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elemarkfylke-my.sharepoint.com/personal/even_sannes_riiser_telemarkfylke_no/Documents/Github/Telemark/Data/03_Arbeid og næringsliv/02_Næringsliv/Verdiskaping/"/>
    </mc:Choice>
  </mc:AlternateContent>
  <xr:revisionPtr revIDLastSave="48" documentId="13_ncr:1_{F0590109-B253-4D78-BBAF-57AEDD2D631D}" xr6:coauthVersionLast="47" xr6:coauthVersionMax="47" xr10:uidLastSave="{7D61B28B-A093-499C-96D5-6977CFFCA0CC}"/>
  <bookViews>
    <workbookView xWindow="38295" yWindow="0" windowWidth="38610" windowHeight="20985" tabRatio="903" xr2:uid="{234E0EE7-7668-4AC9-A960-24159956E2CF}"/>
  </bookViews>
  <sheets>
    <sheet name="FNR Telemark til rapport" sheetId="28" r:id="rId1"/>
    <sheet name="FNR Telemark estimert" sheetId="10" r:id="rId2"/>
    <sheet name="FNR tidsserier" sheetId="8" r:id="rId3"/>
    <sheet name="Sysselsetting prognose" sheetId="25" r:id="rId4"/>
    <sheet name="FNR 08-22" sheetId="7" r:id="rId5"/>
    <sheet name="SSB Sysselsetting" sheetId="23" r:id="rId6"/>
  </sheets>
  <definedNames>
    <definedName name="___thinkcellLSFQAAAAAAAAAAAAAAABD2L24WWU3JCISBYL3MT6RXRUK" localSheetId="0" hidden="1">'FNR Telemark til rapport'!$B$44:$O$49</definedName>
    <definedName name="_xlnm._FilterDatabase" localSheetId="1" hidden="1">'FNR Telemark estimert'!$B$121:$S$121</definedName>
    <definedName name="_xlcn.WorksheetConnection_AnalyseNæringsanalyseTelemark20122023.xlsxNæringer1" hidden="1">Næringer</definedName>
    <definedName name="_xlcn.WorksheetConnection_AnalyseNæringsanalyseTelemark20122023.xlsxTbl_20221" hidden="1">Tbl_2022</definedName>
    <definedName name="_xlcn.WorksheetConnection_AnalyseNæringsanalyseTelemark20122023.xlsxTbl_20231" hidden="1">Tbl_2023</definedName>
    <definedName name="_xlcn.WorksheetConnection_AnalyseNæringsanalyseTelemark20122023.xlsxUttrekk_sys_TFK1" hidden="1">Uttrekk_sys_TFK[]</definedName>
    <definedName name="Accounts">#REF!</definedName>
    <definedName name="datab">#REF!</definedName>
    <definedName name="_xlnm.Database">#REF!</definedName>
    <definedName name="skrange">#REF!</definedName>
  </definedNames>
  <calcPr calcId="191029"/>
  <pivotCaches>
    <pivotCache cacheId="0" r:id="rId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ttrekk_sys_TFK" name="Uttrekk_sys_TFK" connection="WorksheetConnection_Analyse - Næringsanalyse Telemark 2012-2023.xlsx!Uttrekk_sys_TFK"/>
          <x15:modelTable id="Tbl_2023" name="Tbl_2023" connection="WorksheetConnection_Analyse - Næringsanalyse Telemark 2012-2023.xlsx!Tbl_2023"/>
          <x15:modelTable id="Tbl_2022" name="Tbl_2022" connection="WorksheetConnection_Analyse - Næringsanalyse Telemark 2012-2023.xlsx!Tbl_2022"/>
          <x15:modelTable id="Næringer" name="Næringer" connection="WorksheetConnection_Analyse - Næringsanalyse Telemark 2012-2023.xlsx!Næringer"/>
        </x15:modelTables>
        <x15:modelRelationships>
          <x15:modelRelationship fromTable="Tbl_2022" fromColumn="Næringskode 1" toTable="Næringer" toColumn="Kode"/>
          <x15:modelRelationship fromTable="Tbl_2023" fromColumn="Næringskode 1" toTable="Næringer" toColumn="Kode"/>
          <x15:modelRelationship fromTable="Uttrekk_sys_TFK" fromColumn="Næringskode" toTable="Næringer" toColumn="K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3" i="10" l="1"/>
  <c r="F43" i="10" s="1"/>
  <c r="G43" i="10" s="1"/>
  <c r="E42" i="10"/>
  <c r="F42" i="10" s="1"/>
  <c r="G42" i="10" s="1"/>
  <c r="E41" i="10"/>
  <c r="F41" i="10" s="1"/>
  <c r="G41" i="10" s="1"/>
  <c r="G85" i="10" a="1"/>
  <c r="G85" i="10" s="1"/>
  <c r="G52" i="10" s="1"/>
  <c r="F85" i="10" a="1"/>
  <c r="F85" i="10" s="1"/>
  <c r="F52" i="10" s="1"/>
  <c r="E85" i="10" a="1"/>
  <c r="E85" i="10" s="1"/>
  <c r="E52" i="10" s="1"/>
  <c r="D85" i="10" a="1"/>
  <c r="D85" i="10" s="1"/>
  <c r="D33" i="10" s="1"/>
  <c r="C85" i="10" a="1"/>
  <c r="C85" i="10" s="1"/>
  <c r="C33" i="10" s="1"/>
  <c r="C44" i="10"/>
  <c r="D44" i="10"/>
  <c r="J98" i="10" l="1"/>
  <c r="K98" i="10"/>
  <c r="E44" i="10" l="1"/>
  <c r="C114" i="10"/>
  <c r="C109" i="10"/>
  <c r="C104" i="10"/>
  <c r="B37" i="28"/>
  <c r="B34" i="28"/>
  <c r="B19" i="28"/>
  <c r="B16" i="28"/>
  <c r="D144" i="10"/>
  <c r="D145" i="10"/>
  <c r="D146" i="10"/>
  <c r="C144" i="10"/>
  <c r="C145" i="10"/>
  <c r="C146" i="10"/>
  <c r="H31" i="25"/>
  <c r="F44" i="10" l="1"/>
  <c r="B52" i="25"/>
  <c r="B36" i="25"/>
  <c r="G53" i="25"/>
  <c r="G52" i="25"/>
  <c r="G51" i="25"/>
  <c r="G50" i="25"/>
  <c r="G49" i="25"/>
  <c r="G48" i="25"/>
  <c r="G47" i="25"/>
  <c r="G46" i="25"/>
  <c r="G45" i="25"/>
  <c r="G44" i="25"/>
  <c r="G43" i="25"/>
  <c r="G42" i="25"/>
  <c r="G41" i="25"/>
  <c r="G40" i="25"/>
  <c r="G39" i="25"/>
  <c r="G38" i="25"/>
  <c r="G37" i="25"/>
  <c r="G36" i="25"/>
  <c r="G35" i="25"/>
  <c r="G34" i="25"/>
  <c r="G33" i="25"/>
  <c r="G32" i="25"/>
  <c r="G31" i="25"/>
  <c r="B51" i="25"/>
  <c r="B35" i="25"/>
  <c r="F53" i="25"/>
  <c r="F52" i="25"/>
  <c r="F51" i="25"/>
  <c r="F50" i="25"/>
  <c r="F49" i="25"/>
  <c r="F48" i="25"/>
  <c r="F47" i="25"/>
  <c r="F46" i="25"/>
  <c r="F45" i="25"/>
  <c r="F44" i="25"/>
  <c r="F43" i="25"/>
  <c r="F42" i="25"/>
  <c r="F41" i="25"/>
  <c r="F40" i="25"/>
  <c r="F39" i="25"/>
  <c r="X39" i="25" s="1"/>
  <c r="F38" i="25"/>
  <c r="F37" i="25"/>
  <c r="F36" i="25"/>
  <c r="F35" i="25"/>
  <c r="F34" i="25"/>
  <c r="F33" i="25"/>
  <c r="F32" i="25"/>
  <c r="F31" i="25"/>
  <c r="B50" i="25"/>
  <c r="B34" i="25"/>
  <c r="E53" i="25"/>
  <c r="E52" i="25"/>
  <c r="E51" i="25"/>
  <c r="E50" i="25"/>
  <c r="E49" i="25"/>
  <c r="E48" i="25"/>
  <c r="W48" i="25" s="1"/>
  <c r="E47" i="25"/>
  <c r="E46" i="25"/>
  <c r="E45" i="25"/>
  <c r="E44" i="25"/>
  <c r="E43" i="25"/>
  <c r="E42" i="25"/>
  <c r="E41" i="25"/>
  <c r="E40" i="25"/>
  <c r="E39" i="25"/>
  <c r="E38" i="25"/>
  <c r="E37" i="25"/>
  <c r="E36" i="25"/>
  <c r="E35" i="25"/>
  <c r="E34" i="25"/>
  <c r="E33" i="25"/>
  <c r="E32" i="25"/>
  <c r="E31" i="25"/>
  <c r="B49" i="25"/>
  <c r="B33" i="25"/>
  <c r="D53" i="25"/>
  <c r="D52" i="25"/>
  <c r="D51" i="25"/>
  <c r="D50" i="25"/>
  <c r="D49" i="25"/>
  <c r="D48" i="25"/>
  <c r="D47" i="25"/>
  <c r="D46" i="25"/>
  <c r="D45" i="25"/>
  <c r="D44" i="25"/>
  <c r="D43" i="25"/>
  <c r="D42" i="25"/>
  <c r="D41" i="25"/>
  <c r="D40" i="25"/>
  <c r="D39" i="25"/>
  <c r="D38" i="25"/>
  <c r="D37" i="25"/>
  <c r="D36" i="25"/>
  <c r="D35" i="25"/>
  <c r="D34" i="25"/>
  <c r="D33" i="25"/>
  <c r="D32" i="25"/>
  <c r="D31" i="25"/>
  <c r="B48" i="25"/>
  <c r="B32" i="25"/>
  <c r="C53" i="25"/>
  <c r="C52" i="25"/>
  <c r="C51" i="25"/>
  <c r="C50" i="25"/>
  <c r="C49" i="25"/>
  <c r="C48" i="25"/>
  <c r="C47" i="25"/>
  <c r="C46" i="25"/>
  <c r="C45" i="25"/>
  <c r="C44" i="25"/>
  <c r="C43" i="25"/>
  <c r="C42" i="25"/>
  <c r="C41" i="25"/>
  <c r="C40" i="25"/>
  <c r="C39" i="25"/>
  <c r="C38" i="25"/>
  <c r="C37" i="25"/>
  <c r="C36" i="25"/>
  <c r="C35" i="25"/>
  <c r="C34" i="25"/>
  <c r="C33" i="25"/>
  <c r="C32" i="25"/>
  <c r="C31" i="25"/>
  <c r="B47" i="25"/>
  <c r="R53" i="25"/>
  <c r="R52" i="25"/>
  <c r="R51" i="25"/>
  <c r="R50" i="25"/>
  <c r="R49" i="25"/>
  <c r="R48" i="25"/>
  <c r="R47" i="25"/>
  <c r="R46" i="25"/>
  <c r="R45" i="25"/>
  <c r="R44" i="25"/>
  <c r="R43" i="25"/>
  <c r="R42" i="25"/>
  <c r="R41" i="25"/>
  <c r="R40" i="25"/>
  <c r="R39" i="25"/>
  <c r="R38" i="25"/>
  <c r="R37" i="25"/>
  <c r="R36" i="25"/>
  <c r="R35" i="25"/>
  <c r="R34" i="25"/>
  <c r="R33" i="25"/>
  <c r="R32" i="25"/>
  <c r="R31" i="25"/>
  <c r="B46" i="25"/>
  <c r="Q53" i="25"/>
  <c r="Q52" i="25"/>
  <c r="Q51" i="25"/>
  <c r="Q50" i="25"/>
  <c r="Q49" i="25"/>
  <c r="Q48" i="25"/>
  <c r="Q47" i="25"/>
  <c r="Q46" i="25"/>
  <c r="Q45" i="25"/>
  <c r="Q44" i="25"/>
  <c r="Q43" i="25"/>
  <c r="Q42" i="25"/>
  <c r="Q41" i="25"/>
  <c r="Q40" i="25"/>
  <c r="Q39" i="25"/>
  <c r="Q38" i="25"/>
  <c r="Q37" i="25"/>
  <c r="Q36" i="25"/>
  <c r="Q35" i="25"/>
  <c r="Q34" i="25"/>
  <c r="Q33" i="25"/>
  <c r="Q32" i="25"/>
  <c r="Q31" i="25"/>
  <c r="B45" i="25"/>
  <c r="P53" i="25"/>
  <c r="P52" i="25"/>
  <c r="P51" i="25"/>
  <c r="P50" i="25"/>
  <c r="P49" i="25"/>
  <c r="P48" i="25"/>
  <c r="P47" i="25"/>
  <c r="P46" i="25"/>
  <c r="P45" i="25"/>
  <c r="P44" i="25"/>
  <c r="P43" i="25"/>
  <c r="P42" i="25"/>
  <c r="P41" i="25"/>
  <c r="P40" i="25"/>
  <c r="P39" i="25"/>
  <c r="P38" i="25"/>
  <c r="P37" i="25"/>
  <c r="P36" i="25"/>
  <c r="P35" i="25"/>
  <c r="P34" i="25"/>
  <c r="P33" i="25"/>
  <c r="P32" i="25"/>
  <c r="P31" i="25"/>
  <c r="B44" i="25"/>
  <c r="O53" i="25"/>
  <c r="O52" i="25"/>
  <c r="O51" i="25"/>
  <c r="O50" i="25"/>
  <c r="AG50" i="25" s="1"/>
  <c r="O49" i="25"/>
  <c r="O48" i="25"/>
  <c r="O47" i="25"/>
  <c r="O46" i="25"/>
  <c r="O45" i="25"/>
  <c r="O44" i="25"/>
  <c r="O43" i="25"/>
  <c r="O42" i="25"/>
  <c r="O41" i="25"/>
  <c r="O40" i="25"/>
  <c r="O39" i="25"/>
  <c r="O38" i="25"/>
  <c r="O37" i="25"/>
  <c r="O36" i="25"/>
  <c r="O35" i="25"/>
  <c r="O34" i="25"/>
  <c r="O33" i="25"/>
  <c r="O32" i="25"/>
  <c r="O31" i="25"/>
  <c r="B43" i="25"/>
  <c r="N53" i="25"/>
  <c r="N52" i="25"/>
  <c r="N51" i="25"/>
  <c r="N50" i="25"/>
  <c r="N49" i="25"/>
  <c r="N48" i="25"/>
  <c r="N47" i="25"/>
  <c r="N46" i="25"/>
  <c r="N45" i="25"/>
  <c r="N44" i="25"/>
  <c r="N43" i="25"/>
  <c r="N42" i="25"/>
  <c r="N41" i="25"/>
  <c r="N40" i="25"/>
  <c r="N39" i="25"/>
  <c r="N38" i="25"/>
  <c r="N37" i="25"/>
  <c r="N36" i="25"/>
  <c r="N35" i="25"/>
  <c r="N34" i="25"/>
  <c r="N33" i="25"/>
  <c r="N32" i="25"/>
  <c r="N31" i="25"/>
  <c r="B42" i="25"/>
  <c r="M53" i="25"/>
  <c r="M52" i="25"/>
  <c r="M51" i="25"/>
  <c r="M50" i="25"/>
  <c r="AE50" i="25" s="1"/>
  <c r="M49" i="25"/>
  <c r="M48" i="25"/>
  <c r="M47" i="25"/>
  <c r="M46" i="25"/>
  <c r="M45" i="25"/>
  <c r="M44" i="25"/>
  <c r="M43" i="25"/>
  <c r="M42" i="25"/>
  <c r="M41" i="25"/>
  <c r="M40" i="25"/>
  <c r="M39" i="25"/>
  <c r="M38" i="25"/>
  <c r="M37" i="25"/>
  <c r="M36" i="25"/>
  <c r="M35" i="25"/>
  <c r="M34" i="25"/>
  <c r="AE34" i="25" s="1"/>
  <c r="M33" i="25"/>
  <c r="M32" i="25"/>
  <c r="M31" i="25"/>
  <c r="B41" i="25"/>
  <c r="L53" i="25"/>
  <c r="L52" i="25"/>
  <c r="L51" i="25"/>
  <c r="L50" i="25"/>
  <c r="L49" i="25"/>
  <c r="L48" i="25"/>
  <c r="L47" i="25"/>
  <c r="L46" i="25"/>
  <c r="L45" i="25"/>
  <c r="L44" i="25"/>
  <c r="L43" i="25"/>
  <c r="L42" i="25"/>
  <c r="L41" i="25"/>
  <c r="L40" i="25"/>
  <c r="L39" i="25"/>
  <c r="L38" i="25"/>
  <c r="L37" i="25"/>
  <c r="L36" i="25"/>
  <c r="L35" i="25"/>
  <c r="L34" i="25"/>
  <c r="L33" i="25"/>
  <c r="L32" i="25"/>
  <c r="L31" i="25"/>
  <c r="B40" i="25"/>
  <c r="K53" i="25"/>
  <c r="K52" i="25"/>
  <c r="K51" i="25"/>
  <c r="K50" i="25"/>
  <c r="AC50" i="25" s="1"/>
  <c r="K49" i="25"/>
  <c r="K48" i="25"/>
  <c r="K47" i="25"/>
  <c r="K46" i="25"/>
  <c r="K45" i="25"/>
  <c r="K44" i="25"/>
  <c r="K43" i="25"/>
  <c r="K42" i="25"/>
  <c r="K41" i="25"/>
  <c r="K40" i="25"/>
  <c r="K39" i="25"/>
  <c r="AC39" i="25" s="1"/>
  <c r="K38" i="25"/>
  <c r="K37" i="25"/>
  <c r="K36" i="25"/>
  <c r="K35" i="25"/>
  <c r="K34" i="25"/>
  <c r="K33" i="25"/>
  <c r="K32" i="25"/>
  <c r="K31" i="25"/>
  <c r="B39" i="25"/>
  <c r="J53" i="25"/>
  <c r="J52" i="25"/>
  <c r="J51" i="25"/>
  <c r="J50" i="25"/>
  <c r="J49" i="25"/>
  <c r="J48" i="25"/>
  <c r="J47" i="25"/>
  <c r="J46" i="25"/>
  <c r="J45" i="25"/>
  <c r="J44" i="25"/>
  <c r="J43" i="25"/>
  <c r="J42" i="25"/>
  <c r="AB42" i="25" s="1"/>
  <c r="J41" i="25"/>
  <c r="J40" i="25"/>
  <c r="J39" i="25"/>
  <c r="AB39" i="25" s="1"/>
  <c r="J38" i="25"/>
  <c r="J37" i="25"/>
  <c r="J36" i="25"/>
  <c r="J35" i="25"/>
  <c r="J34" i="25"/>
  <c r="J33" i="25"/>
  <c r="J32" i="25"/>
  <c r="J31" i="25"/>
  <c r="AB31" i="25" s="1"/>
  <c r="B31" i="25"/>
  <c r="B38" i="25"/>
  <c r="I53" i="25"/>
  <c r="I52" i="25"/>
  <c r="U52" i="25" s="1"/>
  <c r="I51" i="25"/>
  <c r="AB51" i="25" s="1"/>
  <c r="I50" i="25"/>
  <c r="I49" i="25"/>
  <c r="AA49" i="25" s="1"/>
  <c r="I48" i="25"/>
  <c r="AJ48" i="25" s="1"/>
  <c r="I47" i="25"/>
  <c r="T47" i="25" s="1"/>
  <c r="I46" i="25"/>
  <c r="AG46" i="25" s="1"/>
  <c r="I45" i="25"/>
  <c r="T45" i="25" s="1"/>
  <c r="I44" i="25"/>
  <c r="AD44" i="25" s="1"/>
  <c r="I43" i="25"/>
  <c r="Y43" i="25" s="1"/>
  <c r="I42" i="25"/>
  <c r="AH42" i="25" s="1"/>
  <c r="I41" i="25"/>
  <c r="AJ41" i="25" s="1"/>
  <c r="I40" i="25"/>
  <c r="AH40" i="25" s="1"/>
  <c r="I39" i="25"/>
  <c r="AF39" i="25" s="1"/>
  <c r="I38" i="25"/>
  <c r="AF38" i="25" s="1"/>
  <c r="I37" i="25"/>
  <c r="AC37" i="25" s="1"/>
  <c r="I36" i="25"/>
  <c r="U36" i="25" s="1"/>
  <c r="I35" i="25"/>
  <c r="AG35" i="25" s="1"/>
  <c r="I34" i="25"/>
  <c r="I33" i="25"/>
  <c r="AD33" i="25" s="1"/>
  <c r="I32" i="25"/>
  <c r="I31" i="25"/>
  <c r="U31" i="25" s="1"/>
  <c r="B53" i="25"/>
  <c r="B37" i="25"/>
  <c r="H53" i="25"/>
  <c r="H52" i="25"/>
  <c r="Z52" i="25" s="1"/>
  <c r="H51" i="25"/>
  <c r="H50" i="25"/>
  <c r="Z50" i="25" s="1"/>
  <c r="H49" i="25"/>
  <c r="H48" i="25"/>
  <c r="H47" i="25"/>
  <c r="H46" i="25"/>
  <c r="H45" i="25"/>
  <c r="H44" i="25"/>
  <c r="H43" i="25"/>
  <c r="H42" i="25"/>
  <c r="Z42" i="25" s="1"/>
  <c r="H41" i="25"/>
  <c r="H40" i="25"/>
  <c r="H39" i="25"/>
  <c r="Z39" i="25" s="1"/>
  <c r="H38" i="25"/>
  <c r="H37" i="25"/>
  <c r="H36" i="25"/>
  <c r="Z36" i="25" s="1"/>
  <c r="H35" i="25"/>
  <c r="H34" i="25"/>
  <c r="Z34" i="25" s="1"/>
  <c r="H33" i="25"/>
  <c r="H32" i="25"/>
  <c r="Y50" i="25"/>
  <c r="U49" i="25"/>
  <c r="U46" i="25"/>
  <c r="U34" i="25"/>
  <c r="AH39" i="25"/>
  <c r="AE48" i="25"/>
  <c r="AJ45" i="25"/>
  <c r="AE38" i="25"/>
  <c r="T52" i="25"/>
  <c r="X47" i="25"/>
  <c r="X38" i="25"/>
  <c r="AC52" i="25"/>
  <c r="AJ50" i="25"/>
  <c r="AJ36" i="25"/>
  <c r="AA42" i="25"/>
  <c r="AF49" i="25"/>
  <c r="AJ46" i="25"/>
  <c r="AI31" i="25"/>
  <c r="V47" i="25"/>
  <c r="AI46" i="25"/>
  <c r="AI41" i="25"/>
  <c r="AB38" i="25"/>
  <c r="U47" i="25"/>
  <c r="Y39" i="25"/>
  <c r="Y33" i="25"/>
  <c r="AH46" i="25"/>
  <c r="AF45" i="25"/>
  <c r="AH41" i="25"/>
  <c r="T50" i="25"/>
  <c r="T38" i="25"/>
  <c r="X36" i="25"/>
  <c r="AI47" i="25"/>
  <c r="AG41" i="25"/>
  <c r="W39" i="25"/>
  <c r="AA34" i="25"/>
  <c r="AJ52" i="25"/>
  <c r="AI42" i="25"/>
  <c r="AF41" i="25"/>
  <c r="AJ33" i="25"/>
  <c r="V51" i="25"/>
  <c r="V48" i="25"/>
  <c r="V39" i="25"/>
  <c r="AI52" i="25"/>
  <c r="AE46" i="25"/>
  <c r="Y49" i="25"/>
  <c r="U33" i="25"/>
  <c r="AE51" i="25"/>
  <c r="AC31" i="25"/>
  <c r="X49" i="25"/>
  <c r="T39" i="25"/>
  <c r="X31" i="25"/>
  <c r="AD51" i="25"/>
  <c r="AC41" i="25"/>
  <c r="AH38" i="25"/>
  <c r="AA50" i="25"/>
  <c r="AF52" i="25"/>
  <c r="AB46" i="25"/>
  <c r="AD32" i="25"/>
  <c r="Z47" i="25"/>
  <c r="V34" i="25"/>
  <c r="V31" i="25"/>
  <c r="AE52" i="25"/>
  <c r="AC47" i="25"/>
  <c r="T35" i="25" l="1"/>
  <c r="V44" i="25"/>
  <c r="AJ49" i="25"/>
  <c r="T51" i="25"/>
  <c r="AF51" i="25"/>
  <c r="W33" i="25"/>
  <c r="U35" i="25"/>
  <c r="AG44" i="25"/>
  <c r="AA35" i="25"/>
  <c r="AI38" i="25"/>
  <c r="V33" i="25"/>
  <c r="Y42" i="25"/>
  <c r="Y38" i="25"/>
  <c r="Z45" i="25"/>
  <c r="AB43" i="25"/>
  <c r="AC51" i="25"/>
  <c r="AC44" i="25"/>
  <c r="U44" i="25"/>
  <c r="X35" i="25"/>
  <c r="Z51" i="25"/>
  <c r="AI35" i="25"/>
  <c r="AA41" i="25"/>
  <c r="AD41" i="25"/>
  <c r="W42" i="25"/>
  <c r="T41" i="25"/>
  <c r="AF35" i="25"/>
  <c r="W46" i="25"/>
  <c r="AB45" i="25"/>
  <c r="V42" i="25"/>
  <c r="W45" i="25"/>
  <c r="X42" i="25"/>
  <c r="Y45" i="25"/>
  <c r="AD43" i="25"/>
  <c r="AE33" i="25"/>
  <c r="AI49" i="25"/>
  <c r="AD46" i="25"/>
  <c r="V45" i="25"/>
  <c r="T44" i="25"/>
  <c r="AF44" i="25"/>
  <c r="Z44" i="25"/>
  <c r="AG33" i="25"/>
  <c r="W51" i="25"/>
  <c r="X45" i="25"/>
  <c r="AE35" i="25"/>
  <c r="AH45" i="25"/>
  <c r="T49" i="25"/>
  <c r="Z33" i="25"/>
  <c r="Z49" i="25"/>
  <c r="AE39" i="25"/>
  <c r="AG39" i="25"/>
  <c r="AH31" i="25"/>
  <c r="AH47" i="25"/>
  <c r="AJ31" i="25"/>
  <c r="AJ47" i="25"/>
  <c r="U39" i="25"/>
  <c r="T48" i="25"/>
  <c r="V46" i="25"/>
  <c r="Y35" i="25"/>
  <c r="Y51" i="25"/>
  <c r="AC35" i="25"/>
  <c r="X51" i="25"/>
  <c r="AH35" i="25"/>
  <c r="Z35" i="25"/>
  <c r="AF42" i="25"/>
  <c r="U42" i="25"/>
  <c r="AJ42" i="25"/>
  <c r="AE44" i="25"/>
  <c r="W35" i="25"/>
  <c r="AC42" i="25"/>
  <c r="AD34" i="25"/>
  <c r="AD50" i="25"/>
  <c r="AE42" i="25"/>
  <c r="AF50" i="25"/>
  <c r="AG42" i="25"/>
  <c r="AH34" i="25"/>
  <c r="AJ35" i="25"/>
  <c r="T33" i="25"/>
  <c r="AI33" i="25"/>
  <c r="AB49" i="25"/>
  <c r="AD49" i="25"/>
  <c r="V35" i="25"/>
  <c r="AA51" i="25"/>
  <c r="AB41" i="25"/>
  <c r="AE41" i="25"/>
  <c r="AH51" i="25"/>
  <c r="AC33" i="25"/>
  <c r="AD42" i="25"/>
  <c r="U51" i="25"/>
  <c r="AD45" i="25"/>
  <c r="AE45" i="25"/>
  <c r="AJ51" i="25"/>
  <c r="W44" i="25"/>
  <c r="AJ44" i="25"/>
  <c r="T42" i="25"/>
  <c r="AG51" i="25"/>
  <c r="X33" i="25"/>
  <c r="AI51" i="25"/>
  <c r="V41" i="25"/>
  <c r="Z41" i="25"/>
  <c r="AB32" i="25"/>
  <c r="H42" i="10"/>
  <c r="H41" i="10"/>
  <c r="G44" i="10"/>
  <c r="H43" i="10"/>
  <c r="AF40" i="25"/>
  <c r="U40" i="25"/>
  <c r="AG48" i="25"/>
  <c r="AI43" i="25"/>
  <c r="AH33" i="25"/>
  <c r="AB52" i="25"/>
  <c r="AE43" i="25"/>
  <c r="Y40" i="25"/>
  <c r="V43" i="25"/>
  <c r="AC36" i="25"/>
  <c r="Z43" i="25"/>
  <c r="AF36" i="25"/>
  <c r="AH36" i="25"/>
  <c r="W32" i="25"/>
  <c r="AJ40" i="25"/>
  <c r="AC45" i="25"/>
  <c r="AG45" i="25"/>
  <c r="AI45" i="25"/>
  <c r="U45" i="25"/>
  <c r="V36" i="25"/>
  <c r="V52" i="25"/>
  <c r="W43" i="25"/>
  <c r="X50" i="25"/>
  <c r="AG52" i="25"/>
  <c r="Y52" i="25"/>
  <c r="AA33" i="25"/>
  <c r="AG49" i="25"/>
  <c r="AF43" i="25"/>
  <c r="Y41" i="25"/>
  <c r="T43" i="25"/>
  <c r="AE40" i="25"/>
  <c r="AG40" i="25"/>
  <c r="AE47" i="25"/>
  <c r="AD36" i="25"/>
  <c r="AA36" i="25"/>
  <c r="AC32" i="25"/>
  <c r="V49" i="25"/>
  <c r="W40" i="25"/>
  <c r="T36" i="25"/>
  <c r="AJ43" i="25"/>
  <c r="AC40" i="25"/>
  <c r="X48" i="25"/>
  <c r="AC43" i="25"/>
  <c r="W41" i="25"/>
  <c r="X32" i="25"/>
  <c r="AH49" i="25"/>
  <c r="AB36" i="25"/>
  <c r="AF34" i="25"/>
  <c r="AB50" i="25"/>
  <c r="W36" i="25"/>
  <c r="Y36" i="25"/>
  <c r="AD52" i="25"/>
  <c r="AG43" i="25"/>
  <c r="AF33" i="25"/>
  <c r="W49" i="25"/>
  <c r="X43" i="25"/>
  <c r="AB35" i="25"/>
  <c r="AA40" i="25"/>
  <c r="AD35" i="25"/>
  <c r="U41" i="25"/>
  <c r="AB48" i="25"/>
  <c r="AI36" i="25"/>
  <c r="AA45" i="25"/>
  <c r="T40" i="25"/>
  <c r="Z53" i="25"/>
  <c r="AI44" i="25"/>
  <c r="AE36" i="25"/>
  <c r="AC49" i="25"/>
  <c r="AG36" i="25"/>
  <c r="AE49" i="25"/>
  <c r="X41" i="25"/>
  <c r="W52" i="25"/>
  <c r="AH52" i="25"/>
  <c r="AD40" i="25"/>
  <c r="AA43" i="25"/>
  <c r="Z32" i="25"/>
  <c r="Z48" i="25"/>
  <c r="U43" i="25"/>
  <c r="AH43" i="25"/>
  <c r="X52" i="25"/>
  <c r="AB44" i="25"/>
  <c r="Y48" i="25"/>
  <c r="AB33" i="25"/>
  <c r="AF32" i="25"/>
  <c r="Z40" i="25"/>
  <c r="AA52" i="25"/>
  <c r="AI40" i="25"/>
  <c r="AH53" i="25"/>
  <c r="Y32" i="25"/>
  <c r="AI53" i="25"/>
  <c r="W31" i="25"/>
  <c r="AE32" i="25"/>
  <c r="AJ53" i="25"/>
  <c r="AD31" i="25"/>
  <c r="AA53" i="25"/>
  <c r="T53" i="25"/>
  <c r="T37" i="25"/>
  <c r="AB37" i="25"/>
  <c r="V37" i="25"/>
  <c r="AD37" i="25"/>
  <c r="AA32" i="25"/>
  <c r="X34" i="25"/>
  <c r="AJ34" i="25"/>
  <c r="Y31" i="25"/>
  <c r="AG32" i="25"/>
  <c r="AE31" i="25"/>
  <c r="AF31" i="25"/>
  <c r="AG31" i="25"/>
  <c r="U50" i="25"/>
  <c r="V50" i="25"/>
  <c r="AC48" i="25"/>
  <c r="W47" i="25"/>
  <c r="AF48" i="25"/>
  <c r="AG53" i="25"/>
  <c r="Z38" i="25"/>
  <c r="AG38" i="25"/>
  <c r="W34" i="25"/>
  <c r="AI34" i="25"/>
  <c r="Z31" i="25"/>
  <c r="AH32" i="25"/>
  <c r="AA31" i="25"/>
  <c r="AI32" i="25"/>
  <c r="T32" i="25"/>
  <c r="AJ32" i="25"/>
  <c r="AB53" i="25"/>
  <c r="AH50" i="25"/>
  <c r="AA48" i="25"/>
  <c r="AD48" i="25"/>
  <c r="X44" i="25"/>
  <c r="Y44" i="25"/>
  <c r="V40" i="25"/>
  <c r="AI39" i="25"/>
  <c r="AE37" i="25"/>
  <c r="X37" i="25"/>
  <c r="AF37" i="25"/>
  <c r="Y34" i="25"/>
  <c r="AB34" i="25"/>
  <c r="U53" i="25"/>
  <c r="V53" i="25"/>
  <c r="AI50" i="25"/>
  <c r="W50" i="25"/>
  <c r="T46" i="25"/>
  <c r="AH44" i="25"/>
  <c r="Y47" i="25"/>
  <c r="W37" i="25"/>
  <c r="AG37" i="25"/>
  <c r="AC53" i="25"/>
  <c r="AA38" i="25"/>
  <c r="AJ39" i="25"/>
  <c r="X40" i="25"/>
  <c r="AB40" i="25"/>
  <c r="Y37" i="25"/>
  <c r="AJ38" i="25"/>
  <c r="AI37" i="25"/>
  <c r="U32" i="25"/>
  <c r="AC34" i="25"/>
  <c r="V32" i="25"/>
  <c r="AD53" i="25"/>
  <c r="W53" i="25"/>
  <c r="AB47" i="25"/>
  <c r="Y53" i="25"/>
  <c r="Z37" i="25"/>
  <c r="AH37" i="25"/>
  <c r="AA37" i="25"/>
  <c r="AJ37" i="25"/>
  <c r="AE53" i="25"/>
  <c r="U37" i="25"/>
  <c r="X53" i="25"/>
  <c r="AG34" i="25"/>
  <c r="AD47" i="25"/>
  <c r="AA44" i="25"/>
  <c r="AC46" i="25"/>
  <c r="X46" i="25"/>
  <c r="U38" i="25"/>
  <c r="AD39" i="25"/>
  <c r="V38" i="25"/>
  <c r="AC38" i="25"/>
  <c r="T31" i="25"/>
  <c r="AF53" i="25"/>
  <c r="Q4" i="25"/>
  <c r="C133" i="10" s="1"/>
  <c r="Q5" i="25"/>
  <c r="Q6" i="25"/>
  <c r="C143" i="10" s="1"/>
  <c r="Q7" i="25"/>
  <c r="C139" i="10" s="1"/>
  <c r="Q8" i="25"/>
  <c r="C124" i="10" s="1"/>
  <c r="Q9" i="25"/>
  <c r="C134" i="10" s="1"/>
  <c r="Q10" i="25"/>
  <c r="C136" i="10" s="1"/>
  <c r="Q11" i="25"/>
  <c r="C125" i="10" s="1"/>
  <c r="Q12" i="25"/>
  <c r="C123" i="10" s="1"/>
  <c r="Q13" i="25"/>
  <c r="C140" i="10" s="1"/>
  <c r="Q14" i="25"/>
  <c r="C138" i="10" s="1"/>
  <c r="Q15" i="25"/>
  <c r="C141" i="10" s="1"/>
  <c r="Q16" i="25"/>
  <c r="C131" i="10" s="1"/>
  <c r="Q17" i="25"/>
  <c r="C132" i="10" s="1"/>
  <c r="Q18" i="25"/>
  <c r="C135" i="10" s="1"/>
  <c r="Q19" i="25"/>
  <c r="C137" i="10" s="1"/>
  <c r="Q20" i="25"/>
  <c r="C142" i="10" s="1"/>
  <c r="Q21" i="25"/>
  <c r="C128" i="10" s="1"/>
  <c r="Q22" i="25"/>
  <c r="C129" i="10" s="1"/>
  <c r="Q23" i="25"/>
  <c r="C127" i="10" s="1"/>
  <c r="Q24" i="25"/>
  <c r="C126" i="10" s="1"/>
  <c r="Q25" i="25"/>
  <c r="C122" i="10" s="1"/>
  <c r="Q26" i="25"/>
  <c r="C130" i="10" s="1"/>
  <c r="B19" i="25"/>
  <c r="R4" i="25"/>
  <c r="D133" i="10" s="1"/>
  <c r="R5" i="25"/>
  <c r="R6" i="25"/>
  <c r="D143" i="10" s="1"/>
  <c r="R7" i="25"/>
  <c r="D139" i="10" s="1"/>
  <c r="R8" i="25"/>
  <c r="D124" i="10" s="1"/>
  <c r="R9" i="25"/>
  <c r="D134" i="10" s="1"/>
  <c r="R10" i="25"/>
  <c r="D136" i="10" s="1"/>
  <c r="R11" i="25"/>
  <c r="D125" i="10" s="1"/>
  <c r="R12" i="25"/>
  <c r="D123" i="10" s="1"/>
  <c r="R13" i="25"/>
  <c r="D140" i="10" s="1"/>
  <c r="R14" i="25"/>
  <c r="D138" i="10" s="1"/>
  <c r="R15" i="25"/>
  <c r="D141" i="10" s="1"/>
  <c r="R16" i="25"/>
  <c r="D131" i="10" s="1"/>
  <c r="R17" i="25"/>
  <c r="D132" i="10" s="1"/>
  <c r="R18" i="25"/>
  <c r="D135" i="10" s="1"/>
  <c r="R19" i="25"/>
  <c r="D137" i="10" s="1"/>
  <c r="R20" i="25"/>
  <c r="D142" i="10" s="1"/>
  <c r="R21" i="25"/>
  <c r="D128" i="10" s="1"/>
  <c r="R22" i="25"/>
  <c r="D129" i="10" s="1"/>
  <c r="R23" i="25"/>
  <c r="D127" i="10" s="1"/>
  <c r="R24" i="25"/>
  <c r="D126" i="10" s="1"/>
  <c r="R25" i="25"/>
  <c r="D122" i="10" s="1"/>
  <c r="R26" i="25"/>
  <c r="D130" i="10" s="1"/>
  <c r="B20" i="25"/>
  <c r="C4" i="25"/>
  <c r="C5" i="25"/>
  <c r="C6" i="25"/>
  <c r="C7" i="25"/>
  <c r="C8" i="25"/>
  <c r="C9" i="25"/>
  <c r="C10" i="25"/>
  <c r="C11" i="25"/>
  <c r="C12" i="25"/>
  <c r="C13" i="25"/>
  <c r="C14" i="25"/>
  <c r="C15" i="25"/>
  <c r="C16" i="25"/>
  <c r="C17" i="25"/>
  <c r="C18" i="25"/>
  <c r="C19" i="25"/>
  <c r="C20" i="25"/>
  <c r="C21" i="25"/>
  <c r="C22" i="25"/>
  <c r="C23" i="25"/>
  <c r="C24" i="25"/>
  <c r="C25" i="25"/>
  <c r="C26" i="25"/>
  <c r="B5" i="25"/>
  <c r="B21" i="25"/>
  <c r="D4" i="25"/>
  <c r="D5" i="25"/>
  <c r="D6" i="25"/>
  <c r="D7" i="25"/>
  <c r="D8" i="25"/>
  <c r="D9" i="25"/>
  <c r="D10" i="25"/>
  <c r="D11" i="25"/>
  <c r="D12" i="25"/>
  <c r="D13" i="25"/>
  <c r="D14" i="25"/>
  <c r="D15" i="25"/>
  <c r="D16" i="25"/>
  <c r="D17" i="25"/>
  <c r="D18" i="25"/>
  <c r="D19" i="25"/>
  <c r="D20" i="25"/>
  <c r="D21" i="25"/>
  <c r="D22" i="25"/>
  <c r="D23" i="25"/>
  <c r="D24" i="25"/>
  <c r="D25" i="25"/>
  <c r="D26" i="25"/>
  <c r="B6" i="25"/>
  <c r="B22" i="25"/>
  <c r="E4" i="25"/>
  <c r="E5" i="25"/>
  <c r="E6" i="25"/>
  <c r="E7" i="25"/>
  <c r="E8" i="25"/>
  <c r="E9" i="25"/>
  <c r="E10" i="25"/>
  <c r="E11" i="25"/>
  <c r="E12" i="25"/>
  <c r="E13" i="25"/>
  <c r="E14" i="25"/>
  <c r="E15" i="25"/>
  <c r="E16" i="25"/>
  <c r="E17" i="25"/>
  <c r="E18" i="25"/>
  <c r="E19" i="25"/>
  <c r="E20" i="25"/>
  <c r="E21" i="25"/>
  <c r="E22" i="25"/>
  <c r="E23" i="25"/>
  <c r="E24" i="25"/>
  <c r="E25" i="25"/>
  <c r="E26" i="25"/>
  <c r="B7" i="25"/>
  <c r="B23" i="25"/>
  <c r="F4" i="25"/>
  <c r="F5" i="25"/>
  <c r="F6" i="25"/>
  <c r="F7" i="25"/>
  <c r="F8" i="25"/>
  <c r="F9" i="25"/>
  <c r="F10" i="25"/>
  <c r="F11" i="25"/>
  <c r="F12" i="25"/>
  <c r="F13" i="25"/>
  <c r="F14" i="25"/>
  <c r="F15" i="25"/>
  <c r="F16" i="25"/>
  <c r="F17" i="25"/>
  <c r="F18" i="25"/>
  <c r="F19" i="25"/>
  <c r="F20" i="25"/>
  <c r="F21" i="25"/>
  <c r="F22" i="25"/>
  <c r="F23" i="25"/>
  <c r="F24" i="25"/>
  <c r="F25" i="25"/>
  <c r="F26" i="25"/>
  <c r="B8" i="25"/>
  <c r="B24" i="25"/>
  <c r="G4" i="25"/>
  <c r="G5" i="25"/>
  <c r="G6" i="25"/>
  <c r="G7" i="25"/>
  <c r="G8" i="25"/>
  <c r="G9" i="25"/>
  <c r="G10" i="25"/>
  <c r="G11" i="25"/>
  <c r="G12" i="25"/>
  <c r="G13" i="25"/>
  <c r="G14" i="25"/>
  <c r="G15" i="25"/>
  <c r="G16" i="25"/>
  <c r="G17" i="25"/>
  <c r="G18" i="25"/>
  <c r="G19" i="25"/>
  <c r="G20" i="25"/>
  <c r="G21" i="25"/>
  <c r="G22" i="25"/>
  <c r="G23" i="25"/>
  <c r="G24" i="25"/>
  <c r="G25" i="25"/>
  <c r="G26" i="25"/>
  <c r="B9" i="25"/>
  <c r="B25" i="25"/>
  <c r="H4" i="25"/>
  <c r="H5" i="25"/>
  <c r="H6" i="25"/>
  <c r="H7" i="25"/>
  <c r="H8" i="25"/>
  <c r="H9" i="25"/>
  <c r="H10" i="25"/>
  <c r="H11" i="25"/>
  <c r="H12" i="25"/>
  <c r="H13" i="25"/>
  <c r="H14" i="25"/>
  <c r="H15" i="25"/>
  <c r="H16" i="25"/>
  <c r="H17" i="25"/>
  <c r="H18" i="25"/>
  <c r="H19" i="25"/>
  <c r="H20" i="25"/>
  <c r="H21" i="25"/>
  <c r="H22" i="25"/>
  <c r="H23" i="25"/>
  <c r="H24" i="25"/>
  <c r="H25" i="25"/>
  <c r="H26" i="25"/>
  <c r="B10" i="25"/>
  <c r="B26" i="25"/>
  <c r="I4" i="25"/>
  <c r="I5" i="25"/>
  <c r="I6" i="25"/>
  <c r="I7" i="25"/>
  <c r="I8" i="25"/>
  <c r="I9" i="25"/>
  <c r="I10" i="25"/>
  <c r="I11" i="25"/>
  <c r="I12" i="25"/>
  <c r="I13" i="25"/>
  <c r="I14" i="25"/>
  <c r="I15" i="25"/>
  <c r="I16" i="25"/>
  <c r="I17" i="25"/>
  <c r="I18" i="25"/>
  <c r="I19" i="25"/>
  <c r="I20" i="25"/>
  <c r="I21" i="25"/>
  <c r="I22" i="25"/>
  <c r="I23" i="25"/>
  <c r="I24" i="25"/>
  <c r="I25" i="25"/>
  <c r="I26" i="25"/>
  <c r="B11" i="25"/>
  <c r="B4" i="25"/>
  <c r="J4" i="25"/>
  <c r="J5" i="25"/>
  <c r="J6" i="25"/>
  <c r="J7" i="25"/>
  <c r="J8" i="25"/>
  <c r="J9" i="25"/>
  <c r="J10" i="25"/>
  <c r="J11" i="25"/>
  <c r="J12" i="25"/>
  <c r="J13" i="25"/>
  <c r="J14" i="25"/>
  <c r="J15" i="25"/>
  <c r="J16" i="25"/>
  <c r="J17" i="25"/>
  <c r="J18" i="25"/>
  <c r="J19" i="25"/>
  <c r="J20" i="25"/>
  <c r="J21" i="25"/>
  <c r="J22" i="25"/>
  <c r="J23" i="25"/>
  <c r="J24" i="25"/>
  <c r="J25" i="25"/>
  <c r="J26" i="25"/>
  <c r="B12" i="25"/>
  <c r="K4" i="25"/>
  <c r="K5" i="25"/>
  <c r="K6" i="25"/>
  <c r="K7" i="25"/>
  <c r="K8" i="25"/>
  <c r="K9" i="25"/>
  <c r="K10" i="25"/>
  <c r="K11" i="25"/>
  <c r="K12" i="25"/>
  <c r="K13" i="25"/>
  <c r="K14" i="25"/>
  <c r="K15" i="25"/>
  <c r="K16" i="25"/>
  <c r="K17" i="25"/>
  <c r="K18" i="25"/>
  <c r="K19" i="25"/>
  <c r="K20" i="25"/>
  <c r="K21" i="25"/>
  <c r="K22" i="25"/>
  <c r="K23" i="25"/>
  <c r="K24" i="25"/>
  <c r="K25" i="25"/>
  <c r="K26" i="25"/>
  <c r="B13" i="25"/>
  <c r="L4" i="25"/>
  <c r="L5" i="25"/>
  <c r="L6" i="25"/>
  <c r="L7" i="25"/>
  <c r="L8" i="25"/>
  <c r="L9" i="25"/>
  <c r="L10" i="25"/>
  <c r="L11" i="25"/>
  <c r="L12" i="25"/>
  <c r="L13" i="25"/>
  <c r="L14" i="25"/>
  <c r="L15" i="25"/>
  <c r="L16" i="25"/>
  <c r="L17" i="25"/>
  <c r="L18" i="25"/>
  <c r="L19" i="25"/>
  <c r="L20" i="25"/>
  <c r="L21" i="25"/>
  <c r="L22" i="25"/>
  <c r="L23" i="25"/>
  <c r="L24" i="25"/>
  <c r="L25" i="25"/>
  <c r="L26" i="25"/>
  <c r="B14" i="25"/>
  <c r="M4" i="25"/>
  <c r="M5" i="25"/>
  <c r="M6" i="25"/>
  <c r="M7" i="25"/>
  <c r="M8" i="25"/>
  <c r="M9" i="25"/>
  <c r="M10" i="25"/>
  <c r="M11" i="25"/>
  <c r="M12" i="25"/>
  <c r="M13" i="25"/>
  <c r="M14" i="25"/>
  <c r="M15" i="25"/>
  <c r="M16" i="25"/>
  <c r="M17" i="25"/>
  <c r="M18" i="25"/>
  <c r="M19" i="25"/>
  <c r="M20" i="25"/>
  <c r="M21" i="25"/>
  <c r="M22" i="25"/>
  <c r="M23" i="25"/>
  <c r="M24" i="25"/>
  <c r="M25" i="25"/>
  <c r="M26" i="25"/>
  <c r="B15" i="25"/>
  <c r="N4" i="25"/>
  <c r="N5" i="25"/>
  <c r="N6" i="25"/>
  <c r="N7" i="25"/>
  <c r="N8" i="25"/>
  <c r="N9" i="25"/>
  <c r="N10" i="25"/>
  <c r="N11" i="25"/>
  <c r="N12" i="25"/>
  <c r="N13" i="25"/>
  <c r="N14" i="25"/>
  <c r="N15" i="25"/>
  <c r="N16" i="25"/>
  <c r="N17" i="25"/>
  <c r="N18" i="25"/>
  <c r="N19" i="25"/>
  <c r="N20" i="25"/>
  <c r="N21" i="25"/>
  <c r="N22" i="25"/>
  <c r="N23" i="25"/>
  <c r="N24" i="25"/>
  <c r="N25" i="25"/>
  <c r="N26" i="25"/>
  <c r="B16" i="25"/>
  <c r="O4" i="25"/>
  <c r="O5" i="25"/>
  <c r="O6" i="25"/>
  <c r="O7" i="25"/>
  <c r="O8" i="25"/>
  <c r="O9" i="25"/>
  <c r="O10" i="25"/>
  <c r="O11" i="25"/>
  <c r="O12" i="25"/>
  <c r="O13" i="25"/>
  <c r="O14" i="25"/>
  <c r="O15" i="25"/>
  <c r="O16" i="25"/>
  <c r="O17" i="25"/>
  <c r="O18" i="25"/>
  <c r="O19" i="25"/>
  <c r="O20" i="25"/>
  <c r="O21" i="25"/>
  <c r="O22" i="25"/>
  <c r="O23" i="25"/>
  <c r="O24" i="25"/>
  <c r="O25" i="25"/>
  <c r="O26" i="25"/>
  <c r="B17" i="25"/>
  <c r="P4" i="25"/>
  <c r="P5" i="25"/>
  <c r="P6" i="25"/>
  <c r="P7" i="25"/>
  <c r="P8" i="25"/>
  <c r="P9" i="25"/>
  <c r="P10" i="25"/>
  <c r="P11" i="25"/>
  <c r="P12" i="25"/>
  <c r="P13" i="25"/>
  <c r="P14" i="25"/>
  <c r="P15" i="25"/>
  <c r="P16" i="25"/>
  <c r="P17" i="25"/>
  <c r="P18" i="25"/>
  <c r="P19" i="25"/>
  <c r="P20" i="25"/>
  <c r="P21" i="25"/>
  <c r="P22" i="25"/>
  <c r="P23" i="25"/>
  <c r="P24" i="25"/>
  <c r="P25" i="25"/>
  <c r="P26" i="25"/>
  <c r="B18" i="25"/>
  <c r="AA47" i="25"/>
  <c r="AH48" i="25"/>
  <c r="AF47" i="25"/>
  <c r="Y46" i="25"/>
  <c r="AG47" i="25"/>
  <c r="W38" i="25"/>
  <c r="AD38" i="25"/>
  <c r="T34" i="25"/>
  <c r="AI48" i="25"/>
  <c r="U48" i="25"/>
  <c r="Z46" i="25"/>
  <c r="AF46" i="25"/>
  <c r="AA46" i="25"/>
  <c r="AA39" i="25"/>
  <c r="D97" i="10" l="1"/>
  <c r="D104" i="10"/>
  <c r="D110" i="10"/>
  <c r="D108" i="10"/>
  <c r="D116" i="10"/>
  <c r="D109" i="10"/>
  <c r="D96" i="10"/>
  <c r="I43" i="10" s="1"/>
  <c r="D103" i="10"/>
  <c r="D102" i="10"/>
  <c r="D106" i="10"/>
  <c r="D117" i="10"/>
  <c r="D111" i="10"/>
  <c r="D99" i="10"/>
  <c r="I41" i="10" s="1"/>
  <c r="D100" i="10"/>
  <c r="D112" i="10"/>
  <c r="D113" i="10"/>
  <c r="D115" i="10"/>
  <c r="D98" i="10"/>
  <c r="D114" i="10"/>
  <c r="D105" i="10"/>
  <c r="D107" i="10"/>
  <c r="D101" i="10"/>
  <c r="H44" i="10"/>
  <c r="AB17" i="25"/>
  <c r="AC17" i="25"/>
  <c r="AA17" i="25"/>
  <c r="Z17" i="25"/>
  <c r="Y17" i="25"/>
  <c r="AJ17" i="25"/>
  <c r="X17" i="25"/>
  <c r="AH17" i="25"/>
  <c r="AI17" i="25"/>
  <c r="V17" i="25"/>
  <c r="AG17" i="25"/>
  <c r="W17" i="25"/>
  <c r="U17" i="25"/>
  <c r="AF17" i="25"/>
  <c r="AE17" i="25"/>
  <c r="AD17" i="25"/>
  <c r="T17" i="25"/>
  <c r="T16" i="25"/>
  <c r="AG16" i="25"/>
  <c r="U16" i="25"/>
  <c r="AF16" i="25"/>
  <c r="AH16" i="25"/>
  <c r="AE16" i="25"/>
  <c r="AD16" i="25"/>
  <c r="AC16" i="25"/>
  <c r="AA16" i="25"/>
  <c r="AB16" i="25"/>
  <c r="Z16" i="25"/>
  <c r="Y16" i="25"/>
  <c r="AJ16" i="25"/>
  <c r="AI16" i="25"/>
  <c r="X16" i="25"/>
  <c r="W16" i="25"/>
  <c r="V16" i="25"/>
  <c r="Z15" i="25"/>
  <c r="T15" i="25"/>
  <c r="Y15" i="25"/>
  <c r="AJ15" i="25"/>
  <c r="X15" i="25"/>
  <c r="AI15" i="25"/>
  <c r="W15" i="25"/>
  <c r="AH15" i="25"/>
  <c r="V15" i="25"/>
  <c r="AG15" i="25"/>
  <c r="U15" i="25"/>
  <c r="AE15" i="25"/>
  <c r="AF15" i="25"/>
  <c r="AD15" i="25"/>
  <c r="AC15" i="25"/>
  <c r="AB15" i="25"/>
  <c r="AA15" i="25"/>
  <c r="U14" i="25"/>
  <c r="AF14" i="25"/>
  <c r="AD14" i="25"/>
  <c r="T14" i="25"/>
  <c r="AC14" i="25"/>
  <c r="AE14" i="25"/>
  <c r="AB14" i="25"/>
  <c r="AG14" i="25"/>
  <c r="AA14" i="25"/>
  <c r="Z14" i="25"/>
  <c r="AJ14" i="25"/>
  <c r="Y14" i="25"/>
  <c r="X14" i="25"/>
  <c r="AI14" i="25"/>
  <c r="AH14" i="25"/>
  <c r="W14" i="25"/>
  <c r="V14" i="25"/>
  <c r="AJ13" i="25"/>
  <c r="Y13" i="25"/>
  <c r="X13" i="25"/>
  <c r="AI13" i="25"/>
  <c r="AH13" i="25"/>
  <c r="V13" i="25"/>
  <c r="T13" i="25"/>
  <c r="AG13" i="25"/>
  <c r="U13" i="25"/>
  <c r="W13" i="25"/>
  <c r="AF13" i="25"/>
  <c r="AE13" i="25"/>
  <c r="AA13" i="25"/>
  <c r="Z13" i="25"/>
  <c r="AD13" i="25"/>
  <c r="AC13" i="25"/>
  <c r="AB13" i="25"/>
  <c r="AA12" i="25"/>
  <c r="U12" i="25"/>
  <c r="AE12" i="25"/>
  <c r="AD12" i="25"/>
  <c r="AC12" i="25"/>
  <c r="AB12" i="25"/>
  <c r="AG12" i="25"/>
  <c r="Z12" i="25"/>
  <c r="T12" i="25"/>
  <c r="AF12" i="25"/>
  <c r="Y12" i="25"/>
  <c r="AJ12" i="25"/>
  <c r="X12" i="25"/>
  <c r="AI12" i="25"/>
  <c r="W12" i="25"/>
  <c r="AH12" i="25"/>
  <c r="V12" i="25"/>
  <c r="Y11" i="25"/>
  <c r="Z11" i="25"/>
  <c r="AJ11" i="25"/>
  <c r="AI11" i="25"/>
  <c r="X11" i="25"/>
  <c r="W11" i="25"/>
  <c r="AH11" i="25"/>
  <c r="AG11" i="25"/>
  <c r="V11" i="25"/>
  <c r="U11" i="25"/>
  <c r="AA11" i="25"/>
  <c r="AF11" i="25"/>
  <c r="AE11" i="25"/>
  <c r="T11" i="25"/>
  <c r="AD11" i="25"/>
  <c r="AC11" i="25"/>
  <c r="AB11" i="25"/>
  <c r="AA26" i="25"/>
  <c r="T26" i="25"/>
  <c r="AJ26" i="25"/>
  <c r="X26" i="25"/>
  <c r="AI26" i="25"/>
  <c r="Y26" i="25"/>
  <c r="W26" i="25"/>
  <c r="AH26" i="25"/>
  <c r="V26" i="25"/>
  <c r="AG26" i="25"/>
  <c r="AF26" i="25"/>
  <c r="U26" i="25"/>
  <c r="Z26" i="25"/>
  <c r="AE26" i="25"/>
  <c r="AD26" i="25"/>
  <c r="AC26" i="25"/>
  <c r="AB26" i="25"/>
  <c r="X10" i="25"/>
  <c r="AE10" i="25"/>
  <c r="AC10" i="25"/>
  <c r="AD10" i="25"/>
  <c r="AB10" i="25"/>
  <c r="AA10" i="25"/>
  <c r="Z10" i="25"/>
  <c r="Y10" i="25"/>
  <c r="AJ10" i="25"/>
  <c r="AF10" i="25"/>
  <c r="AI10" i="25"/>
  <c r="W10" i="25"/>
  <c r="AH10" i="25"/>
  <c r="T10" i="25"/>
  <c r="V10" i="25"/>
  <c r="AG10" i="25"/>
  <c r="U10" i="25"/>
  <c r="AC25" i="25"/>
  <c r="AD25" i="25"/>
  <c r="AE25" i="25"/>
  <c r="V25" i="25"/>
  <c r="T25" i="25"/>
  <c r="AB25" i="25"/>
  <c r="AF25" i="25"/>
  <c r="AA25" i="25"/>
  <c r="W25" i="25"/>
  <c r="Z25" i="25"/>
  <c r="AJ25" i="25"/>
  <c r="Y25" i="25"/>
  <c r="X25" i="25"/>
  <c r="AI25" i="25"/>
  <c r="AH25" i="25"/>
  <c r="AG25" i="25"/>
  <c r="U25" i="25"/>
  <c r="Z9" i="25"/>
  <c r="Y9" i="25"/>
  <c r="AJ9" i="25"/>
  <c r="X9" i="25"/>
  <c r="AH9" i="25"/>
  <c r="AI9" i="25"/>
  <c r="V9" i="25"/>
  <c r="W9" i="25"/>
  <c r="AG9" i="25"/>
  <c r="AF9" i="25"/>
  <c r="U9" i="25"/>
  <c r="AE9" i="25"/>
  <c r="AD9" i="25"/>
  <c r="AC9" i="25"/>
  <c r="AB9" i="25"/>
  <c r="T9" i="25"/>
  <c r="AA9" i="25"/>
  <c r="U24" i="25"/>
  <c r="AA24" i="25"/>
  <c r="Z24" i="25"/>
  <c r="Y24" i="25"/>
  <c r="AJ24" i="25"/>
  <c r="X24" i="25"/>
  <c r="AH24" i="25"/>
  <c r="AG24" i="25"/>
  <c r="AI24" i="25"/>
  <c r="V24" i="25"/>
  <c r="W24" i="25"/>
  <c r="AF24" i="25"/>
  <c r="T24" i="25"/>
  <c r="AE24" i="25"/>
  <c r="AD24" i="25"/>
  <c r="AC24" i="25"/>
  <c r="AB24" i="25"/>
  <c r="AD8" i="25"/>
  <c r="AC8" i="25"/>
  <c r="AB8" i="25"/>
  <c r="Z8" i="25"/>
  <c r="AA8" i="25"/>
  <c r="AJ8" i="25"/>
  <c r="Y8" i="25"/>
  <c r="X8" i="25"/>
  <c r="AI8" i="25"/>
  <c r="AH8" i="25"/>
  <c r="AG8" i="25"/>
  <c r="W8" i="25"/>
  <c r="V8" i="25"/>
  <c r="U8" i="25"/>
  <c r="AE8" i="25"/>
  <c r="T8" i="25"/>
  <c r="AF8" i="25"/>
  <c r="AF23" i="25"/>
  <c r="AE23" i="25"/>
  <c r="AD23" i="25"/>
  <c r="Z23" i="25"/>
  <c r="AC23" i="25"/>
  <c r="AA23" i="25"/>
  <c r="AB23" i="25"/>
  <c r="T23" i="25"/>
  <c r="Y23" i="25"/>
  <c r="V23" i="25"/>
  <c r="AJ23" i="25"/>
  <c r="X23" i="25"/>
  <c r="AI23" i="25"/>
  <c r="W23" i="25"/>
  <c r="U23" i="25"/>
  <c r="AH23" i="25"/>
  <c r="AG23" i="25"/>
  <c r="AJ7" i="25"/>
  <c r="Z7" i="25"/>
  <c r="X7" i="25"/>
  <c r="AI7" i="25"/>
  <c r="AH7" i="25"/>
  <c r="W7" i="25"/>
  <c r="V7" i="25"/>
  <c r="AG7" i="25"/>
  <c r="U7" i="25"/>
  <c r="AE7" i="25"/>
  <c r="AF7" i="25"/>
  <c r="AD7" i="25"/>
  <c r="AC7" i="25"/>
  <c r="AB7" i="25"/>
  <c r="AA7" i="25"/>
  <c r="T7" i="25"/>
  <c r="Y7" i="25"/>
  <c r="AD22" i="25"/>
  <c r="Z22" i="25"/>
  <c r="Y22" i="25"/>
  <c r="AJ22" i="25"/>
  <c r="AI22" i="25"/>
  <c r="AH22" i="25"/>
  <c r="X22" i="25"/>
  <c r="W22" i="25"/>
  <c r="V22" i="25"/>
  <c r="AG22" i="25"/>
  <c r="U22" i="25"/>
  <c r="AE22" i="25"/>
  <c r="AF22" i="25"/>
  <c r="AC22" i="25"/>
  <c r="T22" i="25"/>
  <c r="AB22" i="25"/>
  <c r="AA22" i="25"/>
  <c r="AD6" i="25"/>
  <c r="AB6" i="25"/>
  <c r="AA6" i="25"/>
  <c r="Z6" i="25"/>
  <c r="Y6" i="25"/>
  <c r="AI6" i="25"/>
  <c r="AJ6" i="25"/>
  <c r="W6" i="25"/>
  <c r="AC6" i="25"/>
  <c r="X6" i="25"/>
  <c r="AH6" i="25"/>
  <c r="AG6" i="25"/>
  <c r="V6" i="25"/>
  <c r="U6" i="25"/>
  <c r="AF6" i="25"/>
  <c r="AE6" i="25"/>
  <c r="T6" i="25"/>
  <c r="W21" i="25"/>
  <c r="AE21" i="25"/>
  <c r="AD21" i="25"/>
  <c r="AI21" i="25"/>
  <c r="AC21" i="25"/>
  <c r="AB21" i="25"/>
  <c r="AA21" i="25"/>
  <c r="Z21" i="25"/>
  <c r="AJ21" i="25"/>
  <c r="Y21" i="25"/>
  <c r="X21" i="25"/>
  <c r="AF21" i="25"/>
  <c r="AH21" i="25"/>
  <c r="T21" i="25"/>
  <c r="V21" i="25"/>
  <c r="AG21" i="25"/>
  <c r="U21" i="25"/>
  <c r="AH5" i="25"/>
  <c r="V5" i="25"/>
  <c r="AG5" i="25"/>
  <c r="W5" i="25"/>
  <c r="U5" i="25"/>
  <c r="AF5" i="25"/>
  <c r="AE5" i="25"/>
  <c r="AD5" i="25"/>
  <c r="AB5" i="25"/>
  <c r="AC5" i="25"/>
  <c r="AI5" i="25"/>
  <c r="AA5" i="25"/>
  <c r="Z5" i="25"/>
  <c r="Y5" i="25"/>
  <c r="AJ5" i="25"/>
  <c r="X5" i="25"/>
  <c r="T5" i="25"/>
  <c r="AA20" i="25"/>
  <c r="AJ20" i="25"/>
  <c r="X20" i="25"/>
  <c r="AI20" i="25"/>
  <c r="AH20" i="25"/>
  <c r="W20" i="25"/>
  <c r="V20" i="25"/>
  <c r="AG20" i="25"/>
  <c r="AF20" i="25"/>
  <c r="AE20" i="25"/>
  <c r="U20" i="25"/>
  <c r="AD20" i="25"/>
  <c r="AC20" i="25"/>
  <c r="AB20" i="25"/>
  <c r="Y20" i="25"/>
  <c r="T20" i="25"/>
  <c r="Z20" i="25"/>
  <c r="AB4" i="25"/>
  <c r="AA4" i="25"/>
  <c r="T4" i="25"/>
  <c r="Z4" i="25"/>
  <c r="Y4" i="25"/>
  <c r="AJ4" i="25"/>
  <c r="X4" i="25"/>
  <c r="AI4" i="25"/>
  <c r="W4" i="25"/>
  <c r="AG4" i="25"/>
  <c r="AH4" i="25"/>
  <c r="U4" i="25"/>
  <c r="V4" i="25"/>
  <c r="AF4" i="25"/>
  <c r="AE4" i="25"/>
  <c r="AD4" i="25"/>
  <c r="AC4" i="25"/>
  <c r="AF19" i="25"/>
  <c r="AD19" i="25"/>
  <c r="AC19" i="25"/>
  <c r="AB19" i="25"/>
  <c r="AA19" i="25"/>
  <c r="Y19" i="25"/>
  <c r="AJ19" i="25"/>
  <c r="Z19" i="25"/>
  <c r="X19" i="25"/>
  <c r="AI19" i="25"/>
  <c r="W19" i="25"/>
  <c r="AH19" i="25"/>
  <c r="AG19" i="25"/>
  <c r="V19" i="25"/>
  <c r="U19" i="25"/>
  <c r="T19" i="25"/>
  <c r="AE19" i="25"/>
  <c r="X18" i="25"/>
  <c r="W18" i="25"/>
  <c r="AH18" i="25"/>
  <c r="V18" i="25"/>
  <c r="AG18" i="25"/>
  <c r="AJ18" i="25"/>
  <c r="U18" i="25"/>
  <c r="AF18" i="25"/>
  <c r="AE18" i="25"/>
  <c r="AC18" i="25"/>
  <c r="AD18" i="25"/>
  <c r="AB18" i="25"/>
  <c r="AI18" i="25"/>
  <c r="AA18" i="25"/>
  <c r="Z18" i="25"/>
  <c r="Y18" i="25"/>
  <c r="T18" i="25"/>
  <c r="I42" i="10" l="1"/>
  <c r="I44" i="10" s="1"/>
  <c r="T37" i="8"/>
  <c r="U37" i="8"/>
  <c r="V37" i="8"/>
  <c r="W37" i="8"/>
  <c r="X37" i="8"/>
  <c r="Y37" i="8"/>
  <c r="Z37" i="8"/>
  <c r="AA37" i="8"/>
  <c r="AB37" i="8"/>
  <c r="AC37" i="8"/>
  <c r="AD37" i="8"/>
  <c r="AE37" i="8"/>
  <c r="AF37" i="8"/>
  <c r="AG37" i="8"/>
  <c r="T38" i="8"/>
  <c r="U38" i="8"/>
  <c r="V38" i="8"/>
  <c r="W38" i="8"/>
  <c r="X38" i="8"/>
  <c r="Y38" i="8"/>
  <c r="Z38" i="8"/>
  <c r="AA38" i="8"/>
  <c r="AB38" i="8"/>
  <c r="AC38" i="8"/>
  <c r="AD38" i="8"/>
  <c r="AE38" i="8"/>
  <c r="AF38" i="8"/>
  <c r="AG38" i="8"/>
  <c r="T39" i="8"/>
  <c r="U39" i="8"/>
  <c r="V39" i="8"/>
  <c r="W39" i="8"/>
  <c r="X39" i="8"/>
  <c r="Y39" i="8"/>
  <c r="Z39" i="8"/>
  <c r="AA39" i="8"/>
  <c r="AB39" i="8"/>
  <c r="AC39" i="8"/>
  <c r="AD39" i="8"/>
  <c r="AE39" i="8"/>
  <c r="AF39" i="8"/>
  <c r="AG39" i="8"/>
  <c r="T40" i="8"/>
  <c r="U40" i="8"/>
  <c r="V40" i="8"/>
  <c r="W40" i="8"/>
  <c r="X40" i="8"/>
  <c r="Y40" i="8"/>
  <c r="Z40" i="8"/>
  <c r="AA40" i="8"/>
  <c r="AB40" i="8"/>
  <c r="AC40" i="8"/>
  <c r="AD40" i="8"/>
  <c r="AE40" i="8"/>
  <c r="AF40" i="8"/>
  <c r="AG40" i="8"/>
  <c r="T41" i="8"/>
  <c r="U41" i="8"/>
  <c r="V41" i="8"/>
  <c r="W41" i="8"/>
  <c r="X41" i="8"/>
  <c r="Y41" i="8"/>
  <c r="Z41" i="8"/>
  <c r="AA41" i="8"/>
  <c r="AB41" i="8"/>
  <c r="AC41" i="8"/>
  <c r="AD41" i="8"/>
  <c r="AE41" i="8"/>
  <c r="AF41" i="8"/>
  <c r="AG41" i="8"/>
  <c r="T42" i="8"/>
  <c r="U42" i="8"/>
  <c r="V42" i="8"/>
  <c r="W42" i="8"/>
  <c r="X42" i="8"/>
  <c r="Y42" i="8"/>
  <c r="Z42" i="8"/>
  <c r="AA42" i="8"/>
  <c r="AB42" i="8"/>
  <c r="AC42" i="8"/>
  <c r="AD42" i="8"/>
  <c r="AE42" i="8"/>
  <c r="AF42" i="8"/>
  <c r="AG42" i="8"/>
  <c r="T43" i="8"/>
  <c r="U43" i="8"/>
  <c r="V43" i="8"/>
  <c r="W43" i="8"/>
  <c r="X43" i="8"/>
  <c r="Y43" i="8"/>
  <c r="Z43" i="8"/>
  <c r="AA43" i="8"/>
  <c r="AB43" i="8"/>
  <c r="AC43" i="8"/>
  <c r="AD43" i="8"/>
  <c r="AE43" i="8"/>
  <c r="AF43" i="8"/>
  <c r="AG43" i="8"/>
  <c r="T44" i="8"/>
  <c r="U44" i="8"/>
  <c r="V44" i="8"/>
  <c r="W44" i="8"/>
  <c r="X44" i="8"/>
  <c r="Y44" i="8"/>
  <c r="Z44" i="8"/>
  <c r="AA44" i="8"/>
  <c r="AB44" i="8"/>
  <c r="AC44" i="8"/>
  <c r="AD44" i="8"/>
  <c r="AE44" i="8"/>
  <c r="AF44" i="8"/>
  <c r="AG44" i="8"/>
  <c r="T45" i="8"/>
  <c r="U45" i="8"/>
  <c r="V45" i="8"/>
  <c r="W45" i="8"/>
  <c r="X45" i="8"/>
  <c r="Y45" i="8"/>
  <c r="Z45" i="8"/>
  <c r="AA45" i="8"/>
  <c r="AB45" i="8"/>
  <c r="AC45" i="8"/>
  <c r="AD45" i="8"/>
  <c r="AE45" i="8"/>
  <c r="AF45" i="8"/>
  <c r="AG45" i="8"/>
  <c r="T46" i="8"/>
  <c r="U46" i="8"/>
  <c r="V46" i="8"/>
  <c r="W46" i="8"/>
  <c r="X46" i="8"/>
  <c r="Y46" i="8"/>
  <c r="Z46" i="8"/>
  <c r="AA46" i="8"/>
  <c r="AB46" i="8"/>
  <c r="AC46" i="8"/>
  <c r="AD46" i="8"/>
  <c r="AE46" i="8"/>
  <c r="AF46" i="8"/>
  <c r="AG46" i="8"/>
  <c r="T47" i="8"/>
  <c r="U47" i="8"/>
  <c r="V47" i="8"/>
  <c r="W47" i="8"/>
  <c r="X47" i="8"/>
  <c r="Y47" i="8"/>
  <c r="Z47" i="8"/>
  <c r="AA47" i="8"/>
  <c r="AB47" i="8"/>
  <c r="AC47" i="8"/>
  <c r="AD47" i="8"/>
  <c r="AE47" i="8"/>
  <c r="AF47" i="8"/>
  <c r="AG47" i="8"/>
  <c r="T48" i="8"/>
  <c r="U48" i="8"/>
  <c r="V48" i="8"/>
  <c r="W48" i="8"/>
  <c r="X48" i="8"/>
  <c r="Y48" i="8"/>
  <c r="Z48" i="8"/>
  <c r="AA48" i="8"/>
  <c r="AB48" i="8"/>
  <c r="AC48" i="8"/>
  <c r="AD48" i="8"/>
  <c r="AE48" i="8"/>
  <c r="AF48" i="8"/>
  <c r="AG48" i="8"/>
  <c r="T49" i="8"/>
  <c r="U49" i="8"/>
  <c r="V49" i="8"/>
  <c r="W49" i="8"/>
  <c r="X49" i="8"/>
  <c r="Y49" i="8"/>
  <c r="Z49" i="8"/>
  <c r="AA49" i="8"/>
  <c r="AB49" i="8"/>
  <c r="AC49" i="8"/>
  <c r="AD49" i="8"/>
  <c r="AE49" i="8"/>
  <c r="AF49" i="8"/>
  <c r="AG49" i="8"/>
  <c r="T50" i="8"/>
  <c r="U50" i="8"/>
  <c r="V50" i="8"/>
  <c r="W50" i="8"/>
  <c r="X50" i="8"/>
  <c r="Y50" i="8"/>
  <c r="Z50" i="8"/>
  <c r="AA50" i="8"/>
  <c r="AB50" i="8"/>
  <c r="AC50" i="8"/>
  <c r="AD50" i="8"/>
  <c r="AE50" i="8"/>
  <c r="AF50" i="8"/>
  <c r="AG50" i="8"/>
  <c r="T51" i="8"/>
  <c r="U51" i="8"/>
  <c r="V51" i="8"/>
  <c r="W51" i="8"/>
  <c r="X51" i="8"/>
  <c r="Y51" i="8"/>
  <c r="Z51" i="8"/>
  <c r="AA51" i="8"/>
  <c r="AB51" i="8"/>
  <c r="AC51" i="8"/>
  <c r="AD51" i="8"/>
  <c r="AE51" i="8"/>
  <c r="AF51" i="8"/>
  <c r="AG51" i="8"/>
  <c r="T52" i="8"/>
  <c r="U52" i="8"/>
  <c r="V52" i="8"/>
  <c r="W52" i="8"/>
  <c r="X52" i="8"/>
  <c r="Y52" i="8"/>
  <c r="Z52" i="8"/>
  <c r="AA52" i="8"/>
  <c r="AB52" i="8"/>
  <c r="AC52" i="8"/>
  <c r="AD52" i="8"/>
  <c r="AE52" i="8"/>
  <c r="AF52" i="8"/>
  <c r="AG52" i="8"/>
  <c r="T53" i="8"/>
  <c r="U53" i="8"/>
  <c r="V53" i="8"/>
  <c r="W53" i="8"/>
  <c r="X53" i="8"/>
  <c r="Y53" i="8"/>
  <c r="Z53" i="8"/>
  <c r="AA53" i="8"/>
  <c r="AB53" i="8"/>
  <c r="AC53" i="8"/>
  <c r="AD53" i="8"/>
  <c r="AE53" i="8"/>
  <c r="AF53" i="8"/>
  <c r="AG53" i="8"/>
  <c r="T54" i="8"/>
  <c r="U54" i="8"/>
  <c r="V54" i="8"/>
  <c r="W54" i="8"/>
  <c r="X54" i="8"/>
  <c r="Y54" i="8"/>
  <c r="Z54" i="8"/>
  <c r="AA54" i="8"/>
  <c r="AB54" i="8"/>
  <c r="AC54" i="8"/>
  <c r="AD54" i="8"/>
  <c r="AE54" i="8"/>
  <c r="AF54" i="8"/>
  <c r="AG54" i="8"/>
  <c r="T55" i="8"/>
  <c r="U55" i="8"/>
  <c r="V55" i="8"/>
  <c r="W55" i="8"/>
  <c r="X55" i="8"/>
  <c r="Y55" i="8"/>
  <c r="Z55" i="8"/>
  <c r="AA55" i="8"/>
  <c r="AB55" i="8"/>
  <c r="AC55" i="8"/>
  <c r="AD55" i="8"/>
  <c r="AE55" i="8"/>
  <c r="AF55" i="8"/>
  <c r="AG55" i="8"/>
  <c r="T56" i="8"/>
  <c r="U56" i="8"/>
  <c r="V56" i="8"/>
  <c r="W56" i="8"/>
  <c r="X56" i="8"/>
  <c r="Y56" i="8"/>
  <c r="Z56" i="8"/>
  <c r="AA56" i="8"/>
  <c r="AB56" i="8"/>
  <c r="AC56" i="8"/>
  <c r="AD56" i="8"/>
  <c r="AE56" i="8"/>
  <c r="AF56" i="8"/>
  <c r="AG56" i="8"/>
  <c r="T57" i="8"/>
  <c r="U57" i="8"/>
  <c r="V57" i="8"/>
  <c r="W57" i="8"/>
  <c r="X57" i="8"/>
  <c r="Y57" i="8"/>
  <c r="Z57" i="8"/>
  <c r="AA57" i="8"/>
  <c r="AB57" i="8"/>
  <c r="AC57" i="8"/>
  <c r="AD57" i="8"/>
  <c r="AE57" i="8"/>
  <c r="AF57" i="8"/>
  <c r="AG57" i="8"/>
  <c r="T58" i="8"/>
  <c r="U58" i="8"/>
  <c r="V58" i="8"/>
  <c r="W58" i="8"/>
  <c r="X58" i="8"/>
  <c r="Y58" i="8"/>
  <c r="Z58" i="8"/>
  <c r="AA58" i="8"/>
  <c r="AB58" i="8"/>
  <c r="AC58" i="8"/>
  <c r="AD58" i="8"/>
  <c r="AE58" i="8"/>
  <c r="AF58" i="8"/>
  <c r="AG58" i="8"/>
  <c r="T59" i="8"/>
  <c r="U59" i="8"/>
  <c r="V59" i="8"/>
  <c r="W59" i="8"/>
  <c r="X59" i="8"/>
  <c r="Y59" i="8"/>
  <c r="Z59" i="8"/>
  <c r="AA59" i="8"/>
  <c r="AB59" i="8"/>
  <c r="AC59" i="8"/>
  <c r="AD59" i="8"/>
  <c r="AE59" i="8"/>
  <c r="AF59" i="8"/>
  <c r="AG59" i="8"/>
  <c r="T60" i="8"/>
  <c r="U60" i="8"/>
  <c r="V60" i="8"/>
  <c r="W60" i="8"/>
  <c r="X60" i="8"/>
  <c r="Y60" i="8"/>
  <c r="Z60" i="8"/>
  <c r="AA60" i="8"/>
  <c r="AB60" i="8"/>
  <c r="AC60" i="8"/>
  <c r="AD60" i="8"/>
  <c r="AE60" i="8"/>
  <c r="AF60" i="8"/>
  <c r="AG60" i="8"/>
  <c r="T61" i="8"/>
  <c r="U61" i="8"/>
  <c r="V61" i="8"/>
  <c r="W61" i="8"/>
  <c r="X61" i="8"/>
  <c r="Y61" i="8"/>
  <c r="Z61" i="8"/>
  <c r="AA61" i="8"/>
  <c r="AB61" i="8"/>
  <c r="AC61" i="8"/>
  <c r="AD61" i="8"/>
  <c r="AE61" i="8"/>
  <c r="AF61" i="8"/>
  <c r="AG61" i="8"/>
  <c r="T62" i="8"/>
  <c r="U62" i="8"/>
  <c r="V62" i="8"/>
  <c r="W62" i="8"/>
  <c r="X62" i="8"/>
  <c r="Y62" i="8"/>
  <c r="Z62" i="8"/>
  <c r="AA62" i="8"/>
  <c r="AB62" i="8"/>
  <c r="AC62" i="8"/>
  <c r="AD62" i="8"/>
  <c r="AE62" i="8"/>
  <c r="AF62" i="8"/>
  <c r="AG62" i="8"/>
  <c r="S62" i="8"/>
  <c r="S61" i="8"/>
  <c r="S60" i="8"/>
  <c r="S59" i="8"/>
  <c r="S58" i="8"/>
  <c r="S57" i="8"/>
  <c r="S56" i="8"/>
  <c r="S55" i="8"/>
  <c r="S54" i="8"/>
  <c r="S53" i="8"/>
  <c r="S52" i="8"/>
  <c r="S51" i="8"/>
  <c r="S50" i="8"/>
  <c r="S49" i="8"/>
  <c r="S48" i="8"/>
  <c r="S47" i="8"/>
  <c r="S46" i="8"/>
  <c r="S45" i="8"/>
  <c r="S44" i="8"/>
  <c r="S43" i="8"/>
  <c r="S42" i="8"/>
  <c r="S41" i="8"/>
  <c r="S40" i="8"/>
  <c r="S39" i="8"/>
  <c r="S38" i="8"/>
  <c r="AG148" i="8"/>
  <c r="AF148" i="8"/>
  <c r="AE148" i="8"/>
  <c r="AD148" i="8"/>
  <c r="AC148" i="8"/>
  <c r="AB148" i="8"/>
  <c r="AA148" i="8"/>
  <c r="Z148" i="8"/>
  <c r="Y148" i="8"/>
  <c r="X148" i="8"/>
  <c r="W148" i="8"/>
  <c r="V148" i="8"/>
  <c r="U148" i="8"/>
  <c r="T148" i="8"/>
  <c r="S148" i="8"/>
  <c r="AG147" i="8"/>
  <c r="AF147" i="8"/>
  <c r="AE147" i="8"/>
  <c r="AD147" i="8"/>
  <c r="AC147" i="8"/>
  <c r="AB147" i="8"/>
  <c r="AA147" i="8"/>
  <c r="Z147" i="8"/>
  <c r="Y147" i="8"/>
  <c r="X147" i="8"/>
  <c r="W147" i="8"/>
  <c r="V147" i="8"/>
  <c r="U147" i="8"/>
  <c r="T147" i="8"/>
  <c r="S147" i="8"/>
  <c r="AG146" i="8"/>
  <c r="AF146" i="8"/>
  <c r="AE146" i="8"/>
  <c r="AD146" i="8"/>
  <c r="AC146" i="8"/>
  <c r="AC174" i="8" s="1"/>
  <c r="AB146" i="8"/>
  <c r="AA146" i="8"/>
  <c r="Z146" i="8"/>
  <c r="Y146" i="8"/>
  <c r="X146" i="8"/>
  <c r="W146" i="8"/>
  <c r="V146" i="8"/>
  <c r="U146" i="8"/>
  <c r="T146" i="8"/>
  <c r="S146" i="8"/>
  <c r="AG145" i="8"/>
  <c r="AF145" i="8"/>
  <c r="AE145" i="8"/>
  <c r="AD145" i="8"/>
  <c r="AC145" i="8"/>
  <c r="AB145" i="8"/>
  <c r="AA145" i="8"/>
  <c r="Z145" i="8"/>
  <c r="Y145" i="8"/>
  <c r="X145" i="8"/>
  <c r="W145" i="8"/>
  <c r="V145" i="8"/>
  <c r="U145" i="8"/>
  <c r="T145" i="8"/>
  <c r="S145" i="8"/>
  <c r="AG144" i="8"/>
  <c r="AF144" i="8"/>
  <c r="AE144" i="8"/>
  <c r="AD144" i="8"/>
  <c r="AC144" i="8"/>
  <c r="AB144" i="8"/>
  <c r="AA144" i="8"/>
  <c r="Z144" i="8"/>
  <c r="Y144" i="8"/>
  <c r="Y172" i="8" s="1"/>
  <c r="X144" i="8"/>
  <c r="W144" i="8"/>
  <c r="V144" i="8"/>
  <c r="U144" i="8"/>
  <c r="T144" i="8"/>
  <c r="S144" i="8"/>
  <c r="AG143" i="8"/>
  <c r="AF143" i="8"/>
  <c r="AE143" i="8"/>
  <c r="AD143" i="8"/>
  <c r="AC143" i="8"/>
  <c r="AB143" i="8"/>
  <c r="AA143" i="8"/>
  <c r="Z143" i="8"/>
  <c r="Y143" i="8"/>
  <c r="X143" i="8"/>
  <c r="W143" i="8"/>
  <c r="V143" i="8"/>
  <c r="U143" i="8"/>
  <c r="T143" i="8"/>
  <c r="S143" i="8"/>
  <c r="AG142" i="8"/>
  <c r="AF142" i="8"/>
  <c r="AE142" i="8"/>
  <c r="AD142" i="8"/>
  <c r="AC142" i="8"/>
  <c r="AB142" i="8"/>
  <c r="AA142" i="8"/>
  <c r="Z142" i="8"/>
  <c r="Y142" i="8"/>
  <c r="X142" i="8"/>
  <c r="W142" i="8"/>
  <c r="V142" i="8"/>
  <c r="V170" i="8" s="1"/>
  <c r="U142" i="8"/>
  <c r="T142" i="8"/>
  <c r="S142" i="8"/>
  <c r="AG141" i="8"/>
  <c r="AF141" i="8"/>
  <c r="AE141" i="8"/>
  <c r="AD141" i="8"/>
  <c r="AC141" i="8"/>
  <c r="AB141" i="8"/>
  <c r="AA141" i="8"/>
  <c r="Z141" i="8"/>
  <c r="Y141" i="8"/>
  <c r="X141" i="8"/>
  <c r="W141" i="8"/>
  <c r="V141" i="8"/>
  <c r="U141" i="8"/>
  <c r="T141" i="8"/>
  <c r="S141" i="8"/>
  <c r="AG140" i="8"/>
  <c r="AG168" i="8" s="1"/>
  <c r="AF140" i="8"/>
  <c r="AE140" i="8"/>
  <c r="AD140" i="8"/>
  <c r="AC140" i="8"/>
  <c r="AB140" i="8"/>
  <c r="AA140" i="8"/>
  <c r="Z140" i="8"/>
  <c r="Y140" i="8"/>
  <c r="X140" i="8"/>
  <c r="W140" i="8"/>
  <c r="V140" i="8"/>
  <c r="U140" i="8"/>
  <c r="T140" i="8"/>
  <c r="S140" i="8"/>
  <c r="AG139" i="8"/>
  <c r="AF139" i="8"/>
  <c r="AF167" i="8" s="1"/>
  <c r="AE139" i="8"/>
  <c r="AD139" i="8"/>
  <c r="AC139" i="8"/>
  <c r="AC167" i="8" s="1"/>
  <c r="AB139" i="8"/>
  <c r="AA139" i="8"/>
  <c r="Z139" i="8"/>
  <c r="Y139" i="8"/>
  <c r="X139" i="8"/>
  <c r="X167" i="8" s="1"/>
  <c r="W139" i="8"/>
  <c r="V139" i="8"/>
  <c r="U139" i="8"/>
  <c r="T139" i="8"/>
  <c r="S139" i="8"/>
  <c r="AG138" i="8"/>
  <c r="AF138" i="8"/>
  <c r="AE138" i="8"/>
  <c r="AE166" i="8" s="1"/>
  <c r="AD138" i="8"/>
  <c r="AD166" i="8" s="1"/>
  <c r="AC138" i="8"/>
  <c r="AC166" i="8" s="1"/>
  <c r="AB138" i="8"/>
  <c r="AA138" i="8"/>
  <c r="Z138" i="8"/>
  <c r="Z166" i="8" s="1"/>
  <c r="Y138" i="8"/>
  <c r="X138" i="8"/>
  <c r="X166" i="8" s="1"/>
  <c r="W138" i="8"/>
  <c r="W166" i="8" s="1"/>
  <c r="V138" i="8"/>
  <c r="U138" i="8"/>
  <c r="T138" i="8"/>
  <c r="S138" i="8"/>
  <c r="AG137" i="8"/>
  <c r="AF137" i="8"/>
  <c r="AE137" i="8"/>
  <c r="AD137" i="8"/>
  <c r="AC137" i="8"/>
  <c r="AB137" i="8"/>
  <c r="AB165" i="8" s="1"/>
  <c r="AA137" i="8"/>
  <c r="AA165" i="8" s="1"/>
  <c r="Z137" i="8"/>
  <c r="Y137" i="8"/>
  <c r="Y165" i="8" s="1"/>
  <c r="X137" i="8"/>
  <c r="X165" i="8" s="1"/>
  <c r="W137" i="8"/>
  <c r="V137" i="8"/>
  <c r="V165" i="8" s="1"/>
  <c r="U137" i="8"/>
  <c r="T137" i="8"/>
  <c r="S137" i="8"/>
  <c r="AG136" i="8"/>
  <c r="AF136" i="8"/>
  <c r="AE136" i="8"/>
  <c r="AD136" i="8"/>
  <c r="AC136" i="8"/>
  <c r="AB136" i="8"/>
  <c r="AA136" i="8"/>
  <c r="Z136" i="8"/>
  <c r="Y136" i="8"/>
  <c r="Y164" i="8" s="1"/>
  <c r="X136" i="8"/>
  <c r="W136" i="8"/>
  <c r="W164" i="8" s="1"/>
  <c r="V136" i="8"/>
  <c r="V164" i="8" s="1"/>
  <c r="U136" i="8"/>
  <c r="T136" i="8"/>
  <c r="S136" i="8"/>
  <c r="AG135" i="8"/>
  <c r="AF135" i="8"/>
  <c r="AE135" i="8"/>
  <c r="AD135" i="8"/>
  <c r="AC135" i="8"/>
  <c r="AB135" i="8"/>
  <c r="AA135" i="8"/>
  <c r="Z135" i="8"/>
  <c r="Y135" i="8"/>
  <c r="X135" i="8"/>
  <c r="X163" i="8" s="1"/>
  <c r="W135" i="8"/>
  <c r="V135" i="8"/>
  <c r="U135" i="8"/>
  <c r="T135" i="8"/>
  <c r="T163" i="8" s="1"/>
  <c r="S135" i="8"/>
  <c r="AG134" i="8"/>
  <c r="AG162" i="8" s="1"/>
  <c r="AF134" i="8"/>
  <c r="AF162" i="8" s="1"/>
  <c r="AE134" i="8"/>
  <c r="AD134" i="8"/>
  <c r="AC134" i="8"/>
  <c r="AB134" i="8"/>
  <c r="AA134" i="8"/>
  <c r="Z134" i="8"/>
  <c r="Y134" i="8"/>
  <c r="X134" i="8"/>
  <c r="W134" i="8"/>
  <c r="V134" i="8"/>
  <c r="V162" i="8" s="1"/>
  <c r="U134" i="8"/>
  <c r="U162" i="8" s="1"/>
  <c r="T134" i="8"/>
  <c r="T162" i="8" s="1"/>
  <c r="S134" i="8"/>
  <c r="AG133" i="8"/>
  <c r="AG161" i="8" s="1"/>
  <c r="AF133" i="8"/>
  <c r="AF161" i="8" s="1"/>
  <c r="AE133" i="8"/>
  <c r="AD133" i="8"/>
  <c r="AD161" i="8" s="1"/>
  <c r="AC133" i="8"/>
  <c r="AB133" i="8"/>
  <c r="AA133" i="8"/>
  <c r="Z133" i="8"/>
  <c r="Y133" i="8"/>
  <c r="X133" i="8"/>
  <c r="W133" i="8"/>
  <c r="V133" i="8"/>
  <c r="U133" i="8"/>
  <c r="T133" i="8"/>
  <c r="T161" i="8" s="1"/>
  <c r="S133" i="8"/>
  <c r="AG132" i="8"/>
  <c r="AF132" i="8"/>
  <c r="AF160" i="8" s="1"/>
  <c r="AE132" i="8"/>
  <c r="AD132" i="8"/>
  <c r="AD160" i="8" s="1"/>
  <c r="AC132" i="8"/>
  <c r="AB132" i="8"/>
  <c r="AA132" i="8"/>
  <c r="Z132" i="8"/>
  <c r="Y132" i="8"/>
  <c r="X132" i="8"/>
  <c r="W132" i="8"/>
  <c r="V132" i="8"/>
  <c r="V160" i="8" s="1"/>
  <c r="U132" i="8"/>
  <c r="T132" i="8"/>
  <c r="S132" i="8"/>
  <c r="AG131" i="8"/>
  <c r="AF131" i="8"/>
  <c r="AF159" i="8" s="1"/>
  <c r="AE131" i="8"/>
  <c r="AD131" i="8"/>
  <c r="AC131" i="8"/>
  <c r="AB131" i="8"/>
  <c r="AB159" i="8" s="1"/>
  <c r="AA131" i="8"/>
  <c r="AA159" i="8" s="1"/>
  <c r="Z131" i="8"/>
  <c r="Z159" i="8" s="1"/>
  <c r="Y131" i="8"/>
  <c r="X131" i="8"/>
  <c r="W131" i="8"/>
  <c r="V131" i="8"/>
  <c r="U131" i="8"/>
  <c r="T131" i="8"/>
  <c r="T159" i="8" s="1"/>
  <c r="S131" i="8"/>
  <c r="AG130" i="8"/>
  <c r="AF130" i="8"/>
  <c r="AE130" i="8"/>
  <c r="AD130" i="8"/>
  <c r="AD158" i="8" s="1"/>
  <c r="AC130" i="8"/>
  <c r="AC158" i="8" s="1"/>
  <c r="AB130" i="8"/>
  <c r="AB158" i="8" s="1"/>
  <c r="AA130" i="8"/>
  <c r="AA158" i="8" s="1"/>
  <c r="Z130" i="8"/>
  <c r="Z158" i="8" s="1"/>
  <c r="Y130" i="8"/>
  <c r="Y158" i="8" s="1"/>
  <c r="X130" i="8"/>
  <c r="X158" i="8" s="1"/>
  <c r="W130" i="8"/>
  <c r="V130" i="8"/>
  <c r="U130" i="8"/>
  <c r="T130" i="8"/>
  <c r="S130" i="8"/>
  <c r="AG129" i="8"/>
  <c r="AF129" i="8"/>
  <c r="AE129" i="8"/>
  <c r="AD129" i="8"/>
  <c r="AC129" i="8"/>
  <c r="AB129" i="8"/>
  <c r="AB157" i="8" s="1"/>
  <c r="AA129" i="8"/>
  <c r="Z129" i="8"/>
  <c r="Z157" i="8" s="1"/>
  <c r="Y129" i="8"/>
  <c r="Y157" i="8" s="1"/>
  <c r="X129" i="8"/>
  <c r="X157" i="8" s="1"/>
  <c r="W129" i="8"/>
  <c r="V129" i="8"/>
  <c r="U129" i="8"/>
  <c r="T129" i="8"/>
  <c r="S129" i="8"/>
  <c r="AG128" i="8"/>
  <c r="AF128" i="8"/>
  <c r="AF156" i="8" s="1"/>
  <c r="AE128" i="8"/>
  <c r="AD128" i="8"/>
  <c r="AC128" i="8"/>
  <c r="AB128" i="8"/>
  <c r="AA128" i="8"/>
  <c r="Z128" i="8"/>
  <c r="Z156" i="8" s="1"/>
  <c r="Y128" i="8"/>
  <c r="X128" i="8"/>
  <c r="X156" i="8" s="1"/>
  <c r="W128" i="8"/>
  <c r="V128" i="8"/>
  <c r="V156" i="8" s="1"/>
  <c r="U128" i="8"/>
  <c r="U156" i="8" s="1"/>
  <c r="T128" i="8"/>
  <c r="T156" i="8" s="1"/>
  <c r="S128" i="8"/>
  <c r="AG127" i="8"/>
  <c r="AF127" i="8"/>
  <c r="AE127" i="8"/>
  <c r="AD127" i="8"/>
  <c r="AD155" i="8" s="1"/>
  <c r="AC127" i="8"/>
  <c r="AB127" i="8"/>
  <c r="AA127" i="8"/>
  <c r="Z127" i="8"/>
  <c r="Y127" i="8"/>
  <c r="X127" i="8"/>
  <c r="X155" i="8" s="1"/>
  <c r="W127" i="8"/>
  <c r="W155" i="8" s="1"/>
  <c r="V127" i="8"/>
  <c r="V155" i="8" s="1"/>
  <c r="U127" i="8"/>
  <c r="U155" i="8" s="1"/>
  <c r="T127" i="8"/>
  <c r="T155" i="8" s="1"/>
  <c r="S127" i="8"/>
  <c r="AG126" i="8"/>
  <c r="AF126" i="8"/>
  <c r="AF154" i="8" s="1"/>
  <c r="AE126" i="8"/>
  <c r="AD126" i="8"/>
  <c r="AC126" i="8"/>
  <c r="AC154" i="8" s="1"/>
  <c r="AB126" i="8"/>
  <c r="AA126" i="8"/>
  <c r="Z126" i="8"/>
  <c r="Y126" i="8"/>
  <c r="X126" i="8"/>
  <c r="W126" i="8"/>
  <c r="V126" i="8"/>
  <c r="V154" i="8" s="1"/>
  <c r="U126" i="8"/>
  <c r="T126" i="8"/>
  <c r="T154" i="8" s="1"/>
  <c r="S126" i="8"/>
  <c r="AG125" i="8"/>
  <c r="AG153" i="8" s="1"/>
  <c r="AF125" i="8"/>
  <c r="AF153" i="8" s="1"/>
  <c r="AE125" i="8"/>
  <c r="AD125" i="8"/>
  <c r="AC125" i="8"/>
  <c r="AB125" i="8"/>
  <c r="AA125" i="8"/>
  <c r="Z125" i="8"/>
  <c r="Y125" i="8"/>
  <c r="X125" i="8"/>
  <c r="W125" i="8"/>
  <c r="V125" i="8"/>
  <c r="U125" i="8"/>
  <c r="T125" i="8"/>
  <c r="T153" i="8" s="1"/>
  <c r="S125" i="8"/>
  <c r="AG124" i="8"/>
  <c r="AF124" i="8"/>
  <c r="AE124" i="8"/>
  <c r="AD124" i="8"/>
  <c r="AD152" i="8" s="1"/>
  <c r="AC124" i="8"/>
  <c r="AC152" i="8" s="1"/>
  <c r="AB124" i="8"/>
  <c r="AB152" i="8" s="1"/>
  <c r="AA124" i="8"/>
  <c r="Z124" i="8"/>
  <c r="Z152" i="8" s="1"/>
  <c r="Y124" i="8"/>
  <c r="X124" i="8"/>
  <c r="W124" i="8"/>
  <c r="V124" i="8"/>
  <c r="U124" i="8"/>
  <c r="T124" i="8"/>
  <c r="S124" i="8"/>
  <c r="AG123" i="8"/>
  <c r="AF123" i="8"/>
  <c r="AF151" i="8" s="1"/>
  <c r="AE123" i="8"/>
  <c r="AE151" i="8" s="1"/>
  <c r="AD123" i="8"/>
  <c r="AD151" i="8" s="1"/>
  <c r="AC123" i="8"/>
  <c r="AC151" i="8" s="1"/>
  <c r="AB123" i="8"/>
  <c r="AB151" i="8" s="1"/>
  <c r="AA123" i="8"/>
  <c r="AA151" i="8" s="1"/>
  <c r="Z123" i="8"/>
  <c r="Z151" i="8" s="1"/>
  <c r="Y123" i="8"/>
  <c r="Y151" i="8" s="1"/>
  <c r="X123" i="8"/>
  <c r="X151" i="8" s="1"/>
  <c r="W123" i="8"/>
  <c r="V123" i="8"/>
  <c r="U123" i="8"/>
  <c r="T123" i="8"/>
  <c r="S123" i="8"/>
  <c r="R148" i="8"/>
  <c r="Q148" i="8"/>
  <c r="P148" i="8"/>
  <c r="O148" i="8"/>
  <c r="N148" i="8"/>
  <c r="M148" i="8"/>
  <c r="L148" i="8"/>
  <c r="K148" i="8"/>
  <c r="J148" i="8"/>
  <c r="I148" i="8"/>
  <c r="H148" i="8"/>
  <c r="G148" i="8"/>
  <c r="F148" i="8"/>
  <c r="E148" i="8"/>
  <c r="D148" i="8"/>
  <c r="R147" i="8"/>
  <c r="Q147" i="8"/>
  <c r="P147" i="8"/>
  <c r="O147" i="8"/>
  <c r="N147" i="8"/>
  <c r="M147" i="8"/>
  <c r="L147" i="8"/>
  <c r="K147" i="8"/>
  <c r="J147" i="8"/>
  <c r="I147" i="8"/>
  <c r="H147" i="8"/>
  <c r="G147" i="8"/>
  <c r="F147" i="8"/>
  <c r="E147" i="8"/>
  <c r="D147" i="8"/>
  <c r="R146" i="8"/>
  <c r="Q146" i="8"/>
  <c r="P146" i="8"/>
  <c r="O146" i="8"/>
  <c r="N146" i="8"/>
  <c r="M146" i="8"/>
  <c r="L146" i="8"/>
  <c r="K146" i="8"/>
  <c r="J146" i="8"/>
  <c r="I146" i="8"/>
  <c r="H146" i="8"/>
  <c r="G146" i="8"/>
  <c r="F146" i="8"/>
  <c r="E146" i="8"/>
  <c r="D146" i="8"/>
  <c r="R145" i="8"/>
  <c r="Q145" i="8"/>
  <c r="P145" i="8"/>
  <c r="O145" i="8"/>
  <c r="N145" i="8"/>
  <c r="M145" i="8"/>
  <c r="L145" i="8"/>
  <c r="K145" i="8"/>
  <c r="J145" i="8"/>
  <c r="I145" i="8"/>
  <c r="H145" i="8"/>
  <c r="G145" i="8"/>
  <c r="F145" i="8"/>
  <c r="E145" i="8"/>
  <c r="D145" i="8"/>
  <c r="R144" i="8"/>
  <c r="Q144" i="8"/>
  <c r="P144" i="8"/>
  <c r="O144" i="8"/>
  <c r="N144" i="8"/>
  <c r="M144" i="8"/>
  <c r="L144" i="8"/>
  <c r="K144" i="8"/>
  <c r="J144" i="8"/>
  <c r="I144" i="8"/>
  <c r="H144" i="8"/>
  <c r="G144" i="8"/>
  <c r="F144" i="8"/>
  <c r="E144" i="8"/>
  <c r="D144" i="8"/>
  <c r="R143" i="8"/>
  <c r="Q143" i="8"/>
  <c r="P143" i="8"/>
  <c r="O143" i="8"/>
  <c r="N143" i="8"/>
  <c r="M143" i="8"/>
  <c r="L143" i="8"/>
  <c r="K143" i="8"/>
  <c r="J143" i="8"/>
  <c r="I143" i="8"/>
  <c r="H143" i="8"/>
  <c r="G143" i="8"/>
  <c r="F143" i="8"/>
  <c r="E143" i="8"/>
  <c r="D143" i="8"/>
  <c r="R142" i="8"/>
  <c r="Q142" i="8"/>
  <c r="P142" i="8"/>
  <c r="O142" i="8"/>
  <c r="N142" i="8"/>
  <c r="M142" i="8"/>
  <c r="L142" i="8"/>
  <c r="K142" i="8"/>
  <c r="J142" i="8"/>
  <c r="I142" i="8"/>
  <c r="H142" i="8"/>
  <c r="G142" i="8"/>
  <c r="F142" i="8"/>
  <c r="E142" i="8"/>
  <c r="D142" i="8"/>
  <c r="R141" i="8"/>
  <c r="Q141" i="8"/>
  <c r="P141" i="8"/>
  <c r="O141" i="8"/>
  <c r="N141" i="8"/>
  <c r="M141" i="8"/>
  <c r="L141" i="8"/>
  <c r="K141" i="8"/>
  <c r="J141" i="8"/>
  <c r="I141" i="8"/>
  <c r="H141" i="8"/>
  <c r="G141" i="8"/>
  <c r="F141" i="8"/>
  <c r="E141" i="8"/>
  <c r="D141" i="8"/>
  <c r="R140" i="8"/>
  <c r="Q140" i="8"/>
  <c r="P140" i="8"/>
  <c r="O140" i="8"/>
  <c r="N140" i="8"/>
  <c r="M140" i="8"/>
  <c r="L140" i="8"/>
  <c r="K140" i="8"/>
  <c r="J140" i="8"/>
  <c r="I140" i="8"/>
  <c r="H140" i="8"/>
  <c r="G140" i="8"/>
  <c r="F140" i="8"/>
  <c r="E140" i="8"/>
  <c r="D140" i="8"/>
  <c r="R139" i="8"/>
  <c r="Q139" i="8"/>
  <c r="P139" i="8"/>
  <c r="O139" i="8"/>
  <c r="N139" i="8"/>
  <c r="M139" i="8"/>
  <c r="L139" i="8"/>
  <c r="K139" i="8"/>
  <c r="J139" i="8"/>
  <c r="I139" i="8"/>
  <c r="H139" i="8"/>
  <c r="G139" i="8"/>
  <c r="F139" i="8"/>
  <c r="E139" i="8"/>
  <c r="D139" i="8"/>
  <c r="R138" i="8"/>
  <c r="Q138" i="8"/>
  <c r="P138" i="8"/>
  <c r="O138" i="8"/>
  <c r="N138" i="8"/>
  <c r="M138" i="8"/>
  <c r="L138" i="8"/>
  <c r="K138" i="8"/>
  <c r="J138" i="8"/>
  <c r="I138" i="8"/>
  <c r="H138" i="8"/>
  <c r="G138" i="8"/>
  <c r="F138" i="8"/>
  <c r="E138" i="8"/>
  <c r="D138" i="8"/>
  <c r="R137" i="8"/>
  <c r="Q137" i="8"/>
  <c r="P137" i="8"/>
  <c r="O137" i="8"/>
  <c r="N137" i="8"/>
  <c r="M137" i="8"/>
  <c r="L137" i="8"/>
  <c r="K137" i="8"/>
  <c r="J137" i="8"/>
  <c r="I137" i="8"/>
  <c r="H137" i="8"/>
  <c r="G137" i="8"/>
  <c r="F137" i="8"/>
  <c r="E137" i="8"/>
  <c r="D137" i="8"/>
  <c r="R136" i="8"/>
  <c r="Q136" i="8"/>
  <c r="P136" i="8"/>
  <c r="O136" i="8"/>
  <c r="N136" i="8"/>
  <c r="M136" i="8"/>
  <c r="L136" i="8"/>
  <c r="K136" i="8"/>
  <c r="J136" i="8"/>
  <c r="I136" i="8"/>
  <c r="H136" i="8"/>
  <c r="G136" i="8"/>
  <c r="F136" i="8"/>
  <c r="E136" i="8"/>
  <c r="D136" i="8"/>
  <c r="R135" i="8"/>
  <c r="Q135" i="8"/>
  <c r="P135" i="8"/>
  <c r="O135" i="8"/>
  <c r="N135" i="8"/>
  <c r="M135" i="8"/>
  <c r="L135" i="8"/>
  <c r="K135" i="8"/>
  <c r="J135" i="8"/>
  <c r="I135" i="8"/>
  <c r="H135" i="8"/>
  <c r="G135" i="8"/>
  <c r="F135" i="8"/>
  <c r="E135" i="8"/>
  <c r="D135" i="8"/>
  <c r="R134" i="8"/>
  <c r="Q134" i="8"/>
  <c r="P134" i="8"/>
  <c r="O134" i="8"/>
  <c r="N134" i="8"/>
  <c r="M134" i="8"/>
  <c r="L134" i="8"/>
  <c r="K134" i="8"/>
  <c r="J134" i="8"/>
  <c r="I134" i="8"/>
  <c r="H134" i="8"/>
  <c r="G134" i="8"/>
  <c r="F134" i="8"/>
  <c r="E134" i="8"/>
  <c r="D134" i="8"/>
  <c r="R133" i="8"/>
  <c r="Q133" i="8"/>
  <c r="P133" i="8"/>
  <c r="O133" i="8"/>
  <c r="N133" i="8"/>
  <c r="M133" i="8"/>
  <c r="L133" i="8"/>
  <c r="K133" i="8"/>
  <c r="J133" i="8"/>
  <c r="I133" i="8"/>
  <c r="H133" i="8"/>
  <c r="G133" i="8"/>
  <c r="F133" i="8"/>
  <c r="E133" i="8"/>
  <c r="D133" i="8"/>
  <c r="R132" i="8"/>
  <c r="Q132" i="8"/>
  <c r="P132" i="8"/>
  <c r="O132" i="8"/>
  <c r="N132" i="8"/>
  <c r="M132" i="8"/>
  <c r="L132" i="8"/>
  <c r="K132" i="8"/>
  <c r="J132" i="8"/>
  <c r="I132" i="8"/>
  <c r="H132" i="8"/>
  <c r="G132" i="8"/>
  <c r="F132" i="8"/>
  <c r="E132" i="8"/>
  <c r="D132" i="8"/>
  <c r="R131" i="8"/>
  <c r="Q131" i="8"/>
  <c r="P131" i="8"/>
  <c r="O131" i="8"/>
  <c r="N131" i="8"/>
  <c r="M131" i="8"/>
  <c r="L131" i="8"/>
  <c r="K131" i="8"/>
  <c r="J131" i="8"/>
  <c r="I131" i="8"/>
  <c r="H131" i="8"/>
  <c r="G131" i="8"/>
  <c r="F131" i="8"/>
  <c r="E131" i="8"/>
  <c r="D131" i="8"/>
  <c r="R130" i="8"/>
  <c r="Q130" i="8"/>
  <c r="P130" i="8"/>
  <c r="O130" i="8"/>
  <c r="N130" i="8"/>
  <c r="M130" i="8"/>
  <c r="L130" i="8"/>
  <c r="K130" i="8"/>
  <c r="J130" i="8"/>
  <c r="I130" i="8"/>
  <c r="H130" i="8"/>
  <c r="G130" i="8"/>
  <c r="F130" i="8"/>
  <c r="E130" i="8"/>
  <c r="D130" i="8"/>
  <c r="R129" i="8"/>
  <c r="Q129" i="8"/>
  <c r="P129" i="8"/>
  <c r="O129" i="8"/>
  <c r="N129" i="8"/>
  <c r="M129" i="8"/>
  <c r="L129" i="8"/>
  <c r="K129" i="8"/>
  <c r="J129" i="8"/>
  <c r="I129" i="8"/>
  <c r="H129" i="8"/>
  <c r="G129" i="8"/>
  <c r="F129" i="8"/>
  <c r="E129" i="8"/>
  <c r="D129" i="8"/>
  <c r="R128" i="8"/>
  <c r="Q128" i="8"/>
  <c r="P128" i="8"/>
  <c r="O128" i="8"/>
  <c r="N128" i="8"/>
  <c r="M128" i="8"/>
  <c r="L128" i="8"/>
  <c r="K128" i="8"/>
  <c r="J128" i="8"/>
  <c r="I128" i="8"/>
  <c r="H128" i="8"/>
  <c r="G128" i="8"/>
  <c r="F128" i="8"/>
  <c r="E128" i="8"/>
  <c r="D128" i="8"/>
  <c r="R127" i="8"/>
  <c r="Q127" i="8"/>
  <c r="P127" i="8"/>
  <c r="O127" i="8"/>
  <c r="N127" i="8"/>
  <c r="M127" i="8"/>
  <c r="L127" i="8"/>
  <c r="K127" i="8"/>
  <c r="J127" i="8"/>
  <c r="I127" i="8"/>
  <c r="H127" i="8"/>
  <c r="G127" i="8"/>
  <c r="F127" i="8"/>
  <c r="E127" i="8"/>
  <c r="D127" i="8"/>
  <c r="R126" i="8"/>
  <c r="Q126" i="8"/>
  <c r="P126" i="8"/>
  <c r="O126" i="8"/>
  <c r="N126" i="8"/>
  <c r="M126" i="8"/>
  <c r="L126" i="8"/>
  <c r="K126" i="8"/>
  <c r="J126" i="8"/>
  <c r="I126" i="8"/>
  <c r="H126" i="8"/>
  <c r="G126" i="8"/>
  <c r="F126" i="8"/>
  <c r="E126" i="8"/>
  <c r="D126" i="8"/>
  <c r="R125" i="8"/>
  <c r="Q125" i="8"/>
  <c r="P125" i="8"/>
  <c r="O125" i="8"/>
  <c r="N125" i="8"/>
  <c r="M125" i="8"/>
  <c r="L125" i="8"/>
  <c r="K125" i="8"/>
  <c r="J125" i="8"/>
  <c r="I125" i="8"/>
  <c r="H125" i="8"/>
  <c r="G125" i="8"/>
  <c r="F125" i="8"/>
  <c r="E125" i="8"/>
  <c r="D125" i="8"/>
  <c r="R124" i="8"/>
  <c r="Q124" i="8"/>
  <c r="P124" i="8"/>
  <c r="O124" i="8"/>
  <c r="N124" i="8"/>
  <c r="M124" i="8"/>
  <c r="L124" i="8"/>
  <c r="K124" i="8"/>
  <c r="J124" i="8"/>
  <c r="I124" i="8"/>
  <c r="H124" i="8"/>
  <c r="G124" i="8"/>
  <c r="F124" i="8"/>
  <c r="E124" i="8"/>
  <c r="D124" i="8"/>
  <c r="R123" i="8"/>
  <c r="Q123" i="8"/>
  <c r="P123" i="8"/>
  <c r="O123" i="8"/>
  <c r="N123" i="8"/>
  <c r="M123" i="8"/>
  <c r="L123" i="8"/>
  <c r="K123" i="8"/>
  <c r="J123" i="8"/>
  <c r="I123" i="8"/>
  <c r="H123" i="8"/>
  <c r="G123" i="8"/>
  <c r="F123" i="8"/>
  <c r="E123" i="8"/>
  <c r="D123"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0" i="8"/>
  <c r="B89" i="8"/>
  <c r="B88" i="8"/>
  <c r="B87" i="8"/>
  <c r="B86" i="8"/>
  <c r="B85" i="8"/>
  <c r="B84" i="8"/>
  <c r="B83" i="8"/>
  <c r="B82" i="8"/>
  <c r="B81" i="8"/>
  <c r="B80" i="8"/>
  <c r="B79" i="8"/>
  <c r="B78" i="8"/>
  <c r="B77" i="8"/>
  <c r="B76" i="8"/>
  <c r="B75" i="8"/>
  <c r="B74" i="8"/>
  <c r="B73" i="8"/>
  <c r="B72" i="8"/>
  <c r="B71" i="8"/>
  <c r="B70" i="8"/>
  <c r="B69" i="8"/>
  <c r="B68" i="8"/>
  <c r="B67" i="8"/>
  <c r="B66" i="8"/>
  <c r="B65" i="8"/>
  <c r="B64" i="8"/>
  <c r="B62" i="8"/>
  <c r="B61" i="8"/>
  <c r="B60" i="8"/>
  <c r="B59" i="8"/>
  <c r="B58" i="8"/>
  <c r="B57" i="8"/>
  <c r="B56" i="8"/>
  <c r="B55" i="8"/>
  <c r="B54" i="8"/>
  <c r="B53" i="8"/>
  <c r="B52" i="8"/>
  <c r="B51" i="8"/>
  <c r="B50" i="8"/>
  <c r="B49" i="8"/>
  <c r="B48" i="8"/>
  <c r="B47" i="8"/>
  <c r="B46" i="8"/>
  <c r="B45" i="8"/>
  <c r="B44" i="8"/>
  <c r="B43" i="8"/>
  <c r="B42" i="8"/>
  <c r="B41" i="8"/>
  <c r="B40" i="8"/>
  <c r="B39" i="8"/>
  <c r="B38" i="8"/>
  <c r="B37" i="8"/>
  <c r="B36" i="8"/>
  <c r="B8" i="8"/>
  <c r="B34" i="8"/>
  <c r="B33" i="8"/>
  <c r="B32" i="8"/>
  <c r="B31" i="8"/>
  <c r="B30" i="8"/>
  <c r="B29" i="8"/>
  <c r="B28" i="8"/>
  <c r="B27" i="8"/>
  <c r="B26" i="8"/>
  <c r="B25" i="8"/>
  <c r="B24" i="8"/>
  <c r="B23" i="8"/>
  <c r="B22" i="8"/>
  <c r="B21" i="8"/>
  <c r="B20" i="8"/>
  <c r="B19" i="8"/>
  <c r="B18" i="8"/>
  <c r="B17" i="8"/>
  <c r="B16" i="8"/>
  <c r="B15" i="8"/>
  <c r="B14" i="8"/>
  <c r="B13" i="8"/>
  <c r="B12" i="8"/>
  <c r="B11" i="8"/>
  <c r="B10" i="8"/>
  <c r="B9" i="8"/>
  <c r="AG90" i="8"/>
  <c r="AF90" i="8"/>
  <c r="AE90" i="8"/>
  <c r="AG89" i="8"/>
  <c r="AF89" i="8"/>
  <c r="AE89" i="8"/>
  <c r="AG88" i="8"/>
  <c r="AF88" i="8"/>
  <c r="AE88" i="8"/>
  <c r="AG87" i="8"/>
  <c r="AF87" i="8"/>
  <c r="AE87" i="8"/>
  <c r="AG86" i="8"/>
  <c r="AF86" i="8"/>
  <c r="AE86" i="8"/>
  <c r="AG85" i="8"/>
  <c r="AF85" i="8"/>
  <c r="AE85" i="8"/>
  <c r="AG84" i="8"/>
  <c r="AF84" i="8"/>
  <c r="AE84" i="8"/>
  <c r="AG83" i="8"/>
  <c r="AF83" i="8"/>
  <c r="AE83" i="8"/>
  <c r="AG82" i="8"/>
  <c r="AF82" i="8"/>
  <c r="AE82" i="8"/>
  <c r="AG81" i="8"/>
  <c r="AF81" i="8"/>
  <c r="AE81" i="8"/>
  <c r="AG80" i="8"/>
  <c r="AF80" i="8"/>
  <c r="AE80" i="8"/>
  <c r="AG79" i="8"/>
  <c r="AF79" i="8"/>
  <c r="AE79" i="8"/>
  <c r="AG78" i="8"/>
  <c r="AF78" i="8"/>
  <c r="AE78" i="8"/>
  <c r="AG77" i="8"/>
  <c r="AF77" i="8"/>
  <c r="AE77" i="8"/>
  <c r="AG76" i="8"/>
  <c r="AF76" i="8"/>
  <c r="AE76" i="8"/>
  <c r="AG75" i="8"/>
  <c r="AF75" i="8"/>
  <c r="AE75" i="8"/>
  <c r="AG74" i="8"/>
  <c r="AF74" i="8"/>
  <c r="AE74" i="8"/>
  <c r="AG73" i="8"/>
  <c r="AF73" i="8"/>
  <c r="AE73" i="8"/>
  <c r="AG72" i="8"/>
  <c r="AF72" i="8"/>
  <c r="AE72" i="8"/>
  <c r="AG71" i="8"/>
  <c r="AF71" i="8"/>
  <c r="AE71" i="8"/>
  <c r="AG70" i="8"/>
  <c r="AF70" i="8"/>
  <c r="AE70" i="8"/>
  <c r="AG69" i="8"/>
  <c r="AF69" i="8"/>
  <c r="AE69" i="8"/>
  <c r="AG68" i="8"/>
  <c r="AF68" i="8"/>
  <c r="AE68" i="8"/>
  <c r="AG67" i="8"/>
  <c r="AF67" i="8"/>
  <c r="AE67" i="8"/>
  <c r="AG66" i="8"/>
  <c r="AF66" i="8"/>
  <c r="AE66" i="8"/>
  <c r="AG65" i="8"/>
  <c r="AF65" i="8"/>
  <c r="AE65" i="8"/>
  <c r="AD118" i="8"/>
  <c r="AC118" i="8"/>
  <c r="AB118" i="8"/>
  <c r="AA118" i="8"/>
  <c r="Z118" i="8"/>
  <c r="Y118" i="8"/>
  <c r="X118" i="8"/>
  <c r="W118" i="8"/>
  <c r="V118" i="8"/>
  <c r="U118" i="8"/>
  <c r="T118" i="8"/>
  <c r="S118" i="8"/>
  <c r="AD117" i="8"/>
  <c r="AC117" i="8"/>
  <c r="AB117" i="8"/>
  <c r="AA117" i="8"/>
  <c r="Z117" i="8"/>
  <c r="Y117" i="8"/>
  <c r="X117" i="8"/>
  <c r="W117" i="8"/>
  <c r="V117" i="8"/>
  <c r="U117" i="8"/>
  <c r="T117" i="8"/>
  <c r="S117" i="8"/>
  <c r="AD116" i="8"/>
  <c r="AC116" i="8"/>
  <c r="AB116" i="8"/>
  <c r="AA116" i="8"/>
  <c r="Z116" i="8"/>
  <c r="Y116" i="8"/>
  <c r="X116" i="8"/>
  <c r="W116" i="8"/>
  <c r="V116" i="8"/>
  <c r="U116" i="8"/>
  <c r="T116" i="8"/>
  <c r="S116" i="8"/>
  <c r="AD115" i="8"/>
  <c r="AC115" i="8"/>
  <c r="AB115" i="8"/>
  <c r="AA115" i="8"/>
  <c r="Z115" i="8"/>
  <c r="Y115" i="8"/>
  <c r="X115" i="8"/>
  <c r="W115" i="8"/>
  <c r="V115" i="8"/>
  <c r="U115" i="8"/>
  <c r="T115" i="8"/>
  <c r="S115" i="8"/>
  <c r="AD114" i="8"/>
  <c r="AC114" i="8"/>
  <c r="AB114" i="8"/>
  <c r="AA114" i="8"/>
  <c r="Z114" i="8"/>
  <c r="Y114" i="8"/>
  <c r="X114" i="8"/>
  <c r="W114" i="8"/>
  <c r="V114" i="8"/>
  <c r="U114" i="8"/>
  <c r="T114" i="8"/>
  <c r="S114" i="8"/>
  <c r="AD113" i="8"/>
  <c r="AC113" i="8"/>
  <c r="AB113" i="8"/>
  <c r="AA113" i="8"/>
  <c r="Z113" i="8"/>
  <c r="Y113" i="8"/>
  <c r="X113" i="8"/>
  <c r="W113" i="8"/>
  <c r="V113" i="8"/>
  <c r="U113" i="8"/>
  <c r="T113" i="8"/>
  <c r="S113" i="8"/>
  <c r="AD112" i="8"/>
  <c r="AC112" i="8"/>
  <c r="AB112" i="8"/>
  <c r="AA112" i="8"/>
  <c r="Z112" i="8"/>
  <c r="Y112" i="8"/>
  <c r="X112" i="8"/>
  <c r="W112" i="8"/>
  <c r="V112" i="8"/>
  <c r="U112" i="8"/>
  <c r="T112" i="8"/>
  <c r="S112" i="8"/>
  <c r="AD111" i="8"/>
  <c r="AC111" i="8"/>
  <c r="AB111" i="8"/>
  <c r="AA111" i="8"/>
  <c r="Z111" i="8"/>
  <c r="Y111" i="8"/>
  <c r="X111" i="8"/>
  <c r="W111" i="8"/>
  <c r="V111" i="8"/>
  <c r="U111" i="8"/>
  <c r="T111" i="8"/>
  <c r="S111" i="8"/>
  <c r="AD110" i="8"/>
  <c r="AC110" i="8"/>
  <c r="AB110" i="8"/>
  <c r="AA110" i="8"/>
  <c r="Z110" i="8"/>
  <c r="Y110" i="8"/>
  <c r="X110" i="8"/>
  <c r="W110" i="8"/>
  <c r="V110" i="8"/>
  <c r="U110" i="8"/>
  <c r="T110" i="8"/>
  <c r="S110" i="8"/>
  <c r="AD109" i="8"/>
  <c r="AC109" i="8"/>
  <c r="AB109" i="8"/>
  <c r="AA109" i="8"/>
  <c r="Z109" i="8"/>
  <c r="Y109" i="8"/>
  <c r="X109" i="8"/>
  <c r="W109" i="8"/>
  <c r="V109" i="8"/>
  <c r="U109" i="8"/>
  <c r="T109" i="8"/>
  <c r="S109" i="8"/>
  <c r="AD108" i="8"/>
  <c r="AC108" i="8"/>
  <c r="AB108" i="8"/>
  <c r="AA108" i="8"/>
  <c r="Z108" i="8"/>
  <c r="Y108" i="8"/>
  <c r="X108" i="8"/>
  <c r="W108" i="8"/>
  <c r="V108" i="8"/>
  <c r="U108" i="8"/>
  <c r="T108" i="8"/>
  <c r="S108" i="8"/>
  <c r="AD107" i="8"/>
  <c r="AC107" i="8"/>
  <c r="AB107" i="8"/>
  <c r="AA107" i="8"/>
  <c r="Z107" i="8"/>
  <c r="Y107" i="8"/>
  <c r="X107" i="8"/>
  <c r="W107" i="8"/>
  <c r="V107" i="8"/>
  <c r="U107" i="8"/>
  <c r="T107" i="8"/>
  <c r="S107" i="8"/>
  <c r="AD106" i="8"/>
  <c r="AC106" i="8"/>
  <c r="AB106" i="8"/>
  <c r="AA106" i="8"/>
  <c r="Z106" i="8"/>
  <c r="Y106" i="8"/>
  <c r="X106" i="8"/>
  <c r="W106" i="8"/>
  <c r="V106" i="8"/>
  <c r="U106" i="8"/>
  <c r="T106" i="8"/>
  <c r="S106" i="8"/>
  <c r="AD105" i="8"/>
  <c r="AC105" i="8"/>
  <c r="AB105" i="8"/>
  <c r="AA105" i="8"/>
  <c r="Z105" i="8"/>
  <c r="Y105" i="8"/>
  <c r="X105" i="8"/>
  <c r="W105" i="8"/>
  <c r="V105" i="8"/>
  <c r="U105" i="8"/>
  <c r="T105" i="8"/>
  <c r="S105" i="8"/>
  <c r="AD104" i="8"/>
  <c r="AC104" i="8"/>
  <c r="AB104" i="8"/>
  <c r="AA104" i="8"/>
  <c r="Z104" i="8"/>
  <c r="Y104" i="8"/>
  <c r="X104" i="8"/>
  <c r="W104" i="8"/>
  <c r="V104" i="8"/>
  <c r="U104" i="8"/>
  <c r="T104" i="8"/>
  <c r="S104" i="8"/>
  <c r="AD103" i="8"/>
  <c r="AC103" i="8"/>
  <c r="AB103" i="8"/>
  <c r="AA103" i="8"/>
  <c r="Z103" i="8"/>
  <c r="Y103" i="8"/>
  <c r="X103" i="8"/>
  <c r="W103" i="8"/>
  <c r="V103" i="8"/>
  <c r="U103" i="8"/>
  <c r="T103" i="8"/>
  <c r="S103" i="8"/>
  <c r="AD102" i="8"/>
  <c r="AC102" i="8"/>
  <c r="AB102" i="8"/>
  <c r="AA102" i="8"/>
  <c r="Z102" i="8"/>
  <c r="Y102" i="8"/>
  <c r="X102" i="8"/>
  <c r="W102" i="8"/>
  <c r="V102" i="8"/>
  <c r="U102" i="8"/>
  <c r="T102" i="8"/>
  <c r="S102" i="8"/>
  <c r="AD101" i="8"/>
  <c r="AC101" i="8"/>
  <c r="AB101" i="8"/>
  <c r="AA101" i="8"/>
  <c r="Z101" i="8"/>
  <c r="Y101" i="8"/>
  <c r="X101" i="8"/>
  <c r="W101" i="8"/>
  <c r="V101" i="8"/>
  <c r="U101" i="8"/>
  <c r="T101" i="8"/>
  <c r="S101" i="8"/>
  <c r="AD100" i="8"/>
  <c r="AC100" i="8"/>
  <c r="AB100" i="8"/>
  <c r="AA100" i="8"/>
  <c r="Z100" i="8"/>
  <c r="Y100" i="8"/>
  <c r="X100" i="8"/>
  <c r="W100" i="8"/>
  <c r="V100" i="8"/>
  <c r="U100" i="8"/>
  <c r="T100" i="8"/>
  <c r="S100" i="8"/>
  <c r="AD99" i="8"/>
  <c r="AC99" i="8"/>
  <c r="AB99" i="8"/>
  <c r="AA99" i="8"/>
  <c r="Z99" i="8"/>
  <c r="Y99" i="8"/>
  <c r="X99" i="8"/>
  <c r="W99" i="8"/>
  <c r="V99" i="8"/>
  <c r="U99" i="8"/>
  <c r="T99" i="8"/>
  <c r="S99" i="8"/>
  <c r="AD98" i="8"/>
  <c r="AC98" i="8"/>
  <c r="AB98" i="8"/>
  <c r="AA98" i="8"/>
  <c r="Z98" i="8"/>
  <c r="Y98" i="8"/>
  <c r="X98" i="8"/>
  <c r="W98" i="8"/>
  <c r="V98" i="8"/>
  <c r="U98" i="8"/>
  <c r="T98" i="8"/>
  <c r="S98" i="8"/>
  <c r="AD97" i="8"/>
  <c r="AC97" i="8"/>
  <c r="AB97" i="8"/>
  <c r="AA97" i="8"/>
  <c r="Z97" i="8"/>
  <c r="Y97" i="8"/>
  <c r="X97" i="8"/>
  <c r="W97" i="8"/>
  <c r="V97" i="8"/>
  <c r="U97" i="8"/>
  <c r="T97" i="8"/>
  <c r="S97" i="8"/>
  <c r="AD96" i="8"/>
  <c r="AC96" i="8"/>
  <c r="AB96" i="8"/>
  <c r="AA96" i="8"/>
  <c r="Z96" i="8"/>
  <c r="Y96" i="8"/>
  <c r="X96" i="8"/>
  <c r="W96" i="8"/>
  <c r="V96" i="8"/>
  <c r="U96" i="8"/>
  <c r="T96" i="8"/>
  <c r="S96" i="8"/>
  <c r="AD95" i="8"/>
  <c r="AC95" i="8"/>
  <c r="AB95" i="8"/>
  <c r="AA95" i="8"/>
  <c r="Z95" i="8"/>
  <c r="Y95" i="8"/>
  <c r="X95" i="8"/>
  <c r="W95" i="8"/>
  <c r="V95" i="8"/>
  <c r="U95" i="8"/>
  <c r="T95" i="8"/>
  <c r="S95" i="8"/>
  <c r="AD94" i="8"/>
  <c r="AC94" i="8"/>
  <c r="AB94" i="8"/>
  <c r="AA94" i="8"/>
  <c r="Z94" i="8"/>
  <c r="Y94" i="8"/>
  <c r="X94" i="8"/>
  <c r="W94" i="8"/>
  <c r="V94" i="8"/>
  <c r="U94" i="8"/>
  <c r="T94" i="8"/>
  <c r="S94" i="8"/>
  <c r="AD93" i="8"/>
  <c r="AC93" i="8"/>
  <c r="AB93" i="8"/>
  <c r="AA93" i="8"/>
  <c r="Z93" i="8"/>
  <c r="Y93" i="8"/>
  <c r="X93" i="8"/>
  <c r="W93" i="8"/>
  <c r="V93" i="8"/>
  <c r="U93" i="8"/>
  <c r="T93" i="8"/>
  <c r="S93" i="8"/>
  <c r="S37" i="8"/>
  <c r="S151" i="8" s="1"/>
  <c r="AD34" i="8"/>
  <c r="AC34" i="8"/>
  <c r="AB34" i="8"/>
  <c r="AA34" i="8"/>
  <c r="Z34" i="8"/>
  <c r="Y34" i="8"/>
  <c r="X34" i="8"/>
  <c r="W34" i="8"/>
  <c r="V34" i="8"/>
  <c r="V90" i="8" s="1"/>
  <c r="U34" i="8"/>
  <c r="T34" i="8"/>
  <c r="S34" i="8"/>
  <c r="AD33" i="8"/>
  <c r="AC33" i="8"/>
  <c r="AB33" i="8"/>
  <c r="AA33" i="8"/>
  <c r="Z33" i="8"/>
  <c r="Y33" i="8"/>
  <c r="X33" i="8"/>
  <c r="W33" i="8"/>
  <c r="V33" i="8"/>
  <c r="U33" i="8"/>
  <c r="U89" i="8" s="1"/>
  <c r="T33" i="8"/>
  <c r="S33" i="8"/>
  <c r="AD32" i="8"/>
  <c r="AC32" i="8"/>
  <c r="AB32" i="8"/>
  <c r="AA32" i="8"/>
  <c r="Z32" i="8"/>
  <c r="Y32" i="8"/>
  <c r="X32" i="8"/>
  <c r="W32" i="8"/>
  <c r="V32" i="8"/>
  <c r="U32" i="8"/>
  <c r="T32" i="8"/>
  <c r="S32" i="8"/>
  <c r="AD31" i="8"/>
  <c r="AC31" i="8"/>
  <c r="AB31" i="8"/>
  <c r="AA31" i="8"/>
  <c r="Z31" i="8"/>
  <c r="Y31" i="8"/>
  <c r="X31" i="8"/>
  <c r="W31" i="8"/>
  <c r="V31" i="8"/>
  <c r="U31" i="8"/>
  <c r="T31" i="8"/>
  <c r="S31" i="8"/>
  <c r="AD30" i="8"/>
  <c r="AC30" i="8"/>
  <c r="AB30" i="8"/>
  <c r="AA30" i="8"/>
  <c r="Z30" i="8"/>
  <c r="Y30" i="8"/>
  <c r="X30" i="8"/>
  <c r="W30" i="8"/>
  <c r="V30" i="8"/>
  <c r="U30" i="8"/>
  <c r="T30" i="8"/>
  <c r="S30" i="8"/>
  <c r="AD29" i="8"/>
  <c r="AC29" i="8"/>
  <c r="AB29" i="8"/>
  <c r="AA29" i="8"/>
  <c r="Z29" i="8"/>
  <c r="Y29" i="8"/>
  <c r="X29" i="8"/>
  <c r="W29" i="8"/>
  <c r="V29" i="8"/>
  <c r="U29" i="8"/>
  <c r="T29" i="8"/>
  <c r="S29" i="8"/>
  <c r="AD28" i="8"/>
  <c r="AC28" i="8"/>
  <c r="AB28" i="8"/>
  <c r="AA28" i="8"/>
  <c r="Z28" i="8"/>
  <c r="Y28" i="8"/>
  <c r="X28" i="8"/>
  <c r="W28" i="8"/>
  <c r="V28" i="8"/>
  <c r="U28" i="8"/>
  <c r="T28" i="8"/>
  <c r="S28" i="8"/>
  <c r="AD27" i="8"/>
  <c r="AC27" i="8"/>
  <c r="AB27" i="8"/>
  <c r="AA27" i="8"/>
  <c r="Z27" i="8"/>
  <c r="Y27" i="8"/>
  <c r="X27" i="8"/>
  <c r="W27" i="8"/>
  <c r="V27" i="8"/>
  <c r="U27" i="8"/>
  <c r="T27" i="8"/>
  <c r="S27" i="8"/>
  <c r="AD26" i="8"/>
  <c r="AC26" i="8"/>
  <c r="AB26" i="8"/>
  <c r="AA26" i="8"/>
  <c r="Z26" i="8"/>
  <c r="Y26" i="8"/>
  <c r="X26" i="8"/>
  <c r="W26" i="8"/>
  <c r="V26" i="8"/>
  <c r="U26" i="8"/>
  <c r="T26" i="8"/>
  <c r="S26" i="8"/>
  <c r="AD25" i="8"/>
  <c r="AC25" i="8"/>
  <c r="AB25" i="8"/>
  <c r="AA25" i="8"/>
  <c r="Z25" i="8"/>
  <c r="Y25" i="8"/>
  <c r="X25" i="8"/>
  <c r="W25" i="8"/>
  <c r="V25" i="8"/>
  <c r="U25" i="8"/>
  <c r="T25" i="8"/>
  <c r="S25" i="8"/>
  <c r="AD24" i="8"/>
  <c r="AC24" i="8"/>
  <c r="AB24" i="8"/>
  <c r="AA24" i="8"/>
  <c r="Z24" i="8"/>
  <c r="Y24" i="8"/>
  <c r="X24" i="8"/>
  <c r="W24" i="8"/>
  <c r="V24" i="8"/>
  <c r="U24" i="8"/>
  <c r="T24" i="8"/>
  <c r="S24" i="8"/>
  <c r="AD23" i="8"/>
  <c r="AC23" i="8"/>
  <c r="AB23" i="8"/>
  <c r="AA23" i="8"/>
  <c r="Z23" i="8"/>
  <c r="Y23" i="8"/>
  <c r="X23" i="8"/>
  <c r="W23" i="8"/>
  <c r="V23" i="8"/>
  <c r="U23" i="8"/>
  <c r="T23" i="8"/>
  <c r="S23" i="8"/>
  <c r="AD22" i="8"/>
  <c r="AC22" i="8"/>
  <c r="AB22" i="8"/>
  <c r="AA22" i="8"/>
  <c r="Z22" i="8"/>
  <c r="Y22" i="8"/>
  <c r="X22" i="8"/>
  <c r="W22" i="8"/>
  <c r="V22" i="8"/>
  <c r="U22" i="8"/>
  <c r="T22" i="8"/>
  <c r="S22" i="8"/>
  <c r="AD21" i="8"/>
  <c r="AC21" i="8"/>
  <c r="AB21" i="8"/>
  <c r="AA21" i="8"/>
  <c r="Z21" i="8"/>
  <c r="Y21" i="8"/>
  <c r="X21" i="8"/>
  <c r="W21" i="8"/>
  <c r="V21" i="8"/>
  <c r="U21" i="8"/>
  <c r="T21" i="8"/>
  <c r="S21" i="8"/>
  <c r="AD20" i="8"/>
  <c r="AC20" i="8"/>
  <c r="AB20" i="8"/>
  <c r="AA20" i="8"/>
  <c r="Z20" i="8"/>
  <c r="Y20" i="8"/>
  <c r="X20" i="8"/>
  <c r="W20" i="8"/>
  <c r="V20" i="8"/>
  <c r="U20" i="8"/>
  <c r="T20" i="8"/>
  <c r="S20" i="8"/>
  <c r="AD19" i="8"/>
  <c r="AC19" i="8"/>
  <c r="AB19" i="8"/>
  <c r="AA19" i="8"/>
  <c r="Z19" i="8"/>
  <c r="Z75" i="8" s="1"/>
  <c r="Y19" i="8"/>
  <c r="X19" i="8"/>
  <c r="W19" i="8"/>
  <c r="V19" i="8"/>
  <c r="U19" i="8"/>
  <c r="T19" i="8"/>
  <c r="S19" i="8"/>
  <c r="AD18" i="8"/>
  <c r="AC18" i="8"/>
  <c r="AB18" i="8"/>
  <c r="AA18" i="8"/>
  <c r="Z18" i="8"/>
  <c r="Y18" i="8"/>
  <c r="Y74" i="8" s="1"/>
  <c r="X18" i="8"/>
  <c r="W18" i="8"/>
  <c r="V18" i="8"/>
  <c r="V74" i="8" s="1"/>
  <c r="U18" i="8"/>
  <c r="T18" i="8"/>
  <c r="S18" i="8"/>
  <c r="AD17" i="8"/>
  <c r="AC17" i="8"/>
  <c r="AB17" i="8"/>
  <c r="AA17" i="8"/>
  <c r="Z17" i="8"/>
  <c r="Y17" i="8"/>
  <c r="X17" i="8"/>
  <c r="W17" i="8"/>
  <c r="V17" i="8"/>
  <c r="U17" i="8"/>
  <c r="U73" i="8" s="1"/>
  <c r="T17" i="8"/>
  <c r="S17" i="8"/>
  <c r="AD16" i="8"/>
  <c r="AC16" i="8"/>
  <c r="AB16" i="8"/>
  <c r="AA16" i="8"/>
  <c r="Z16" i="8"/>
  <c r="Y16" i="8"/>
  <c r="X16" i="8"/>
  <c r="W16" i="8"/>
  <c r="V16" i="8"/>
  <c r="U16" i="8"/>
  <c r="T16" i="8"/>
  <c r="S16" i="8"/>
  <c r="AD15" i="8"/>
  <c r="AC15" i="8"/>
  <c r="AB15" i="8"/>
  <c r="AA15" i="8"/>
  <c r="Z15" i="8"/>
  <c r="Y15" i="8"/>
  <c r="X15" i="8"/>
  <c r="W15" i="8"/>
  <c r="V15" i="8"/>
  <c r="U15" i="8"/>
  <c r="T15" i="8"/>
  <c r="S15" i="8"/>
  <c r="AD14" i="8"/>
  <c r="AC14" i="8"/>
  <c r="AB14" i="8"/>
  <c r="AA14" i="8"/>
  <c r="Z14" i="8"/>
  <c r="Y14" i="8"/>
  <c r="X14" i="8"/>
  <c r="W14" i="8"/>
  <c r="V14" i="8"/>
  <c r="U14" i="8"/>
  <c r="T14" i="8"/>
  <c r="S14" i="8"/>
  <c r="AD13" i="8"/>
  <c r="AC13" i="8"/>
  <c r="AB13" i="8"/>
  <c r="AA13" i="8"/>
  <c r="Z13" i="8"/>
  <c r="Y13" i="8"/>
  <c r="X13" i="8"/>
  <c r="W13" i="8"/>
  <c r="V13" i="8"/>
  <c r="U13" i="8"/>
  <c r="T13" i="8"/>
  <c r="S13" i="8"/>
  <c r="AD12" i="8"/>
  <c r="AC12" i="8"/>
  <c r="AB12" i="8"/>
  <c r="AA12" i="8"/>
  <c r="Z12" i="8"/>
  <c r="Y12" i="8"/>
  <c r="X12" i="8"/>
  <c r="W12" i="8"/>
  <c r="V12" i="8"/>
  <c r="U12" i="8"/>
  <c r="T12" i="8"/>
  <c r="S12" i="8"/>
  <c r="AD11" i="8"/>
  <c r="AC11" i="8"/>
  <c r="AB11" i="8"/>
  <c r="AA11" i="8"/>
  <c r="Z11" i="8"/>
  <c r="Y11" i="8"/>
  <c r="X11" i="8"/>
  <c r="W11" i="8"/>
  <c r="V11" i="8"/>
  <c r="U11" i="8"/>
  <c r="T11" i="8"/>
  <c r="S11" i="8"/>
  <c r="AD10" i="8"/>
  <c r="AC10" i="8"/>
  <c r="AB10" i="8"/>
  <c r="AA10" i="8"/>
  <c r="Z10" i="8"/>
  <c r="Y10" i="8"/>
  <c r="X10" i="8"/>
  <c r="W10" i="8"/>
  <c r="V10" i="8"/>
  <c r="U10" i="8"/>
  <c r="T10" i="8"/>
  <c r="S10" i="8"/>
  <c r="AD9" i="8"/>
  <c r="AC9" i="8"/>
  <c r="AB9" i="8"/>
  <c r="AA9" i="8"/>
  <c r="Z9" i="8"/>
  <c r="Y9" i="8"/>
  <c r="X9" i="8"/>
  <c r="W9" i="8"/>
  <c r="V9" i="8"/>
  <c r="U9" i="8"/>
  <c r="T9" i="8"/>
  <c r="S9" i="8"/>
  <c r="O118" i="8"/>
  <c r="N118" i="8"/>
  <c r="M118" i="8"/>
  <c r="L118" i="8"/>
  <c r="K118" i="8"/>
  <c r="J118" i="8"/>
  <c r="I118" i="8"/>
  <c r="H118" i="8"/>
  <c r="G118" i="8"/>
  <c r="F118" i="8"/>
  <c r="E118" i="8"/>
  <c r="D118" i="8"/>
  <c r="O117" i="8"/>
  <c r="N117" i="8"/>
  <c r="M117" i="8"/>
  <c r="L117" i="8"/>
  <c r="K117" i="8"/>
  <c r="J117" i="8"/>
  <c r="I117" i="8"/>
  <c r="H117" i="8"/>
  <c r="G117" i="8"/>
  <c r="F117" i="8"/>
  <c r="E117" i="8"/>
  <c r="D117" i="8"/>
  <c r="O116" i="8"/>
  <c r="N116" i="8"/>
  <c r="M116" i="8"/>
  <c r="L116" i="8"/>
  <c r="K116" i="8"/>
  <c r="J116" i="8"/>
  <c r="I116" i="8"/>
  <c r="H116" i="8"/>
  <c r="G116" i="8"/>
  <c r="F116" i="8"/>
  <c r="E116" i="8"/>
  <c r="D116" i="8"/>
  <c r="O115" i="8"/>
  <c r="N115" i="8"/>
  <c r="M115" i="8"/>
  <c r="L115" i="8"/>
  <c r="K115" i="8"/>
  <c r="J115" i="8"/>
  <c r="I115" i="8"/>
  <c r="H115" i="8"/>
  <c r="G115" i="8"/>
  <c r="F115" i="8"/>
  <c r="E115" i="8"/>
  <c r="D115" i="8"/>
  <c r="O114" i="8"/>
  <c r="N114" i="8"/>
  <c r="M114" i="8"/>
  <c r="L114" i="8"/>
  <c r="K114" i="8"/>
  <c r="J114" i="8"/>
  <c r="I114" i="8"/>
  <c r="H114" i="8"/>
  <c r="G114" i="8"/>
  <c r="F114" i="8"/>
  <c r="E114" i="8"/>
  <c r="D114" i="8"/>
  <c r="O113" i="8"/>
  <c r="N113" i="8"/>
  <c r="M113" i="8"/>
  <c r="L113" i="8"/>
  <c r="K113" i="8"/>
  <c r="J113" i="8"/>
  <c r="I113" i="8"/>
  <c r="H113" i="8"/>
  <c r="G113" i="8"/>
  <c r="F113" i="8"/>
  <c r="E113" i="8"/>
  <c r="D113" i="8"/>
  <c r="O112" i="8"/>
  <c r="N112" i="8"/>
  <c r="M112" i="8"/>
  <c r="L112" i="8"/>
  <c r="K112" i="8"/>
  <c r="J112" i="8"/>
  <c r="I112" i="8"/>
  <c r="H112" i="8"/>
  <c r="G112" i="8"/>
  <c r="F112" i="8"/>
  <c r="E112" i="8"/>
  <c r="D112" i="8"/>
  <c r="O111" i="8"/>
  <c r="N111" i="8"/>
  <c r="M111" i="8"/>
  <c r="L111" i="8"/>
  <c r="K111" i="8"/>
  <c r="J111" i="8"/>
  <c r="I111" i="8"/>
  <c r="H111" i="8"/>
  <c r="G111" i="8"/>
  <c r="F111" i="8"/>
  <c r="E111" i="8"/>
  <c r="D111" i="8"/>
  <c r="O110" i="8"/>
  <c r="N110" i="8"/>
  <c r="M110" i="8"/>
  <c r="L110" i="8"/>
  <c r="K110" i="8"/>
  <c r="J110" i="8"/>
  <c r="I110" i="8"/>
  <c r="H110" i="8"/>
  <c r="G110" i="8"/>
  <c r="F110" i="8"/>
  <c r="E110" i="8"/>
  <c r="D110" i="8"/>
  <c r="O109" i="8"/>
  <c r="N109" i="8"/>
  <c r="M109" i="8"/>
  <c r="L109" i="8"/>
  <c r="K109" i="8"/>
  <c r="J109" i="8"/>
  <c r="I109" i="8"/>
  <c r="H109" i="8"/>
  <c r="G109" i="8"/>
  <c r="F109" i="8"/>
  <c r="E109" i="8"/>
  <c r="D109" i="8"/>
  <c r="O108" i="8"/>
  <c r="N108" i="8"/>
  <c r="M108" i="8"/>
  <c r="L108" i="8"/>
  <c r="K108" i="8"/>
  <c r="J108" i="8"/>
  <c r="I108" i="8"/>
  <c r="H108" i="8"/>
  <c r="G108" i="8"/>
  <c r="F108" i="8"/>
  <c r="E108" i="8"/>
  <c r="D108" i="8"/>
  <c r="O107" i="8"/>
  <c r="N107" i="8"/>
  <c r="M107" i="8"/>
  <c r="L107" i="8"/>
  <c r="K107" i="8"/>
  <c r="J107" i="8"/>
  <c r="I107" i="8"/>
  <c r="H107" i="8"/>
  <c r="G107" i="8"/>
  <c r="F107" i="8"/>
  <c r="E107" i="8"/>
  <c r="D107" i="8"/>
  <c r="O106" i="8"/>
  <c r="N106" i="8"/>
  <c r="M106" i="8"/>
  <c r="L106" i="8"/>
  <c r="K106" i="8"/>
  <c r="J106" i="8"/>
  <c r="I106" i="8"/>
  <c r="H106" i="8"/>
  <c r="G106" i="8"/>
  <c r="F106" i="8"/>
  <c r="E106" i="8"/>
  <c r="D106" i="8"/>
  <c r="O105" i="8"/>
  <c r="N105" i="8"/>
  <c r="M105" i="8"/>
  <c r="L105" i="8"/>
  <c r="K105" i="8"/>
  <c r="J105" i="8"/>
  <c r="I105" i="8"/>
  <c r="H105" i="8"/>
  <c r="G105" i="8"/>
  <c r="F105" i="8"/>
  <c r="E105" i="8"/>
  <c r="D105" i="8"/>
  <c r="O104" i="8"/>
  <c r="N104" i="8"/>
  <c r="M104" i="8"/>
  <c r="L104" i="8"/>
  <c r="K104" i="8"/>
  <c r="J104" i="8"/>
  <c r="I104" i="8"/>
  <c r="H104" i="8"/>
  <c r="G104" i="8"/>
  <c r="F104" i="8"/>
  <c r="E104" i="8"/>
  <c r="D104" i="8"/>
  <c r="O103" i="8"/>
  <c r="N103" i="8"/>
  <c r="M103" i="8"/>
  <c r="L103" i="8"/>
  <c r="K103" i="8"/>
  <c r="J103" i="8"/>
  <c r="I103" i="8"/>
  <c r="H103" i="8"/>
  <c r="G103" i="8"/>
  <c r="F103" i="8"/>
  <c r="E103" i="8"/>
  <c r="D103" i="8"/>
  <c r="O102" i="8"/>
  <c r="N102" i="8"/>
  <c r="M102" i="8"/>
  <c r="L102" i="8"/>
  <c r="K102" i="8"/>
  <c r="J102" i="8"/>
  <c r="I102" i="8"/>
  <c r="H102" i="8"/>
  <c r="G102" i="8"/>
  <c r="F102" i="8"/>
  <c r="E102" i="8"/>
  <c r="D102" i="8"/>
  <c r="O101" i="8"/>
  <c r="N101" i="8"/>
  <c r="M101" i="8"/>
  <c r="L101" i="8"/>
  <c r="K101" i="8"/>
  <c r="J101" i="8"/>
  <c r="I101" i="8"/>
  <c r="H101" i="8"/>
  <c r="G101" i="8"/>
  <c r="F101" i="8"/>
  <c r="E101" i="8"/>
  <c r="D101" i="8"/>
  <c r="O100" i="8"/>
  <c r="N100" i="8"/>
  <c r="M100" i="8"/>
  <c r="L100" i="8"/>
  <c r="K100" i="8"/>
  <c r="J100" i="8"/>
  <c r="I100" i="8"/>
  <c r="H100" i="8"/>
  <c r="G100" i="8"/>
  <c r="F100" i="8"/>
  <c r="E100" i="8"/>
  <c r="D100" i="8"/>
  <c r="O99" i="8"/>
  <c r="N99" i="8"/>
  <c r="M99" i="8"/>
  <c r="L99" i="8"/>
  <c r="K99" i="8"/>
  <c r="J99" i="8"/>
  <c r="I99" i="8"/>
  <c r="H99" i="8"/>
  <c r="G99" i="8"/>
  <c r="F99" i="8"/>
  <c r="E99" i="8"/>
  <c r="D99" i="8"/>
  <c r="O98" i="8"/>
  <c r="N98" i="8"/>
  <c r="M98" i="8"/>
  <c r="L98" i="8"/>
  <c r="K98" i="8"/>
  <c r="J98" i="8"/>
  <c r="I98" i="8"/>
  <c r="H98" i="8"/>
  <c r="G98" i="8"/>
  <c r="F98" i="8"/>
  <c r="E98" i="8"/>
  <c r="D98" i="8"/>
  <c r="O97" i="8"/>
  <c r="N97" i="8"/>
  <c r="M97" i="8"/>
  <c r="L97" i="8"/>
  <c r="K97" i="8"/>
  <c r="J97" i="8"/>
  <c r="I97" i="8"/>
  <c r="H97" i="8"/>
  <c r="G97" i="8"/>
  <c r="F97" i="8"/>
  <c r="E97" i="8"/>
  <c r="D97" i="8"/>
  <c r="O96" i="8"/>
  <c r="N96" i="8"/>
  <c r="M96" i="8"/>
  <c r="L96" i="8"/>
  <c r="K96" i="8"/>
  <c r="J96" i="8"/>
  <c r="I96" i="8"/>
  <c r="H96" i="8"/>
  <c r="G96" i="8"/>
  <c r="F96" i="8"/>
  <c r="E96" i="8"/>
  <c r="D96" i="8"/>
  <c r="O95" i="8"/>
  <c r="N95" i="8"/>
  <c r="M95" i="8"/>
  <c r="L95" i="8"/>
  <c r="K95" i="8"/>
  <c r="J95" i="8"/>
  <c r="I95" i="8"/>
  <c r="H95" i="8"/>
  <c r="G95" i="8"/>
  <c r="F95" i="8"/>
  <c r="E95" i="8"/>
  <c r="D95" i="8"/>
  <c r="O94" i="8"/>
  <c r="N94" i="8"/>
  <c r="M94" i="8"/>
  <c r="L94" i="8"/>
  <c r="K94" i="8"/>
  <c r="J94" i="8"/>
  <c r="I94" i="8"/>
  <c r="H94" i="8"/>
  <c r="G94" i="8"/>
  <c r="F94" i="8"/>
  <c r="E94" i="8"/>
  <c r="D94" i="8"/>
  <c r="E93" i="8"/>
  <c r="F93" i="8"/>
  <c r="G93" i="8"/>
  <c r="H93" i="8"/>
  <c r="I93" i="8"/>
  <c r="J93" i="8"/>
  <c r="K93" i="8"/>
  <c r="L93" i="8"/>
  <c r="M93" i="8"/>
  <c r="N93" i="8"/>
  <c r="O93" i="8"/>
  <c r="D93" i="8"/>
  <c r="R90" i="8"/>
  <c r="Q90" i="8"/>
  <c r="P90" i="8"/>
  <c r="R89" i="8"/>
  <c r="Q89" i="8"/>
  <c r="P89" i="8"/>
  <c r="R88" i="8"/>
  <c r="Q88" i="8"/>
  <c r="P88" i="8"/>
  <c r="R87" i="8"/>
  <c r="Q87" i="8"/>
  <c r="P87" i="8"/>
  <c r="R86" i="8"/>
  <c r="Q86" i="8"/>
  <c r="P86" i="8"/>
  <c r="R85" i="8"/>
  <c r="Q85" i="8"/>
  <c r="P85" i="8"/>
  <c r="R84" i="8"/>
  <c r="Q84" i="8"/>
  <c r="P84" i="8"/>
  <c r="R83" i="8"/>
  <c r="Q83" i="8"/>
  <c r="P83" i="8"/>
  <c r="R82" i="8"/>
  <c r="Q82" i="8"/>
  <c r="P82" i="8"/>
  <c r="R81" i="8"/>
  <c r="Q81" i="8"/>
  <c r="P81" i="8"/>
  <c r="R80" i="8"/>
  <c r="Q80" i="8"/>
  <c r="P80" i="8"/>
  <c r="R79" i="8"/>
  <c r="Q79" i="8"/>
  <c r="P79" i="8"/>
  <c r="R78" i="8"/>
  <c r="Q78" i="8"/>
  <c r="P78" i="8"/>
  <c r="R77" i="8"/>
  <c r="Q77" i="8"/>
  <c r="P77" i="8"/>
  <c r="R76" i="8"/>
  <c r="Q76" i="8"/>
  <c r="P76" i="8"/>
  <c r="R75" i="8"/>
  <c r="Q75" i="8"/>
  <c r="P75" i="8"/>
  <c r="R74" i="8"/>
  <c r="Q74" i="8"/>
  <c r="P74" i="8"/>
  <c r="R73" i="8"/>
  <c r="Q73" i="8"/>
  <c r="P73" i="8"/>
  <c r="R72" i="8"/>
  <c r="Q72" i="8"/>
  <c r="P72" i="8"/>
  <c r="R71" i="8"/>
  <c r="Q71" i="8"/>
  <c r="P71" i="8"/>
  <c r="R70" i="8"/>
  <c r="Q70" i="8"/>
  <c r="P70" i="8"/>
  <c r="R69" i="8"/>
  <c r="Q69" i="8"/>
  <c r="P69" i="8"/>
  <c r="R68" i="8"/>
  <c r="Q68" i="8"/>
  <c r="P68" i="8"/>
  <c r="R67" i="8"/>
  <c r="Q67" i="8"/>
  <c r="P67" i="8"/>
  <c r="R66" i="8"/>
  <c r="Q66" i="8"/>
  <c r="P66" i="8"/>
  <c r="Q65" i="8"/>
  <c r="R65" i="8"/>
  <c r="P65" i="8"/>
  <c r="R62" i="8"/>
  <c r="AV62" i="8" s="1"/>
  <c r="Q62" i="8"/>
  <c r="Q176" i="8" s="1"/>
  <c r="P62" i="8"/>
  <c r="O62" i="8"/>
  <c r="AS62" i="8" s="1"/>
  <c r="N62" i="8"/>
  <c r="M62" i="8"/>
  <c r="M176" i="8" s="1"/>
  <c r="L62" i="8"/>
  <c r="AP62" i="8" s="1"/>
  <c r="K62" i="8"/>
  <c r="AO62" i="8" s="1"/>
  <c r="J62" i="8"/>
  <c r="AN62" i="8" s="1"/>
  <c r="I62" i="8"/>
  <c r="I176" i="8" s="1"/>
  <c r="H62" i="8"/>
  <c r="G62" i="8"/>
  <c r="F62" i="8"/>
  <c r="F176" i="8" s="1"/>
  <c r="E62" i="8"/>
  <c r="E176" i="8" s="1"/>
  <c r="D62" i="8"/>
  <c r="AH62" i="8" s="1"/>
  <c r="R61" i="8"/>
  <c r="Q61" i="8"/>
  <c r="AU61" i="8" s="1"/>
  <c r="P61" i="8"/>
  <c r="AT61" i="8" s="1"/>
  <c r="O61" i="8"/>
  <c r="O175" i="8" s="1"/>
  <c r="N61" i="8"/>
  <c r="AR61" i="8" s="1"/>
  <c r="M61" i="8"/>
  <c r="AQ61" i="8" s="1"/>
  <c r="L61" i="8"/>
  <c r="L175" i="8" s="1"/>
  <c r="K61" i="8"/>
  <c r="K175" i="8" s="1"/>
  <c r="J61" i="8"/>
  <c r="J175" i="8" s="1"/>
  <c r="I61" i="8"/>
  <c r="I175" i="8" s="1"/>
  <c r="H61" i="8"/>
  <c r="H175" i="8" s="1"/>
  <c r="G61" i="8"/>
  <c r="F61" i="8"/>
  <c r="E61" i="8"/>
  <c r="D61" i="8"/>
  <c r="R60" i="8"/>
  <c r="R174" i="8" s="1"/>
  <c r="Q60" i="8"/>
  <c r="Q174" i="8" s="1"/>
  <c r="P60" i="8"/>
  <c r="O60" i="8"/>
  <c r="AS60" i="8" s="1"/>
  <c r="N60" i="8"/>
  <c r="AR60" i="8" s="1"/>
  <c r="M60" i="8"/>
  <c r="AQ60" i="8" s="1"/>
  <c r="L60" i="8"/>
  <c r="AP60" i="8" s="1"/>
  <c r="K60" i="8"/>
  <c r="K174" i="8" s="1"/>
  <c r="J60" i="8"/>
  <c r="I60" i="8"/>
  <c r="H60" i="8"/>
  <c r="G60" i="8"/>
  <c r="G174" i="8" s="1"/>
  <c r="F60" i="8"/>
  <c r="F174" i="8" s="1"/>
  <c r="E60" i="8"/>
  <c r="E174" i="8" s="1"/>
  <c r="D60" i="8"/>
  <c r="D174" i="8" s="1"/>
  <c r="R59" i="8"/>
  <c r="Q59" i="8"/>
  <c r="P59" i="8"/>
  <c r="P173" i="8" s="1"/>
  <c r="O59" i="8"/>
  <c r="O173" i="8" s="1"/>
  <c r="N59" i="8"/>
  <c r="M59" i="8"/>
  <c r="AQ59" i="8" s="1"/>
  <c r="L59" i="8"/>
  <c r="K59" i="8"/>
  <c r="J59" i="8"/>
  <c r="I59" i="8"/>
  <c r="AM59" i="8" s="1"/>
  <c r="H59" i="8"/>
  <c r="AL59" i="8" s="1"/>
  <c r="G59" i="8"/>
  <c r="AK59" i="8" s="1"/>
  <c r="F59" i="8"/>
  <c r="AJ59" i="8" s="1"/>
  <c r="E59" i="8"/>
  <c r="AI59" i="8" s="1"/>
  <c r="D59" i="8"/>
  <c r="D173" i="8" s="1"/>
  <c r="R58" i="8"/>
  <c r="R172" i="8" s="1"/>
  <c r="Q58" i="8"/>
  <c r="AU58" i="8" s="1"/>
  <c r="P58" i="8"/>
  <c r="O58" i="8"/>
  <c r="N58" i="8"/>
  <c r="M58" i="8"/>
  <c r="M172" i="8" s="1"/>
  <c r="L58" i="8"/>
  <c r="L172" i="8" s="1"/>
  <c r="K58" i="8"/>
  <c r="AO58" i="8" s="1"/>
  <c r="J58" i="8"/>
  <c r="AN58" i="8" s="1"/>
  <c r="I58" i="8"/>
  <c r="I172" i="8" s="1"/>
  <c r="H58" i="8"/>
  <c r="AL58" i="8" s="1"/>
  <c r="G58" i="8"/>
  <c r="AK58" i="8" s="1"/>
  <c r="F58" i="8"/>
  <c r="AJ58" i="8" s="1"/>
  <c r="E58" i="8"/>
  <c r="AI58" i="8" s="1"/>
  <c r="D58" i="8"/>
  <c r="R57" i="8"/>
  <c r="AV57" i="8" s="1"/>
  <c r="Q57" i="8"/>
  <c r="AU57" i="8" s="1"/>
  <c r="P57" i="8"/>
  <c r="O57" i="8"/>
  <c r="O171" i="8" s="1"/>
  <c r="N57" i="8"/>
  <c r="M57" i="8"/>
  <c r="L57" i="8"/>
  <c r="L171" i="8" s="1"/>
  <c r="K57" i="8"/>
  <c r="K171" i="8" s="1"/>
  <c r="J57" i="8"/>
  <c r="J171" i="8" s="1"/>
  <c r="I57" i="8"/>
  <c r="I171" i="8" s="1"/>
  <c r="H57" i="8"/>
  <c r="H171" i="8" s="1"/>
  <c r="G57" i="8"/>
  <c r="AK57" i="8" s="1"/>
  <c r="F57" i="8"/>
  <c r="AJ57" i="8" s="1"/>
  <c r="E57" i="8"/>
  <c r="D57" i="8"/>
  <c r="R56" i="8"/>
  <c r="R170" i="8" s="1"/>
  <c r="Q56" i="8"/>
  <c r="Q170" i="8" s="1"/>
  <c r="P56" i="8"/>
  <c r="P170" i="8" s="1"/>
  <c r="O56" i="8"/>
  <c r="AS56" i="8" s="1"/>
  <c r="N56" i="8"/>
  <c r="AR56" i="8" s="1"/>
  <c r="M56" i="8"/>
  <c r="AQ56" i="8" s="1"/>
  <c r="L56" i="8"/>
  <c r="K56" i="8"/>
  <c r="K170" i="8" s="1"/>
  <c r="J56" i="8"/>
  <c r="I56" i="8"/>
  <c r="H56" i="8"/>
  <c r="G56" i="8"/>
  <c r="G170" i="8" s="1"/>
  <c r="AK170" i="8" s="1"/>
  <c r="F56" i="8"/>
  <c r="F170" i="8" s="1"/>
  <c r="E56" i="8"/>
  <c r="E170" i="8" s="1"/>
  <c r="D56" i="8"/>
  <c r="D170" i="8" s="1"/>
  <c r="R55" i="8"/>
  <c r="Q55" i="8"/>
  <c r="Q169" i="8" s="1"/>
  <c r="P55" i="8"/>
  <c r="AT55" i="8" s="1"/>
  <c r="O55" i="8"/>
  <c r="AS55" i="8" s="1"/>
  <c r="N55" i="8"/>
  <c r="AR55" i="8" s="1"/>
  <c r="M55" i="8"/>
  <c r="L55" i="8"/>
  <c r="K55" i="8"/>
  <c r="AO55" i="8" s="1"/>
  <c r="J55" i="8"/>
  <c r="I55" i="8"/>
  <c r="H55" i="8"/>
  <c r="H169" i="8" s="1"/>
  <c r="G55" i="8"/>
  <c r="G169" i="8" s="1"/>
  <c r="F55" i="8"/>
  <c r="E55" i="8"/>
  <c r="AI55" i="8" s="1"/>
  <c r="D55" i="8"/>
  <c r="D169" i="8" s="1"/>
  <c r="R54" i="8"/>
  <c r="AV54" i="8" s="1"/>
  <c r="Q54" i="8"/>
  <c r="Q168" i="8" s="1"/>
  <c r="P54" i="8"/>
  <c r="O54" i="8"/>
  <c r="N54" i="8"/>
  <c r="M54" i="8"/>
  <c r="M168" i="8" s="1"/>
  <c r="L54" i="8"/>
  <c r="L168" i="8" s="1"/>
  <c r="K54" i="8"/>
  <c r="AO54" i="8" s="1"/>
  <c r="J54" i="8"/>
  <c r="I54" i="8"/>
  <c r="I168" i="8" s="1"/>
  <c r="H54" i="8"/>
  <c r="G54" i="8"/>
  <c r="F54" i="8"/>
  <c r="F168" i="8" s="1"/>
  <c r="E54" i="8"/>
  <c r="D54" i="8"/>
  <c r="AH54" i="8" s="1"/>
  <c r="R53" i="8"/>
  <c r="Q53" i="8"/>
  <c r="AU53" i="8" s="1"/>
  <c r="P53" i="8"/>
  <c r="O53" i="8"/>
  <c r="O167" i="8" s="1"/>
  <c r="N53" i="8"/>
  <c r="AR53" i="8" s="1"/>
  <c r="M53" i="8"/>
  <c r="AQ53" i="8" s="1"/>
  <c r="L53" i="8"/>
  <c r="L167" i="8" s="1"/>
  <c r="K53" i="8"/>
  <c r="J53" i="8"/>
  <c r="J167" i="8" s="1"/>
  <c r="I53" i="8"/>
  <c r="I167" i="8" s="1"/>
  <c r="H53" i="8"/>
  <c r="H167" i="8" s="1"/>
  <c r="G53" i="8"/>
  <c r="AK53" i="8" s="1"/>
  <c r="F53" i="8"/>
  <c r="E53" i="8"/>
  <c r="D53" i="8"/>
  <c r="R52" i="8"/>
  <c r="R166" i="8" s="1"/>
  <c r="Q52" i="8"/>
  <c r="Q166" i="8" s="1"/>
  <c r="P52" i="8"/>
  <c r="P166" i="8" s="1"/>
  <c r="O52" i="8"/>
  <c r="AS52" i="8" s="1"/>
  <c r="N52" i="8"/>
  <c r="M52" i="8"/>
  <c r="AQ52" i="8" s="1"/>
  <c r="L52" i="8"/>
  <c r="AP52" i="8" s="1"/>
  <c r="K52" i="8"/>
  <c r="K166" i="8" s="1"/>
  <c r="J52" i="8"/>
  <c r="AN52" i="8" s="1"/>
  <c r="I52" i="8"/>
  <c r="AM52" i="8" s="1"/>
  <c r="H52" i="8"/>
  <c r="G52" i="8"/>
  <c r="G166" i="8" s="1"/>
  <c r="F52" i="8"/>
  <c r="F166" i="8" s="1"/>
  <c r="E52" i="8"/>
  <c r="E166" i="8" s="1"/>
  <c r="D52" i="8"/>
  <c r="D166" i="8" s="1"/>
  <c r="R51" i="8"/>
  <c r="R165" i="8" s="1"/>
  <c r="Q51" i="8"/>
  <c r="Q165" i="8" s="1"/>
  <c r="P51" i="8"/>
  <c r="P165" i="8" s="1"/>
  <c r="O51" i="8"/>
  <c r="AS51" i="8" s="1"/>
  <c r="N51" i="8"/>
  <c r="AR51" i="8" s="1"/>
  <c r="M51" i="8"/>
  <c r="L51" i="8"/>
  <c r="AP51" i="8" s="1"/>
  <c r="K51" i="8"/>
  <c r="AO51" i="8" s="1"/>
  <c r="J51" i="8"/>
  <c r="AN51" i="8" s="1"/>
  <c r="I51" i="8"/>
  <c r="AM51" i="8" s="1"/>
  <c r="H51" i="8"/>
  <c r="AL51" i="8" s="1"/>
  <c r="G51" i="8"/>
  <c r="G165" i="8" s="1"/>
  <c r="AK165" i="8" s="1"/>
  <c r="F51" i="8"/>
  <c r="AJ51" i="8" s="1"/>
  <c r="E51" i="8"/>
  <c r="AI51" i="8" s="1"/>
  <c r="D51" i="8"/>
  <c r="D165" i="8" s="1"/>
  <c r="R50" i="8"/>
  <c r="R164" i="8" s="1"/>
  <c r="Q50" i="8"/>
  <c r="AU50" i="8" s="1"/>
  <c r="P50" i="8"/>
  <c r="O50" i="8"/>
  <c r="N50" i="8"/>
  <c r="M50" i="8"/>
  <c r="M164" i="8" s="1"/>
  <c r="L50" i="8"/>
  <c r="L164" i="8" s="1"/>
  <c r="K50" i="8"/>
  <c r="AO50" i="8" s="1"/>
  <c r="J50" i="8"/>
  <c r="AN50" i="8" s="1"/>
  <c r="I50" i="8"/>
  <c r="I164" i="8" s="1"/>
  <c r="H50" i="8"/>
  <c r="AL50" i="8" s="1"/>
  <c r="G50" i="8"/>
  <c r="AK50" i="8" s="1"/>
  <c r="F50" i="8"/>
  <c r="AJ50" i="8" s="1"/>
  <c r="E50" i="8"/>
  <c r="AI50" i="8" s="1"/>
  <c r="D50" i="8"/>
  <c r="R49" i="8"/>
  <c r="Q49" i="8"/>
  <c r="AU49" i="8" s="1"/>
  <c r="P49" i="8"/>
  <c r="AT49" i="8" s="1"/>
  <c r="O49" i="8"/>
  <c r="O163" i="8" s="1"/>
  <c r="N49" i="8"/>
  <c r="M49" i="8"/>
  <c r="L49" i="8"/>
  <c r="L163" i="8" s="1"/>
  <c r="K49" i="8"/>
  <c r="K163" i="8" s="1"/>
  <c r="J49" i="8"/>
  <c r="J163" i="8" s="1"/>
  <c r="I49" i="8"/>
  <c r="I163" i="8" s="1"/>
  <c r="H49" i="8"/>
  <c r="H163" i="8" s="1"/>
  <c r="G49" i="8"/>
  <c r="F49" i="8"/>
  <c r="E49" i="8"/>
  <c r="D49" i="8"/>
  <c r="AH49" i="8" s="1"/>
  <c r="R48" i="8"/>
  <c r="AV48" i="8" s="1"/>
  <c r="Q48" i="8"/>
  <c r="AU48" i="8" s="1"/>
  <c r="P48" i="8"/>
  <c r="P162" i="8" s="1"/>
  <c r="O48" i="8"/>
  <c r="AS48" i="8" s="1"/>
  <c r="N48" i="8"/>
  <c r="AR48" i="8" s="1"/>
  <c r="M48" i="8"/>
  <c r="AQ48" i="8" s="1"/>
  <c r="L48" i="8"/>
  <c r="K48" i="8"/>
  <c r="K162" i="8" s="1"/>
  <c r="J48" i="8"/>
  <c r="I48" i="8"/>
  <c r="H48" i="8"/>
  <c r="G48" i="8"/>
  <c r="AK48" i="8" s="1"/>
  <c r="F48" i="8"/>
  <c r="AJ48" i="8" s="1"/>
  <c r="E48" i="8"/>
  <c r="E162" i="8" s="1"/>
  <c r="AI162" i="8" s="1"/>
  <c r="D48" i="8"/>
  <c r="D162" i="8" s="1"/>
  <c r="R47" i="8"/>
  <c r="AV47" i="8" s="1"/>
  <c r="Q47" i="8"/>
  <c r="AU47" i="8" s="1"/>
  <c r="P47" i="8"/>
  <c r="P161" i="8" s="1"/>
  <c r="O47" i="8"/>
  <c r="AS47" i="8" s="1"/>
  <c r="N47" i="8"/>
  <c r="AR47" i="8" s="1"/>
  <c r="M47" i="8"/>
  <c r="L47" i="8"/>
  <c r="K47" i="8"/>
  <c r="J47" i="8"/>
  <c r="I47" i="8"/>
  <c r="H47" i="8"/>
  <c r="H161" i="8" s="1"/>
  <c r="G47" i="8"/>
  <c r="G161" i="8" s="1"/>
  <c r="F47" i="8"/>
  <c r="E47" i="8"/>
  <c r="AI47" i="8" s="1"/>
  <c r="D47" i="8"/>
  <c r="D161" i="8" s="1"/>
  <c r="R46" i="8"/>
  <c r="R160" i="8" s="1"/>
  <c r="Q46" i="8"/>
  <c r="Q160" i="8" s="1"/>
  <c r="P46" i="8"/>
  <c r="O46" i="8"/>
  <c r="N46" i="8"/>
  <c r="M46" i="8"/>
  <c r="M160" i="8" s="1"/>
  <c r="L46" i="8"/>
  <c r="L160" i="8" s="1"/>
  <c r="K46" i="8"/>
  <c r="K160" i="8" s="1"/>
  <c r="J46" i="8"/>
  <c r="AN46" i="8" s="1"/>
  <c r="I46" i="8"/>
  <c r="I160" i="8" s="1"/>
  <c r="H46" i="8"/>
  <c r="G46" i="8"/>
  <c r="F46" i="8"/>
  <c r="F160" i="8" s="1"/>
  <c r="E46" i="8"/>
  <c r="E160" i="8" s="1"/>
  <c r="D46" i="8"/>
  <c r="AH46" i="8" s="1"/>
  <c r="R45" i="8"/>
  <c r="Q45" i="8"/>
  <c r="AU45" i="8" s="1"/>
  <c r="P45" i="8"/>
  <c r="O45" i="8"/>
  <c r="O159" i="8" s="1"/>
  <c r="N45" i="8"/>
  <c r="AR45" i="8" s="1"/>
  <c r="M45" i="8"/>
  <c r="AQ45" i="8" s="1"/>
  <c r="L45" i="8"/>
  <c r="L159" i="8" s="1"/>
  <c r="K45" i="8"/>
  <c r="K159" i="8" s="1"/>
  <c r="J45" i="8"/>
  <c r="J159" i="8" s="1"/>
  <c r="I45" i="8"/>
  <c r="I159" i="8" s="1"/>
  <c r="H45" i="8"/>
  <c r="H159" i="8" s="1"/>
  <c r="G45" i="8"/>
  <c r="AK45" i="8" s="1"/>
  <c r="F45" i="8"/>
  <c r="E45" i="8"/>
  <c r="D45" i="8"/>
  <c r="R44" i="8"/>
  <c r="R158" i="8" s="1"/>
  <c r="Q44" i="8"/>
  <c r="Q158" i="8" s="1"/>
  <c r="P44" i="8"/>
  <c r="O44" i="8"/>
  <c r="AS44" i="8" s="1"/>
  <c r="N44" i="8"/>
  <c r="AR44" i="8" s="1"/>
  <c r="M44" i="8"/>
  <c r="AQ44" i="8" s="1"/>
  <c r="L44" i="8"/>
  <c r="AP44" i="8" s="1"/>
  <c r="K44" i="8"/>
  <c r="K158" i="8" s="1"/>
  <c r="J44" i="8"/>
  <c r="I44" i="8"/>
  <c r="AM44" i="8" s="1"/>
  <c r="H44" i="8"/>
  <c r="G44" i="8"/>
  <c r="G158" i="8" s="1"/>
  <c r="F44" i="8"/>
  <c r="F158" i="8" s="1"/>
  <c r="E44" i="8"/>
  <c r="E158" i="8" s="1"/>
  <c r="D44" i="8"/>
  <c r="D158" i="8" s="1"/>
  <c r="R43" i="8"/>
  <c r="Q43" i="8"/>
  <c r="P43" i="8"/>
  <c r="P157" i="8" s="1"/>
  <c r="O43" i="8"/>
  <c r="O157" i="8" s="1"/>
  <c r="N43" i="8"/>
  <c r="M43" i="8"/>
  <c r="AQ43" i="8" s="1"/>
  <c r="L43" i="8"/>
  <c r="K43" i="8"/>
  <c r="AO43" i="8" s="1"/>
  <c r="J43" i="8"/>
  <c r="AN43" i="8" s="1"/>
  <c r="I43" i="8"/>
  <c r="AM43" i="8" s="1"/>
  <c r="H43" i="8"/>
  <c r="G43" i="8"/>
  <c r="F43" i="8"/>
  <c r="E43" i="8"/>
  <c r="AI43" i="8" s="1"/>
  <c r="D43" i="8"/>
  <c r="D157" i="8" s="1"/>
  <c r="R42" i="8"/>
  <c r="R156" i="8" s="1"/>
  <c r="Q42" i="8"/>
  <c r="AU42" i="8" s="1"/>
  <c r="P42" i="8"/>
  <c r="O42" i="8"/>
  <c r="N42" i="8"/>
  <c r="M42" i="8"/>
  <c r="M156" i="8" s="1"/>
  <c r="L42" i="8"/>
  <c r="L156" i="8" s="1"/>
  <c r="K42" i="8"/>
  <c r="AO42" i="8" s="1"/>
  <c r="J42" i="8"/>
  <c r="I42" i="8"/>
  <c r="I156" i="8" s="1"/>
  <c r="H42" i="8"/>
  <c r="AL42" i="8" s="1"/>
  <c r="G42" i="8"/>
  <c r="AK42" i="8" s="1"/>
  <c r="F42" i="8"/>
  <c r="AJ42" i="8" s="1"/>
  <c r="E42" i="8"/>
  <c r="AI42" i="8" s="1"/>
  <c r="D42" i="8"/>
  <c r="R41" i="8"/>
  <c r="AV41" i="8" s="1"/>
  <c r="Q41" i="8"/>
  <c r="AU41" i="8" s="1"/>
  <c r="P41" i="8"/>
  <c r="O41" i="8"/>
  <c r="AS41" i="8" s="1"/>
  <c r="N41" i="8"/>
  <c r="M41" i="8"/>
  <c r="L41" i="8"/>
  <c r="L155" i="8" s="1"/>
  <c r="K41" i="8"/>
  <c r="K155" i="8" s="1"/>
  <c r="J41" i="8"/>
  <c r="J155" i="8" s="1"/>
  <c r="I41" i="8"/>
  <c r="I155" i="8" s="1"/>
  <c r="H41" i="8"/>
  <c r="H155" i="8" s="1"/>
  <c r="G41" i="8"/>
  <c r="AK41" i="8" s="1"/>
  <c r="F41" i="8"/>
  <c r="AJ41" i="8" s="1"/>
  <c r="E41" i="8"/>
  <c r="D41" i="8"/>
  <c r="R40" i="8"/>
  <c r="R154" i="8" s="1"/>
  <c r="Q40" i="8"/>
  <c r="Q154" i="8" s="1"/>
  <c r="P40" i="8"/>
  <c r="AT40" i="8" s="1"/>
  <c r="O40" i="8"/>
  <c r="AS40" i="8" s="1"/>
  <c r="N40" i="8"/>
  <c r="M40" i="8"/>
  <c r="AQ40" i="8" s="1"/>
  <c r="L40" i="8"/>
  <c r="K40" i="8"/>
  <c r="K154" i="8" s="1"/>
  <c r="J40" i="8"/>
  <c r="I40" i="8"/>
  <c r="H40" i="8"/>
  <c r="G40" i="8"/>
  <c r="G154" i="8" s="1"/>
  <c r="AK154" i="8" s="1"/>
  <c r="F40" i="8"/>
  <c r="F154" i="8" s="1"/>
  <c r="E40" i="8"/>
  <c r="E154" i="8" s="1"/>
  <c r="AI154" i="8" s="1"/>
  <c r="D40" i="8"/>
  <c r="D154" i="8" s="1"/>
  <c r="R39" i="8"/>
  <c r="AV39" i="8" s="1"/>
  <c r="Q39" i="8"/>
  <c r="Q153" i="8" s="1"/>
  <c r="P39" i="8"/>
  <c r="O39" i="8"/>
  <c r="AS39" i="8" s="1"/>
  <c r="N39" i="8"/>
  <c r="AR39" i="8" s="1"/>
  <c r="M39" i="8"/>
  <c r="L39" i="8"/>
  <c r="AP39" i="8" s="1"/>
  <c r="K39" i="8"/>
  <c r="AO39" i="8" s="1"/>
  <c r="J39" i="8"/>
  <c r="I39" i="8"/>
  <c r="H39" i="8"/>
  <c r="H153" i="8" s="1"/>
  <c r="G39" i="8"/>
  <c r="G153" i="8" s="1"/>
  <c r="F39" i="8"/>
  <c r="E39" i="8"/>
  <c r="AI39" i="8" s="1"/>
  <c r="D39" i="8"/>
  <c r="D153" i="8" s="1"/>
  <c r="R38" i="8"/>
  <c r="AV38" i="8" s="1"/>
  <c r="Q38" i="8"/>
  <c r="AU38" i="8" s="1"/>
  <c r="P38" i="8"/>
  <c r="O38" i="8"/>
  <c r="N38" i="8"/>
  <c r="M38" i="8"/>
  <c r="M152" i="8" s="1"/>
  <c r="L38" i="8"/>
  <c r="L152" i="8" s="1"/>
  <c r="K38" i="8"/>
  <c r="AO38" i="8" s="1"/>
  <c r="J38" i="8"/>
  <c r="AN38" i="8" s="1"/>
  <c r="I38" i="8"/>
  <c r="I152" i="8" s="1"/>
  <c r="H38" i="8"/>
  <c r="G38" i="8"/>
  <c r="F38" i="8"/>
  <c r="F152" i="8" s="1"/>
  <c r="E38" i="8"/>
  <c r="D38" i="8"/>
  <c r="AH38" i="8" s="1"/>
  <c r="E37" i="8"/>
  <c r="F37" i="8"/>
  <c r="G37" i="8"/>
  <c r="H37" i="8"/>
  <c r="H151" i="8" s="1"/>
  <c r="I37" i="8"/>
  <c r="I151" i="8" s="1"/>
  <c r="J37" i="8"/>
  <c r="J151" i="8" s="1"/>
  <c r="K37" i="8"/>
  <c r="AO37" i="8" s="1"/>
  <c r="L37" i="8"/>
  <c r="L151" i="8" s="1"/>
  <c r="M37" i="8"/>
  <c r="AQ37" i="8" s="1"/>
  <c r="N37" i="8"/>
  <c r="AR37" i="8" s="1"/>
  <c r="O37" i="8"/>
  <c r="O151" i="8" s="1"/>
  <c r="P37" i="8"/>
  <c r="AT37" i="8" s="1"/>
  <c r="Q37" i="8"/>
  <c r="R37" i="8"/>
  <c r="D37" i="8"/>
  <c r="AH37" i="8" s="1"/>
  <c r="O34" i="8"/>
  <c r="N34" i="8"/>
  <c r="M34" i="8"/>
  <c r="H10" i="28" s="1" a="1"/>
  <c r="H10" i="28" s="1"/>
  <c r="L34" i="8"/>
  <c r="K34" i="8"/>
  <c r="F10" i="28" s="1" a="1"/>
  <c r="F10" i="28" s="1"/>
  <c r="J34" i="8"/>
  <c r="I34" i="8"/>
  <c r="H34" i="8"/>
  <c r="G34" i="8"/>
  <c r="AK34" i="8" s="1"/>
  <c r="F34" i="8"/>
  <c r="E34" i="8"/>
  <c r="D34" i="8"/>
  <c r="AH34" i="8" s="1"/>
  <c r="O33" i="8"/>
  <c r="N33" i="8"/>
  <c r="M33" i="8"/>
  <c r="L33" i="8"/>
  <c r="K33" i="8"/>
  <c r="J33" i="8"/>
  <c r="AN33" i="8" s="1"/>
  <c r="I33" i="8"/>
  <c r="H33" i="8"/>
  <c r="G33" i="8"/>
  <c r="F33" i="8"/>
  <c r="E33" i="8"/>
  <c r="D33" i="8"/>
  <c r="O32" i="8"/>
  <c r="N32" i="8"/>
  <c r="M32" i="8"/>
  <c r="L32" i="8"/>
  <c r="K32" i="8"/>
  <c r="AO32" i="8" s="1"/>
  <c r="J32" i="8"/>
  <c r="AN32" i="8" s="1"/>
  <c r="I32" i="8"/>
  <c r="H32" i="8"/>
  <c r="G32" i="8"/>
  <c r="F32" i="8"/>
  <c r="AJ32" i="8" s="1"/>
  <c r="E32" i="8"/>
  <c r="D32" i="8"/>
  <c r="O31" i="8"/>
  <c r="N31" i="8"/>
  <c r="M31" i="8"/>
  <c r="L31" i="8"/>
  <c r="L87" i="8" s="1"/>
  <c r="K31" i="8"/>
  <c r="AO31" i="8" s="1"/>
  <c r="J31" i="8"/>
  <c r="I31" i="8"/>
  <c r="H31" i="8"/>
  <c r="G31" i="8"/>
  <c r="AK31" i="8" s="1"/>
  <c r="F31" i="8"/>
  <c r="AJ31" i="8" s="1"/>
  <c r="E31" i="8"/>
  <c r="D31" i="8"/>
  <c r="O30" i="8"/>
  <c r="N30" i="8"/>
  <c r="M30" i="8"/>
  <c r="L30" i="8"/>
  <c r="K30" i="8"/>
  <c r="J30" i="8"/>
  <c r="I30" i="8"/>
  <c r="H30" i="8"/>
  <c r="G30" i="8"/>
  <c r="AK30" i="8" s="1"/>
  <c r="F30" i="8"/>
  <c r="E30" i="8"/>
  <c r="D30" i="8"/>
  <c r="O29" i="8"/>
  <c r="N29" i="8"/>
  <c r="M29" i="8"/>
  <c r="L29" i="8"/>
  <c r="K29" i="8"/>
  <c r="J29" i="8"/>
  <c r="I29" i="8"/>
  <c r="H29" i="8"/>
  <c r="G29" i="8"/>
  <c r="F29" i="8"/>
  <c r="E29" i="8"/>
  <c r="D29" i="8"/>
  <c r="O28" i="8"/>
  <c r="N28" i="8"/>
  <c r="M28" i="8"/>
  <c r="L28" i="8"/>
  <c r="K28" i="8"/>
  <c r="AO28" i="8" s="1"/>
  <c r="J28" i="8"/>
  <c r="AN28" i="8" s="1"/>
  <c r="I28" i="8"/>
  <c r="H28" i="8"/>
  <c r="G28" i="8"/>
  <c r="F28" i="8"/>
  <c r="E28" i="8"/>
  <c r="D28" i="8"/>
  <c r="O27" i="8"/>
  <c r="N27" i="8"/>
  <c r="M27" i="8"/>
  <c r="M83" i="8" s="1"/>
  <c r="L27" i="8"/>
  <c r="L83" i="8" s="1"/>
  <c r="K27" i="8"/>
  <c r="AO27" i="8" s="1"/>
  <c r="J27" i="8"/>
  <c r="I27" i="8"/>
  <c r="H27" i="8"/>
  <c r="G27" i="8"/>
  <c r="AK27" i="8" s="1"/>
  <c r="F27" i="8"/>
  <c r="AJ27" i="8" s="1"/>
  <c r="E27" i="8"/>
  <c r="D27" i="8"/>
  <c r="O26" i="8"/>
  <c r="N26" i="8"/>
  <c r="M26" i="8"/>
  <c r="L26" i="8"/>
  <c r="K26" i="8"/>
  <c r="J26" i="8"/>
  <c r="I26" i="8"/>
  <c r="H26" i="8"/>
  <c r="G26" i="8"/>
  <c r="AK26" i="8" s="1"/>
  <c r="F26" i="8"/>
  <c r="E26" i="8"/>
  <c r="D26" i="8"/>
  <c r="O25" i="8"/>
  <c r="N25" i="8"/>
  <c r="M25" i="8"/>
  <c r="L25" i="8"/>
  <c r="K25" i="8"/>
  <c r="J25" i="8"/>
  <c r="I25" i="8"/>
  <c r="H25" i="8"/>
  <c r="G25" i="8"/>
  <c r="F25" i="8"/>
  <c r="E25" i="8"/>
  <c r="D25" i="8"/>
  <c r="O24" i="8"/>
  <c r="N24" i="8"/>
  <c r="M24" i="8"/>
  <c r="L24" i="8"/>
  <c r="K24" i="8"/>
  <c r="AO24" i="8" s="1"/>
  <c r="J24" i="8"/>
  <c r="AN24" i="8" s="1"/>
  <c r="I24" i="8"/>
  <c r="H24" i="8"/>
  <c r="G24" i="8"/>
  <c r="F24" i="8"/>
  <c r="E24" i="8"/>
  <c r="D24" i="8"/>
  <c r="O23" i="8"/>
  <c r="N23" i="8"/>
  <c r="M23" i="8"/>
  <c r="M79" i="8" s="1"/>
  <c r="L23" i="8"/>
  <c r="L79" i="8" s="1"/>
  <c r="K23" i="8"/>
  <c r="AO23" i="8" s="1"/>
  <c r="J23" i="8"/>
  <c r="I23" i="8"/>
  <c r="H23" i="8"/>
  <c r="G23" i="8"/>
  <c r="AK23" i="8" s="1"/>
  <c r="F23" i="8"/>
  <c r="AJ23" i="8" s="1"/>
  <c r="E23" i="8"/>
  <c r="D23" i="8"/>
  <c r="O22" i="8"/>
  <c r="N22" i="8"/>
  <c r="M22" i="8"/>
  <c r="L22" i="8"/>
  <c r="K22" i="8"/>
  <c r="J22" i="8"/>
  <c r="I22" i="8"/>
  <c r="H22" i="8"/>
  <c r="G22" i="8"/>
  <c r="AK22" i="8" s="1"/>
  <c r="F22" i="8"/>
  <c r="E22" i="8"/>
  <c r="D22" i="8"/>
  <c r="O21" i="8"/>
  <c r="N21" i="8"/>
  <c r="M21" i="8"/>
  <c r="L21" i="8"/>
  <c r="K21" i="8"/>
  <c r="J21" i="8"/>
  <c r="AN21" i="8" s="1"/>
  <c r="I21" i="8"/>
  <c r="H21" i="8"/>
  <c r="G21" i="8"/>
  <c r="F21" i="8"/>
  <c r="E21" i="8"/>
  <c r="D21" i="8"/>
  <c r="O20" i="8"/>
  <c r="N20" i="8"/>
  <c r="M20" i="8"/>
  <c r="L20" i="8"/>
  <c r="K20" i="8"/>
  <c r="AO20" i="8" s="1"/>
  <c r="J20" i="8"/>
  <c r="AN20" i="8" s="1"/>
  <c r="I20" i="8"/>
  <c r="H20" i="8"/>
  <c r="G20" i="8"/>
  <c r="F20" i="8"/>
  <c r="AJ20" i="8" s="1"/>
  <c r="E20" i="8"/>
  <c r="D20" i="8"/>
  <c r="O19" i="8"/>
  <c r="N19" i="8"/>
  <c r="M19" i="8"/>
  <c r="L19" i="8"/>
  <c r="L75" i="8" s="1"/>
  <c r="K19" i="8"/>
  <c r="AO19" i="8" s="1"/>
  <c r="J19" i="8"/>
  <c r="I19" i="8"/>
  <c r="H19" i="8"/>
  <c r="G19" i="8"/>
  <c r="AK19" i="8" s="1"/>
  <c r="F19" i="8"/>
  <c r="AJ19" i="8" s="1"/>
  <c r="E19" i="8"/>
  <c r="D19" i="8"/>
  <c r="O18" i="8"/>
  <c r="N18" i="8"/>
  <c r="M18" i="8"/>
  <c r="L18" i="8"/>
  <c r="K18" i="8"/>
  <c r="J18" i="8"/>
  <c r="I18" i="8"/>
  <c r="H18" i="8"/>
  <c r="G18" i="8"/>
  <c r="AK18" i="8" s="1"/>
  <c r="F18" i="8"/>
  <c r="E18" i="8"/>
  <c r="D18" i="8"/>
  <c r="O17" i="8"/>
  <c r="N17" i="8"/>
  <c r="M17" i="8"/>
  <c r="L17" i="8"/>
  <c r="K17" i="8"/>
  <c r="J17" i="8"/>
  <c r="I17" i="8"/>
  <c r="H17" i="8"/>
  <c r="G17" i="8"/>
  <c r="F17" i="8"/>
  <c r="E17" i="8"/>
  <c r="D17" i="8"/>
  <c r="O16" i="8"/>
  <c r="N16" i="8"/>
  <c r="M16" i="8"/>
  <c r="L16" i="8"/>
  <c r="K16" i="8"/>
  <c r="AO16" i="8" s="1"/>
  <c r="J16" i="8"/>
  <c r="AN16" i="8" s="1"/>
  <c r="I16" i="8"/>
  <c r="H16" i="8"/>
  <c r="G16" i="8"/>
  <c r="F16" i="8"/>
  <c r="E16" i="8"/>
  <c r="D16" i="8"/>
  <c r="O15" i="8"/>
  <c r="N15" i="8"/>
  <c r="M15" i="8"/>
  <c r="L15" i="8"/>
  <c r="K15" i="8"/>
  <c r="AO15" i="8" s="1"/>
  <c r="J15" i="8"/>
  <c r="I15" i="8"/>
  <c r="H15" i="8"/>
  <c r="G15" i="8"/>
  <c r="AK15" i="8" s="1"/>
  <c r="F15" i="8"/>
  <c r="AJ15" i="8" s="1"/>
  <c r="E15" i="8"/>
  <c r="D15" i="8"/>
  <c r="O14" i="8"/>
  <c r="N14" i="8"/>
  <c r="M14" i="8"/>
  <c r="L14" i="8"/>
  <c r="K14" i="8"/>
  <c r="J14" i="8"/>
  <c r="I14" i="8"/>
  <c r="H14" i="8"/>
  <c r="G14" i="8"/>
  <c r="AK14" i="8" s="1"/>
  <c r="F14" i="8"/>
  <c r="E14" i="8"/>
  <c r="D14" i="8"/>
  <c r="O13" i="8"/>
  <c r="N13" i="8"/>
  <c r="M13" i="8"/>
  <c r="L13" i="8"/>
  <c r="K13" i="8"/>
  <c r="J13" i="8"/>
  <c r="I13" i="8"/>
  <c r="H13" i="8"/>
  <c r="G13" i="8"/>
  <c r="F13" i="8"/>
  <c r="E13" i="8"/>
  <c r="D13" i="8"/>
  <c r="O12" i="8"/>
  <c r="N12" i="8"/>
  <c r="M12" i="8"/>
  <c r="L12" i="8"/>
  <c r="K12" i="8"/>
  <c r="AO12" i="8" s="1"/>
  <c r="J12" i="8"/>
  <c r="AN12" i="8" s="1"/>
  <c r="I12" i="8"/>
  <c r="H12" i="8"/>
  <c r="G12" i="8"/>
  <c r="F12" i="8"/>
  <c r="E12" i="8"/>
  <c r="D12" i="8"/>
  <c r="O11" i="8"/>
  <c r="N11" i="8"/>
  <c r="M11" i="8"/>
  <c r="M67" i="8" s="1"/>
  <c r="L11" i="8"/>
  <c r="L67" i="8" s="1"/>
  <c r="K11" i="8"/>
  <c r="AO11" i="8" s="1"/>
  <c r="J11" i="8"/>
  <c r="I11" i="8"/>
  <c r="H11" i="8"/>
  <c r="G11" i="8"/>
  <c r="AK11" i="8" s="1"/>
  <c r="F11" i="8"/>
  <c r="AJ11" i="8" s="1"/>
  <c r="E11" i="8"/>
  <c r="D11" i="8"/>
  <c r="O10" i="8"/>
  <c r="N10" i="8"/>
  <c r="M10" i="8"/>
  <c r="L10" i="8"/>
  <c r="K10" i="8"/>
  <c r="J10" i="8"/>
  <c r="I10" i="8"/>
  <c r="H10" i="8"/>
  <c r="G10" i="8"/>
  <c r="AK10" i="8" s="1"/>
  <c r="F10" i="8"/>
  <c r="E10" i="8"/>
  <c r="D10" i="8"/>
  <c r="E9" i="8"/>
  <c r="F9" i="8"/>
  <c r="G9" i="8"/>
  <c r="H9" i="8"/>
  <c r="I9" i="8"/>
  <c r="J9" i="8"/>
  <c r="AN9" i="8" s="1"/>
  <c r="K9" i="8"/>
  <c r="L9" i="8"/>
  <c r="M9" i="8"/>
  <c r="N9" i="8"/>
  <c r="O9" i="8"/>
  <c r="D9" i="8"/>
  <c r="AV37" i="8" l="1"/>
  <c r="AR43" i="8"/>
  <c r="AR59" i="8"/>
  <c r="L13" i="28" a="1"/>
  <c r="L13" i="28" s="1"/>
  <c r="AG167" i="8"/>
  <c r="AT44" i="8"/>
  <c r="AT60" i="8"/>
  <c r="C68" i="10" a="1"/>
  <c r="C68" i="10" s="1"/>
  <c r="C59" i="10" a="1"/>
  <c r="C59" i="10" s="1"/>
  <c r="D20" i="10" a="1"/>
  <c r="D20" i="10" s="1"/>
  <c r="C12" i="10" a="1"/>
  <c r="C12" i="10" s="1"/>
  <c r="C28" i="10" a="1"/>
  <c r="C28" i="10" s="1"/>
  <c r="C14" i="10" a="1"/>
  <c r="C14" i="10" s="1"/>
  <c r="C31" i="10" a="1"/>
  <c r="C31" i="10" s="1"/>
  <c r="D25" i="10" a="1"/>
  <c r="D25" i="10" s="1"/>
  <c r="C64" i="10" a="1"/>
  <c r="C64" i="10" s="1"/>
  <c r="C9" i="10" a="1"/>
  <c r="C9" i="10" s="1"/>
  <c r="C69" i="10" a="1"/>
  <c r="C69" i="10" s="1"/>
  <c r="D21" i="10" a="1"/>
  <c r="D21" i="10" s="1"/>
  <c r="C13" i="10" a="1"/>
  <c r="C13" i="10" s="1"/>
  <c r="C29" i="10" a="1"/>
  <c r="C29" i="10" s="1"/>
  <c r="D22" i="10" a="1"/>
  <c r="D22" i="10" s="1"/>
  <c r="C15" i="10" a="1"/>
  <c r="C15" i="10" s="1"/>
  <c r="C7" i="10" a="1"/>
  <c r="C7" i="10" s="1"/>
  <c r="C70" i="10" a="1"/>
  <c r="C70" i="10" s="1"/>
  <c r="C30" i="10" a="1"/>
  <c r="C30" i="10" s="1"/>
  <c r="C16" i="10" a="1"/>
  <c r="C16" i="10" s="1"/>
  <c r="D80" i="10" a="1"/>
  <c r="D80" i="10" s="1"/>
  <c r="D76" i="10" a="1"/>
  <c r="D76" i="10" s="1"/>
  <c r="D72" i="10" a="1"/>
  <c r="D72" i="10" s="1"/>
  <c r="D68" i="10" a="1"/>
  <c r="D68" i="10" s="1"/>
  <c r="D64" i="10" a="1"/>
  <c r="D64" i="10" s="1"/>
  <c r="D60" i="10" a="1"/>
  <c r="D60" i="10" s="1"/>
  <c r="C71" i="10" a="1"/>
  <c r="C71" i="10" s="1"/>
  <c r="D8" i="10" a="1"/>
  <c r="D8" i="10" s="1"/>
  <c r="D23" i="10" a="1"/>
  <c r="D23" i="10" s="1"/>
  <c r="C17" i="10" a="1"/>
  <c r="C17" i="10" s="1"/>
  <c r="C65" i="10" a="1"/>
  <c r="C65" i="10" s="1"/>
  <c r="C72" i="10" a="1"/>
  <c r="C72" i="10" s="1"/>
  <c r="D9" i="10" a="1"/>
  <c r="D9" i="10" s="1"/>
  <c r="D24" i="10" a="1"/>
  <c r="D24" i="10" s="1"/>
  <c r="D16" i="10" a="1"/>
  <c r="D16" i="10" s="1"/>
  <c r="C73" i="10" a="1"/>
  <c r="C73" i="10" s="1"/>
  <c r="D10" i="10" a="1"/>
  <c r="D10" i="10" s="1"/>
  <c r="C8" i="10" a="1"/>
  <c r="C8" i="10" s="1"/>
  <c r="C25" i="10" a="1"/>
  <c r="C25" i="10" s="1"/>
  <c r="C74" i="10" a="1"/>
  <c r="C74" i="10" s="1"/>
  <c r="D11" i="10" a="1"/>
  <c r="D11" i="10" s="1"/>
  <c r="D26" i="10" a="1"/>
  <c r="D26" i="10" s="1"/>
  <c r="C18" i="10" a="1"/>
  <c r="C18" i="10" s="1"/>
  <c r="D70" i="10" a="1"/>
  <c r="D70" i="10" s="1"/>
  <c r="C23" i="10" a="1"/>
  <c r="C23" i="10" s="1"/>
  <c r="C80" i="10" a="1"/>
  <c r="C80" i="10" s="1"/>
  <c r="D17" i="10" a="1"/>
  <c r="D17" i="10" s="1"/>
  <c r="D83" i="10" a="1"/>
  <c r="D83" i="10" s="1"/>
  <c r="D79" i="10" a="1"/>
  <c r="D79" i="10" s="1"/>
  <c r="D75" i="10" a="1"/>
  <c r="D75" i="10" s="1"/>
  <c r="D71" i="10" a="1"/>
  <c r="D71" i="10" s="1"/>
  <c r="D67" i="10" a="1"/>
  <c r="D67" i="10" s="1"/>
  <c r="D63" i="10" a="1"/>
  <c r="D63" i="10" s="1"/>
  <c r="D59" i="10" a="1"/>
  <c r="D59" i="10" s="1"/>
  <c r="C75" i="10" a="1"/>
  <c r="C75" i="10" s="1"/>
  <c r="D12" i="10" a="1"/>
  <c r="D12" i="10" s="1"/>
  <c r="D27" i="10" a="1"/>
  <c r="D27" i="10" s="1"/>
  <c r="C19" i="10" a="1"/>
  <c r="C19" i="10" s="1"/>
  <c r="D74" i="10" a="1"/>
  <c r="D74" i="10" s="1"/>
  <c r="C79" i="10" a="1"/>
  <c r="C79" i="10" s="1"/>
  <c r="D15" i="10" a="1"/>
  <c r="D15" i="10" s="1"/>
  <c r="C60" i="10" a="1"/>
  <c r="C60" i="10" s="1"/>
  <c r="C76" i="10" a="1"/>
  <c r="C76" i="10" s="1"/>
  <c r="D7" i="10" a="1"/>
  <c r="D7" i="10" s="1"/>
  <c r="D28" i="10" a="1"/>
  <c r="D28" i="10" s="1"/>
  <c r="C20" i="10" a="1"/>
  <c r="C20" i="10" s="1"/>
  <c r="D78" i="10" a="1"/>
  <c r="D78" i="10" s="1"/>
  <c r="C63" i="10" a="1"/>
  <c r="C63" i="10" s="1"/>
  <c r="C24" i="10" a="1"/>
  <c r="C24" i="10" s="1"/>
  <c r="C61" i="10" a="1"/>
  <c r="C61" i="10" s="1"/>
  <c r="C77" i="10" a="1"/>
  <c r="C77" i="10" s="1"/>
  <c r="D13" i="10" a="1"/>
  <c r="D13" i="10" s="1"/>
  <c r="D29" i="10" a="1"/>
  <c r="D29" i="10" s="1"/>
  <c r="C21" i="10" a="1"/>
  <c r="C21" i="10" s="1"/>
  <c r="D82" i="10" a="1"/>
  <c r="D82" i="10" s="1"/>
  <c r="D62" i="10" a="1"/>
  <c r="D62" i="10" s="1"/>
  <c r="C81" i="10" a="1"/>
  <c r="C81" i="10" s="1"/>
  <c r="C62" i="10" a="1"/>
  <c r="C62" i="10" s="1"/>
  <c r="C78" i="10" a="1"/>
  <c r="C78" i="10" s="1"/>
  <c r="D14" i="10" a="1"/>
  <c r="D14" i="10" s="1"/>
  <c r="D30" i="10" a="1"/>
  <c r="D30" i="10" s="1"/>
  <c r="C22" i="10" a="1"/>
  <c r="C22" i="10" s="1"/>
  <c r="D66" i="10" a="1"/>
  <c r="D66" i="10" s="1"/>
  <c r="D31" i="10" a="1"/>
  <c r="D31" i="10" s="1"/>
  <c r="C66" i="10" a="1"/>
  <c r="C66" i="10" s="1"/>
  <c r="C82" i="10" a="1"/>
  <c r="C82" i="10" s="1"/>
  <c r="D18" i="10" a="1"/>
  <c r="D18" i="10" s="1"/>
  <c r="C10" i="10" a="1"/>
  <c r="C10" i="10" s="1"/>
  <c r="C26" i="10" a="1"/>
  <c r="C26" i="10" s="1"/>
  <c r="D81" i="10" a="1"/>
  <c r="D81" i="10" s="1"/>
  <c r="D77" i="10" a="1"/>
  <c r="D77" i="10" s="1"/>
  <c r="D73" i="10" a="1"/>
  <c r="D73" i="10" s="1"/>
  <c r="D69" i="10" a="1"/>
  <c r="D69" i="10" s="1"/>
  <c r="D65" i="10" a="1"/>
  <c r="D65" i="10" s="1"/>
  <c r="D61" i="10" a="1"/>
  <c r="D61" i="10" s="1"/>
  <c r="C67" i="10" a="1"/>
  <c r="C67" i="10" s="1"/>
  <c r="C83" i="10" a="1"/>
  <c r="C83" i="10" s="1"/>
  <c r="D19" i="10" a="1"/>
  <c r="D19" i="10" s="1"/>
  <c r="C11" i="10" a="1"/>
  <c r="C11" i="10" s="1"/>
  <c r="C27" i="10" a="1"/>
  <c r="C27" i="10" s="1"/>
  <c r="T169" i="8"/>
  <c r="AV45" i="8"/>
  <c r="U153" i="8"/>
  <c r="U169" i="8"/>
  <c r="W154" i="8"/>
  <c r="W170" i="8"/>
  <c r="AH45" i="8"/>
  <c r="AJ47" i="8"/>
  <c r="AH61" i="8"/>
  <c r="Y171" i="8"/>
  <c r="AN171" i="8" s="1"/>
  <c r="Z172" i="8"/>
  <c r="D10" i="28" a="1"/>
  <c r="D10" i="28" s="1"/>
  <c r="AA156" i="8"/>
  <c r="E10" i="28" a="1"/>
  <c r="E10" i="28" s="1"/>
  <c r="AC157" i="8"/>
  <c r="AE158" i="8"/>
  <c r="D13" i="28" a="1"/>
  <c r="D13" i="28" s="1"/>
  <c r="AG159" i="8"/>
  <c r="AV53" i="8"/>
  <c r="S159" i="8"/>
  <c r="U161" i="8"/>
  <c r="J10" i="28" a="1"/>
  <c r="J10" i="28" s="1"/>
  <c r="AJ39" i="8"/>
  <c r="H13" i="28" a="1"/>
  <c r="H13" i="28" s="1"/>
  <c r="AP151" i="8"/>
  <c r="AQ49" i="8"/>
  <c r="AT166" i="8"/>
  <c r="AK38" i="8"/>
  <c r="AK54" i="8"/>
  <c r="AP156" i="8"/>
  <c r="AM55" i="8"/>
  <c r="AM39" i="8"/>
  <c r="AS151" i="8"/>
  <c r="AU160" i="8"/>
  <c r="AQ41" i="8"/>
  <c r="AM167" i="8"/>
  <c r="AQ57" i="8"/>
  <c r="AS42" i="8"/>
  <c r="AS58" i="8"/>
  <c r="AU43" i="8"/>
  <c r="AU59" i="8"/>
  <c r="AQ152" i="8"/>
  <c r="AO166" i="8"/>
  <c r="AO158" i="8"/>
  <c r="AN151" i="8"/>
  <c r="AM163" i="8"/>
  <c r="T90" i="8"/>
  <c r="AM151" i="8"/>
  <c r="AU154" i="8"/>
  <c r="AK46" i="8"/>
  <c r="AK62" i="8"/>
  <c r="AL155" i="8"/>
  <c r="AM155" i="8"/>
  <c r="AH42" i="8"/>
  <c r="AM47" i="8"/>
  <c r="AH58" i="8"/>
  <c r="Y152" i="8"/>
  <c r="Z153" i="8"/>
  <c r="Z169" i="8"/>
  <c r="AA153" i="8"/>
  <c r="AB170" i="8"/>
  <c r="AG156" i="8"/>
  <c r="AV156" i="8" s="1"/>
  <c r="V159" i="8"/>
  <c r="X160" i="8"/>
  <c r="Y160" i="8"/>
  <c r="AB162" i="8"/>
  <c r="AE163" i="8"/>
  <c r="AH13" i="8"/>
  <c r="T166" i="8"/>
  <c r="AI166" i="8" s="1"/>
  <c r="X152" i="8"/>
  <c r="AM152" i="8" s="1"/>
  <c r="AE175" i="8"/>
  <c r="AA152" i="8"/>
  <c r="AP152" i="8" s="1"/>
  <c r="AB153" i="8"/>
  <c r="AJ12" i="8"/>
  <c r="AJ16" i="8"/>
  <c r="AN17" i="8"/>
  <c r="AJ24" i="8"/>
  <c r="AN25" i="8"/>
  <c r="AJ28" i="8"/>
  <c r="AN29" i="8"/>
  <c r="AO160" i="8"/>
  <c r="AD154" i="8"/>
  <c r="AE154" i="8"/>
  <c r="AF155" i="8"/>
  <c r="AG155" i="8"/>
  <c r="T157" i="8"/>
  <c r="U157" i="8"/>
  <c r="W158" i="8"/>
  <c r="X159" i="8"/>
  <c r="AM159" i="8" s="1"/>
  <c r="Y159" i="8"/>
  <c r="AN159" i="8" s="1"/>
  <c r="Z160" i="8"/>
  <c r="AD162" i="8"/>
  <c r="AE162" i="8"/>
  <c r="AT162" i="8" s="1"/>
  <c r="AE174" i="8"/>
  <c r="AF175" i="8"/>
  <c r="Y166" i="8"/>
  <c r="Z167" i="8"/>
  <c r="AB168" i="8"/>
  <c r="AQ168" i="8" s="1"/>
  <c r="S175" i="8"/>
  <c r="Y119" i="8"/>
  <c r="Z165" i="8"/>
  <c r="AD169" i="8"/>
  <c r="AG166" i="8"/>
  <c r="AV166" i="8" s="1"/>
  <c r="AT39" i="8"/>
  <c r="AN42" i="8"/>
  <c r="N152" i="8"/>
  <c r="H154" i="8"/>
  <c r="N156" i="8"/>
  <c r="E159" i="8"/>
  <c r="AI159" i="8" s="1"/>
  <c r="AO47" i="8"/>
  <c r="E163" i="8"/>
  <c r="AI163" i="8" s="1"/>
  <c r="H166" i="8"/>
  <c r="N168" i="8"/>
  <c r="E171" i="8"/>
  <c r="AO59" i="8"/>
  <c r="E175" i="8"/>
  <c r="N176" i="8"/>
  <c r="I13" i="28" s="1" a="1"/>
  <c r="I13" i="28" s="1"/>
  <c r="AE152" i="8"/>
  <c r="V163" i="8"/>
  <c r="V175" i="8"/>
  <c r="Y170" i="8"/>
  <c r="O152" i="8"/>
  <c r="AP43" i="8"/>
  <c r="O160" i="8"/>
  <c r="AP47" i="8"/>
  <c r="I162" i="8"/>
  <c r="AJ49" i="8"/>
  <c r="AV49" i="8"/>
  <c r="O164" i="8"/>
  <c r="O168" i="8"/>
  <c r="AP55" i="8"/>
  <c r="I170" i="8"/>
  <c r="AP59" i="8"/>
  <c r="AM60" i="8"/>
  <c r="AV61" i="8"/>
  <c r="W151" i="8"/>
  <c r="AL151" i="8" s="1"/>
  <c r="AF152" i="8"/>
  <c r="AC153" i="8"/>
  <c r="W159" i="8"/>
  <c r="AL159" i="8" s="1"/>
  <c r="W163" i="8"/>
  <c r="AL163" i="8" s="1"/>
  <c r="T164" i="8"/>
  <c r="W171" i="8"/>
  <c r="AL171" i="8" s="1"/>
  <c r="D28" i="28" a="1"/>
  <c r="D28" i="28" s="1"/>
  <c r="AR40" i="8"/>
  <c r="AR52" i="8"/>
  <c r="E155" i="8"/>
  <c r="AI155" i="8" s="1"/>
  <c r="H158" i="8"/>
  <c r="N160" i="8"/>
  <c r="H162" i="8"/>
  <c r="N164" i="8"/>
  <c r="E167" i="8"/>
  <c r="H170" i="8"/>
  <c r="N172" i="8"/>
  <c r="H174" i="8"/>
  <c r="V151" i="8"/>
  <c r="AT38" i="8"/>
  <c r="M153" i="8"/>
  <c r="AN44" i="8"/>
  <c r="P160" i="8"/>
  <c r="M161" i="8"/>
  <c r="J162" i="8"/>
  <c r="AK49" i="8"/>
  <c r="D164" i="8"/>
  <c r="P164" i="8"/>
  <c r="M165" i="8"/>
  <c r="P168" i="8"/>
  <c r="M169" i="8"/>
  <c r="AN60" i="8"/>
  <c r="AK61" i="8"/>
  <c r="P176" i="8"/>
  <c r="K13" i="28" s="1" a="1"/>
  <c r="K13" i="28" s="1"/>
  <c r="AG152" i="8"/>
  <c r="AD153" i="8"/>
  <c r="AG160" i="8"/>
  <c r="AV160" i="8" s="1"/>
  <c r="U164" i="8"/>
  <c r="AG164" i="8"/>
  <c r="AV164" i="8" s="1"/>
  <c r="AA166" i="8"/>
  <c r="AG172" i="8"/>
  <c r="AV172" i="8" s="1"/>
  <c r="AG176" i="8"/>
  <c r="M31" i="28" s="1" a="1"/>
  <c r="M31" i="28" s="1"/>
  <c r="N31" i="28" s="1"/>
  <c r="AL34" i="8"/>
  <c r="C10" i="28" a="1"/>
  <c r="C10" i="28" s="1"/>
  <c r="C28" i="28" a="1"/>
  <c r="C28" i="28" s="1"/>
  <c r="C34" i="28" s="1"/>
  <c r="C47" i="28" s="1"/>
  <c r="S153" i="8"/>
  <c r="AH153" i="8" s="1"/>
  <c r="AE153" i="8"/>
  <c r="AB154" i="8"/>
  <c r="Y155" i="8"/>
  <c r="AN155" i="8" s="1"/>
  <c r="AE161" i="8"/>
  <c r="AT161" i="8" s="1"/>
  <c r="S165" i="8"/>
  <c r="AH165" i="8" s="1"/>
  <c r="Y90" i="8"/>
  <c r="E28" i="28" a="1"/>
  <c r="E28" i="28" s="1"/>
  <c r="F28" i="28" a="1"/>
  <c r="F28" i="28" s="1"/>
  <c r="S154" i="8"/>
  <c r="AH154" i="8" s="1"/>
  <c r="Y156" i="8"/>
  <c r="V157" i="8"/>
  <c r="Y168" i="8"/>
  <c r="AP34" i="8"/>
  <c r="G10" i="28" a="1"/>
  <c r="G10" i="28" s="1"/>
  <c r="AM156" i="8"/>
  <c r="AJ43" i="8"/>
  <c r="AP159" i="8"/>
  <c r="AM160" i="8"/>
  <c r="AJ55" i="8"/>
  <c r="AV55" i="8"/>
  <c r="G28" i="28" a="1"/>
  <c r="G28" i="28" s="1"/>
  <c r="W157" i="8"/>
  <c r="T158" i="8"/>
  <c r="AI158" i="8" s="1"/>
  <c r="AC159" i="8"/>
  <c r="W165" i="8"/>
  <c r="H28" i="28" a="1"/>
  <c r="H28" i="28" s="1"/>
  <c r="U154" i="8"/>
  <c r="AJ154" i="8" s="1"/>
  <c r="AG154" i="8"/>
  <c r="AV154" i="8" s="1"/>
  <c r="U158" i="8"/>
  <c r="AJ158" i="8" s="1"/>
  <c r="AD159" i="8"/>
  <c r="AS159" i="8" s="1"/>
  <c r="U170" i="8"/>
  <c r="AJ170" i="8" s="1"/>
  <c r="AG170" i="8"/>
  <c r="AV170" i="8" s="1"/>
  <c r="AG174" i="8"/>
  <c r="AV174" i="8" s="1"/>
  <c r="I28" i="28" a="1"/>
  <c r="I28" i="28" s="1"/>
  <c r="AE155" i="8"/>
  <c r="AE159" i="8"/>
  <c r="AB160" i="8"/>
  <c r="AQ160" i="8" s="1"/>
  <c r="AE167" i="8"/>
  <c r="AK43" i="8"/>
  <c r="AN54" i="8"/>
  <c r="J28" i="28" a="1"/>
  <c r="J28" i="28" s="1"/>
  <c r="Z161" i="8"/>
  <c r="W162" i="8"/>
  <c r="AC168" i="8"/>
  <c r="AU153" i="8"/>
  <c r="AO159" i="8"/>
  <c r="AO53" i="8"/>
  <c r="I10" i="28" a="1"/>
  <c r="I10" i="28" s="1"/>
  <c r="AL43" i="8"/>
  <c r="AK37" i="8"/>
  <c r="AT41" i="8"/>
  <c r="AT45" i="8"/>
  <c r="AH53" i="8"/>
  <c r="AT53" i="8"/>
  <c r="AT57" i="8"/>
  <c r="AN59" i="8"/>
  <c r="AG151" i="8"/>
  <c r="AA157" i="8"/>
  <c r="AA161" i="8"/>
  <c r="U163" i="8"/>
  <c r="AG163" i="8"/>
  <c r="AA173" i="8"/>
  <c r="AJ37" i="8"/>
  <c r="AP48" i="8"/>
  <c r="AE156" i="8"/>
  <c r="AF157" i="8"/>
  <c r="AE172" i="8"/>
  <c r="AF173" i="8"/>
  <c r="N83" i="8"/>
  <c r="AR14" i="8"/>
  <c r="AR18" i="8"/>
  <c r="AR22" i="8"/>
  <c r="AR26" i="8"/>
  <c r="AR30" i="8"/>
  <c r="AR49" i="8"/>
  <c r="AC67" i="8"/>
  <c r="AC71" i="8"/>
  <c r="AC79" i="8"/>
  <c r="AC83" i="8"/>
  <c r="AC87" i="8"/>
  <c r="AG157" i="8"/>
  <c r="U159" i="8"/>
  <c r="W160" i="8"/>
  <c r="X161" i="8"/>
  <c r="S157" i="8"/>
  <c r="AH157" i="8" s="1"/>
  <c r="S173" i="8"/>
  <c r="AH173" i="8" s="1"/>
  <c r="U176" i="8"/>
  <c r="AJ176" i="8" s="1"/>
  <c r="AE173" i="8"/>
  <c r="AT173" i="8" s="1"/>
  <c r="AC172" i="8"/>
  <c r="AR172" i="8" s="1"/>
  <c r="W169" i="8"/>
  <c r="AL169" i="8" s="1"/>
  <c r="U168" i="8"/>
  <c r="AJ168" i="8" s="1"/>
  <c r="AE165" i="8"/>
  <c r="AT165" i="8" s="1"/>
  <c r="AA163" i="8"/>
  <c r="AP163" i="8" s="1"/>
  <c r="W161" i="8"/>
  <c r="AL161" i="8" s="1"/>
  <c r="U160" i="8"/>
  <c r="AJ160" i="8" s="1"/>
  <c r="AE157" i="8"/>
  <c r="AT157" i="8" s="1"/>
  <c r="AC156" i="8"/>
  <c r="Y154" i="8"/>
  <c r="W153" i="8"/>
  <c r="AL153" i="8" s="1"/>
  <c r="U152" i="8"/>
  <c r="AJ152" i="8" s="1"/>
  <c r="AJ53" i="8"/>
  <c r="Y161" i="8"/>
  <c r="Z162" i="8"/>
  <c r="AO162" i="8" s="1"/>
  <c r="AR33" i="8"/>
  <c r="AS17" i="8"/>
  <c r="AS21" i="8"/>
  <c r="AA162" i="8"/>
  <c r="AB163" i="8"/>
  <c r="AN55" i="8"/>
  <c r="AD119" i="8"/>
  <c r="AC163" i="8"/>
  <c r="AD164" i="8"/>
  <c r="S169" i="8"/>
  <c r="AH169" i="8" s="1"/>
  <c r="AR21" i="8"/>
  <c r="AS13" i="8"/>
  <c r="AS25" i="8"/>
  <c r="AS29" i="8"/>
  <c r="AS33" i="8"/>
  <c r="AL38" i="8"/>
  <c r="AL54" i="8"/>
  <c r="AN39" i="8"/>
  <c r="AP40" i="8"/>
  <c r="AP56" i="8"/>
  <c r="S152" i="8"/>
  <c r="W156" i="8"/>
  <c r="AA160" i="8"/>
  <c r="AP160" i="8" s="1"/>
  <c r="AB161" i="8"/>
  <c r="AC162" i="8"/>
  <c r="AD163" i="8"/>
  <c r="AS163" i="8" s="1"/>
  <c r="AE164" i="8"/>
  <c r="AF165" i="8"/>
  <c r="AU165" i="8" s="1"/>
  <c r="AR41" i="8"/>
  <c r="AR57" i="8"/>
  <c r="AC161" i="8"/>
  <c r="AF164" i="8"/>
  <c r="AG165" i="8"/>
  <c r="AV165" i="8" s="1"/>
  <c r="O90" i="8"/>
  <c r="P118" i="8" s="1"/>
  <c r="AT42" i="8"/>
  <c r="T151" i="8"/>
  <c r="AS24" i="8"/>
  <c r="AS28" i="8"/>
  <c r="AS32" i="8"/>
  <c r="AT58" i="8"/>
  <c r="AV43" i="8"/>
  <c r="AV59" i="8"/>
  <c r="U151" i="8"/>
  <c r="V152" i="8"/>
  <c r="U167" i="8"/>
  <c r="V168" i="8"/>
  <c r="AS16" i="8"/>
  <c r="AS20" i="8"/>
  <c r="W152" i="8"/>
  <c r="X153" i="8"/>
  <c r="AE160" i="8"/>
  <c r="X169" i="8"/>
  <c r="AA172" i="8"/>
  <c r="AP172" i="8" s="1"/>
  <c r="N87" i="8"/>
  <c r="AJ45" i="8"/>
  <c r="AJ61" i="8"/>
  <c r="Y153" i="8"/>
  <c r="Z154" i="8"/>
  <c r="AO154" i="8" s="1"/>
  <c r="Z170" i="8"/>
  <c r="AO170" i="8" s="1"/>
  <c r="AO34" i="8"/>
  <c r="AL46" i="8"/>
  <c r="AL62" i="8"/>
  <c r="AD68" i="8"/>
  <c r="AE12" i="8" s="1"/>
  <c r="AD72" i="8"/>
  <c r="AE100" i="8" s="1"/>
  <c r="AF100" i="8" s="1"/>
  <c r="AG100" i="8" s="1"/>
  <c r="AD80" i="8"/>
  <c r="AD84" i="8"/>
  <c r="AE28" i="8" s="1"/>
  <c r="AD88" i="8"/>
  <c r="AE116" i="8" s="1"/>
  <c r="AF116" i="8" s="1"/>
  <c r="AG116" i="8" s="1"/>
  <c r="AA154" i="8"/>
  <c r="AB155" i="8"/>
  <c r="AA170" i="8"/>
  <c r="AB171" i="8"/>
  <c r="AR9" i="8"/>
  <c r="AH41" i="8"/>
  <c r="AN47" i="8"/>
  <c r="AH57" i="8"/>
  <c r="AC155" i="8"/>
  <c r="AD156" i="8"/>
  <c r="Y162" i="8"/>
  <c r="S170" i="8"/>
  <c r="AH170" i="8" s="1"/>
  <c r="V172" i="8"/>
  <c r="Z164" i="8"/>
  <c r="S168" i="8"/>
  <c r="X173" i="8"/>
  <c r="Z174" i="8"/>
  <c r="AO174" i="8" s="1"/>
  <c r="X172" i="8"/>
  <c r="AM172" i="8" s="1"/>
  <c r="AF163" i="8"/>
  <c r="X171" i="8"/>
  <c r="AM171" i="8" s="1"/>
  <c r="T165" i="8"/>
  <c r="V167" i="8"/>
  <c r="U165" i="8"/>
  <c r="AD174" i="8"/>
  <c r="AC169" i="8"/>
  <c r="E151" i="8"/>
  <c r="V77" i="8"/>
  <c r="Z78" i="8"/>
  <c r="AD79" i="8"/>
  <c r="AE23" i="8" s="1"/>
  <c r="AB167" i="8"/>
  <c r="AF171" i="8"/>
  <c r="T175" i="8"/>
  <c r="AI175" i="8" s="1"/>
  <c r="T174" i="8"/>
  <c r="AI174" i="8" s="1"/>
  <c r="Y167" i="8"/>
  <c r="AN167" i="8" s="1"/>
  <c r="Z168" i="8"/>
  <c r="AC171" i="8"/>
  <c r="AD172" i="8"/>
  <c r="AC165" i="8"/>
  <c r="X164" i="8"/>
  <c r="AM164" i="8" s="1"/>
  <c r="AD170" i="8"/>
  <c r="AE171" i="8"/>
  <c r="AA171" i="8"/>
  <c r="AP171" i="8" s="1"/>
  <c r="N170" i="8"/>
  <c r="AB166" i="8"/>
  <c r="AD167" i="8"/>
  <c r="AS167" i="8" s="1"/>
  <c r="AB119" i="8"/>
  <c r="S155" i="8"/>
  <c r="AF168" i="8"/>
  <c r="AU168" i="8" s="1"/>
  <c r="X176" i="8"/>
  <c r="AC176" i="8"/>
  <c r="AA175" i="8"/>
  <c r="AP175" i="8" s="1"/>
  <c r="U172" i="8"/>
  <c r="AE169" i="8"/>
  <c r="AC160" i="8"/>
  <c r="AR160" i="8" s="1"/>
  <c r="T170" i="8"/>
  <c r="AI170" i="8" s="1"/>
  <c r="V171" i="8"/>
  <c r="V158" i="8"/>
  <c r="AK158" i="8" s="1"/>
  <c r="U71" i="8"/>
  <c r="U75" i="8"/>
  <c r="U174" i="8"/>
  <c r="AJ174" i="8" s="1"/>
  <c r="W167" i="8"/>
  <c r="AL167" i="8" s="1"/>
  <c r="Z76" i="8"/>
  <c r="Z80" i="8"/>
  <c r="Z84" i="8"/>
  <c r="AD85" i="8"/>
  <c r="AE29" i="8" s="1"/>
  <c r="V87" i="8"/>
  <c r="Z173" i="8"/>
  <c r="AB175" i="8"/>
  <c r="AB174" i="8"/>
  <c r="AD176" i="8"/>
  <c r="J31" i="28" s="1" a="1"/>
  <c r="J31" i="28" s="1"/>
  <c r="W176" i="8"/>
  <c r="C31" i="28" s="1" a="1"/>
  <c r="C31" i="28" s="1"/>
  <c r="C37" i="28" s="1"/>
  <c r="C49" i="28" s="1"/>
  <c r="W168" i="8"/>
  <c r="AA155" i="8"/>
  <c r="AP155" i="8" s="1"/>
  <c r="AB173" i="8"/>
  <c r="AD175" i="8"/>
  <c r="AS175" i="8" s="1"/>
  <c r="T167" i="8"/>
  <c r="N154" i="8"/>
  <c r="AI38" i="8"/>
  <c r="AI54" i="8"/>
  <c r="Y163" i="8"/>
  <c r="AN163" i="8" s="1"/>
  <c r="AD168" i="8"/>
  <c r="AG171" i="8"/>
  <c r="U175" i="8"/>
  <c r="V176" i="8"/>
  <c r="O155" i="8"/>
  <c r="P172" i="8"/>
  <c r="AG158" i="8"/>
  <c r="AV158" i="8" s="1"/>
  <c r="AA119" i="8"/>
  <c r="AA164" i="8"/>
  <c r="AP164" i="8" s="1"/>
  <c r="AF169" i="8"/>
  <c r="AU169" i="8" s="1"/>
  <c r="P156" i="8"/>
  <c r="Q173" i="8"/>
  <c r="AJ9" i="8"/>
  <c r="Q151" i="8"/>
  <c r="AM40" i="8"/>
  <c r="S171" i="8"/>
  <c r="U173" i="8"/>
  <c r="Q157" i="8"/>
  <c r="AI9" i="8"/>
  <c r="AN40" i="8"/>
  <c r="AN56" i="8"/>
  <c r="T171" i="8"/>
  <c r="D176" i="8"/>
  <c r="S163" i="8"/>
  <c r="AC175" i="8"/>
  <c r="AA174" i="8"/>
  <c r="Y173" i="8"/>
  <c r="W172" i="8"/>
  <c r="U171" i="8"/>
  <c r="AG169" i="8"/>
  <c r="AE168" i="8"/>
  <c r="AT168" i="8" s="1"/>
  <c r="AA85" i="8"/>
  <c r="S87" i="8"/>
  <c r="W88" i="8"/>
  <c r="D160" i="8"/>
  <c r="AB77" i="8"/>
  <c r="X88" i="8"/>
  <c r="E161" i="8"/>
  <c r="AI161" i="8" s="1"/>
  <c r="W173" i="8"/>
  <c r="AA167" i="8"/>
  <c r="AP167" i="8" s="1"/>
  <c r="F162" i="8"/>
  <c r="AJ162" i="8" s="1"/>
  <c r="V153" i="8"/>
  <c r="AK153" i="8" s="1"/>
  <c r="G163" i="8"/>
  <c r="S167" i="8"/>
  <c r="AE170" i="8"/>
  <c r="AT170" i="8" s="1"/>
  <c r="AA168" i="8"/>
  <c r="AP168" i="8" s="1"/>
  <c r="X154" i="8"/>
  <c r="H164" i="8"/>
  <c r="I165" i="8"/>
  <c r="AC170" i="8"/>
  <c r="AA169" i="8"/>
  <c r="U166" i="8"/>
  <c r="AJ166" i="8" s="1"/>
  <c r="AM34" i="8"/>
  <c r="AJ13" i="8"/>
  <c r="AN14" i="8"/>
  <c r="AR15" i="8"/>
  <c r="AJ17" i="8"/>
  <c r="AN18" i="8"/>
  <c r="AR19" i="8"/>
  <c r="AJ21" i="8"/>
  <c r="AN22" i="8"/>
  <c r="AJ25" i="8"/>
  <c r="AN26" i="8"/>
  <c r="AJ29" i="8"/>
  <c r="AN30" i="8"/>
  <c r="AJ33" i="8"/>
  <c r="AN34" i="8"/>
  <c r="V166" i="8"/>
  <c r="AK166" i="8" s="1"/>
  <c r="AC173" i="8"/>
  <c r="AF176" i="8"/>
  <c r="J166" i="8"/>
  <c r="K167" i="8"/>
  <c r="AG175" i="8"/>
  <c r="K151" i="8"/>
  <c r="AC164" i="8"/>
  <c r="AR164" i="8" s="1"/>
  <c r="N153" i="8"/>
  <c r="O154" i="8"/>
  <c r="P155" i="8"/>
  <c r="Q156" i="8"/>
  <c r="R157" i="8"/>
  <c r="D159" i="8"/>
  <c r="AH159" i="8" s="1"/>
  <c r="F161" i="8"/>
  <c r="AJ161" i="8" s="1"/>
  <c r="G162" i="8"/>
  <c r="AK162" i="8" s="1"/>
  <c r="J165" i="8"/>
  <c r="N169" i="8"/>
  <c r="O170" i="8"/>
  <c r="P171" i="8"/>
  <c r="Q172" i="8"/>
  <c r="R173" i="8"/>
  <c r="D175" i="8"/>
  <c r="S158" i="8"/>
  <c r="AH158" i="8" s="1"/>
  <c r="S174" i="8"/>
  <c r="AH174" i="8" s="1"/>
  <c r="T176" i="8"/>
  <c r="AI176" i="8" s="1"/>
  <c r="AF174" i="8"/>
  <c r="AU174" i="8" s="1"/>
  <c r="AD173" i="8"/>
  <c r="AS173" i="8" s="1"/>
  <c r="AB172" i="8"/>
  <c r="AQ172" i="8" s="1"/>
  <c r="Z171" i="8"/>
  <c r="AO171" i="8" s="1"/>
  <c r="X170" i="8"/>
  <c r="V169" i="8"/>
  <c r="AK169" i="8" s="1"/>
  <c r="T168" i="8"/>
  <c r="AF166" i="8"/>
  <c r="AU166" i="8" s="1"/>
  <c r="AD165" i="8"/>
  <c r="AB164" i="8"/>
  <c r="AQ164" i="8" s="1"/>
  <c r="Z163" i="8"/>
  <c r="AO163" i="8" s="1"/>
  <c r="X162" i="8"/>
  <c r="V161" i="8"/>
  <c r="AK161" i="8" s="1"/>
  <c r="T160" i="8"/>
  <c r="AI160" i="8" s="1"/>
  <c r="AF158" i="8"/>
  <c r="AU158" i="8" s="1"/>
  <c r="AD157" i="8"/>
  <c r="AS157" i="8" s="1"/>
  <c r="AB156" i="8"/>
  <c r="AQ156" i="8" s="1"/>
  <c r="Z155" i="8"/>
  <c r="AO155" i="8" s="1"/>
  <c r="T152" i="8"/>
  <c r="AI34" i="8"/>
  <c r="M151" i="8"/>
  <c r="O153" i="8"/>
  <c r="P154" i="8"/>
  <c r="Q155" i="8"/>
  <c r="J164" i="8"/>
  <c r="K165" i="8"/>
  <c r="L166" i="8"/>
  <c r="M167" i="8"/>
  <c r="O169" i="8"/>
  <c r="Q171" i="8"/>
  <c r="U79" i="8"/>
  <c r="Y80" i="8"/>
  <c r="AC81" i="8"/>
  <c r="U87" i="8"/>
  <c r="N151" i="8"/>
  <c r="P153" i="8"/>
  <c r="R155" i="8"/>
  <c r="F159" i="8"/>
  <c r="G160" i="8"/>
  <c r="AK160" i="8" s="1"/>
  <c r="K164" i="8"/>
  <c r="L165" i="8"/>
  <c r="M166" i="8"/>
  <c r="N167" i="8"/>
  <c r="P169" i="8"/>
  <c r="R171" i="8"/>
  <c r="F175" i="8"/>
  <c r="G176" i="8"/>
  <c r="S160" i="8"/>
  <c r="S176" i="8"/>
  <c r="P152" i="8"/>
  <c r="D156" i="8"/>
  <c r="E157" i="8"/>
  <c r="AI157" i="8" s="1"/>
  <c r="G159" i="8"/>
  <c r="H160" i="8"/>
  <c r="I161" i="8"/>
  <c r="N166" i="8"/>
  <c r="D172" i="8"/>
  <c r="E173" i="8"/>
  <c r="G175" i="8"/>
  <c r="AK175" i="8" s="1"/>
  <c r="H176" i="8"/>
  <c r="C13" i="28" s="1" a="1"/>
  <c r="C13" i="28" s="1"/>
  <c r="S161" i="8"/>
  <c r="AH161" i="8" s="1"/>
  <c r="P151" i="8"/>
  <c r="Q152" i="8"/>
  <c r="R153" i="8"/>
  <c r="D155" i="8"/>
  <c r="E156" i="8"/>
  <c r="AI156" i="8" s="1"/>
  <c r="F157" i="8"/>
  <c r="AJ157" i="8" s="1"/>
  <c r="J161" i="8"/>
  <c r="N165" i="8"/>
  <c r="O166" i="8"/>
  <c r="P167" i="8"/>
  <c r="R169" i="8"/>
  <c r="D171" i="8"/>
  <c r="E172" i="8"/>
  <c r="F173" i="8"/>
  <c r="S162" i="8"/>
  <c r="AH162" i="8" s="1"/>
  <c r="R152" i="8"/>
  <c r="F156" i="8"/>
  <c r="AJ156" i="8" s="1"/>
  <c r="G157" i="8"/>
  <c r="J160" i="8"/>
  <c r="K161" i="8"/>
  <c r="L162" i="8"/>
  <c r="M163" i="8"/>
  <c r="O165" i="8"/>
  <c r="Q167" i="8"/>
  <c r="R168" i="8"/>
  <c r="F172" i="8"/>
  <c r="AJ172" i="8" s="1"/>
  <c r="G173" i="8"/>
  <c r="J176" i="8"/>
  <c r="E13" i="28" s="1" a="1"/>
  <c r="E13" i="28" s="1"/>
  <c r="AE176" i="8"/>
  <c r="AH43" i="8"/>
  <c r="AH59" i="8"/>
  <c r="R151" i="8"/>
  <c r="F155" i="8"/>
  <c r="AJ155" i="8" s="1"/>
  <c r="G156" i="8"/>
  <c r="AK156" i="8" s="1"/>
  <c r="H157" i="8"/>
  <c r="I158" i="8"/>
  <c r="L161" i="8"/>
  <c r="M162" i="8"/>
  <c r="N163" i="8"/>
  <c r="R167" i="8"/>
  <c r="F171" i="8"/>
  <c r="G172" i="8"/>
  <c r="H173" i="8"/>
  <c r="I174" i="8"/>
  <c r="K176" i="8"/>
  <c r="F13" i="28" s="1" a="1"/>
  <c r="F13" i="28" s="1"/>
  <c r="S164" i="8"/>
  <c r="D152" i="8"/>
  <c r="E153" i="8"/>
  <c r="AI153" i="8" s="1"/>
  <c r="G155" i="8"/>
  <c r="AK155" i="8" s="1"/>
  <c r="H156" i="8"/>
  <c r="I157" i="8"/>
  <c r="J158" i="8"/>
  <c r="N162" i="8"/>
  <c r="D168" i="8"/>
  <c r="E169" i="8"/>
  <c r="AI169" i="8" s="1"/>
  <c r="G171" i="8"/>
  <c r="H172" i="8"/>
  <c r="I173" i="8"/>
  <c r="J174" i="8"/>
  <c r="L176" i="8"/>
  <c r="G13" i="28" s="1" a="1"/>
  <c r="G13" i="28" s="1"/>
  <c r="Y174" i="8"/>
  <c r="D151" i="8"/>
  <c r="AH151" i="8" s="1"/>
  <c r="E152" i="8"/>
  <c r="F153" i="8"/>
  <c r="AJ153" i="8" s="1"/>
  <c r="J157" i="8"/>
  <c r="N161" i="8"/>
  <c r="O162" i="8"/>
  <c r="P163" i="8"/>
  <c r="Q164" i="8"/>
  <c r="D167" i="8"/>
  <c r="E168" i="8"/>
  <c r="F169" i="8"/>
  <c r="AJ169" i="8" s="1"/>
  <c r="J173" i="8"/>
  <c r="S166" i="8"/>
  <c r="AH166" i="8" s="1"/>
  <c r="AB176" i="8"/>
  <c r="Z175" i="8"/>
  <c r="AO175" i="8" s="1"/>
  <c r="X174" i="8"/>
  <c r="V173" i="8"/>
  <c r="T172" i="8"/>
  <c r="AF170" i="8"/>
  <c r="AU170" i="8" s="1"/>
  <c r="AI16" i="8"/>
  <c r="AI20" i="8"/>
  <c r="AI24" i="8"/>
  <c r="AQ26" i="8"/>
  <c r="AM29" i="8"/>
  <c r="AI32" i="8"/>
  <c r="AQ34" i="8"/>
  <c r="J156" i="8"/>
  <c r="K157" i="8"/>
  <c r="L158" i="8"/>
  <c r="M159" i="8"/>
  <c r="O161" i="8"/>
  <c r="Q163" i="8"/>
  <c r="J172" i="8"/>
  <c r="K173" i="8"/>
  <c r="L174" i="8"/>
  <c r="M175" i="8"/>
  <c r="AA176" i="8"/>
  <c r="G31" i="28" s="1" a="1"/>
  <c r="G31" i="28" s="1"/>
  <c r="Y175" i="8"/>
  <c r="AN175" i="8" s="1"/>
  <c r="W174" i="8"/>
  <c r="AO9" i="8"/>
  <c r="AQ14" i="8"/>
  <c r="AM21" i="8"/>
  <c r="AM25" i="8"/>
  <c r="AI28" i="8"/>
  <c r="AQ30" i="8"/>
  <c r="AM33" i="8"/>
  <c r="F151" i="8"/>
  <c r="G152" i="8"/>
  <c r="AK152" i="8" s="1"/>
  <c r="I154" i="8"/>
  <c r="K156" i="8"/>
  <c r="L157" i="8"/>
  <c r="M158" i="8"/>
  <c r="N159" i="8"/>
  <c r="Q162" i="8"/>
  <c r="R163" i="8"/>
  <c r="F167" i="8"/>
  <c r="G168" i="8"/>
  <c r="K172" i="8"/>
  <c r="L173" i="8"/>
  <c r="M174" i="8"/>
  <c r="N175" i="8"/>
  <c r="O176" i="8"/>
  <c r="Z176" i="8"/>
  <c r="F31" i="28" s="1" a="1"/>
  <c r="F31" i="28" s="1"/>
  <c r="X175" i="8"/>
  <c r="AM175" i="8" s="1"/>
  <c r="V174" i="8"/>
  <c r="AK174" i="8" s="1"/>
  <c r="T173" i="8"/>
  <c r="AB169" i="8"/>
  <c r="AQ169" i="8" s="1"/>
  <c r="AI12" i="8"/>
  <c r="AM17" i="8"/>
  <c r="AQ22" i="8"/>
  <c r="AS10" i="8"/>
  <c r="AK12" i="8"/>
  <c r="AO17" i="8"/>
  <c r="AK20" i="8"/>
  <c r="AO25" i="8"/>
  <c r="AK28" i="8"/>
  <c r="AS30" i="8"/>
  <c r="AO33" i="8"/>
  <c r="G151" i="8"/>
  <c r="H152" i="8"/>
  <c r="I153" i="8"/>
  <c r="J154" i="8"/>
  <c r="M157" i="8"/>
  <c r="N158" i="8"/>
  <c r="Q161" i="8"/>
  <c r="R162" i="8"/>
  <c r="E165" i="8"/>
  <c r="AI165" i="8" s="1"/>
  <c r="G167" i="8"/>
  <c r="H168" i="8"/>
  <c r="I169" i="8"/>
  <c r="J170" i="8"/>
  <c r="M173" i="8"/>
  <c r="N174" i="8"/>
  <c r="Y176" i="8"/>
  <c r="E31" i="28" s="1" a="1"/>
  <c r="E31" i="28" s="1"/>
  <c r="E37" i="28" s="1"/>
  <c r="E49" i="28" s="1"/>
  <c r="W175" i="8"/>
  <c r="AL175" i="8" s="1"/>
  <c r="AM13" i="8"/>
  <c r="AQ18" i="8"/>
  <c r="AM9" i="8"/>
  <c r="AO13" i="8"/>
  <c r="AK16" i="8"/>
  <c r="AS18" i="8"/>
  <c r="AO21" i="8"/>
  <c r="AK24" i="8"/>
  <c r="AO29" i="8"/>
  <c r="AK32" i="8"/>
  <c r="S68" i="8"/>
  <c r="W73" i="8"/>
  <c r="W77" i="8"/>
  <c r="W81" i="8"/>
  <c r="AA82" i="8"/>
  <c r="S84" i="8"/>
  <c r="W89" i="8"/>
  <c r="J153" i="8"/>
  <c r="N157" i="8"/>
  <c r="O158" i="8"/>
  <c r="P159" i="8"/>
  <c r="R161" i="8"/>
  <c r="D163" i="8"/>
  <c r="E164" i="8"/>
  <c r="F165" i="8"/>
  <c r="J169" i="8"/>
  <c r="N173" i="8"/>
  <c r="O174" i="8"/>
  <c r="P175" i="8"/>
  <c r="AF172" i="8"/>
  <c r="AD171" i="8"/>
  <c r="AS171" i="8" s="1"/>
  <c r="X168" i="8"/>
  <c r="AM168" i="8" s="1"/>
  <c r="J152" i="8"/>
  <c r="K153" i="8"/>
  <c r="L154" i="8"/>
  <c r="M155" i="8"/>
  <c r="P158" i="8"/>
  <c r="Q159" i="8"/>
  <c r="F164" i="8"/>
  <c r="J168" i="8"/>
  <c r="K169" i="8"/>
  <c r="L170" i="8"/>
  <c r="M171" i="8"/>
  <c r="P174" i="8"/>
  <c r="Q175" i="8"/>
  <c r="R176" i="8"/>
  <c r="AG173" i="8"/>
  <c r="Y169" i="8"/>
  <c r="AC78" i="8"/>
  <c r="K152" i="8"/>
  <c r="L153" i="8"/>
  <c r="M154" i="8"/>
  <c r="N155" i="8"/>
  <c r="O156" i="8"/>
  <c r="R159" i="8"/>
  <c r="F163" i="8"/>
  <c r="G164" i="8"/>
  <c r="AK164" i="8" s="1"/>
  <c r="H165" i="8"/>
  <c r="I166" i="8"/>
  <c r="K168" i="8"/>
  <c r="L169" i="8"/>
  <c r="M170" i="8"/>
  <c r="N171" i="8"/>
  <c r="O172" i="8"/>
  <c r="R175" i="8"/>
  <c r="S156" i="8"/>
  <c r="S172" i="8"/>
  <c r="AS59" i="8"/>
  <c r="AU44" i="8"/>
  <c r="AU60" i="8"/>
  <c r="AT43" i="8"/>
  <c r="AT59" i="8"/>
  <c r="AS43" i="8"/>
  <c r="AI46" i="8"/>
  <c r="AI62" i="8"/>
  <c r="AJ62" i="8"/>
  <c r="AJ46" i="8"/>
  <c r="AL47" i="8"/>
  <c r="AM48" i="8"/>
  <c r="AN48" i="8"/>
  <c r="AT51" i="8"/>
  <c r="AV52" i="8"/>
  <c r="AJ38" i="8"/>
  <c r="AJ54" i="8"/>
  <c r="AL39" i="8"/>
  <c r="AL55" i="8"/>
  <c r="AM56" i="8"/>
  <c r="AH50" i="8"/>
  <c r="AN10" i="8"/>
  <c r="AQ10" i="8"/>
  <c r="AR10" i="8"/>
  <c r="AO46" i="8"/>
  <c r="AK39" i="8"/>
  <c r="AO40" i="8"/>
  <c r="AO56" i="8"/>
  <c r="AS12" i="8"/>
  <c r="AS57" i="8"/>
  <c r="AT56" i="8"/>
  <c r="AT48" i="8"/>
  <c r="AV50" i="8"/>
  <c r="AK55" i="8"/>
  <c r="AM38" i="8"/>
  <c r="AM54" i="8"/>
  <c r="AI49" i="8"/>
  <c r="Z119" i="8"/>
  <c r="AQ39" i="8"/>
  <c r="AV44" i="8"/>
  <c r="AQ55" i="8"/>
  <c r="AV60" i="8"/>
  <c r="AM50" i="8"/>
  <c r="AI45" i="8"/>
  <c r="AI61" i="8"/>
  <c r="AQ9" i="8"/>
  <c r="AU39" i="8"/>
  <c r="AQ51" i="8"/>
  <c r="AU55" i="8"/>
  <c r="AM46" i="8"/>
  <c r="AM62" i="8"/>
  <c r="AI57" i="8"/>
  <c r="AI37" i="8"/>
  <c r="AI41" i="8"/>
  <c r="AQ47" i="8"/>
  <c r="AT50" i="8"/>
  <c r="AM42" i="8"/>
  <c r="AM58" i="8"/>
  <c r="Y89" i="8"/>
  <c r="AI53" i="8"/>
  <c r="K70" i="8"/>
  <c r="O83" i="8"/>
  <c r="AQ62" i="8"/>
  <c r="AR62" i="8"/>
  <c r="AC90" i="8"/>
  <c r="AN57" i="8"/>
  <c r="AT62" i="8"/>
  <c r="AU62" i="8"/>
  <c r="AI10" i="8"/>
  <c r="AI14" i="8"/>
  <c r="AQ16" i="8"/>
  <c r="AM19" i="8"/>
  <c r="AQ20" i="8"/>
  <c r="AM23" i="8"/>
  <c r="AI26" i="8"/>
  <c r="AQ28" i="8"/>
  <c r="AI30" i="8"/>
  <c r="AM31" i="8"/>
  <c r="AQ32" i="8"/>
  <c r="AM11" i="8"/>
  <c r="AQ12" i="8"/>
  <c r="AM15" i="8"/>
  <c r="AI18" i="8"/>
  <c r="AI22" i="8"/>
  <c r="AQ24" i="8"/>
  <c r="AM27" i="8"/>
  <c r="AJ10" i="8"/>
  <c r="AN11" i="8"/>
  <c r="AR12" i="8"/>
  <c r="AJ14" i="8"/>
  <c r="AN15" i="8"/>
  <c r="AR16" i="8"/>
  <c r="AJ18" i="8"/>
  <c r="AN19" i="8"/>
  <c r="AR20" i="8"/>
  <c r="AJ22" i="8"/>
  <c r="AR24" i="8"/>
  <c r="AJ26" i="8"/>
  <c r="AN27" i="8"/>
  <c r="AR28" i="8"/>
  <c r="AJ30" i="8"/>
  <c r="AN31" i="8"/>
  <c r="AR32" i="8"/>
  <c r="AJ34" i="8"/>
  <c r="AI48" i="8"/>
  <c r="AN53" i="8"/>
  <c r="AO10" i="8"/>
  <c r="AS11" i="8"/>
  <c r="AK13" i="8"/>
  <c r="AS15" i="8"/>
  <c r="AO18" i="8"/>
  <c r="AS19" i="8"/>
  <c r="AK21" i="8"/>
  <c r="AO22" i="8"/>
  <c r="AS23" i="8"/>
  <c r="AK25" i="8"/>
  <c r="AO26" i="8"/>
  <c r="AK29" i="8"/>
  <c r="AO30" i="8"/>
  <c r="AS31" i="8"/>
  <c r="AK33" i="8"/>
  <c r="AP10" i="8"/>
  <c r="AL13" i="8"/>
  <c r="AP14" i="8"/>
  <c r="AH16" i="8"/>
  <c r="AL17" i="8"/>
  <c r="AP18" i="8"/>
  <c r="AH20" i="8"/>
  <c r="AL21" i="8"/>
  <c r="AP22" i="8"/>
  <c r="AH24" i="8"/>
  <c r="AL25" i="8"/>
  <c r="AP26" i="8"/>
  <c r="AH28" i="8"/>
  <c r="AL29" i="8"/>
  <c r="AP30" i="8"/>
  <c r="AH32" i="8"/>
  <c r="AL33" i="8"/>
  <c r="AL9" i="8"/>
  <c r="AK9" i="8"/>
  <c r="Y65" i="8"/>
  <c r="AC66" i="8"/>
  <c r="Y69" i="8"/>
  <c r="AC70" i="8"/>
  <c r="U72" i="8"/>
  <c r="Y73" i="8"/>
  <c r="AC74" i="8"/>
  <c r="U76" i="8"/>
  <c r="Y77" i="8"/>
  <c r="U80" i="8"/>
  <c r="Y81" i="8"/>
  <c r="AC82" i="8"/>
  <c r="U84" i="8"/>
  <c r="Y85" i="8"/>
  <c r="AC86" i="8"/>
  <c r="T67" i="8"/>
  <c r="N86" i="8"/>
  <c r="L71" i="8"/>
  <c r="AP49" i="8"/>
  <c r="AL44" i="8"/>
  <c r="AL60" i="8"/>
  <c r="AH39" i="8"/>
  <c r="AU52" i="8"/>
  <c r="AH55" i="8"/>
  <c r="AP45" i="8"/>
  <c r="AP61" i="8"/>
  <c r="AL40" i="8"/>
  <c r="AL56" i="8"/>
  <c r="AT47" i="8"/>
  <c r="AH51" i="8"/>
  <c r="AP41" i="8"/>
  <c r="AP57" i="8"/>
  <c r="AL52" i="8"/>
  <c r="AH47" i="8"/>
  <c r="AP37" i="8"/>
  <c r="AP53" i="8"/>
  <c r="AN37" i="8"/>
  <c r="AL48" i="8"/>
  <c r="O70" i="8"/>
  <c r="P14" i="8" s="1"/>
  <c r="E62" i="10" s="1" a="1"/>
  <c r="E62" i="10" s="1"/>
  <c r="O78" i="8"/>
  <c r="P22" i="8" s="1"/>
  <c r="E72" i="10" s="1" a="1"/>
  <c r="E72" i="10" s="1"/>
  <c r="O82" i="8"/>
  <c r="AB66" i="8"/>
  <c r="AB70" i="8"/>
  <c r="T72" i="8"/>
  <c r="X73" i="8"/>
  <c r="AB78" i="8"/>
  <c r="AB82" i="8"/>
  <c r="AB86" i="8"/>
  <c r="T88" i="8"/>
  <c r="X89" i="8"/>
  <c r="U68" i="8"/>
  <c r="AD66" i="8"/>
  <c r="AE94" i="8" s="1"/>
  <c r="AF94" i="8" s="1"/>
  <c r="AG94" i="8" s="1"/>
  <c r="V72" i="8"/>
  <c r="V76" i="8"/>
  <c r="V80" i="8"/>
  <c r="Z81" i="8"/>
  <c r="AD82" i="8"/>
  <c r="V88" i="8"/>
  <c r="N69" i="8"/>
  <c r="N73" i="8"/>
  <c r="N81" i="8"/>
  <c r="N85" i="8"/>
  <c r="AA77" i="8"/>
  <c r="AA81" i="8"/>
  <c r="T75" i="8"/>
  <c r="X76" i="8"/>
  <c r="AC65" i="8"/>
  <c r="Z68" i="8"/>
  <c r="AD69" i="8"/>
  <c r="V71" i="8"/>
  <c r="T70" i="8"/>
  <c r="T74" i="8"/>
  <c r="T78" i="8"/>
  <c r="X79" i="8"/>
  <c r="AB80" i="8"/>
  <c r="T86" i="8"/>
  <c r="N79" i="8"/>
  <c r="S69" i="8"/>
  <c r="S73" i="8"/>
  <c r="S77" i="8"/>
  <c r="W78" i="8"/>
  <c r="AA79" i="8"/>
  <c r="S85" i="8"/>
  <c r="S89" i="8"/>
  <c r="AQ42" i="8"/>
  <c r="AU46" i="8"/>
  <c r="AK52" i="8"/>
  <c r="AL53" i="8"/>
  <c r="AQ58" i="8"/>
  <c r="AR42" i="8"/>
  <c r="AV46" i="8"/>
  <c r="AH48" i="8"/>
  <c r="AM53" i="8"/>
  <c r="AR58" i="8"/>
  <c r="AP38" i="8"/>
  <c r="AM37" i="8"/>
  <c r="AS38" i="8"/>
  <c r="AU40" i="8"/>
  <c r="AI44" i="8"/>
  <c r="AN49" i="8"/>
  <c r="AS54" i="8"/>
  <c r="AU56" i="8"/>
  <c r="AI60" i="8"/>
  <c r="AQ54" i="8"/>
  <c r="AV40" i="8"/>
  <c r="AJ44" i="8"/>
  <c r="AO49" i="8"/>
  <c r="AP50" i="8"/>
  <c r="AT54" i="8"/>
  <c r="AV56" i="8"/>
  <c r="AJ60" i="8"/>
  <c r="AR54" i="8"/>
  <c r="AL37" i="8"/>
  <c r="AK44" i="8"/>
  <c r="AL45" i="8"/>
  <c r="AQ50" i="8"/>
  <c r="AU54" i="8"/>
  <c r="AK60" i="8"/>
  <c r="AL61" i="8"/>
  <c r="AH40" i="8"/>
  <c r="AM45" i="8"/>
  <c r="AR50" i="8"/>
  <c r="AT52" i="8"/>
  <c r="AH56" i="8"/>
  <c r="AM61" i="8"/>
  <c r="AI40" i="8"/>
  <c r="AN45" i="8"/>
  <c r="AS50" i="8"/>
  <c r="AI56" i="8"/>
  <c r="AN61" i="8"/>
  <c r="AP54" i="8"/>
  <c r="AR38" i="8"/>
  <c r="AH44" i="8"/>
  <c r="AM49" i="8"/>
  <c r="AH60" i="8"/>
  <c r="AJ40" i="8"/>
  <c r="AO45" i="8"/>
  <c r="AP46" i="8"/>
  <c r="AU51" i="8"/>
  <c r="AJ56" i="8"/>
  <c r="AO61" i="8"/>
  <c r="AQ38" i="8"/>
  <c r="AK40" i="8"/>
  <c r="AL41" i="8"/>
  <c r="AQ46" i="8"/>
  <c r="AV51" i="8"/>
  <c r="AK56" i="8"/>
  <c r="AL57" i="8"/>
  <c r="AL49" i="8"/>
  <c r="AM41" i="8"/>
  <c r="AR46" i="8"/>
  <c r="AH52" i="8"/>
  <c r="AM57" i="8"/>
  <c r="AS46" i="8"/>
  <c r="AI52" i="8"/>
  <c r="AN41" i="8"/>
  <c r="AO41" i="8"/>
  <c r="AP42" i="8"/>
  <c r="AT46" i="8"/>
  <c r="AJ52" i="8"/>
  <c r="AO57" i="8"/>
  <c r="AP58" i="8"/>
  <c r="AP9" i="8"/>
  <c r="AP29" i="8"/>
  <c r="AN23" i="8"/>
  <c r="AH11" i="8"/>
  <c r="AL12" i="8"/>
  <c r="AP13" i="8"/>
  <c r="AL16" i="8"/>
  <c r="AP17" i="8"/>
  <c r="AL20" i="8"/>
  <c r="AP21" i="8"/>
  <c r="AL24" i="8"/>
  <c r="AP25" i="8"/>
  <c r="AL28" i="8"/>
  <c r="AL32" i="8"/>
  <c r="AP33" i="8"/>
  <c r="AI11" i="8"/>
  <c r="AM12" i="8"/>
  <c r="AQ13" i="8"/>
  <c r="AI15" i="8"/>
  <c r="AM16" i="8"/>
  <c r="AQ17" i="8"/>
  <c r="AI19" i="8"/>
  <c r="AM20" i="8"/>
  <c r="AQ21" i="8"/>
  <c r="AI23" i="8"/>
  <c r="AM24" i="8"/>
  <c r="AQ25" i="8"/>
  <c r="AI27" i="8"/>
  <c r="AM28" i="8"/>
  <c r="AQ29" i="8"/>
  <c r="AI31" i="8"/>
  <c r="AM32" i="8"/>
  <c r="AQ33" i="8"/>
  <c r="AN13" i="8"/>
  <c r="AR11" i="8"/>
  <c r="N89" i="8"/>
  <c r="AL11" i="8"/>
  <c r="AP12" i="8"/>
  <c r="AL15" i="8"/>
  <c r="AH18" i="8"/>
  <c r="AP20" i="8"/>
  <c r="AH22" i="8"/>
  <c r="AL23" i="8"/>
  <c r="AP24" i="8"/>
  <c r="AH26" i="8"/>
  <c r="AL27" i="8"/>
  <c r="AP28" i="8"/>
  <c r="AH30" i="8"/>
  <c r="AL31" i="8"/>
  <c r="AP32" i="8"/>
  <c r="AH10" i="8"/>
  <c r="AH14" i="8"/>
  <c r="AP16" i="8"/>
  <c r="AL19" i="8"/>
  <c r="AL10" i="8"/>
  <c r="AL14" i="8"/>
  <c r="AL18" i="8"/>
  <c r="AH21" i="8"/>
  <c r="AP31" i="8"/>
  <c r="X68" i="8"/>
  <c r="AP15" i="8"/>
  <c r="AL22" i="8"/>
  <c r="AH25" i="8"/>
  <c r="AL26" i="8"/>
  <c r="AL30" i="8"/>
  <c r="AH33" i="8"/>
  <c r="AB69" i="8"/>
  <c r="X80" i="8"/>
  <c r="AH29" i="8"/>
  <c r="AS9" i="8"/>
  <c r="AM10" i="8"/>
  <c r="AI13" i="8"/>
  <c r="AM14" i="8"/>
  <c r="AQ15" i="8"/>
  <c r="AI17" i="8"/>
  <c r="AM18" i="8"/>
  <c r="AQ19" i="8"/>
  <c r="AI21" i="8"/>
  <c r="AM22" i="8"/>
  <c r="AI25" i="8"/>
  <c r="AM26" i="8"/>
  <c r="AI29" i="8"/>
  <c r="AM30" i="8"/>
  <c r="AQ31" i="8"/>
  <c r="AI33" i="8"/>
  <c r="V81" i="8"/>
  <c r="W69" i="8"/>
  <c r="AA70" i="8"/>
  <c r="S72" i="8"/>
  <c r="AA74" i="8"/>
  <c r="S76" i="8"/>
  <c r="AA78" i="8"/>
  <c r="S80" i="8"/>
  <c r="W85" i="8"/>
  <c r="AA86" i="8"/>
  <c r="S88" i="8"/>
  <c r="AA90" i="8"/>
  <c r="T66" i="8"/>
  <c r="X67" i="8"/>
  <c r="AQ11" i="8"/>
  <c r="V85" i="8"/>
  <c r="AS49" i="8"/>
  <c r="X65" i="8"/>
  <c r="T68" i="8"/>
  <c r="X69" i="8"/>
  <c r="AB74" i="8"/>
  <c r="T76" i="8"/>
  <c r="X77" i="8"/>
  <c r="T80" i="8"/>
  <c r="X81" i="8"/>
  <c r="T84" i="8"/>
  <c r="X85" i="8"/>
  <c r="AB90" i="8"/>
  <c r="T79" i="8"/>
  <c r="AB89" i="8"/>
  <c r="U66" i="8"/>
  <c r="Y67" i="8"/>
  <c r="AC119" i="8"/>
  <c r="U70" i="8"/>
  <c r="Y71" i="8"/>
  <c r="AC72" i="8"/>
  <c r="U74" i="8"/>
  <c r="Y75" i="8"/>
  <c r="AC76" i="8"/>
  <c r="U78" i="8"/>
  <c r="Y79" i="8"/>
  <c r="AC80" i="8"/>
  <c r="U82" i="8"/>
  <c r="Y83" i="8"/>
  <c r="AC84" i="8"/>
  <c r="U86" i="8"/>
  <c r="Y87" i="8"/>
  <c r="AC88" i="8"/>
  <c r="U90" i="8"/>
  <c r="AH15" i="8"/>
  <c r="AH31" i="8"/>
  <c r="AS14" i="8"/>
  <c r="AP11" i="8"/>
  <c r="AD75" i="8"/>
  <c r="AD83" i="8"/>
  <c r="AO60" i="8"/>
  <c r="AS27" i="8"/>
  <c r="AD87" i="8"/>
  <c r="AO44" i="8"/>
  <c r="V68" i="8"/>
  <c r="Z69" i="8"/>
  <c r="AD70" i="8"/>
  <c r="Z73" i="8"/>
  <c r="AD74" i="8"/>
  <c r="AE18" i="8" s="1"/>
  <c r="Z77" i="8"/>
  <c r="AD78" i="8"/>
  <c r="V84" i="8"/>
  <c r="Z85" i="8"/>
  <c r="AD86" i="8"/>
  <c r="Z89" i="8"/>
  <c r="AD90" i="8"/>
  <c r="AE34" i="8" s="1"/>
  <c r="K28" i="28" s="1" a="1"/>
  <c r="K28" i="28" s="1"/>
  <c r="K34" i="28" s="1"/>
  <c r="K47" i="28" s="1"/>
  <c r="AH17" i="8"/>
  <c r="AR27" i="8"/>
  <c r="AS22" i="8"/>
  <c r="AP19" i="8"/>
  <c r="Z82" i="8"/>
  <c r="AU37" i="8"/>
  <c r="S79" i="8"/>
  <c r="W80" i="8"/>
  <c r="S83" i="8"/>
  <c r="W84" i="8"/>
  <c r="AA89" i="8"/>
  <c r="T65" i="8"/>
  <c r="X66" i="8"/>
  <c r="AB67" i="8"/>
  <c r="T69" i="8"/>
  <c r="X70" i="8"/>
  <c r="AB71" i="8"/>
  <c r="T73" i="8"/>
  <c r="X74" i="8"/>
  <c r="AB75" i="8"/>
  <c r="T77" i="8"/>
  <c r="X78" i="8"/>
  <c r="AB79" i="8"/>
  <c r="T81" i="8"/>
  <c r="X82" i="8"/>
  <c r="AB83" i="8"/>
  <c r="T85" i="8"/>
  <c r="X86" i="8"/>
  <c r="AB87" i="8"/>
  <c r="T89" i="8"/>
  <c r="X90" i="8"/>
  <c r="AQ27" i="8"/>
  <c r="AS61" i="8"/>
  <c r="T71" i="8"/>
  <c r="AB81" i="8"/>
  <c r="U65" i="8"/>
  <c r="AH19" i="8"/>
  <c r="AS34" i="8"/>
  <c r="AP27" i="8"/>
  <c r="AR17" i="8"/>
  <c r="AO14" i="8"/>
  <c r="AS45" i="8"/>
  <c r="AS37" i="8"/>
  <c r="U67" i="8"/>
  <c r="Y68" i="8"/>
  <c r="AC69" i="8"/>
  <c r="Y72" i="8"/>
  <c r="AC73" i="8"/>
  <c r="Y76" i="8"/>
  <c r="AC77" i="8"/>
  <c r="U83" i="8"/>
  <c r="Y84" i="8"/>
  <c r="AC85" i="8"/>
  <c r="Y88" i="8"/>
  <c r="AC89" i="8"/>
  <c r="V65" i="8"/>
  <c r="Z66" i="8"/>
  <c r="AD67" i="8"/>
  <c r="AE11" i="8" s="1"/>
  <c r="V69" i="8"/>
  <c r="Z70" i="8"/>
  <c r="AD71" i="8"/>
  <c r="V73" i="8"/>
  <c r="Z74" i="8"/>
  <c r="AR34" i="8"/>
  <c r="AK51" i="8"/>
  <c r="M71" i="8"/>
  <c r="M75" i="8"/>
  <c r="M87" i="8"/>
  <c r="AD65" i="8"/>
  <c r="AE9" i="8" s="1"/>
  <c r="V67" i="8"/>
  <c r="Z72" i="8"/>
  <c r="AD73" i="8"/>
  <c r="V75" i="8"/>
  <c r="AD77" i="8"/>
  <c r="V79" i="8"/>
  <c r="AD81" i="8"/>
  <c r="V83" i="8"/>
  <c r="Z88" i="8"/>
  <c r="AD89" i="8"/>
  <c r="X72" i="8"/>
  <c r="T83" i="8"/>
  <c r="W65" i="8"/>
  <c r="AA66" i="8"/>
  <c r="AR31" i="8"/>
  <c r="AR25" i="8"/>
  <c r="Z90" i="8"/>
  <c r="S66" i="8"/>
  <c r="W67" i="8"/>
  <c r="AA68" i="8"/>
  <c r="S70" i="8"/>
  <c r="W71" i="8"/>
  <c r="AA72" i="8"/>
  <c r="S74" i="8"/>
  <c r="W75" i="8"/>
  <c r="AA76" i="8"/>
  <c r="S78" i="8"/>
  <c r="W79" i="8"/>
  <c r="AA80" i="8"/>
  <c r="S82" i="8"/>
  <c r="W83" i="8"/>
  <c r="AA84" i="8"/>
  <c r="S86" i="8"/>
  <c r="W87" i="8"/>
  <c r="AA88" i="8"/>
  <c r="S90" i="8"/>
  <c r="O79" i="8"/>
  <c r="O87" i="8"/>
  <c r="AB68" i="8"/>
  <c r="X71" i="8"/>
  <c r="AB72" i="8"/>
  <c r="X75" i="8"/>
  <c r="AB76" i="8"/>
  <c r="T82" i="8"/>
  <c r="X83" i="8"/>
  <c r="AB84" i="8"/>
  <c r="X87" i="8"/>
  <c r="AB88" i="8"/>
  <c r="AB73" i="8"/>
  <c r="X84" i="8"/>
  <c r="AH23" i="8"/>
  <c r="Z86" i="8"/>
  <c r="AO52" i="8"/>
  <c r="Z65" i="8"/>
  <c r="AV42" i="8"/>
  <c r="AK47" i="8"/>
  <c r="AV58" i="8"/>
  <c r="V66" i="8"/>
  <c r="Z67" i="8"/>
  <c r="V70" i="8"/>
  <c r="Z71" i="8"/>
  <c r="AD76" i="8"/>
  <c r="V78" i="8"/>
  <c r="Z79" i="8"/>
  <c r="V82" i="8"/>
  <c r="Z83" i="8"/>
  <c r="V86" i="8"/>
  <c r="Z87" i="8"/>
  <c r="AB85" i="8"/>
  <c r="AA65" i="8"/>
  <c r="S67" i="8"/>
  <c r="W68" i="8"/>
  <c r="AA69" i="8"/>
  <c r="S71" i="8"/>
  <c r="W72" i="8"/>
  <c r="AA73" i="8"/>
  <c r="S75" i="8"/>
  <c r="W76" i="8"/>
  <c r="AH9" i="8"/>
  <c r="AR23" i="8"/>
  <c r="AR13" i="8"/>
  <c r="V89" i="8"/>
  <c r="S65" i="8"/>
  <c r="W66" i="8"/>
  <c r="AA67" i="8"/>
  <c r="W70" i="8"/>
  <c r="AA71" i="8"/>
  <c r="W74" i="8"/>
  <c r="AA75" i="8"/>
  <c r="S81" i="8"/>
  <c r="W82" i="8"/>
  <c r="AA83" i="8"/>
  <c r="W86" i="8"/>
  <c r="AA87" i="8"/>
  <c r="W90" i="8"/>
  <c r="AQ23" i="8"/>
  <c r="AK17" i="8"/>
  <c r="AS53" i="8"/>
  <c r="AB65" i="8"/>
  <c r="T87" i="8"/>
  <c r="AH27" i="8"/>
  <c r="AR29" i="8"/>
  <c r="AS26" i="8"/>
  <c r="AP23" i="8"/>
  <c r="AO48" i="8"/>
  <c r="Y66" i="8"/>
  <c r="U69" i="8"/>
  <c r="Y70" i="8"/>
  <c r="AC75" i="8"/>
  <c r="U77" i="8"/>
  <c r="Y78" i="8"/>
  <c r="U81" i="8"/>
  <c r="Y82" i="8"/>
  <c r="U85" i="8"/>
  <c r="Y86" i="8"/>
  <c r="U88" i="8"/>
  <c r="AH12" i="8"/>
  <c r="AC68" i="8"/>
  <c r="M82" i="8"/>
  <c r="M90" i="8"/>
  <c r="M86" i="8"/>
  <c r="AE112" i="8"/>
  <c r="AF112" i="8" s="1"/>
  <c r="AG112" i="8" s="1"/>
  <c r="AE108" i="8"/>
  <c r="AF108" i="8" s="1"/>
  <c r="AG108" i="8" s="1"/>
  <c r="M77" i="8"/>
  <c r="M81" i="8"/>
  <c r="M85" i="8"/>
  <c r="M89" i="8"/>
  <c r="O69" i="8"/>
  <c r="K72" i="8"/>
  <c r="O73" i="8"/>
  <c r="K76" i="8"/>
  <c r="O77" i="8"/>
  <c r="O81" i="8"/>
  <c r="O85" i="8"/>
  <c r="O89" i="8"/>
  <c r="L90" i="8"/>
  <c r="N74" i="8"/>
  <c r="N78" i="8"/>
  <c r="N82" i="8"/>
  <c r="N90" i="8"/>
  <c r="L78" i="8"/>
  <c r="N66" i="8"/>
  <c r="N70" i="8"/>
  <c r="L68" i="8"/>
  <c r="L72" i="8"/>
  <c r="L76" i="8"/>
  <c r="L80" i="8"/>
  <c r="L84" i="8"/>
  <c r="L88" i="8"/>
  <c r="M74" i="8"/>
  <c r="L86" i="8"/>
  <c r="O86" i="8"/>
  <c r="N77" i="8"/>
  <c r="O74" i="8"/>
  <c r="N67" i="8"/>
  <c r="N71" i="8"/>
  <c r="N75" i="8"/>
  <c r="L74" i="8"/>
  <c r="M66" i="8"/>
  <c r="M78" i="8"/>
  <c r="O66" i="8"/>
  <c r="P10" i="8" s="1"/>
  <c r="E59" i="10" s="1" a="1"/>
  <c r="E59" i="10" s="1"/>
  <c r="L70" i="8"/>
  <c r="L82" i="8"/>
  <c r="M70" i="8"/>
  <c r="L89" i="8"/>
  <c r="L85" i="8"/>
  <c r="L81" i="8"/>
  <c r="L77" i="8"/>
  <c r="L73" i="8"/>
  <c r="L69" i="8"/>
  <c r="O75" i="8"/>
  <c r="P19" i="8" s="1"/>
  <c r="E70" i="10" s="1" a="1"/>
  <c r="E70" i="10" s="1"/>
  <c r="O71" i="8"/>
  <c r="O67" i="8"/>
  <c r="P95" i="8" s="1"/>
  <c r="M73" i="8"/>
  <c r="M69" i="8"/>
  <c r="L66" i="8"/>
  <c r="L65" i="8"/>
  <c r="O65" i="8"/>
  <c r="P9" i="8" s="1"/>
  <c r="E80" i="10" s="1" a="1"/>
  <c r="E80" i="10" s="1"/>
  <c r="N65" i="8"/>
  <c r="M65" i="8"/>
  <c r="O88" i="8"/>
  <c r="O84" i="8"/>
  <c r="O76" i="8"/>
  <c r="O72" i="8"/>
  <c r="O68" i="8"/>
  <c r="P96" i="8" s="1"/>
  <c r="N88" i="8"/>
  <c r="N84" i="8"/>
  <c r="N80" i="8"/>
  <c r="N76" i="8"/>
  <c r="N72" i="8"/>
  <c r="N68" i="8"/>
  <c r="M88" i="8"/>
  <c r="M84" i="8"/>
  <c r="M80" i="8"/>
  <c r="M76" i="8"/>
  <c r="M72" i="8"/>
  <c r="M68" i="8"/>
  <c r="O119" i="8"/>
  <c r="N119" i="8"/>
  <c r="M119" i="8"/>
  <c r="L119" i="8"/>
  <c r="O80" i="8"/>
  <c r="G66" i="8"/>
  <c r="K66" i="8"/>
  <c r="K68" i="8"/>
  <c r="K84" i="8"/>
  <c r="K82" i="8"/>
  <c r="D74" i="8"/>
  <c r="D82" i="8"/>
  <c r="K88" i="8"/>
  <c r="I86" i="8"/>
  <c r="J88" i="8"/>
  <c r="H86" i="8"/>
  <c r="K90" i="8"/>
  <c r="I88" i="8"/>
  <c r="I87" i="8"/>
  <c r="E83" i="8"/>
  <c r="E67" i="8"/>
  <c r="D88" i="8"/>
  <c r="J89" i="8"/>
  <c r="I89" i="8"/>
  <c r="E85" i="8"/>
  <c r="E69" i="8"/>
  <c r="J87" i="8"/>
  <c r="K80" i="8"/>
  <c r="K86" i="8"/>
  <c r="E87" i="8"/>
  <c r="E89" i="8"/>
  <c r="E73" i="8"/>
  <c r="D66" i="8"/>
  <c r="J79" i="8"/>
  <c r="D81" i="8"/>
  <c r="F84" i="8"/>
  <c r="K81" i="8"/>
  <c r="I79" i="8"/>
  <c r="G77" i="8"/>
  <c r="E75" i="8"/>
  <c r="J72" i="8"/>
  <c r="H70" i="8"/>
  <c r="F68" i="8"/>
  <c r="D80" i="8"/>
  <c r="J81" i="8"/>
  <c r="H79" i="8"/>
  <c r="I72" i="8"/>
  <c r="J65" i="8"/>
  <c r="E77" i="8"/>
  <c r="E79" i="8"/>
  <c r="G70" i="8"/>
  <c r="G86" i="8"/>
  <c r="D79" i="8"/>
  <c r="J90" i="8"/>
  <c r="H88" i="8"/>
  <c r="F86" i="8"/>
  <c r="I81" i="8"/>
  <c r="G79" i="8"/>
  <c r="J74" i="8"/>
  <c r="H72" i="8"/>
  <c r="F70" i="8"/>
  <c r="I65" i="8"/>
  <c r="E84" i="8"/>
  <c r="D78" i="8"/>
  <c r="I90" i="8"/>
  <c r="G88" i="8"/>
  <c r="E86" i="8"/>
  <c r="J83" i="8"/>
  <c r="H81" i="8"/>
  <c r="F79" i="8"/>
  <c r="I74" i="8"/>
  <c r="G72" i="8"/>
  <c r="E70" i="8"/>
  <c r="J67" i="8"/>
  <c r="H65" i="8"/>
  <c r="D77" i="8"/>
  <c r="H90" i="8"/>
  <c r="F88" i="8"/>
  <c r="I83" i="8"/>
  <c r="G81" i="8"/>
  <c r="J76" i="8"/>
  <c r="H74" i="8"/>
  <c r="F72" i="8"/>
  <c r="I67" i="8"/>
  <c r="G65" i="8"/>
  <c r="E68" i="8"/>
  <c r="D76" i="8"/>
  <c r="G90" i="8"/>
  <c r="E88" i="8"/>
  <c r="J85" i="8"/>
  <c r="H83" i="8"/>
  <c r="F81" i="8"/>
  <c r="I76" i="8"/>
  <c r="G74" i="8"/>
  <c r="E72" i="8"/>
  <c r="J69" i="8"/>
  <c r="H67" i="8"/>
  <c r="F65" i="8"/>
  <c r="F77" i="8"/>
  <c r="D75" i="8"/>
  <c r="F90" i="8"/>
  <c r="I85" i="8"/>
  <c r="G83" i="8"/>
  <c r="E81" i="8"/>
  <c r="J78" i="8"/>
  <c r="H76" i="8"/>
  <c r="F74" i="8"/>
  <c r="K71" i="8"/>
  <c r="I69" i="8"/>
  <c r="G67" i="8"/>
  <c r="E65" i="8"/>
  <c r="D65" i="8"/>
  <c r="E90" i="8"/>
  <c r="H85" i="8"/>
  <c r="F83" i="8"/>
  <c r="I78" i="8"/>
  <c r="G76" i="8"/>
  <c r="E74" i="8"/>
  <c r="J71" i="8"/>
  <c r="H69" i="8"/>
  <c r="F67" i="8"/>
  <c r="E71" i="8"/>
  <c r="D89" i="8"/>
  <c r="D73" i="8"/>
  <c r="K89" i="8"/>
  <c r="G85" i="8"/>
  <c r="J80" i="8"/>
  <c r="H78" i="8"/>
  <c r="F76" i="8"/>
  <c r="I71" i="8"/>
  <c r="G69" i="8"/>
  <c r="D72" i="8"/>
  <c r="H87" i="8"/>
  <c r="F85" i="8"/>
  <c r="I80" i="8"/>
  <c r="G78" i="8"/>
  <c r="E76" i="8"/>
  <c r="J73" i="8"/>
  <c r="H71" i="8"/>
  <c r="F69" i="8"/>
  <c r="D87" i="8"/>
  <c r="D71" i="8"/>
  <c r="G87" i="8"/>
  <c r="J82" i="8"/>
  <c r="H80" i="8"/>
  <c r="F78" i="8"/>
  <c r="I73" i="8"/>
  <c r="G71" i="8"/>
  <c r="J66" i="8"/>
  <c r="D86" i="8"/>
  <c r="D70" i="8"/>
  <c r="H89" i="8"/>
  <c r="F87" i="8"/>
  <c r="I82" i="8"/>
  <c r="G80" i="8"/>
  <c r="E78" i="8"/>
  <c r="J75" i="8"/>
  <c r="H73" i="8"/>
  <c r="F71" i="8"/>
  <c r="I66" i="8"/>
  <c r="D85" i="8"/>
  <c r="D69" i="8"/>
  <c r="G89" i="8"/>
  <c r="J84" i="8"/>
  <c r="H82" i="8"/>
  <c r="F80" i="8"/>
  <c r="I75" i="8"/>
  <c r="G73" i="8"/>
  <c r="J68" i="8"/>
  <c r="H66" i="8"/>
  <c r="K74" i="8"/>
  <c r="D84" i="8"/>
  <c r="D68" i="8"/>
  <c r="F89" i="8"/>
  <c r="I84" i="8"/>
  <c r="G82" i="8"/>
  <c r="E80" i="8"/>
  <c r="J77" i="8"/>
  <c r="H75" i="8"/>
  <c r="F73" i="8"/>
  <c r="I68" i="8"/>
  <c r="D83" i="8"/>
  <c r="D67" i="8"/>
  <c r="J86" i="8"/>
  <c r="H84" i="8"/>
  <c r="F82" i="8"/>
  <c r="I77" i="8"/>
  <c r="G75" i="8"/>
  <c r="J70" i="8"/>
  <c r="H68" i="8"/>
  <c r="F66" i="8"/>
  <c r="G84" i="8"/>
  <c r="E82" i="8"/>
  <c r="H77" i="8"/>
  <c r="F75" i="8"/>
  <c r="I70" i="8"/>
  <c r="G68" i="8"/>
  <c r="E66" i="8"/>
  <c r="K119" i="8"/>
  <c r="K65" i="8"/>
  <c r="K67" i="8"/>
  <c r="K69" i="8"/>
  <c r="K73" i="8"/>
  <c r="K75" i="8"/>
  <c r="K77" i="8"/>
  <c r="K79" i="8"/>
  <c r="K83" i="8"/>
  <c r="K85" i="8"/>
  <c r="K87" i="8"/>
  <c r="J119" i="8"/>
  <c r="K78" i="8"/>
  <c r="H34" i="28" l="1"/>
  <c r="H47" i="28" s="1"/>
  <c r="E7" i="10" a="1"/>
  <c r="E7" i="10" s="1"/>
  <c r="E10" i="10" a="1"/>
  <c r="E10" i="10" s="1"/>
  <c r="E28" i="10" a="1"/>
  <c r="E28" i="10" s="1"/>
  <c r="AK163" i="8"/>
  <c r="AI167" i="8"/>
  <c r="AH164" i="8"/>
  <c r="AJ151" i="8"/>
  <c r="E20" i="10" a="1"/>
  <c r="E20" i="10" s="1"/>
  <c r="AT164" i="8"/>
  <c r="AV151" i="8"/>
  <c r="AS169" i="8"/>
  <c r="AO151" i="8"/>
  <c r="AN172" i="8"/>
  <c r="AT156" i="8"/>
  <c r="AR171" i="8"/>
  <c r="AP165" i="8"/>
  <c r="AR175" i="8"/>
  <c r="AQ174" i="8"/>
  <c r="AN165" i="8"/>
  <c r="AS174" i="8"/>
  <c r="AN170" i="8"/>
  <c r="AN156" i="8"/>
  <c r="AV168" i="8"/>
  <c r="AS166" i="8"/>
  <c r="AS155" i="8"/>
  <c r="AL154" i="8"/>
  <c r="AL166" i="8"/>
  <c r="AM166" i="8"/>
  <c r="AM169" i="8"/>
  <c r="AO172" i="8"/>
  <c r="AV167" i="8"/>
  <c r="AU167" i="8"/>
  <c r="AK159" i="8"/>
  <c r="AV155" i="8"/>
  <c r="AQ151" i="8"/>
  <c r="AL170" i="8"/>
  <c r="AS152" i="8"/>
  <c r="AR152" i="8"/>
  <c r="AL165" i="8"/>
  <c r="AT153" i="8"/>
  <c r="AP158" i="8"/>
  <c r="AO169" i="8"/>
  <c r="AJ165" i="8"/>
  <c r="AK167" i="8"/>
  <c r="AU164" i="8"/>
  <c r="AQ163" i="8"/>
  <c r="AR151" i="8"/>
  <c r="AV157" i="8"/>
  <c r="AM165" i="8"/>
  <c r="AS172" i="8"/>
  <c r="AS161" i="8"/>
  <c r="AO165" i="8"/>
  <c r="AN164" i="8"/>
  <c r="AR166" i="8"/>
  <c r="AP169" i="8"/>
  <c r="AT175" i="8"/>
  <c r="AO157" i="8"/>
  <c r="AT167" i="8"/>
  <c r="AS160" i="8"/>
  <c r="AN168" i="8"/>
  <c r="AR162" i="8"/>
  <c r="AP162" i="8"/>
  <c r="AL164" i="8"/>
  <c r="AQ165" i="8"/>
  <c r="AR167" i="8"/>
  <c r="AQ170" i="8"/>
  <c r="AR174" i="8"/>
  <c r="AL173" i="8"/>
  <c r="AV159" i="8"/>
  <c r="AJ164" i="8"/>
  <c r="AV162" i="8"/>
  <c r="AU162" i="8"/>
  <c r="AS162" i="8"/>
  <c r="AN158" i="8"/>
  <c r="AM158" i="8"/>
  <c r="AO161" i="8"/>
  <c r="AT155" i="8"/>
  <c r="AU159" i="8"/>
  <c r="AV161" i="8"/>
  <c r="AU161" i="8"/>
  <c r="AM157" i="8"/>
  <c r="AL157" i="8"/>
  <c r="AN160" i="8"/>
  <c r="AV153" i="8"/>
  <c r="AL158" i="8"/>
  <c r="AQ159" i="8"/>
  <c r="AT158" i="8"/>
  <c r="AT159" i="8"/>
  <c r="AQ158" i="8"/>
  <c r="AN157" i="8"/>
  <c r="AU152" i="8"/>
  <c r="AR153" i="8"/>
  <c r="AU151" i="8"/>
  <c r="AQ153" i="8"/>
  <c r="AR169" i="8"/>
  <c r="AQ155" i="8"/>
  <c r="AQ157" i="8"/>
  <c r="AP157" i="8"/>
  <c r="AT151" i="8"/>
  <c r="AR154" i="8"/>
  <c r="I34" i="28"/>
  <c r="I47" i="28" s="1"/>
  <c r="G34" i="28"/>
  <c r="G47" i="28" s="1"/>
  <c r="F37" i="28"/>
  <c r="F49" i="28" s="1"/>
  <c r="J37" i="28"/>
  <c r="J49" i="28" s="1"/>
  <c r="AJ167" i="8"/>
  <c r="AQ162" i="8"/>
  <c r="AJ163" i="8"/>
  <c r="AI164" i="8"/>
  <c r="AV163" i="8"/>
  <c r="AT163" i="8"/>
  <c r="AS168" i="8"/>
  <c r="N37" i="28"/>
  <c r="N49" i="28" s="1"/>
  <c r="O31" i="28"/>
  <c r="O37" i="28" s="1"/>
  <c r="O49" i="28" s="1"/>
  <c r="AK151" i="8"/>
  <c r="AQ166" i="8"/>
  <c r="AT160" i="8"/>
  <c r="AH175" i="8"/>
  <c r="AE16" i="8"/>
  <c r="AF16" i="8" s="1"/>
  <c r="AG16" i="8" s="1"/>
  <c r="AN174" i="8"/>
  <c r="AV169" i="8"/>
  <c r="AO164" i="8"/>
  <c r="AU155" i="8"/>
  <c r="C19" i="28"/>
  <c r="C48" i="28" s="1"/>
  <c r="O19" i="28"/>
  <c r="O48" i="28" s="1"/>
  <c r="N19" i="28"/>
  <c r="N48" i="28" s="1"/>
  <c r="AO167" i="8"/>
  <c r="AQ173" i="8"/>
  <c r="AN173" i="8"/>
  <c r="AK172" i="8"/>
  <c r="AT154" i="8"/>
  <c r="AI171" i="8"/>
  <c r="AR161" i="8"/>
  <c r="AP166" i="8"/>
  <c r="AT174" i="8"/>
  <c r="AL172" i="8"/>
  <c r="AJ171" i="8"/>
  <c r="AL160" i="8"/>
  <c r="AN162" i="8"/>
  <c r="AS164" i="8"/>
  <c r="AQ171" i="8"/>
  <c r="AI151" i="8"/>
  <c r="AP170" i="8"/>
  <c r="AH167" i="8"/>
  <c r="AQ161" i="8"/>
  <c r="AK171" i="8"/>
  <c r="AR165" i="8"/>
  <c r="AL168" i="8"/>
  <c r="AS165" i="8"/>
  <c r="AN161" i="8"/>
  <c r="AH163" i="8"/>
  <c r="AS156" i="8"/>
  <c r="G37" i="28"/>
  <c r="G49" i="28" s="1"/>
  <c r="AS154" i="8"/>
  <c r="AM162" i="8"/>
  <c r="AN166" i="8"/>
  <c r="AU175" i="8"/>
  <c r="P34" i="8"/>
  <c r="K10" i="28" s="1" a="1"/>
  <c r="K10" i="28" s="1"/>
  <c r="AS153" i="8"/>
  <c r="F34" i="28"/>
  <c r="F47" i="28" s="1"/>
  <c r="AI173" i="8"/>
  <c r="AM174" i="8"/>
  <c r="AI168" i="8"/>
  <c r="AN169" i="8"/>
  <c r="AH172" i="8"/>
  <c r="D34" i="28"/>
  <c r="D47" i="28" s="1"/>
  <c r="F19" i="28"/>
  <c r="F48" i="28" s="1"/>
  <c r="AR159" i="8"/>
  <c r="AT169" i="8"/>
  <c r="M37" i="28"/>
  <c r="M49" i="28" s="1"/>
  <c r="AV175" i="8"/>
  <c r="AH168" i="8"/>
  <c r="AK157" i="8"/>
  <c r="AU157" i="8"/>
  <c r="AT172" i="8"/>
  <c r="AR176" i="8"/>
  <c r="I31" i="28" a="1"/>
  <c r="I31" i="28" s="1"/>
  <c r="I37" i="28" s="1"/>
  <c r="I49" i="28" s="1"/>
  <c r="D19" i="28"/>
  <c r="D48" i="28" s="1"/>
  <c r="AQ154" i="8"/>
  <c r="AL174" i="8"/>
  <c r="AT176" i="8"/>
  <c r="K31" i="28" a="1"/>
  <c r="K31" i="28" s="1"/>
  <c r="K37" i="28" s="1"/>
  <c r="K49" i="28" s="1"/>
  <c r="AT171" i="8"/>
  <c r="AM176" i="8"/>
  <c r="D31" i="28" a="1"/>
  <c r="D31" i="28" s="1"/>
  <c r="D37" i="28" s="1"/>
  <c r="D49" i="28" s="1"/>
  <c r="AR156" i="8"/>
  <c r="J34" i="28"/>
  <c r="J47" i="28" s="1"/>
  <c r="AV176" i="8"/>
  <c r="M13" i="28" a="1"/>
  <c r="M13" i="28" s="1"/>
  <c r="AR173" i="8"/>
  <c r="AS176" i="8"/>
  <c r="J13" i="28" a="1"/>
  <c r="J13" i="28" s="1"/>
  <c r="J19" i="28" s="1"/>
  <c r="J48" i="28" s="1"/>
  <c r="AQ176" i="8"/>
  <c r="H31" i="28" a="1"/>
  <c r="H31" i="28" s="1"/>
  <c r="H37" i="28" s="1"/>
  <c r="H49" i="28" s="1"/>
  <c r="E19" i="28"/>
  <c r="E48" i="28" s="1"/>
  <c r="AH155" i="8"/>
  <c r="AM170" i="8"/>
  <c r="AS170" i="8"/>
  <c r="H19" i="28"/>
  <c r="H48" i="28" s="1"/>
  <c r="I19" i="28"/>
  <c r="I48" i="28" s="1"/>
  <c r="AR163" i="8"/>
  <c r="AK173" i="8"/>
  <c r="AQ167" i="8"/>
  <c r="K19" i="28"/>
  <c r="K48" i="28" s="1"/>
  <c r="AL156" i="8"/>
  <c r="AH156" i="8"/>
  <c r="E34" i="28"/>
  <c r="E47" i="28" s="1"/>
  <c r="L19" i="28"/>
  <c r="L48" i="28" s="1"/>
  <c r="AL162" i="8"/>
  <c r="AE32" i="8"/>
  <c r="AP173" i="8"/>
  <c r="AP174" i="8"/>
  <c r="AP161" i="8"/>
  <c r="AI172" i="8"/>
  <c r="AJ159" i="8"/>
  <c r="G19" i="28"/>
  <c r="G48" i="28" s="1"/>
  <c r="AU176" i="8"/>
  <c r="L31" i="28" a="1"/>
  <c r="L31" i="28" s="1"/>
  <c r="L37" i="28" s="1"/>
  <c r="L49" i="28" s="1"/>
  <c r="AU173" i="8"/>
  <c r="AR168" i="8"/>
  <c r="AT152" i="8"/>
  <c r="AU156" i="8"/>
  <c r="AR155" i="8"/>
  <c r="AR158" i="8"/>
  <c r="AQ175" i="8"/>
  <c r="AK176" i="8"/>
  <c r="Q95" i="8"/>
  <c r="AS158" i="8"/>
  <c r="AJ175" i="8"/>
  <c r="AU171" i="8"/>
  <c r="Q118" i="8"/>
  <c r="AP153" i="8"/>
  <c r="AP154" i="8"/>
  <c r="AR157" i="8"/>
  <c r="AN154" i="8"/>
  <c r="AO156" i="8"/>
  <c r="AO173" i="8"/>
  <c r="AI152" i="8"/>
  <c r="AV152" i="8"/>
  <c r="AV171" i="8"/>
  <c r="AO152" i="8"/>
  <c r="AO153" i="8"/>
  <c r="AN153" i="8"/>
  <c r="AM153" i="8"/>
  <c r="AM154" i="8"/>
  <c r="AH152" i="8"/>
  <c r="AL176" i="8"/>
  <c r="AV173" i="8"/>
  <c r="AR170" i="8"/>
  <c r="AN152" i="8"/>
  <c r="AL152" i="8"/>
  <c r="AU163" i="8"/>
  <c r="AJ173" i="8"/>
  <c r="AU172" i="8"/>
  <c r="AO176" i="8"/>
  <c r="AP176" i="8"/>
  <c r="AN176" i="8"/>
  <c r="AH171" i="8"/>
  <c r="AH176" i="8"/>
  <c r="AM173" i="8"/>
  <c r="AM161" i="8"/>
  <c r="AO168" i="8"/>
  <c r="AH160" i="8"/>
  <c r="AK168" i="8"/>
  <c r="P98" i="8"/>
  <c r="P106" i="8"/>
  <c r="P104" i="8"/>
  <c r="P28" i="8"/>
  <c r="P30" i="8"/>
  <c r="P15" i="8"/>
  <c r="P100" i="8"/>
  <c r="P18" i="8"/>
  <c r="P31" i="8"/>
  <c r="P116" i="8"/>
  <c r="P117" i="8"/>
  <c r="AE101" i="8"/>
  <c r="AF101" i="8" s="1"/>
  <c r="AG101" i="8" s="1"/>
  <c r="P23" i="8"/>
  <c r="E65" i="10" s="1" a="1"/>
  <c r="E65" i="10" s="1"/>
  <c r="AE25" i="8"/>
  <c r="AE105" i="8"/>
  <c r="AF105" i="8" s="1"/>
  <c r="AG105" i="8" s="1"/>
  <c r="P29" i="8"/>
  <c r="AE13" i="8"/>
  <c r="AE14" i="8"/>
  <c r="P107" i="8"/>
  <c r="P25" i="8"/>
  <c r="P17" i="8"/>
  <c r="AE97" i="8"/>
  <c r="AF97" i="8" s="1"/>
  <c r="AG97" i="8" s="1"/>
  <c r="AE20" i="8"/>
  <c r="AE31" i="8"/>
  <c r="AE106" i="8"/>
  <c r="AF106" i="8" s="1"/>
  <c r="AG106" i="8" s="1"/>
  <c r="AE99" i="8"/>
  <c r="AF99" i="8" s="1"/>
  <c r="AG99" i="8" s="1"/>
  <c r="P21" i="8"/>
  <c r="P24" i="8"/>
  <c r="AE26" i="8"/>
  <c r="P110" i="8"/>
  <c r="P27" i="8"/>
  <c r="AE27" i="8"/>
  <c r="AE33" i="8"/>
  <c r="AE19" i="8"/>
  <c r="P97" i="8"/>
  <c r="AE30" i="8"/>
  <c r="AE118" i="8"/>
  <c r="AF118" i="8" s="1"/>
  <c r="AG118" i="8" s="1"/>
  <c r="P111" i="8"/>
  <c r="P26" i="8"/>
  <c r="AE102" i="8"/>
  <c r="AF102" i="8" s="1"/>
  <c r="AG102" i="8" s="1"/>
  <c r="AE103" i="8"/>
  <c r="AF103" i="8" s="1"/>
  <c r="AG103" i="8" s="1"/>
  <c r="P115" i="8"/>
  <c r="P11" i="8"/>
  <c r="Q10" i="8"/>
  <c r="AE15" i="8"/>
  <c r="P33" i="8"/>
  <c r="AE104" i="8"/>
  <c r="AF104" i="8" s="1"/>
  <c r="AG104" i="8" s="1"/>
  <c r="P102" i="8"/>
  <c r="AE109" i="8"/>
  <c r="AF109" i="8" s="1"/>
  <c r="AG109" i="8" s="1"/>
  <c r="AE21" i="8"/>
  <c r="AT9" i="8"/>
  <c r="AF28" i="8"/>
  <c r="AF18" i="8"/>
  <c r="AF34" i="8"/>
  <c r="L28" i="28" s="1" a="1"/>
  <c r="L28" i="28" s="1"/>
  <c r="L34" i="28" s="1"/>
  <c r="L47" i="28" s="1"/>
  <c r="AE115" i="8"/>
  <c r="AF115" i="8" s="1"/>
  <c r="AG115" i="8" s="1"/>
  <c r="AE10" i="8"/>
  <c r="AE17" i="8"/>
  <c r="AE22" i="8"/>
  <c r="AE98" i="8"/>
  <c r="AF98" i="8" s="1"/>
  <c r="AG98" i="8" s="1"/>
  <c r="AE117" i="8"/>
  <c r="AF117" i="8" s="1"/>
  <c r="AG117" i="8" s="1"/>
  <c r="AE93" i="8"/>
  <c r="AF93" i="8" s="1"/>
  <c r="AG93" i="8" s="1"/>
  <c r="P101" i="8"/>
  <c r="AF29" i="8"/>
  <c r="AE114" i="8"/>
  <c r="AF114" i="8" s="1"/>
  <c r="AG114" i="8" s="1"/>
  <c r="P13" i="8"/>
  <c r="AF12" i="8"/>
  <c r="P109" i="8"/>
  <c r="P105" i="8"/>
  <c r="P113" i="8"/>
  <c r="AE96" i="8"/>
  <c r="AF9" i="8"/>
  <c r="AF23" i="8"/>
  <c r="AE24" i="8"/>
  <c r="AE111" i="8"/>
  <c r="AF111" i="8" s="1"/>
  <c r="AG111" i="8" s="1"/>
  <c r="AE113" i="8"/>
  <c r="AF113" i="8" s="1"/>
  <c r="AG113" i="8" s="1"/>
  <c r="AF11" i="8"/>
  <c r="AE107" i="8"/>
  <c r="AF107" i="8" s="1"/>
  <c r="AG107" i="8" s="1"/>
  <c r="AE110" i="8"/>
  <c r="AF110" i="8" s="1"/>
  <c r="AG110" i="8" s="1"/>
  <c r="AE95" i="8"/>
  <c r="AF95" i="8" s="1"/>
  <c r="AG95" i="8" s="1"/>
  <c r="P94" i="8"/>
  <c r="P112" i="8"/>
  <c r="P32" i="8"/>
  <c r="E76" i="10" s="1" a="1"/>
  <c r="E76" i="10" s="1"/>
  <c r="P114" i="8"/>
  <c r="P99" i="8"/>
  <c r="P103" i="8"/>
  <c r="P93" i="8"/>
  <c r="Q19" i="8"/>
  <c r="F70" i="10" s="1" a="1"/>
  <c r="F70" i="10" s="1"/>
  <c r="Q14" i="8"/>
  <c r="P12" i="8"/>
  <c r="Q9" i="8"/>
  <c r="P20" i="8"/>
  <c r="P16" i="8"/>
  <c r="P108" i="8"/>
  <c r="Q22" i="8"/>
  <c r="Q96" i="8"/>
  <c r="P119" i="8"/>
  <c r="D90" i="8"/>
  <c r="E77" i="10" l="1" a="1"/>
  <c r="E77" i="10" s="1"/>
  <c r="E25" i="10" a="1"/>
  <c r="E25" i="10" s="1"/>
  <c r="F28" i="10" a="1"/>
  <c r="F28" i="10" s="1"/>
  <c r="F80" i="10" a="1"/>
  <c r="F80" i="10" s="1"/>
  <c r="F7" i="10" a="1"/>
  <c r="F7" i="10" s="1"/>
  <c r="F59" i="10" a="1"/>
  <c r="F59" i="10" s="1"/>
  <c r="E17" i="10" a="1"/>
  <c r="E17" i="10" s="1"/>
  <c r="E69" i="10" a="1"/>
  <c r="E69" i="10" s="1"/>
  <c r="E27" i="10" a="1"/>
  <c r="E27" i="10" s="1"/>
  <c r="E79" i="10" a="1"/>
  <c r="E79" i="10" s="1"/>
  <c r="E8" i="10" a="1"/>
  <c r="E8" i="10" s="1"/>
  <c r="E60" i="10" a="1"/>
  <c r="E60" i="10" s="1"/>
  <c r="E61" i="10" a="1"/>
  <c r="E61" i="10" s="1"/>
  <c r="E9" i="10" a="1"/>
  <c r="E9" i="10" s="1"/>
  <c r="F62" i="10" a="1"/>
  <c r="F62" i="10" s="1"/>
  <c r="F10" i="10" a="1"/>
  <c r="F10" i="10" s="1"/>
  <c r="E29" i="10" a="1"/>
  <c r="E29" i="10" s="1"/>
  <c r="E81" i="10" a="1"/>
  <c r="E81" i="10" s="1"/>
  <c r="E15" i="10" a="1"/>
  <c r="E15" i="10" s="1"/>
  <c r="E67" i="10" a="1"/>
  <c r="E67" i="10" s="1"/>
  <c r="E83" i="10" a="1"/>
  <c r="E83" i="10" s="1"/>
  <c r="E31" i="10" a="1"/>
  <c r="E31" i="10" s="1"/>
  <c r="E63" i="10" a="1"/>
  <c r="E63" i="10" s="1"/>
  <c r="E11" i="10" a="1"/>
  <c r="E11" i="10" s="1"/>
  <c r="E21" i="10" a="1"/>
  <c r="E21" i="10" s="1"/>
  <c r="E73" i="10" a="1"/>
  <c r="E73" i="10" s="1"/>
  <c r="E22" i="10" a="1"/>
  <c r="E22" i="10" s="1"/>
  <c r="E74" i="10" a="1"/>
  <c r="E74" i="10" s="1"/>
  <c r="F72" i="10" a="1"/>
  <c r="F72" i="10" s="1"/>
  <c r="F20" i="10" a="1"/>
  <c r="F20" i="10" s="1"/>
  <c r="E71" i="10" a="1"/>
  <c r="E71" i="10" s="1"/>
  <c r="E19" i="10" a="1"/>
  <c r="E19" i="10" s="1"/>
  <c r="E14" i="10" a="1"/>
  <c r="E14" i="10" s="1"/>
  <c r="E66" i="10" a="1"/>
  <c r="E66" i="10" s="1"/>
  <c r="E82" i="10" a="1"/>
  <c r="E82" i="10" s="1"/>
  <c r="E30" i="10" a="1"/>
  <c r="E30" i="10" s="1"/>
  <c r="E75" i="10" a="1"/>
  <c r="E75" i="10" s="1"/>
  <c r="E23" i="10" a="1"/>
  <c r="E23" i="10" s="1"/>
  <c r="E64" i="10" a="1"/>
  <c r="E64" i="10" s="1"/>
  <c r="E12" i="10" a="1"/>
  <c r="E12" i="10" s="1"/>
  <c r="E78" i="10" a="1"/>
  <c r="E78" i="10" s="1"/>
  <c r="E26" i="10" a="1"/>
  <c r="E26" i="10" s="1"/>
  <c r="E16" i="10" a="1"/>
  <c r="E16" i="10" s="1"/>
  <c r="E68" i="10" a="1"/>
  <c r="E68" i="10" s="1"/>
  <c r="AT34" i="8"/>
  <c r="AF32" i="8"/>
  <c r="AG32" i="8" s="1"/>
  <c r="Q34" i="8"/>
  <c r="L10" i="28" s="1" a="1"/>
  <c r="L10" i="28" s="1"/>
  <c r="M19" i="28"/>
  <c r="M48" i="28" s="1"/>
  <c r="AF31" i="8"/>
  <c r="AF33" i="8"/>
  <c r="AT14" i="8"/>
  <c r="Q98" i="8"/>
  <c r="Q110" i="8"/>
  <c r="Q99" i="8"/>
  <c r="Q113" i="8"/>
  <c r="AF26" i="8"/>
  <c r="AF25" i="8"/>
  <c r="Q26" i="8"/>
  <c r="Q111" i="8"/>
  <c r="Q17" i="8"/>
  <c r="Q115" i="8"/>
  <c r="Q24" i="8"/>
  <c r="Q23" i="8"/>
  <c r="F65" i="10" s="1" a="1"/>
  <c r="F65" i="10" s="1"/>
  <c r="Q97" i="8"/>
  <c r="Q28" i="8"/>
  <c r="Q106" i="8"/>
  <c r="Q114" i="8"/>
  <c r="Q105" i="8"/>
  <c r="Q109" i="8"/>
  <c r="AT28" i="8"/>
  <c r="Q21" i="8"/>
  <c r="Q117" i="8"/>
  <c r="Q94" i="8"/>
  <c r="Q116" i="8"/>
  <c r="Q31" i="8"/>
  <c r="R95" i="8"/>
  <c r="R118" i="8"/>
  <c r="AF21" i="8"/>
  <c r="Q100" i="8"/>
  <c r="AF30" i="8"/>
  <c r="Q108" i="8"/>
  <c r="Q101" i="8"/>
  <c r="AF27" i="8"/>
  <c r="AF13" i="8"/>
  <c r="Q112" i="8"/>
  <c r="AF20" i="8"/>
  <c r="Q102" i="8"/>
  <c r="AF19" i="8"/>
  <c r="Q107" i="8"/>
  <c r="Q104" i="8"/>
  <c r="Q93" i="8"/>
  <c r="Q18" i="8"/>
  <c r="AT29" i="8"/>
  <c r="Q103" i="8"/>
  <c r="AG34" i="8"/>
  <c r="M28" i="28" s="1" a="1"/>
  <c r="M28" i="28" s="1"/>
  <c r="N28" i="28" s="1"/>
  <c r="AT23" i="8"/>
  <c r="Q30" i="8"/>
  <c r="AT30" i="8"/>
  <c r="AT18" i="8"/>
  <c r="Q27" i="8"/>
  <c r="AT19" i="8"/>
  <c r="AT27" i="8"/>
  <c r="AT33" i="8"/>
  <c r="Q29" i="8"/>
  <c r="AT13" i="8"/>
  <c r="Q25" i="8"/>
  <c r="R10" i="8"/>
  <c r="AT31" i="8"/>
  <c r="AF14" i="8"/>
  <c r="AT25" i="8"/>
  <c r="Q15" i="8"/>
  <c r="Q11" i="8"/>
  <c r="AT26" i="8"/>
  <c r="AT11" i="8"/>
  <c r="R26" i="8"/>
  <c r="AF15" i="8"/>
  <c r="Q32" i="8"/>
  <c r="F76" i="10" s="1" a="1"/>
  <c r="F76" i="10" s="1"/>
  <c r="Q20" i="8"/>
  <c r="Q12" i="8"/>
  <c r="AT12" i="8"/>
  <c r="AT20" i="8"/>
  <c r="R17" i="8"/>
  <c r="AT15" i="8"/>
  <c r="Q33" i="8"/>
  <c r="R21" i="8"/>
  <c r="Q13" i="8"/>
  <c r="AU9" i="8"/>
  <c r="AU34" i="8"/>
  <c r="AT16" i="8"/>
  <c r="AT22" i="8"/>
  <c r="AT17" i="8"/>
  <c r="AT10" i="8"/>
  <c r="AT32" i="8"/>
  <c r="AT24" i="8"/>
  <c r="AT21" i="8"/>
  <c r="AF22" i="8"/>
  <c r="AF10" i="8"/>
  <c r="AG28" i="8"/>
  <c r="AG18" i="8"/>
  <c r="AF17" i="8"/>
  <c r="AG21" i="8"/>
  <c r="AF24" i="8"/>
  <c r="AG12" i="8"/>
  <c r="AE119" i="8"/>
  <c r="AF96" i="8"/>
  <c r="AG25" i="8"/>
  <c r="AG11" i="8"/>
  <c r="AG23" i="8"/>
  <c r="AG33" i="8"/>
  <c r="AG9" i="8"/>
  <c r="AG29" i="8"/>
  <c r="R19" i="8"/>
  <c r="G70" i="10" s="1" a="1"/>
  <c r="G70" i="10" s="1"/>
  <c r="R14" i="8"/>
  <c r="R9" i="8"/>
  <c r="Q16" i="8"/>
  <c r="R22" i="8"/>
  <c r="R96" i="8"/>
  <c r="Q119" i="8"/>
  <c r="E86" i="10" l="1"/>
  <c r="E53" i="10" s="1"/>
  <c r="E54" i="10" s="1"/>
  <c r="F71" i="10" a="1"/>
  <c r="F71" i="10" s="1"/>
  <c r="F19" i="10" a="1"/>
  <c r="F19" i="10" s="1"/>
  <c r="G20" i="10" a="1"/>
  <c r="G20" i="10" s="1"/>
  <c r="H20" i="10" s="1"/>
  <c r="I20" i="10" s="1"/>
  <c r="G72" i="10" a="1"/>
  <c r="G72" i="10" s="1"/>
  <c r="G83" i="10" a="1"/>
  <c r="G83" i="10" s="1"/>
  <c r="G31" i="10" a="1"/>
  <c r="G31" i="10" s="1"/>
  <c r="H31" i="10" s="1"/>
  <c r="I31" i="10" s="1"/>
  <c r="F77" i="10" a="1"/>
  <c r="F77" i="10" s="1"/>
  <c r="F25" i="10" a="1"/>
  <c r="F25" i="10" s="1"/>
  <c r="F14" i="10" a="1"/>
  <c r="F14" i="10" s="1"/>
  <c r="F66" i="10" a="1"/>
  <c r="F66" i="10" s="1"/>
  <c r="F64" i="10" a="1"/>
  <c r="F64" i="10" s="1"/>
  <c r="F12" i="10" a="1"/>
  <c r="F12" i="10" s="1"/>
  <c r="G81" i="10" a="1"/>
  <c r="G81" i="10" s="1"/>
  <c r="G29" i="10" a="1"/>
  <c r="G29" i="10" s="1"/>
  <c r="H29" i="10" s="1"/>
  <c r="I29" i="10" s="1"/>
  <c r="F22" i="10" a="1"/>
  <c r="F22" i="10" s="1"/>
  <c r="F74" i="10" a="1"/>
  <c r="F74" i="10" s="1"/>
  <c r="F81" i="10" a="1"/>
  <c r="F81" i="10" s="1"/>
  <c r="F29" i="10" a="1"/>
  <c r="F29" i="10" s="1"/>
  <c r="R34" i="8"/>
  <c r="G80" i="10" a="1"/>
  <c r="G80" i="10" s="1"/>
  <c r="G28" i="10" a="1"/>
  <c r="G28" i="10" s="1"/>
  <c r="H28" i="10" s="1"/>
  <c r="I28" i="10" s="1"/>
  <c r="G62" i="10" a="1"/>
  <c r="G62" i="10" s="1"/>
  <c r="G10" i="10" a="1"/>
  <c r="G10" i="10" s="1"/>
  <c r="H10" i="10" s="1"/>
  <c r="I10" i="10" s="1"/>
  <c r="F82" i="10" a="1"/>
  <c r="F82" i="10" s="1"/>
  <c r="F30" i="10" a="1"/>
  <c r="F30" i="10" s="1"/>
  <c r="F78" i="10" a="1"/>
  <c r="F78" i="10" s="1"/>
  <c r="F26" i="10" a="1"/>
  <c r="F26" i="10" s="1"/>
  <c r="G71" i="10" a="1"/>
  <c r="G71" i="10" s="1"/>
  <c r="G19" i="10" a="1"/>
  <c r="G19" i="10" s="1"/>
  <c r="H19" i="10" s="1"/>
  <c r="I19" i="10" s="1"/>
  <c r="F15" i="10" a="1"/>
  <c r="F15" i="10" s="1"/>
  <c r="F67" i="10" a="1"/>
  <c r="F67" i="10" s="1"/>
  <c r="G7" i="10" a="1"/>
  <c r="G7" i="10" s="1"/>
  <c r="G59" i="10" a="1"/>
  <c r="G59" i="10" s="1"/>
  <c r="F21" i="10" a="1"/>
  <c r="F21" i="10" s="1"/>
  <c r="F73" i="10" a="1"/>
  <c r="F73" i="10" s="1"/>
  <c r="F27" i="10" a="1"/>
  <c r="F27" i="10" s="1"/>
  <c r="F79" i="10" a="1"/>
  <c r="F79" i="10" s="1"/>
  <c r="F83" i="10" a="1"/>
  <c r="F83" i="10" s="1"/>
  <c r="F31" i="10" a="1"/>
  <c r="F31" i="10" s="1"/>
  <c r="F68" i="10" a="1"/>
  <c r="F68" i="10" s="1"/>
  <c r="F16" i="10" a="1"/>
  <c r="F16" i="10" s="1"/>
  <c r="F23" i="10" a="1"/>
  <c r="F23" i="10" s="1"/>
  <c r="F75" i="10" a="1"/>
  <c r="F75" i="10" s="1"/>
  <c r="F69" i="10" a="1"/>
  <c r="F69" i="10" s="1"/>
  <c r="F17" i="10" a="1"/>
  <c r="F17" i="10" s="1"/>
  <c r="F60" i="10" a="1"/>
  <c r="F60" i="10" s="1"/>
  <c r="F8" i="10" a="1"/>
  <c r="F8" i="10" s="1"/>
  <c r="F61" i="10" a="1"/>
  <c r="F61" i="10" s="1"/>
  <c r="F9" i="10" a="1"/>
  <c r="F9" i="10" s="1"/>
  <c r="F63" i="10" a="1"/>
  <c r="F63" i="10" s="1"/>
  <c r="F11" i="10" a="1"/>
  <c r="F11" i="10" s="1"/>
  <c r="R28" i="8"/>
  <c r="AG31" i="8"/>
  <c r="AG20" i="8"/>
  <c r="AU28" i="8"/>
  <c r="N34" i="28"/>
  <c r="N47" i="28" s="1"/>
  <c r="O28" i="28"/>
  <c r="O34" i="28" s="1"/>
  <c r="O47" i="28" s="1"/>
  <c r="R24" i="8"/>
  <c r="AG30" i="8"/>
  <c r="AU31" i="8"/>
  <c r="R31" i="8"/>
  <c r="AG27" i="8"/>
  <c r="AU26" i="8"/>
  <c r="AU19" i="8"/>
  <c r="AU21" i="8"/>
  <c r="R23" i="8"/>
  <c r="G65" i="10" s="1" a="1"/>
  <c r="G65" i="10" s="1"/>
  <c r="M34" i="28"/>
  <c r="M47" i="28" s="1"/>
  <c r="M10" i="28" a="1"/>
  <c r="M10" i="28" s="1"/>
  <c r="AG26" i="8"/>
  <c r="AU23" i="8"/>
  <c r="AU11" i="8"/>
  <c r="AU29" i="8"/>
  <c r="AG13" i="8"/>
  <c r="R116" i="8"/>
  <c r="R109" i="8"/>
  <c r="R97" i="8"/>
  <c r="R113" i="8"/>
  <c r="AG22" i="8"/>
  <c r="AU30" i="8"/>
  <c r="R93" i="8"/>
  <c r="R99" i="8"/>
  <c r="AU13" i="8"/>
  <c r="R18" i="8"/>
  <c r="R104" i="8"/>
  <c r="R101" i="8"/>
  <c r="R94" i="8"/>
  <c r="R119" i="8"/>
  <c r="AU25" i="8"/>
  <c r="R110" i="8"/>
  <c r="R11" i="8"/>
  <c r="R107" i="8"/>
  <c r="R108" i="8"/>
  <c r="R100" i="8"/>
  <c r="R105" i="8"/>
  <c r="R98" i="8"/>
  <c r="R117" i="8"/>
  <c r="R114" i="8"/>
  <c r="R115" i="8"/>
  <c r="R102" i="8"/>
  <c r="R106" i="8"/>
  <c r="AU33" i="8"/>
  <c r="AG15" i="8"/>
  <c r="AG19" i="8"/>
  <c r="AV34" i="8"/>
  <c r="AU18" i="8"/>
  <c r="R112" i="8"/>
  <c r="AU14" i="8"/>
  <c r="R103" i="8"/>
  <c r="R111" i="8"/>
  <c r="R30" i="8"/>
  <c r="R25" i="8"/>
  <c r="AU15" i="8"/>
  <c r="R27" i="8"/>
  <c r="AU27" i="8"/>
  <c r="R29" i="8"/>
  <c r="AG14" i="8"/>
  <c r="R15" i="8"/>
  <c r="AU12" i="8"/>
  <c r="R32" i="8"/>
  <c r="G76" i="10" s="1" a="1"/>
  <c r="G76" i="10" s="1"/>
  <c r="AU32" i="8"/>
  <c r="R12" i="8"/>
  <c r="AU20" i="8"/>
  <c r="R20" i="8"/>
  <c r="R33" i="8"/>
  <c r="R13" i="8"/>
  <c r="AU24" i="8"/>
  <c r="AU16" i="8"/>
  <c r="AU22" i="8"/>
  <c r="AU17" i="8"/>
  <c r="AG17" i="8"/>
  <c r="AU10" i="8"/>
  <c r="AG10" i="8"/>
  <c r="AV26" i="8"/>
  <c r="AV9" i="8"/>
  <c r="AV28" i="8"/>
  <c r="AV31" i="8"/>
  <c r="AV21" i="8"/>
  <c r="AV11" i="8"/>
  <c r="AG24" i="8"/>
  <c r="AF119" i="8"/>
  <c r="AG96" i="8"/>
  <c r="AG119" i="8" s="1"/>
  <c r="R16" i="8"/>
  <c r="E24" i="10" l="1"/>
  <c r="E18" i="10"/>
  <c r="E13" i="10"/>
  <c r="F86" i="10"/>
  <c r="F53" i="10" s="1"/>
  <c r="F54" i="10" s="1"/>
  <c r="G75" i="10" a="1"/>
  <c r="G75" i="10" s="1"/>
  <c r="G23" i="10" a="1"/>
  <c r="G23" i="10" s="1"/>
  <c r="H23" i="10" s="1"/>
  <c r="I23" i="10" s="1"/>
  <c r="G69" i="10" a="1"/>
  <c r="G69" i="10" s="1"/>
  <c r="G17" i="10" a="1"/>
  <c r="G17" i="10" s="1"/>
  <c r="H17" i="10" s="1"/>
  <c r="I17" i="10" s="1"/>
  <c r="G16" i="10" a="1"/>
  <c r="G16" i="10" s="1"/>
  <c r="H16" i="10" s="1"/>
  <c r="I16" i="10" s="1"/>
  <c r="G68" i="10" a="1"/>
  <c r="G68" i="10" s="1"/>
  <c r="G30" i="10" a="1"/>
  <c r="G30" i="10" s="1"/>
  <c r="H30" i="10" s="1"/>
  <c r="I30" i="10" s="1"/>
  <c r="G82" i="10" a="1"/>
  <c r="G82" i="10" s="1"/>
  <c r="G77" i="10" a="1"/>
  <c r="G77" i="10" s="1"/>
  <c r="G25" i="10" a="1"/>
  <c r="G25" i="10" s="1"/>
  <c r="H25" i="10" s="1"/>
  <c r="I25" i="10" s="1"/>
  <c r="G73" i="10" a="1"/>
  <c r="G73" i="10" s="1"/>
  <c r="G21" i="10" a="1"/>
  <c r="G21" i="10" s="1"/>
  <c r="H21" i="10" s="1"/>
  <c r="I21" i="10" s="1"/>
  <c r="G26" i="10" a="1"/>
  <c r="G26" i="10" s="1"/>
  <c r="H26" i="10" s="1"/>
  <c r="I26" i="10" s="1"/>
  <c r="G78" i="10" a="1"/>
  <c r="G78" i="10" s="1"/>
  <c r="G15" i="10" a="1"/>
  <c r="G15" i="10" s="1"/>
  <c r="H15" i="10" s="1"/>
  <c r="I15" i="10" s="1"/>
  <c r="G67" i="10" a="1"/>
  <c r="G67" i="10" s="1"/>
  <c r="G63" i="10" a="1"/>
  <c r="G63" i="10" s="1"/>
  <c r="G11" i="10" a="1"/>
  <c r="G11" i="10" s="1"/>
  <c r="H11" i="10" s="1"/>
  <c r="I11" i="10" s="1"/>
  <c r="G66" i="10" a="1"/>
  <c r="G66" i="10" s="1"/>
  <c r="G14" i="10" a="1"/>
  <c r="G14" i="10" s="1"/>
  <c r="H14" i="10" s="1"/>
  <c r="I14" i="10" s="1"/>
  <c r="G9" i="10" a="1"/>
  <c r="G9" i="10" s="1"/>
  <c r="H9" i="10" s="1"/>
  <c r="I9" i="10" s="1"/>
  <c r="G61" i="10" a="1"/>
  <c r="G61" i="10" s="1"/>
  <c r="G8" i="10" a="1"/>
  <c r="G8" i="10" s="1"/>
  <c r="H8" i="10" s="1"/>
  <c r="I8" i="10" s="1"/>
  <c r="G60" i="10" a="1"/>
  <c r="G60" i="10" s="1"/>
  <c r="G12" i="10" a="1"/>
  <c r="G12" i="10" s="1"/>
  <c r="H12" i="10" s="1"/>
  <c r="I12" i="10" s="1"/>
  <c r="G64" i="10" a="1"/>
  <c r="G64" i="10" s="1"/>
  <c r="G79" i="10" a="1"/>
  <c r="G79" i="10" s="1"/>
  <c r="G27" i="10" a="1"/>
  <c r="G27" i="10" s="1"/>
  <c r="H27" i="10" s="1"/>
  <c r="I27" i="10" s="1"/>
  <c r="G22" i="10" a="1"/>
  <c r="G22" i="10" s="1"/>
  <c r="H22" i="10" s="1"/>
  <c r="I22" i="10" s="1"/>
  <c r="G74" i="10" a="1"/>
  <c r="G74" i="10" s="1"/>
  <c r="H7" i="10"/>
  <c r="AV22" i="8"/>
  <c r="AV19" i="8"/>
  <c r="AV18" i="8"/>
  <c r="AV25" i="8"/>
  <c r="AV23" i="8"/>
  <c r="AV27" i="8"/>
  <c r="AV14" i="8"/>
  <c r="AV29" i="8"/>
  <c r="AV13" i="8"/>
  <c r="AV30" i="8"/>
  <c r="AV15" i="8"/>
  <c r="AV12" i="8"/>
  <c r="AV32" i="8"/>
  <c r="AV17" i="8"/>
  <c r="AV20" i="8"/>
  <c r="AV33" i="8"/>
  <c r="AV16" i="8"/>
  <c r="AV10" i="8"/>
  <c r="AV24" i="8"/>
  <c r="F24" i="10" l="1"/>
  <c r="F18" i="10"/>
  <c r="F13" i="10"/>
  <c r="G86" i="10"/>
  <c r="G53" i="10" s="1"/>
  <c r="G54" i="10" s="1"/>
  <c r="I7" i="10"/>
  <c r="G24" i="10" l="1"/>
  <c r="G18" i="10"/>
  <c r="G13" i="10"/>
  <c r="C16" i="28"/>
  <c r="C46" i="28" s="1"/>
  <c r="J16" i="28"/>
  <c r="J46" i="28" s="1"/>
  <c r="H16" i="28"/>
  <c r="H46" i="28" s="1"/>
  <c r="G16" i="28"/>
  <c r="G46" i="28" s="1"/>
  <c r="F16" i="28"/>
  <c r="F46" i="28" s="1"/>
  <c r="D16" i="28"/>
  <c r="D46" i="28" s="1"/>
  <c r="L16" i="28"/>
  <c r="L46" i="28" s="1"/>
  <c r="M16" i="28"/>
  <c r="M46" i="28" s="1"/>
  <c r="I16" i="28"/>
  <c r="I46" i="28" s="1"/>
  <c r="E16" i="28"/>
  <c r="E46" i="28" s="1"/>
  <c r="K16" i="28"/>
  <c r="K46" i="28" s="1"/>
  <c r="H13" i="10" l="1"/>
  <c r="H18" i="10"/>
  <c r="I18" i="10" s="1"/>
  <c r="H24" i="10"/>
  <c r="I24" i="10" s="1"/>
  <c r="F33" i="10" l="1"/>
  <c r="E33" i="10"/>
  <c r="G33" i="10"/>
  <c r="I13" i="10"/>
  <c r="I33" i="10" s="1"/>
  <c r="O10" i="28" s="1"/>
  <c r="O16" i="28" s="1"/>
  <c r="O46" i="28" s="1"/>
  <c r="H33" i="10"/>
  <c r="N10" i="28" s="1"/>
  <c r="N16" i="28" s="1"/>
  <c r="N46"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PX-Web Ekstern</author>
  </authors>
  <commentList>
    <comment ref="A352" authorId="0" shapeId="0" xr:uid="{ADB583D6-70B3-4DAC-ABB8-31CBDC909B35}">
      <text>
        <r>
          <rPr>
            <sz val="9"/>
            <color rgb="FF000000"/>
            <rFont val="Tahoma"/>
            <family val="2"/>
          </rPr>
          <t xml:space="preserve">43.220 VVS-arbeid er fra 01.01.2013 splitta i 2 undergrupper: &lt;/p&gt;
43.221 Rørlegger- og ventilasjonsarbeid &lt;/p&gt;
43.222 Kuldeanlegg- og varmepumpearbeid &lt;/p&gt;
</t>
        </r>
      </text>
    </comment>
    <comment ref="X352" authorId="0" shapeId="0" xr:uid="{265E648B-2214-4575-9F2E-D51BC7E58A17}">
      <text>
        <r>
          <rPr>
            <sz val="9"/>
            <color rgb="FF000000"/>
            <rFont val="Tahoma"/>
            <family val="2"/>
          </rPr>
          <t xml:space="preserve">43.220 VVS-arbeid er fra 01.01.2013 splitta i 2 undergrupper: &lt;/p&gt;
43.221 Rørlegger- og ventilasjonsarbeid &lt;/p&gt;
43.222 Kuldeanlegg- og varmepumpearbeid &lt;/p&gt;
</t>
        </r>
      </text>
    </comment>
    <comment ref="A542" authorId="0" shapeId="0" xr:uid="{67A7D782-FE08-4E20-8FF8-BAF959245983}">
      <text>
        <r>
          <rPr>
            <sz val="9"/>
            <color rgb="FF000000"/>
            <rFont val="Tahoma"/>
            <family val="2"/>
          </rPr>
          <t xml:space="preserve">Utgått kode.
</t>
        </r>
      </text>
    </comment>
    <comment ref="X542" authorId="0" shapeId="0" xr:uid="{281C72F4-2BB6-472F-8408-3768DCDD3E49}">
      <text>
        <r>
          <rPr>
            <sz val="9"/>
            <color rgb="FF000000"/>
            <rFont val="Tahoma"/>
            <family val="2"/>
          </rPr>
          <t xml:space="preserve">Utgått kode.
</t>
        </r>
      </text>
    </comment>
    <comment ref="A562" authorId="0" shapeId="0" xr:uid="{FF0164C5-8C92-4A60-89E2-E6D5472DF712}">
      <text>
        <r>
          <rPr>
            <sz val="9"/>
            <color rgb="FF000000"/>
            <rFont val="Tahoma"/>
            <family val="2"/>
          </rPr>
          <t xml:space="preserve">Utgått kode.
</t>
        </r>
      </text>
    </comment>
    <comment ref="X562" authorId="0" shapeId="0" xr:uid="{E454C613-8732-4A39-A6E1-D132BC1B2AEC}">
      <text>
        <r>
          <rPr>
            <sz val="9"/>
            <color rgb="FF000000"/>
            <rFont val="Tahoma"/>
            <family val="2"/>
          </rPr>
          <t xml:space="preserve">Utgått kode.
</t>
        </r>
      </text>
    </comment>
    <comment ref="A563" authorId="0" shapeId="0" xr:uid="{A20F794F-1937-4816-93BE-E0C9D70CCEBC}">
      <text>
        <r>
          <rPr>
            <sz val="9"/>
            <color rgb="FF000000"/>
            <rFont val="Tahoma"/>
            <family val="2"/>
          </rPr>
          <t xml:space="preserve">Utgått kode.
</t>
        </r>
      </text>
    </comment>
    <comment ref="X563" authorId="0" shapeId="0" xr:uid="{5FC5C36F-12AA-4064-8F54-BBFFBF4BFE16}">
      <text>
        <r>
          <rPr>
            <sz val="9"/>
            <color rgb="FF000000"/>
            <rFont val="Tahoma"/>
            <family val="2"/>
          </rPr>
          <t xml:space="preserve">Utgått kode.
</t>
        </r>
      </text>
    </comment>
    <comment ref="A603" authorId="0" shapeId="0" xr:uid="{02E37E81-B756-4567-BB0F-45445FD7557E}">
      <text>
        <r>
          <rPr>
            <sz val="9"/>
            <color rgb="FF000000"/>
            <rFont val="Tahoma"/>
            <family val="2"/>
          </rPr>
          <t xml:space="preserve">Utgått kode.
</t>
        </r>
      </text>
    </comment>
    <comment ref="X603" authorId="0" shapeId="0" xr:uid="{C5E5E164-38ED-4B9F-A591-85747FC6EA9A}">
      <text>
        <r>
          <rPr>
            <sz val="9"/>
            <color rgb="FF000000"/>
            <rFont val="Tahoma"/>
            <family val="2"/>
          </rPr>
          <t xml:space="preserve">Utgått kode.
</t>
        </r>
      </text>
    </comment>
    <comment ref="A604" authorId="0" shapeId="0" xr:uid="{6DC1B732-2941-475C-A3E6-019B0E8093F7}">
      <text>
        <r>
          <rPr>
            <sz val="9"/>
            <color rgb="FF000000"/>
            <rFont val="Tahoma"/>
            <family val="2"/>
          </rPr>
          <t xml:space="preserve">Utgått kode.
</t>
        </r>
      </text>
    </comment>
    <comment ref="X604" authorId="0" shapeId="0" xr:uid="{642FB727-FA56-47D0-9531-4D8602A295D5}">
      <text>
        <r>
          <rPr>
            <sz val="9"/>
            <color rgb="FF000000"/>
            <rFont val="Tahoma"/>
            <family val="2"/>
          </rPr>
          <t xml:space="preserve">Utgått kode.
</t>
        </r>
      </text>
    </comment>
    <comment ref="A608" authorId="0" shapeId="0" xr:uid="{CDFBF195-2DC8-4529-878B-ECEC9F2263A8}">
      <text>
        <r>
          <rPr>
            <sz val="9"/>
            <color rgb="FF000000"/>
            <rFont val="Tahoma"/>
            <family val="2"/>
          </rPr>
          <t xml:space="preserve">Utgått kode.
</t>
        </r>
      </text>
    </comment>
    <comment ref="X608" authorId="0" shapeId="0" xr:uid="{1FBADDDA-73B4-45B7-BE3D-EADACC611E69}">
      <text>
        <r>
          <rPr>
            <sz val="9"/>
            <color rgb="FF000000"/>
            <rFont val="Tahoma"/>
            <family val="2"/>
          </rPr>
          <t xml:space="preserve">Utgått kode.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22F85E-048A-4920-BDA5-142F3046B3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6FF65C8-6FE8-48A9-879C-9B3403049FDA}" name="WorksheetConnection_Analyse - Næringsanalyse Telemark 2012-2023.xlsx!Næringer" type="102" refreshedVersion="8" minRefreshableVersion="5">
    <extLst>
      <ext xmlns:x15="http://schemas.microsoft.com/office/spreadsheetml/2010/11/main" uri="{DE250136-89BD-433C-8126-D09CA5730AF9}">
        <x15:connection id="Næringer" autoDelete="1">
          <x15:rangePr sourceName="_xlcn.WorksheetConnection_AnalyseNæringsanalyseTelemark20122023.xlsxNæringer1"/>
        </x15:connection>
      </ext>
    </extLst>
  </connection>
  <connection id="3" xr16:uid="{EBACC975-82F9-4466-AB24-4E84B2111209}" name="WorksheetConnection_Analyse - Næringsanalyse Telemark 2012-2023.xlsx!Tbl_2022" type="102" refreshedVersion="8" minRefreshableVersion="5">
    <extLst>
      <ext xmlns:x15="http://schemas.microsoft.com/office/spreadsheetml/2010/11/main" uri="{DE250136-89BD-433C-8126-D09CA5730AF9}">
        <x15:connection id="Tbl_2022">
          <x15:rangePr sourceName="_xlcn.WorksheetConnection_AnalyseNæringsanalyseTelemark20122023.xlsxTbl_20221"/>
        </x15:connection>
      </ext>
    </extLst>
  </connection>
  <connection id="4" xr16:uid="{E76A0139-C209-4822-91E4-1F051B75D223}" name="WorksheetConnection_Analyse - Næringsanalyse Telemark 2012-2023.xlsx!Tbl_2023" type="102" refreshedVersion="8" minRefreshableVersion="5">
    <extLst>
      <ext xmlns:x15="http://schemas.microsoft.com/office/spreadsheetml/2010/11/main" uri="{DE250136-89BD-433C-8126-D09CA5730AF9}">
        <x15:connection id="Tbl_2023">
          <x15:rangePr sourceName="_xlcn.WorksheetConnection_AnalyseNæringsanalyseTelemark20122023.xlsxTbl_20231"/>
        </x15:connection>
      </ext>
    </extLst>
  </connection>
  <connection id="5" xr16:uid="{D7927306-5408-400A-98E6-4E62C895167F}" name="WorksheetConnection_Analyse - Næringsanalyse Telemark 2012-2023.xlsx!Uttrekk_sys_TFK" type="102" refreshedVersion="8" minRefreshableVersion="5">
    <extLst>
      <ext xmlns:x15="http://schemas.microsoft.com/office/spreadsheetml/2010/11/main" uri="{DE250136-89BD-433C-8126-D09CA5730AF9}">
        <x15:connection id="Uttrekk_sys_TFK">
          <x15:rangePr sourceName="_xlcn.WorksheetConnection_AnalyseNæringsanalyseTelemark20122023.xlsxUttrekk_sys_TFK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<sst xmlns="http://schemas.openxmlformats.org/spreadsheetml/2006/main" count="7260" uniqueCount="1852">
  <si>
    <t>47.591</t>
  </si>
  <si>
    <t>Telemark</t>
  </si>
  <si>
    <t>Elektrisitets-, gass- og varmtvannsforsyning</t>
  </si>
  <si>
    <t>Industri</t>
  </si>
  <si>
    <t>35.111</t>
  </si>
  <si>
    <t>64.190</t>
  </si>
  <si>
    <t>86.101</t>
  </si>
  <si>
    <t>20.150</t>
  </si>
  <si>
    <t>50.201</t>
  </si>
  <si>
    <t>45.191</t>
  </si>
  <si>
    <t>72.190</t>
  </si>
  <si>
    <t>26.510</t>
  </si>
  <si>
    <t>24.422</t>
  </si>
  <si>
    <t>20.140</t>
  </si>
  <si>
    <t>20.300</t>
  </si>
  <si>
    <t>Bygge- og anleggsvirksomhet</t>
  </si>
  <si>
    <t>43.120</t>
  </si>
  <si>
    <t>35.130</t>
  </si>
  <si>
    <t>09.109</t>
  </si>
  <si>
    <t>33.120</t>
  </si>
  <si>
    <t>41.200</t>
  </si>
  <si>
    <t>20.130</t>
  </si>
  <si>
    <t>27.120</t>
  </si>
  <si>
    <t>20.590</t>
  </si>
  <si>
    <t>10.110</t>
  </si>
  <si>
    <t>26.600</t>
  </si>
  <si>
    <t>46.510</t>
  </si>
  <si>
    <t>50.101</t>
  </si>
  <si>
    <t>86.104</t>
  </si>
  <si>
    <t>26.120</t>
  </si>
  <si>
    <t>24.102</t>
  </si>
  <si>
    <t>46.390</t>
  </si>
  <si>
    <t>38.320</t>
  </si>
  <si>
    <t>50.102</t>
  </si>
  <si>
    <t>20.160</t>
  </si>
  <si>
    <t>86.906</t>
  </si>
  <si>
    <t>71.129</t>
  </si>
  <si>
    <t>58.290</t>
  </si>
  <si>
    <t>87.302</t>
  </si>
  <si>
    <t>27.110</t>
  </si>
  <si>
    <t>61.200</t>
  </si>
  <si>
    <t>94.992</t>
  </si>
  <si>
    <t>51.100</t>
  </si>
  <si>
    <t>26.300</t>
  </si>
  <si>
    <t>46.630</t>
  </si>
  <si>
    <t>84.120</t>
  </si>
  <si>
    <t>65.120</t>
  </si>
  <si>
    <t>10.510</t>
  </si>
  <si>
    <t>71.200</t>
  </si>
  <si>
    <t>20.410</t>
  </si>
  <si>
    <t>80.200</t>
  </si>
  <si>
    <t>10.850</t>
  </si>
  <si>
    <t>61.100</t>
  </si>
  <si>
    <t>43.990</t>
  </si>
  <si>
    <t>28.990</t>
  </si>
  <si>
    <t>49.311</t>
  </si>
  <si>
    <t>63.110</t>
  </si>
  <si>
    <t>29.200</t>
  </si>
  <si>
    <t>08.111</t>
  </si>
  <si>
    <t>62.020</t>
  </si>
  <si>
    <t>86.106</t>
  </si>
  <si>
    <t>30.115</t>
  </si>
  <si>
    <t>21.200</t>
  </si>
  <si>
    <t>86.107</t>
  </si>
  <si>
    <t>24.510</t>
  </si>
  <si>
    <t>25.400</t>
  </si>
  <si>
    <t>46.710</t>
  </si>
  <si>
    <t>74.101</t>
  </si>
  <si>
    <t>45.200</t>
  </si>
  <si>
    <t>20.110</t>
  </si>
  <si>
    <t>46.732</t>
  </si>
  <si>
    <t>81.210</t>
  </si>
  <si>
    <t>69.202</t>
  </si>
  <si>
    <t>10.130</t>
  </si>
  <si>
    <t>52.230</t>
  </si>
  <si>
    <t>93.120</t>
  </si>
  <si>
    <t>64.308</t>
  </si>
  <si>
    <t>23.990</t>
  </si>
  <si>
    <t>78.200</t>
  </si>
  <si>
    <t>43.221</t>
  </si>
  <si>
    <t>43.210</t>
  </si>
  <si>
    <t>10.710</t>
  </si>
  <si>
    <t>35.220</t>
  </si>
  <si>
    <t>52.299</t>
  </si>
  <si>
    <t>10.390</t>
  </si>
  <si>
    <t>Undervisning</t>
  </si>
  <si>
    <t>85.599</t>
  </si>
  <si>
    <t>36.000</t>
  </si>
  <si>
    <t>35.140</t>
  </si>
  <si>
    <t>96.010</t>
  </si>
  <si>
    <t>25.110</t>
  </si>
  <si>
    <t>24.430</t>
  </si>
  <si>
    <t>81.300</t>
  </si>
  <si>
    <t>Omsetning og drift av fast eiendom</t>
  </si>
  <si>
    <t>68.209</t>
  </si>
  <si>
    <t>86.105</t>
  </si>
  <si>
    <t>Post og distribusjonsvirksomhet</t>
  </si>
  <si>
    <t>53.100</t>
  </si>
  <si>
    <t>86.907</t>
  </si>
  <si>
    <t>46.473</t>
  </si>
  <si>
    <t>71.121</t>
  </si>
  <si>
    <t>25.620</t>
  </si>
  <si>
    <t>33.200</t>
  </si>
  <si>
    <t>47.919</t>
  </si>
  <si>
    <t>85.410</t>
  </si>
  <si>
    <t>22.210</t>
  </si>
  <si>
    <t>23.610</t>
  </si>
  <si>
    <t>62.010</t>
  </si>
  <si>
    <t>46.520</t>
  </si>
  <si>
    <t>80.100</t>
  </si>
  <si>
    <t>10.120</t>
  </si>
  <si>
    <t>Overnattings- og serveringsvirksomhet</t>
  </si>
  <si>
    <t>55.101</t>
  </si>
  <si>
    <t>11.050</t>
  </si>
  <si>
    <t>52.291</t>
  </si>
  <si>
    <t>11.070</t>
  </si>
  <si>
    <t>22.230</t>
  </si>
  <si>
    <t>45.310</t>
  </si>
  <si>
    <t>86.224</t>
  </si>
  <si>
    <t>26.400</t>
  </si>
  <si>
    <t>01.190</t>
  </si>
  <si>
    <t>42.110</t>
  </si>
  <si>
    <t>49.100</t>
  </si>
  <si>
    <t>84.130</t>
  </si>
  <si>
    <t>49.410</t>
  </si>
  <si>
    <t>88.991</t>
  </si>
  <si>
    <t>46.360</t>
  </si>
  <si>
    <t>16.100</t>
  </si>
  <si>
    <t>Fiske, fangst og akvakultur</t>
  </si>
  <si>
    <t>03.111</t>
  </si>
  <si>
    <t>41.109</t>
  </si>
  <si>
    <t>46.691</t>
  </si>
  <si>
    <t>38.110</t>
  </si>
  <si>
    <t>77.400</t>
  </si>
  <si>
    <t>52.292</t>
  </si>
  <si>
    <t>42.210</t>
  </si>
  <si>
    <t>82.910</t>
  </si>
  <si>
    <t>46.733</t>
  </si>
  <si>
    <t>69.100</t>
  </si>
  <si>
    <t>01.130</t>
  </si>
  <si>
    <t>69.201</t>
  </si>
  <si>
    <t>87.102</t>
  </si>
  <si>
    <t>30.116</t>
  </si>
  <si>
    <t>16.240</t>
  </si>
  <si>
    <t>30.111</t>
  </si>
  <si>
    <t>42.220</t>
  </si>
  <si>
    <t>45.112</t>
  </si>
  <si>
    <t>74.909</t>
  </si>
  <si>
    <t>47.521</t>
  </si>
  <si>
    <t>25.990</t>
  </si>
  <si>
    <t>01.620</t>
  </si>
  <si>
    <t>46.460</t>
  </si>
  <si>
    <t>28.120</t>
  </si>
  <si>
    <t>46.499</t>
  </si>
  <si>
    <t>23.120</t>
  </si>
  <si>
    <t>52.219</t>
  </si>
  <si>
    <t>77.110</t>
  </si>
  <si>
    <t>52.229</t>
  </si>
  <si>
    <t>85.202</t>
  </si>
  <si>
    <t>88.995</t>
  </si>
  <si>
    <t>77.320</t>
  </si>
  <si>
    <t>49.391</t>
  </si>
  <si>
    <t>10.890</t>
  </si>
  <si>
    <t>35.300</t>
  </si>
  <si>
    <t>46.694</t>
  </si>
  <si>
    <t>52.240</t>
  </si>
  <si>
    <t>58.130</t>
  </si>
  <si>
    <t>85.201</t>
  </si>
  <si>
    <t>46.421</t>
  </si>
  <si>
    <t>86.904</t>
  </si>
  <si>
    <t>64.920</t>
  </si>
  <si>
    <t>25.610</t>
  </si>
  <si>
    <t>70.220</t>
  </si>
  <si>
    <t>46.693</t>
  </si>
  <si>
    <t>25.730</t>
  </si>
  <si>
    <t>46.761</t>
  </si>
  <si>
    <t>46.495</t>
  </si>
  <si>
    <t>64.302</t>
  </si>
  <si>
    <t>85.609</t>
  </si>
  <si>
    <t>81.291</t>
  </si>
  <si>
    <t>32.500</t>
  </si>
  <si>
    <t>10.610</t>
  </si>
  <si>
    <t>30.112</t>
  </si>
  <si>
    <t>47.730</t>
  </si>
  <si>
    <t>56.101</t>
  </si>
  <si>
    <t>47.111</t>
  </si>
  <si>
    <t>25.930</t>
  </si>
  <si>
    <t>16.231</t>
  </si>
  <si>
    <t>46.610</t>
  </si>
  <si>
    <t>01.610</t>
  </si>
  <si>
    <t>27.320</t>
  </si>
  <si>
    <t>53.200</t>
  </si>
  <si>
    <t>10.520</t>
  </si>
  <si>
    <t>46.900</t>
  </si>
  <si>
    <t>46.740</t>
  </si>
  <si>
    <t>43.320</t>
  </si>
  <si>
    <t>91.022</t>
  </si>
  <si>
    <t>79.903</t>
  </si>
  <si>
    <t>18.120</t>
  </si>
  <si>
    <t>82.202</t>
  </si>
  <si>
    <t>28.920</t>
  </si>
  <si>
    <t>88.994</t>
  </si>
  <si>
    <t>60.200</t>
  </si>
  <si>
    <t>26.110</t>
  </si>
  <si>
    <t>52.221</t>
  </si>
  <si>
    <t>28.150</t>
  </si>
  <si>
    <t>38.220</t>
  </si>
  <si>
    <t>25.120</t>
  </si>
  <si>
    <t>43.330</t>
  </si>
  <si>
    <t>41.101</t>
  </si>
  <si>
    <t>77.390</t>
  </si>
  <si>
    <t>31.020</t>
  </si>
  <si>
    <t>71.112</t>
  </si>
  <si>
    <t>47.251</t>
  </si>
  <si>
    <t>46.410</t>
  </si>
  <si>
    <t>46.160</t>
  </si>
  <si>
    <t>45.320</t>
  </si>
  <si>
    <t>72.200</t>
  </si>
  <si>
    <t>88.993</t>
  </si>
  <si>
    <t>43.341</t>
  </si>
  <si>
    <t>27.400</t>
  </si>
  <si>
    <t>46.731</t>
  </si>
  <si>
    <t>46.739</t>
  </si>
  <si>
    <t>10.209</t>
  </si>
  <si>
    <t>43.110</t>
  </si>
  <si>
    <t>32.300</t>
  </si>
  <si>
    <t>47.641</t>
  </si>
  <si>
    <t>68.320</t>
  </si>
  <si>
    <t>66.220</t>
  </si>
  <si>
    <t>90.011</t>
  </si>
  <si>
    <t>38.210</t>
  </si>
  <si>
    <t>85.310</t>
  </si>
  <si>
    <t>22.220</t>
  </si>
  <si>
    <t>24.200</t>
  </si>
  <si>
    <t>43.911</t>
  </si>
  <si>
    <t>55.202</t>
  </si>
  <si>
    <t>10.910</t>
  </si>
  <si>
    <t>90.012</t>
  </si>
  <si>
    <t>43.223</t>
  </si>
  <si>
    <t>46.389</t>
  </si>
  <si>
    <t>62.030</t>
  </si>
  <si>
    <t>18.110</t>
  </si>
  <si>
    <t>71.122</t>
  </si>
  <si>
    <t>88.911</t>
  </si>
  <si>
    <t>46.750</t>
  </si>
  <si>
    <t>46.310</t>
  </si>
  <si>
    <t>23.700</t>
  </si>
  <si>
    <t>79.120</t>
  </si>
  <si>
    <t>42.120</t>
  </si>
  <si>
    <t>46.720</t>
  </si>
  <si>
    <t>13.300</t>
  </si>
  <si>
    <t>82.201</t>
  </si>
  <si>
    <t>33.150</t>
  </si>
  <si>
    <t>47.912</t>
  </si>
  <si>
    <t>52.212</t>
  </si>
  <si>
    <t>95.220</t>
  </si>
  <si>
    <t>37.000</t>
  </si>
  <si>
    <t>02.200</t>
  </si>
  <si>
    <t>16.232</t>
  </si>
  <si>
    <t>86.225</t>
  </si>
  <si>
    <t>47.420</t>
  </si>
  <si>
    <t>66.120</t>
  </si>
  <si>
    <t>08.120</t>
  </si>
  <si>
    <t>46.494</t>
  </si>
  <si>
    <t>46.620</t>
  </si>
  <si>
    <t>88.997</t>
  </si>
  <si>
    <t>68.310</t>
  </si>
  <si>
    <t>Uoppgitt</t>
  </si>
  <si>
    <t>00.000</t>
  </si>
  <si>
    <t>46.481</t>
  </si>
  <si>
    <t>94.991</t>
  </si>
  <si>
    <t>82.990</t>
  </si>
  <si>
    <t>85.320</t>
  </si>
  <si>
    <t>23.630</t>
  </si>
  <si>
    <t>47.540</t>
  </si>
  <si>
    <t>02.400</t>
  </si>
  <si>
    <t>86.221</t>
  </si>
  <si>
    <t>27.900</t>
  </si>
  <si>
    <t>45.402</t>
  </si>
  <si>
    <t>87.901</t>
  </si>
  <si>
    <t>85.591</t>
  </si>
  <si>
    <t>52.214</t>
  </si>
  <si>
    <t>52.100</t>
  </si>
  <si>
    <t>28.490</t>
  </si>
  <si>
    <t>46.431</t>
  </si>
  <si>
    <t>71.123</t>
  </si>
  <si>
    <t>46.422</t>
  </si>
  <si>
    <t>33.110</t>
  </si>
  <si>
    <t>38.120</t>
  </si>
  <si>
    <t>10.310</t>
  </si>
  <si>
    <t>81.220</t>
  </si>
  <si>
    <t>43.290</t>
  </si>
  <si>
    <t>68.100</t>
  </si>
  <si>
    <t>93.210</t>
  </si>
  <si>
    <t>47.789</t>
  </si>
  <si>
    <t>43.919</t>
  </si>
  <si>
    <t>46.220</t>
  </si>
  <si>
    <t>74.103</t>
  </si>
  <si>
    <t>39.000</t>
  </si>
  <si>
    <t>86.909</t>
  </si>
  <si>
    <t>50.203</t>
  </si>
  <si>
    <t>86.223</t>
  </si>
  <si>
    <t>01.479</t>
  </si>
  <si>
    <t>46.692</t>
  </si>
  <si>
    <t>17.110</t>
  </si>
  <si>
    <t>56.290</t>
  </si>
  <si>
    <t>03.222</t>
  </si>
  <si>
    <t>46.471</t>
  </si>
  <si>
    <t>93.292</t>
  </si>
  <si>
    <t>47.914</t>
  </si>
  <si>
    <t>42.910</t>
  </si>
  <si>
    <t>86.230</t>
  </si>
  <si>
    <t>95.110</t>
  </si>
  <si>
    <t>47.599</t>
  </si>
  <si>
    <t>79.110</t>
  </si>
  <si>
    <t>85.429</t>
  </si>
  <si>
    <t>50.202</t>
  </si>
  <si>
    <t>32.120</t>
  </si>
  <si>
    <t>90.034</t>
  </si>
  <si>
    <t>86.211</t>
  </si>
  <si>
    <t>28.210</t>
  </si>
  <si>
    <t>33.170</t>
  </si>
  <si>
    <t>47.523</t>
  </si>
  <si>
    <t>10.820</t>
  </si>
  <si>
    <t>81.101</t>
  </si>
  <si>
    <t>47.190</t>
  </si>
  <si>
    <t>81.109</t>
  </si>
  <si>
    <t>33.160</t>
  </si>
  <si>
    <t>47.761</t>
  </si>
  <si>
    <t>93.110</t>
  </si>
  <si>
    <t>01.110</t>
  </si>
  <si>
    <t>85.530</t>
  </si>
  <si>
    <t>71.113</t>
  </si>
  <si>
    <t>01.471</t>
  </si>
  <si>
    <t>58.110</t>
  </si>
  <si>
    <t>90.040</t>
  </si>
  <si>
    <t>74.901</t>
  </si>
  <si>
    <t>58.140</t>
  </si>
  <si>
    <t>31.090</t>
  </si>
  <si>
    <t>46.210</t>
  </si>
  <si>
    <t>73.110</t>
  </si>
  <si>
    <t>46.320</t>
  </si>
  <si>
    <t>47.529</t>
  </si>
  <si>
    <t>46.180</t>
  </si>
  <si>
    <t>47.782</t>
  </si>
  <si>
    <t>32.990</t>
  </si>
  <si>
    <t>14.130</t>
  </si>
  <si>
    <t>94.910</t>
  </si>
  <si>
    <t>74.200</t>
  </si>
  <si>
    <t>47.710</t>
  </si>
  <si>
    <t>49.393</t>
  </si>
  <si>
    <t>22.290</t>
  </si>
  <si>
    <t>49.392</t>
  </si>
  <si>
    <t>06.100</t>
  </si>
  <si>
    <t>33.140</t>
  </si>
  <si>
    <t>18.140</t>
  </si>
  <si>
    <t>87.909</t>
  </si>
  <si>
    <t>88.992</t>
  </si>
  <si>
    <t>47.913</t>
  </si>
  <si>
    <t>75.000</t>
  </si>
  <si>
    <t>29.100</t>
  </si>
  <si>
    <t>68.201</t>
  </si>
  <si>
    <t>96.020</t>
  </si>
  <si>
    <t>82.300</t>
  </si>
  <si>
    <t>30.990</t>
  </si>
  <si>
    <t>47.300</t>
  </si>
  <si>
    <t>42.990</t>
  </si>
  <si>
    <t>93.130</t>
  </si>
  <si>
    <t>46.660</t>
  </si>
  <si>
    <t>47.642</t>
  </si>
  <si>
    <t>55.300</t>
  </si>
  <si>
    <t>47.524</t>
  </si>
  <si>
    <t>93.190</t>
  </si>
  <si>
    <t>28.229</t>
  </si>
  <si>
    <t>08.990</t>
  </si>
  <si>
    <t>47.592</t>
  </si>
  <si>
    <t>96.030</t>
  </si>
  <si>
    <t>87.303</t>
  </si>
  <si>
    <t>81.299</t>
  </si>
  <si>
    <t>01.300</t>
  </si>
  <si>
    <t>46.650</t>
  </si>
  <si>
    <t>90.020</t>
  </si>
  <si>
    <t>28.290</t>
  </si>
  <si>
    <t>28.930</t>
  </si>
  <si>
    <t>94.200</t>
  </si>
  <si>
    <t>56.301</t>
  </si>
  <si>
    <t>59.140</t>
  </si>
  <si>
    <t>47.990</t>
  </si>
  <si>
    <t>93.291</t>
  </si>
  <si>
    <t>29.320</t>
  </si>
  <si>
    <t>47.750</t>
  </si>
  <si>
    <t>47.721</t>
  </si>
  <si>
    <t>73.120</t>
  </si>
  <si>
    <t>46.150</t>
  </si>
  <si>
    <t>74.102</t>
  </si>
  <si>
    <t>88.999</t>
  </si>
  <si>
    <t>92.000</t>
  </si>
  <si>
    <t>91.021</t>
  </si>
  <si>
    <t>47.911</t>
  </si>
  <si>
    <t>78.100</t>
  </si>
  <si>
    <t>10.840</t>
  </si>
  <si>
    <t>30.114</t>
  </si>
  <si>
    <t>66.290</t>
  </si>
  <si>
    <t>65.300</t>
  </si>
  <si>
    <t>46.770</t>
  </si>
  <si>
    <t>79.901</t>
  </si>
  <si>
    <t>03.212</t>
  </si>
  <si>
    <t>84.250</t>
  </si>
  <si>
    <t>45.192</t>
  </si>
  <si>
    <t>30.113</t>
  </si>
  <si>
    <t>01.460</t>
  </si>
  <si>
    <t>56.210</t>
  </si>
  <si>
    <t>18.130</t>
  </si>
  <si>
    <t>43.222</t>
  </si>
  <si>
    <t>43.390</t>
  </si>
  <si>
    <t>03.213</t>
  </si>
  <si>
    <t>46.381</t>
  </si>
  <si>
    <t>10.320</t>
  </si>
  <si>
    <t>47.510</t>
  </si>
  <si>
    <t>47.112</t>
  </si>
  <si>
    <t>47.762</t>
  </si>
  <si>
    <t>46.140</t>
  </si>
  <si>
    <t>59.110</t>
  </si>
  <si>
    <t>87.202</t>
  </si>
  <si>
    <t>08.920</t>
  </si>
  <si>
    <t>01.240</t>
  </si>
  <si>
    <t>46.450</t>
  </si>
  <si>
    <t>16.210</t>
  </si>
  <si>
    <t>56.102</t>
  </si>
  <si>
    <t>35.113</t>
  </si>
  <si>
    <t>46.330</t>
  </si>
  <si>
    <t>25.720</t>
  </si>
  <si>
    <t>72.110</t>
  </si>
  <si>
    <t>01.250</t>
  </si>
  <si>
    <t>86.212</t>
  </si>
  <si>
    <t>49.420</t>
  </si>
  <si>
    <t>28.250</t>
  </si>
  <si>
    <t>13.929</t>
  </si>
  <si>
    <t>56.309</t>
  </si>
  <si>
    <t>46.769</t>
  </si>
  <si>
    <t>16.290</t>
  </si>
  <si>
    <t>59.200</t>
  </si>
  <si>
    <t>47.241</t>
  </si>
  <si>
    <t>47.772</t>
  </si>
  <si>
    <t>09.900</t>
  </si>
  <si>
    <t>47.792</t>
  </si>
  <si>
    <t>23.520</t>
  </si>
  <si>
    <t>52.211</t>
  </si>
  <si>
    <t>02.100</t>
  </si>
  <si>
    <t>10.830</t>
  </si>
  <si>
    <t>28.300</t>
  </si>
  <si>
    <t>47.610</t>
  </si>
  <si>
    <t>24.530</t>
  </si>
  <si>
    <t>88.996</t>
  </si>
  <si>
    <t>47.430</t>
  </si>
  <si>
    <t>10.860</t>
  </si>
  <si>
    <t>01.700</t>
  </si>
  <si>
    <t>43.342</t>
  </si>
  <si>
    <t>22.190</t>
  </si>
  <si>
    <t>47.522</t>
  </si>
  <si>
    <t>47.650</t>
  </si>
  <si>
    <t>23.410</t>
  </si>
  <si>
    <t>24.540</t>
  </si>
  <si>
    <t>63.120</t>
  </si>
  <si>
    <t>86.905</t>
  </si>
  <si>
    <t>28.140</t>
  </si>
  <si>
    <t>77.290</t>
  </si>
  <si>
    <t>82.110</t>
  </si>
  <si>
    <t>47.740</t>
  </si>
  <si>
    <t>20.530</t>
  </si>
  <si>
    <t>47.593</t>
  </si>
  <si>
    <t>50.300</t>
  </si>
  <si>
    <t>49.320</t>
  </si>
  <si>
    <t>94.110</t>
  </si>
  <si>
    <t>47.771</t>
  </si>
  <si>
    <t>85.510</t>
  </si>
  <si>
    <t>46.341</t>
  </si>
  <si>
    <t>46.493</t>
  </si>
  <si>
    <t>47.230</t>
  </si>
  <si>
    <t>47.410</t>
  </si>
  <si>
    <t>87.304</t>
  </si>
  <si>
    <t>85.522</t>
  </si>
  <si>
    <t>47.291</t>
  </si>
  <si>
    <t>47.220</t>
  </si>
  <si>
    <t>61.900</t>
  </si>
  <si>
    <t>96.040</t>
  </si>
  <si>
    <t>77.120</t>
  </si>
  <si>
    <t>55.102</t>
  </si>
  <si>
    <t>96.090</t>
  </si>
  <si>
    <t>60.100</t>
  </si>
  <si>
    <t>70.210</t>
  </si>
  <si>
    <t>15.200</t>
  </si>
  <si>
    <t>66.190</t>
  </si>
  <si>
    <t>01.410</t>
  </si>
  <si>
    <t>26.200</t>
  </si>
  <si>
    <t>86.902</t>
  </si>
  <si>
    <t>17.290</t>
  </si>
  <si>
    <t>35.210</t>
  </si>
  <si>
    <t>46.130</t>
  </si>
  <si>
    <t>47.917</t>
  </si>
  <si>
    <t>73.200</t>
  </si>
  <si>
    <t>58.190</t>
  </si>
  <si>
    <t>77.350</t>
  </si>
  <si>
    <t>94.120</t>
  </si>
  <si>
    <t>13.100</t>
  </si>
  <si>
    <t>47.722</t>
  </si>
  <si>
    <t>86.222</t>
  </si>
  <si>
    <t>74.300</t>
  </si>
  <si>
    <t>50.109</t>
  </si>
  <si>
    <t>30.120</t>
  </si>
  <si>
    <t>52.222</t>
  </si>
  <si>
    <t>24.421</t>
  </si>
  <si>
    <t>94.920</t>
  </si>
  <si>
    <t>46.435</t>
  </si>
  <si>
    <t>47.781</t>
  </si>
  <si>
    <t>47.594</t>
  </si>
  <si>
    <t>46.482</t>
  </si>
  <si>
    <t>82.920</t>
  </si>
  <si>
    <t>77.310</t>
  </si>
  <si>
    <t>93.299</t>
  </si>
  <si>
    <t>45.111</t>
  </si>
  <si>
    <t>74.903</t>
  </si>
  <si>
    <t>08.113</t>
  </si>
  <si>
    <t>79.902</t>
  </si>
  <si>
    <t>46.190</t>
  </si>
  <si>
    <t>97.000</t>
  </si>
  <si>
    <t>47.531</t>
  </si>
  <si>
    <t>77.210</t>
  </si>
  <si>
    <t>31.010</t>
  </si>
  <si>
    <t>86.102</t>
  </si>
  <si>
    <t>46.472</t>
  </si>
  <si>
    <t>01.210</t>
  </si>
  <si>
    <t>46.441</t>
  </si>
  <si>
    <t>85.595</t>
  </si>
  <si>
    <t>90.031</t>
  </si>
  <si>
    <t>63.910</t>
  </si>
  <si>
    <t>33.190</t>
  </si>
  <si>
    <t>85.596</t>
  </si>
  <si>
    <t>80.300</t>
  </si>
  <si>
    <t>47.292</t>
  </si>
  <si>
    <t>82.190</t>
  </si>
  <si>
    <t>90.033</t>
  </si>
  <si>
    <t>45.403</t>
  </si>
  <si>
    <t>95.240</t>
  </si>
  <si>
    <t>13.930</t>
  </si>
  <si>
    <t>01.420</t>
  </si>
  <si>
    <t>13.921</t>
  </si>
  <si>
    <t>90.035</t>
  </si>
  <si>
    <t>47.299</t>
  </si>
  <si>
    <t>62.090</t>
  </si>
  <si>
    <t>95.290</t>
  </si>
  <si>
    <t>46.240</t>
  </si>
  <si>
    <t>88.913</t>
  </si>
  <si>
    <t>33.130</t>
  </si>
  <si>
    <t>47.791</t>
  </si>
  <si>
    <t>88.101</t>
  </si>
  <si>
    <t>90.019</t>
  </si>
  <si>
    <t>01.490</t>
  </si>
  <si>
    <t>01.451</t>
  </si>
  <si>
    <t>71.111</t>
  </si>
  <si>
    <t>31.030</t>
  </si>
  <si>
    <t>88.103</t>
  </si>
  <si>
    <t>95.230</t>
  </si>
  <si>
    <t>50.204</t>
  </si>
  <si>
    <t>77.340</t>
  </si>
  <si>
    <t>91.030</t>
  </si>
  <si>
    <t>46.370</t>
  </si>
  <si>
    <t>13.960</t>
  </si>
  <si>
    <t>85.601</t>
  </si>
  <si>
    <t>88.914</t>
  </si>
  <si>
    <t>46.349</t>
  </si>
  <si>
    <t>29.310</t>
  </si>
  <si>
    <t>91.013</t>
  </si>
  <si>
    <t>47.915</t>
  </si>
  <si>
    <t>01.430</t>
  </si>
  <si>
    <t>17.120</t>
  </si>
  <si>
    <t>28.110</t>
  </si>
  <si>
    <t>95.120</t>
  </si>
  <si>
    <t>91.029</t>
  </si>
  <si>
    <t>47.259</t>
  </si>
  <si>
    <t>47.799</t>
  </si>
  <si>
    <t>47.810</t>
  </si>
  <si>
    <t>14.390</t>
  </si>
  <si>
    <t>14.190</t>
  </si>
  <si>
    <t>66.210</t>
  </si>
  <si>
    <t>90.039</t>
  </si>
  <si>
    <t>85.203</t>
  </si>
  <si>
    <t>01.160</t>
  </si>
  <si>
    <t>63.990</t>
  </si>
  <si>
    <t>03.211</t>
  </si>
  <si>
    <t>90.032</t>
  </si>
  <si>
    <t>77.330</t>
  </si>
  <si>
    <t>46.433</t>
  </si>
  <si>
    <t>91.023</t>
  </si>
  <si>
    <t>95.210</t>
  </si>
  <si>
    <t>22.110</t>
  </si>
  <si>
    <t>26.800</t>
  </si>
  <si>
    <t>11.010</t>
  </si>
  <si>
    <t>15.120</t>
  </si>
  <si>
    <t>01.290</t>
  </si>
  <si>
    <t>46.442</t>
  </si>
  <si>
    <t>13.990</t>
  </si>
  <si>
    <t>47.210</t>
  </si>
  <si>
    <t>86.901</t>
  </si>
  <si>
    <t>86.903</t>
  </si>
  <si>
    <t>84.230</t>
  </si>
  <si>
    <t>87.301</t>
  </si>
  <si>
    <t>47.890</t>
  </si>
  <si>
    <t>28.221</t>
  </si>
  <si>
    <t>10.202</t>
  </si>
  <si>
    <t>01.500</t>
  </si>
  <si>
    <t>20.420</t>
  </si>
  <si>
    <t>84.240</t>
  </si>
  <si>
    <t>85.521</t>
  </si>
  <si>
    <t>85.594</t>
  </si>
  <si>
    <t>88.998</t>
  </si>
  <si>
    <t>84.110</t>
  </si>
  <si>
    <t>88.102</t>
  </si>
  <si>
    <t>46.432</t>
  </si>
  <si>
    <t>91.011</t>
  </si>
  <si>
    <t>01.452</t>
  </si>
  <si>
    <t>25.500</t>
  </si>
  <si>
    <t>59.120</t>
  </si>
  <si>
    <t>47.630</t>
  </si>
  <si>
    <t>87.203</t>
  </si>
  <si>
    <t>95.250</t>
  </si>
  <si>
    <t>19.200</t>
  </si>
  <si>
    <t>74.902</t>
  </si>
  <si>
    <t>85.529</t>
  </si>
  <si>
    <t>87.305</t>
  </si>
  <si>
    <t>18.200</t>
  </si>
  <si>
    <t>20.510</t>
  </si>
  <si>
    <t>26.700</t>
  </si>
  <si>
    <t>32.200</t>
  </si>
  <si>
    <t>51.210</t>
  </si>
  <si>
    <t>46.170</t>
  </si>
  <si>
    <t>26.520</t>
  </si>
  <si>
    <t>32.130</t>
  </si>
  <si>
    <t>10.920</t>
  </si>
  <si>
    <t>01.280</t>
  </si>
  <si>
    <t>91.040</t>
  </si>
  <si>
    <t>88.912</t>
  </si>
  <si>
    <t>30.920</t>
  </si>
  <si>
    <t>55.900</t>
  </si>
  <si>
    <t>85.423</t>
  </si>
  <si>
    <t>55.201</t>
  </si>
  <si>
    <t>86.103</t>
  </si>
  <si>
    <t>45.401</t>
  </si>
  <si>
    <t>10.720</t>
  </si>
  <si>
    <t>03.120</t>
  </si>
  <si>
    <t>27.520</t>
  </si>
  <si>
    <t>47.260</t>
  </si>
  <si>
    <t>47.242</t>
  </si>
  <si>
    <t>85.421</t>
  </si>
  <si>
    <t>27.330</t>
  </si>
  <si>
    <t>01.440</t>
  </si>
  <si>
    <t>47.916</t>
  </si>
  <si>
    <t>27.510</t>
  </si>
  <si>
    <t>01.630</t>
  </si>
  <si>
    <t>79.909</t>
  </si>
  <si>
    <t>14.310</t>
  </si>
  <si>
    <t>47.533</t>
  </si>
  <si>
    <t>84.220</t>
  </si>
  <si>
    <t>14.200</t>
  </si>
  <si>
    <t>35.120</t>
  </si>
  <si>
    <t>23.200</t>
  </si>
  <si>
    <t>23.490</t>
  </si>
  <si>
    <t>85.593</t>
  </si>
  <si>
    <t>23.440</t>
  </si>
  <si>
    <t>65.110</t>
  </si>
  <si>
    <t>87.101</t>
  </si>
  <si>
    <t>28.410</t>
  </si>
  <si>
    <t>25.710</t>
  </si>
  <si>
    <t>13.910</t>
  </si>
  <si>
    <t>11.030</t>
  </si>
  <si>
    <t>59.130</t>
  </si>
  <si>
    <t>20.520</t>
  </si>
  <si>
    <t>46.110</t>
  </si>
  <si>
    <t>84.300</t>
  </si>
  <si>
    <t>47.820</t>
  </si>
  <si>
    <t>13.200</t>
  </si>
  <si>
    <t>46.640</t>
  </si>
  <si>
    <t>38.310</t>
  </si>
  <si>
    <t>14.140</t>
  </si>
  <si>
    <t>46.434</t>
  </si>
  <si>
    <t>46.230</t>
  </si>
  <si>
    <t>23.130</t>
  </si>
  <si>
    <t>49.200</t>
  </si>
  <si>
    <t>52.293</t>
  </si>
  <si>
    <t>46.492</t>
  </si>
  <si>
    <t>46.120</t>
  </si>
  <si>
    <t>32.400</t>
  </si>
  <si>
    <t>23.510</t>
  </si>
  <si>
    <t>08.112</t>
  </si>
  <si>
    <t>52.223</t>
  </si>
  <si>
    <t>66.300</t>
  </si>
  <si>
    <t>42.130</t>
  </si>
  <si>
    <t>09.101</t>
  </si>
  <si>
    <t>87.201</t>
  </si>
  <si>
    <t>47.620</t>
  </si>
  <si>
    <t>28.130</t>
  </si>
  <si>
    <t>61.300</t>
  </si>
  <si>
    <t>77.220</t>
  </si>
  <si>
    <t>03.221</t>
  </si>
  <si>
    <t>64.990</t>
  </si>
  <si>
    <t>Region</t>
  </si>
  <si>
    <t>Næring</t>
  </si>
  <si>
    <t>Verdi</t>
  </si>
  <si>
    <t>2018</t>
  </si>
  <si>
    <t>2019</t>
  </si>
  <si>
    <t>2020</t>
  </si>
  <si>
    <t>2021</t>
  </si>
  <si>
    <t>0 Hele landet</t>
  </si>
  <si>
    <t>Totalt for næringer</t>
  </si>
  <si>
    <t>Bruttoprodukt i basisverdi. Løpende priser (mill. kr)</t>
  </si>
  <si>
    <t>Jordbruk og skogbruk</t>
  </si>
  <si>
    <t>Bergverksdrift</t>
  </si>
  <si>
    <t>Utvinning av råolje og naturgass, inkl. tjenester</t>
  </si>
  <si>
    <t>¬ Utvinning av råolje og naturgass</t>
  </si>
  <si>
    <t>¬ Tjenester tilknyttet utvinning av råolje og naturgass</t>
  </si>
  <si>
    <t>¬ Nærings-, drikkevare- og tobakksindustri</t>
  </si>
  <si>
    <t>¬ Tekstil-, beklednings- og lærvareindustri</t>
  </si>
  <si>
    <t>¬ Trelast-, trevare- og papirvareindustri</t>
  </si>
  <si>
    <t>¬ Trykking og reproduksjon av innspilte opptak</t>
  </si>
  <si>
    <t>¬ Oljeraffinering, kjemisk og farmasøytisk industri</t>
  </si>
  <si>
    <t>¬ Gummivare- og plastindustri, mineralproduktindustri</t>
  </si>
  <si>
    <t>¬ Produksjon av metaller</t>
  </si>
  <si>
    <t>¬ Produksjon av metallvarer, elektrisk utstyr og maskiner</t>
  </si>
  <si>
    <t>¬ Verftsindustri og annen transportmiddelindustri</t>
  </si>
  <si>
    <t>¬ Produksjon av møbler og annen industriproduksjon</t>
  </si>
  <si>
    <t>¬ Reparasjon og installasjon av maskiner og utstyr</t>
  </si>
  <si>
    <t>Vannforsyning, avløp og renovasjon</t>
  </si>
  <si>
    <t>Varehandel og reparasjon av motorvogner</t>
  </si>
  <si>
    <t>Rørtransport</t>
  </si>
  <si>
    <t>Utenriks sjøfart</t>
  </si>
  <si>
    <t>Transport utenom utenriks sjøfart</t>
  </si>
  <si>
    <t>Informasjon og kommunikasjon</t>
  </si>
  <si>
    <t>Finansierings- og forsikringsvirksomhet</t>
  </si>
  <si>
    <t>Boligtjenester, egen bolig</t>
  </si>
  <si>
    <t>Faglig, vitenskapelig og teknisk tjenesteyting</t>
  </si>
  <si>
    <t>Forretningsmessig tjenesteyting</t>
  </si>
  <si>
    <t>Offentlig administrasjon og forsvar</t>
  </si>
  <si>
    <t>Helse- og omsorgstjenester</t>
  </si>
  <si>
    <t>Kultur, underholdning og annen tjenesteyting</t>
  </si>
  <si>
    <t>Fastlands-Norge</t>
  </si>
  <si>
    <t>¬ Offentlig forvaltning</t>
  </si>
  <si>
    <t>¬¬ Statsforvaltning</t>
  </si>
  <si>
    <t>¬¬ Kommuneforvaltning</t>
  </si>
  <si>
    <t>:</t>
  </si>
  <si>
    <t>38 Vestfold og Telemark (2020-2023)</t>
  </si>
  <si>
    <t>07 Vestfold (-2019)</t>
  </si>
  <si>
    <t>08 Telemark (-2019)</t>
  </si>
  <si>
    <t>23 Kontinentalsokkelen</t>
  </si>
  <si>
    <t>Sysselsatte personer (1 000 personer)</t>
  </si>
  <si>
    <t>Lønnskostnader. Løpende priser (mill. kr)</t>
  </si>
  <si>
    <t>I 2017 ble Regionreformen vedtatt på Stortinget. Fra 1 januar 2020 gikk Norge fra å ha 18 til 11 fylker. Vekstratene fra 2019 til 2020 i de nye fylkene beregnes i forhold til summen av de gamle fylkene som ble slått sammen og pga av at noen kommuner endret sin fylkestilhørighet vil det oppstå brudd i de berørte fylkene. 
I november 2022 utførte nasjonalregnskapet en mellomrevisjon hvor en rekke næringer ble påvirket. Fylkestallene er revidert tilbake til 2008 som følge av mellomrevisjonen. 
2015. Brudd i tjenester tilknyttet utvinning av råolje og naturgass: En del virksomheter i denne næringen ble tidligere ført på kontinentalsokkelen. Disse er nå ført til fastlandsfylkene, i all hovedsak Rogaland.</t>
  </si>
  <si>
    <t>2015. Brudd i varehandel og reparasjon av motorvogner: Produksjonen ble tidligere fordelt med fylkesvise omsetningstall, men blir nå fordelt i henhold til fylkesvise avansetall. I Oslo medførte dette lavere tall.</t>
  </si>
  <si>
    <t>2011. Brudd i utvinning av olje og gass: Tidligere ble det beregnet egen «fiktiv» produksjon av landbasert virksomhet. Dette blåste opp produksjonen og kostnadene (like mye), noe som ble betraktet som uhensiktsmessig. Derfor ble metoden endret slik at landvirksomheten beregnes ved hjelp av inntektsmetoden (bruttoproduktet er lik summen av lønnskostnader og brutto driftsresultat). Driftsresultatet per sysselsatt i denne aktiviteten blir tillagt en verdi tilsvarende som i næringer med sammenlignbar aktivitet. Det er forutsatt at driftsresultatet per sysselsatt for denne aktiviteten er lik i alle fylker. Lønnskostnader og antall sysselsatte i næringen er kjent for alle fylker.</t>
  </si>
  <si>
    <t>2011. Brudd i supplyvirksomhet: Næringen ble skilt ut av utenriks sjøfart, og den nye næringen ble lagt under aggregatet «Transport ellers».</t>
  </si>
  <si>
    <t>2011. Brudd i utenriks sjøfart: Definisjonsendring på hva som regnes som sysselsatte i næringen. Tidligere ble alle om bord på båt regnet som sysselsatte, dvs. norske og utenlandske sysselsatte og norsk og utenlandsk innleid arbeidskraft. Etter den nye definisjonen skal verken norsk eller utenlandsk innleid arbeidskraft telle som sysselsatte i utenriks sjøfart. Dette er i tråd med rederienes egen definisjon av sysselsatte. Endringen i hva som betraktes som sysselsatte, medførte at det som tidligere var lønnskostander knyttet til innleid arbeidskraft/utlendinger, etter 2012 har blitt føre som driftskostnader og går til fradrag på bruttoproduktet. Lønnskostnadene sank tilsvarende som økningen i driftskostnadene, slik at driftsresultatet i utenriks sjøfart er uendret.</t>
  </si>
  <si>
    <t>2010. Brudd i finans: Ny kilde ble tatt i bruk. Lønnskostnader har tradisjonelt blitt bruke for å fordele bruttoproduktet på fylke. I 2009 ble bosted brukt for å plassere lønnskostnader, mens for 2010 er plassering av lønnskostnader etter arbeidssted blitt brukt for fylkesfordelingen. Dette medførte spesielt en endring mellom Oslo og Akershus.</t>
  </si>
  <si>
    <t>: = Vises ikke av konfidensialitetshensyn. Tall publiseres ikke for å unngå å identifisere personer eller virksomheter.</t>
  </si>
  <si>
    <t>region:</t>
  </si>
  <si>
    <t>&lt;a href='https://www.ssb.no/offentlig-sektor/kommunekatalog/endringer-i-de-regionale-inndelingene' target='footnote'&gt;&lt;b&gt;Se liste over endringer i de regionale inndelingene.&lt;/b&gt;&lt;/a&gt; &lt;br&gt;&lt;br&gt;
&lt;a href='https://www.ssb.no/statbank/hvordan-bruke-statistikkbanken/statistikkbanktabeller-med-sammenslatte-tidsserier' target='footnote'&gt;Tabeller som bruker ny regioninndeling også for årene før 2024.&lt;/a&gt;</t>
  </si>
  <si>
    <t>Møre og Romsdal:</t>
  </si>
  <si>
    <t>1.1. 2019 ble kommunen 1567 Rindal flyttet fra Møre og Romsdal til Trøndelag. 1.1.2020 ble kommunen 1571 Halsa flyttet fra Møre og Romsdal til Trøndelag. 1.1.2020 ble kommunen 1444 Hornindal flyttet fra Sogn og Fjordane til Møre og Romsdal.</t>
  </si>
  <si>
    <t>Trøndelag - Trööndelage:</t>
  </si>
  <si>
    <t>1.1. 2019 ble kommunen 1567 Rindal flyttet fra Møre og Romsdal til Trøndelag. 1.1.2020 ble kommunen 1571 Halsa flyttet fra Møre og Romsdal til Trøndelag.</t>
  </si>
  <si>
    <t>Nordland - Nordlánnda:</t>
  </si>
  <si>
    <t>1.1.2020 ble kommunen 1852 Tjeldsund flyttet fra Nordland til Troms og Finnmark.</t>
  </si>
  <si>
    <t>Svalbard:</t>
  </si>
  <si>
    <t>Svalbard er ikke definert som fylke i lovens forstand, men i offisiell statistikk behandles Svalbard på lik linje med de andre fylkene i Norge.</t>
  </si>
  <si>
    <t>Sist endret:</t>
  </si>
  <si>
    <t>Bruttoprodukt i basisverdi. Løpende priser (mill. kr):</t>
  </si>
  <si>
    <t>Sysselsatte personer (1 000 personer):</t>
  </si>
  <si>
    <t>Lønnskostnader. Løpende priser (mill. kr):</t>
  </si>
  <si>
    <t>Kilde:</t>
  </si>
  <si>
    <t>Statistisk sentralbyrå</t>
  </si>
  <si>
    <t>Kontakt:</t>
  </si>
  <si>
    <t>Edita Zahirovic, Statistisk sentralbyrå</t>
  </si>
  <si>
    <t xml:space="preserve"> +47 93 28 55 12</t>
  </si>
  <si>
    <t>eza@ssb.no</t>
  </si>
  <si>
    <t>Julian Paulsen Blytt, Statistisk sentralbyrå</t>
  </si>
  <si>
    <t xml:space="preserve"> +47 409 023 26</t>
  </si>
  <si>
    <t>jpb@ssb.no</t>
  </si>
  <si>
    <t>Måleenhet:</t>
  </si>
  <si>
    <t>mill. kr</t>
  </si>
  <si>
    <t>1 000 personer</t>
  </si>
  <si>
    <t>Målemetode:</t>
  </si>
  <si>
    <t>Forløp (periodesum)</t>
  </si>
  <si>
    <t>Referansetid:</t>
  </si>
  <si>
    <t>31.12.</t>
  </si>
  <si>
    <t>Løpende priser</t>
  </si>
  <si>
    <t>Offisiell statistikk</t>
  </si>
  <si>
    <t>Database:</t>
  </si>
  <si>
    <t>Ekstern PRODUKSJON</t>
  </si>
  <si>
    <t>Intern referansekode:</t>
  </si>
  <si>
    <t>BNPB</t>
  </si>
  <si>
    <t>Sum of 2018</t>
  </si>
  <si>
    <t>Sum of 2019</t>
  </si>
  <si>
    <t>Sum of 2020</t>
  </si>
  <si>
    <t>Sum of 2021</t>
  </si>
  <si>
    <t>2022</t>
  </si>
  <si>
    <t>11713: Fylkesfordelt nasjonalregnskap, etter statistikkvariabel, region, næring og år</t>
  </si>
  <si>
    <t>2017</t>
  </si>
  <si>
    <t>Tall for 2021 og 2022 er oppdatert 31.1.2025.</t>
  </si>
  <si>
    <t>20250131 08:00</t>
  </si>
  <si>
    <t>Sum of 2017</t>
  </si>
  <si>
    <t>Sum of 2022</t>
  </si>
  <si>
    <t>2008</t>
  </si>
  <si>
    <t>2009</t>
  </si>
  <si>
    <t>2010</t>
  </si>
  <si>
    <t>2011</t>
  </si>
  <si>
    <t>2012</t>
  </si>
  <si>
    <t>2013</t>
  </si>
  <si>
    <t>2014</t>
  </si>
  <si>
    <t>2015</t>
  </si>
  <si>
    <t>2016</t>
  </si>
  <si>
    <t>Sum of 2012</t>
  </si>
  <si>
    <t>Sum of 2013</t>
  </si>
  <si>
    <t>Sum of 2014</t>
  </si>
  <si>
    <t>Sum of 2015</t>
  </si>
  <si>
    <t>Sum of 2016</t>
  </si>
  <si>
    <t>Gule celler - estimerte verdier før og etter fylkessammenslåing</t>
  </si>
  <si>
    <t>Sysselsatte</t>
  </si>
  <si>
    <t>Beregning av estimater før- og etter fylkessammenslåing, og produktivitet</t>
  </si>
  <si>
    <t>Databehandling - Fylkesbasert Nasjonalregnskap</t>
  </si>
  <si>
    <t>Datagrunnlag - pivot fra FNR</t>
  </si>
  <si>
    <t>Sum of 2011</t>
  </si>
  <si>
    <t>Sum of 2010</t>
  </si>
  <si>
    <t>Sum of 2009</t>
  </si>
  <si>
    <t>Sum of 2008</t>
  </si>
  <si>
    <t>Bruttoprodukt</t>
  </si>
  <si>
    <t>Produktivitet</t>
  </si>
  <si>
    <t>MNOK</t>
  </si>
  <si>
    <t>Analyse - Telemark og landet samlet</t>
  </si>
  <si>
    <t>Fra FNR</t>
  </si>
  <si>
    <t>Telemark - Normalisert</t>
  </si>
  <si>
    <t>Landet uten sokkelen</t>
  </si>
  <si>
    <t>Landet uten sokkelen - normalisert</t>
  </si>
  <si>
    <t>Verdiskapning (bruttoprodukt)</t>
  </si>
  <si>
    <t>Sysselsetting</t>
  </si>
  <si>
    <t>01.120</t>
  </si>
  <si>
    <t>01.140</t>
  </si>
  <si>
    <t>01.150</t>
  </si>
  <si>
    <t>01.220</t>
  </si>
  <si>
    <t>01.230</t>
  </si>
  <si>
    <t>01.260</t>
  </si>
  <si>
    <t>01.270</t>
  </si>
  <si>
    <t>01.640</t>
  </si>
  <si>
    <t>02.300</t>
  </si>
  <si>
    <t>03.112</t>
  </si>
  <si>
    <t>03.223</t>
  </si>
  <si>
    <t>05.100</t>
  </si>
  <si>
    <t>05.200</t>
  </si>
  <si>
    <t>06.200</t>
  </si>
  <si>
    <t>07.100</t>
  </si>
  <si>
    <t>07.210</t>
  </si>
  <si>
    <t>07.290</t>
  </si>
  <si>
    <t>08.910</t>
  </si>
  <si>
    <t>08.930</t>
  </si>
  <si>
    <t>10.201</t>
  </si>
  <si>
    <t>10.203</t>
  </si>
  <si>
    <t>10.411</t>
  </si>
  <si>
    <t>10.412</t>
  </si>
  <si>
    <t>10.413</t>
  </si>
  <si>
    <t>10.420</t>
  </si>
  <si>
    <t>10.620</t>
  </si>
  <si>
    <t>10.730</t>
  </si>
  <si>
    <t>10.810</t>
  </si>
  <si>
    <t>11.020</t>
  </si>
  <si>
    <t>11.040</t>
  </si>
  <si>
    <t>11.060</t>
  </si>
  <si>
    <t>12.000</t>
  </si>
  <si>
    <t>13.940</t>
  </si>
  <si>
    <t>13.950</t>
  </si>
  <si>
    <t>14.110</t>
  </si>
  <si>
    <t>14.120</t>
  </si>
  <si>
    <t>15.110</t>
  </si>
  <si>
    <t>16.220</t>
  </si>
  <si>
    <t>17.210</t>
  </si>
  <si>
    <t>17.220</t>
  </si>
  <si>
    <t>17.230</t>
  </si>
  <si>
    <t>17.240</t>
  </si>
  <si>
    <t>19.100</t>
  </si>
  <si>
    <t>20.120</t>
  </si>
  <si>
    <t>20.170</t>
  </si>
  <si>
    <t>20.200</t>
  </si>
  <si>
    <t>20.600</t>
  </si>
  <si>
    <t>21.100</t>
  </si>
  <si>
    <t>23.110</t>
  </si>
  <si>
    <t>23.140</t>
  </si>
  <si>
    <t>23.190</t>
  </si>
  <si>
    <t>23.310</t>
  </si>
  <si>
    <t>23.320</t>
  </si>
  <si>
    <t>23.420</t>
  </si>
  <si>
    <t>23.430</t>
  </si>
  <si>
    <t>23.620</t>
  </si>
  <si>
    <t>23.640</t>
  </si>
  <si>
    <t>23.650</t>
  </si>
  <si>
    <t>23.690</t>
  </si>
  <si>
    <t>23.910</t>
  </si>
  <si>
    <t>24.101</t>
  </si>
  <si>
    <t>24.310</t>
  </si>
  <si>
    <t>24.320</t>
  </si>
  <si>
    <t>24.330</t>
  </si>
  <si>
    <t>24.340</t>
  </si>
  <si>
    <t>24.410</t>
  </si>
  <si>
    <t>24.440</t>
  </si>
  <si>
    <t>24.450</t>
  </si>
  <si>
    <t>24.460</t>
  </si>
  <si>
    <t>24.520</t>
  </si>
  <si>
    <t>25.210</t>
  </si>
  <si>
    <t>25.290</t>
  </si>
  <si>
    <t>25.300</t>
  </si>
  <si>
    <t>25.910</t>
  </si>
  <si>
    <t>25.920</t>
  </si>
  <si>
    <t>25.940</t>
  </si>
  <si>
    <t>27.200</t>
  </si>
  <si>
    <t>27.310</t>
  </si>
  <si>
    <t>28.230</t>
  </si>
  <si>
    <t>28.240</t>
  </si>
  <si>
    <t>28.910</t>
  </si>
  <si>
    <t>28.940</t>
  </si>
  <si>
    <t>28.950</t>
  </si>
  <si>
    <t>28.960</t>
  </si>
  <si>
    <t>30.200</t>
  </si>
  <si>
    <t>30.300</t>
  </si>
  <si>
    <t>30.400</t>
  </si>
  <si>
    <t>30.910</t>
  </si>
  <si>
    <t>32.110</t>
  </si>
  <si>
    <t>32.910</t>
  </si>
  <si>
    <t>35.112</t>
  </si>
  <si>
    <t>35.114</t>
  </si>
  <si>
    <t>35.119</t>
  </si>
  <si>
    <t>35.230</t>
  </si>
  <si>
    <t>43.130</t>
  </si>
  <si>
    <t>43.310</t>
  </si>
  <si>
    <t>46.350</t>
  </si>
  <si>
    <t>46.491</t>
  </si>
  <si>
    <t>47.532</t>
  </si>
  <si>
    <t>49.312</t>
  </si>
  <si>
    <t>49.500</t>
  </si>
  <si>
    <t>50.400</t>
  </si>
  <si>
    <t>51.220</t>
  </si>
  <si>
    <t>52.213</t>
  </si>
  <si>
    <t>52.216</t>
  </si>
  <si>
    <t>58.120</t>
  </si>
  <si>
    <t>58.210</t>
  </si>
  <si>
    <t>64.110</t>
  </si>
  <si>
    <t>64.201</t>
  </si>
  <si>
    <t>64.202</t>
  </si>
  <si>
    <t>64.301</t>
  </si>
  <si>
    <t>64.305</t>
  </si>
  <si>
    <t>64.306</t>
  </si>
  <si>
    <t>64.910</t>
  </si>
  <si>
    <t>65.200</t>
  </si>
  <si>
    <t>66.110</t>
  </si>
  <si>
    <t>69.203</t>
  </si>
  <si>
    <t>70.100</t>
  </si>
  <si>
    <t>78.300</t>
  </si>
  <si>
    <t>84.210</t>
  </si>
  <si>
    <t>85.100</t>
  </si>
  <si>
    <t>85.422</t>
  </si>
  <si>
    <t>85.424</t>
  </si>
  <si>
    <t>85.592</t>
  </si>
  <si>
    <t>91.012</t>
  </si>
  <si>
    <t>99.000</t>
  </si>
  <si>
    <t>2023</t>
  </si>
  <si>
    <t>13470: Sysselsatte per 4. kvartal, etter statistikkvariabel, region, næring (SN2007) og år</t>
  </si>
  <si>
    <t>2024</t>
  </si>
  <si>
    <t>Sysselsatte personer etter arbeidssted</t>
  </si>
  <si>
    <t>01.110 Dyrking av korn (unntatt ris), belgvekster og oljeholdige vekster</t>
  </si>
  <si>
    <t>01.120 Dyrking av ris</t>
  </si>
  <si>
    <t>01.130 Dyrking av grønnsaker, meloner, rot- og knollvekster</t>
  </si>
  <si>
    <t>01.140 Dyrking av sukkerrør</t>
  </si>
  <si>
    <t>01.150 Dyrking av tobakk</t>
  </si>
  <si>
    <t>01.160 Dyrking av fibervekster</t>
  </si>
  <si>
    <t>01.190 Dyrking av ettårige vekster ellers</t>
  </si>
  <si>
    <t>01.210 Dyrking av druer</t>
  </si>
  <si>
    <t>01.220 Dyrking av tropiske og subtropiske frukter</t>
  </si>
  <si>
    <t>01.230 Dyrking av sitrusfrukter</t>
  </si>
  <si>
    <t>01.240 Dyrking av kjernefrukter og steinfrukter</t>
  </si>
  <si>
    <t>01.250 Dyrking av annen frukt som vokser på trær eller busker samt nøtter</t>
  </si>
  <si>
    <t>01.260 Dyrking av oljeholdige frukter</t>
  </si>
  <si>
    <t>01.270 Dyrking av vekster for produksjon av drikkevarer</t>
  </si>
  <si>
    <t>01.280 Dyrking av krydder og aromatiske, medisinske og farmasøytiske vekster</t>
  </si>
  <si>
    <t>01.290 Dyrking av flerårige vekster ellers</t>
  </si>
  <si>
    <t>01.300 Planteformering</t>
  </si>
  <si>
    <t>01.410 Melkeproduksjon på storfe</t>
  </si>
  <si>
    <t>01.420 Oppdrett av annet storfe</t>
  </si>
  <si>
    <t>01.430 Oppdrett av hester og andre dyr av hestefamilien</t>
  </si>
  <si>
    <t>01.440 Oppdrett av kameler og andre kameldyr</t>
  </si>
  <si>
    <t>01.451 Sauehold</t>
  </si>
  <si>
    <t>01.452 Geitehold</t>
  </si>
  <si>
    <t>01.460 Svinehold</t>
  </si>
  <si>
    <t>01.471 Hold av verpehøner for konsumeggproduksjon</t>
  </si>
  <si>
    <t>01.479 Annet fjørfehold</t>
  </si>
  <si>
    <t>01.490 Husdyrhold ellers</t>
  </si>
  <si>
    <t>01.500 Kombinert husdyrhold og planteproduksjon</t>
  </si>
  <si>
    <t>01.610 Tjenester tilknyttet planteproduksjon</t>
  </si>
  <si>
    <t>01.620 Tjenester tilknyttet husdyrhold</t>
  </si>
  <si>
    <t>01.630 Etterbehandling av vekster etter innhøsting</t>
  </si>
  <si>
    <t>01.640 Behandling av såfrø</t>
  </si>
  <si>
    <t>01.700 Jakt, viltstell og tjenester tilknyttet jakt og viltstell</t>
  </si>
  <si>
    <t>01.000u Jordbruk, tilhør. tjenester, jakt, ufordelt</t>
  </si>
  <si>
    <t>02.100 Skogskjøtsel og andre skogbruksaktiviteter</t>
  </si>
  <si>
    <t>02.200 Avvirkning</t>
  </si>
  <si>
    <t>02.300 Innsamling av viltvoksende produkter av annet enn tre</t>
  </si>
  <si>
    <t>02.400 Tjenester tilknyttet skogbruk</t>
  </si>
  <si>
    <t>02.000u Skogbruk og tilhørende tjenester, ufordelt</t>
  </si>
  <si>
    <t>03.111 Hav- og kystfiske</t>
  </si>
  <si>
    <t>03.112 Hvalfangst</t>
  </si>
  <si>
    <t>03.120 Ferskvannsfiske</t>
  </si>
  <si>
    <t>03.211 Produksjon av matfisk, bløtdyr, krepsdyr og pigghuder i hav- og kystbasert akvakultur</t>
  </si>
  <si>
    <t>03.212 Produksjon av yngel og settefisk i hav- og kystbasert akvakultur</t>
  </si>
  <si>
    <t>03.213 Tjenester tilknyttet hav- og kystbasert akvakultur</t>
  </si>
  <si>
    <t>03.221 Produksjon av matfisk, bløtdyr og krepsdyr i ferskvannsbasert akvakultur</t>
  </si>
  <si>
    <t>03.222 Produksjon av yngel og settefisk i ferskvannsbasert akvakultur</t>
  </si>
  <si>
    <t>03.223 Tjenester tilknyttet ferskvannsbasert akvakultur</t>
  </si>
  <si>
    <t>03.000u Fiske, fangst og akvakultur, ufordelt</t>
  </si>
  <si>
    <t>05.100 Bryting av steinkull</t>
  </si>
  <si>
    <t>05.200 Bryting av brunkull</t>
  </si>
  <si>
    <t>06.100 Utvinning av råolje</t>
  </si>
  <si>
    <t>06.200 Utvinning av naturgass</t>
  </si>
  <si>
    <t>07.100 Bryting av jernmalm</t>
  </si>
  <si>
    <t>07.210 Bryting av uran- og thoriummalm</t>
  </si>
  <si>
    <t>07.290 Bryting av ikke-jernholdig malm ellers</t>
  </si>
  <si>
    <t>08.111 Bryting av stein til bygge- og anleggsvirksomhet</t>
  </si>
  <si>
    <t>08.112 Bryting av kalkstein, gips og kritt</t>
  </si>
  <si>
    <t>08.113 Bryting av skifer</t>
  </si>
  <si>
    <t>08.120 Utvinning fra grus- og sandtak, og utvinning av leire og kaolin</t>
  </si>
  <si>
    <t>08.910 Bryting og utvinning av kjemiske mineraler og gjødselsmineraler</t>
  </si>
  <si>
    <t>08.920 Stikking av torv</t>
  </si>
  <si>
    <t>08.930 Utvinning av salt</t>
  </si>
  <si>
    <t>08.990 Annen bryting og utvinning ikke nevnt annet sted</t>
  </si>
  <si>
    <t>09.101 Boretjenester tilknyttet utvinning av råolje og naturgass</t>
  </si>
  <si>
    <t>09.109 Andre tjenester tilknyttet utvinning av råolje og naturgass</t>
  </si>
  <si>
    <t>09.900 Tjenester tilknyttet annen bergverksdrift</t>
  </si>
  <si>
    <t>10.110 Bearbeiding og konservering av kjøtt</t>
  </si>
  <si>
    <t>10.120 Bearbeiding og konservering av fjørfekjøtt</t>
  </si>
  <si>
    <t>10.130 Produksjon av kjøtt- og fjørfevarer</t>
  </si>
  <si>
    <t>10.201 Produksjon av saltfisk, tørrfisk og klippfisk</t>
  </si>
  <si>
    <t>10.202 Frysing av fisk, fiskefileter, skalldyr og bløtdyr</t>
  </si>
  <si>
    <t>10.203 Produksjon av fiskehermetikk</t>
  </si>
  <si>
    <t>10.209 Slakting, bearbeiding og konservering av fisk og fiskevarer ellers</t>
  </si>
  <si>
    <t>10.310 Bearbeiding og konservering av poteter</t>
  </si>
  <si>
    <t>10.320 Produksjon av juice av frukt og grønnsaker</t>
  </si>
  <si>
    <t>10.390 Bearbeiding og konservering av frukt og grønnsaker ellers</t>
  </si>
  <si>
    <t>10.411 Produksjon av rå fiskeoljer og fett</t>
  </si>
  <si>
    <t>10.412 Produksjon av andre uraffinerte oljer og fett</t>
  </si>
  <si>
    <t>10.413 Produksjon av raffinerte oljer og fett</t>
  </si>
  <si>
    <t>10.420 Produksjon av margarin og lignende spiselige fettstoffer</t>
  </si>
  <si>
    <t>10.510 Produksjon av meierivarer</t>
  </si>
  <si>
    <t>10.520 Produksjon av iskrem</t>
  </si>
  <si>
    <t>10.610 Produksjon av kornvarer</t>
  </si>
  <si>
    <t>10.620 Produksjon av stivelse og stivelsesprodukter</t>
  </si>
  <si>
    <t>10.710 Produksjon av brød og ferske konditorvarer</t>
  </si>
  <si>
    <t>10.720 Produksjon av kavringer, kjeks og konserverte konditorvarer</t>
  </si>
  <si>
    <t>10.730 Produksjon av makaroni, nudler, couscous og lignende pastavarer</t>
  </si>
  <si>
    <t>10.810 Produksjon av sukker</t>
  </si>
  <si>
    <t>10.820 Produksjon av kakao, sjokolade og sukkervarer</t>
  </si>
  <si>
    <t>10.830 Bearbeiding av te og kaffe</t>
  </si>
  <si>
    <t>10.840 Produksjon av smakstilsettingsstoffer og krydderier</t>
  </si>
  <si>
    <t>10.850 Produksjon av ferdigmat</t>
  </si>
  <si>
    <t>10.860 Produksjon av homogeniserte matprodukter og diettmat</t>
  </si>
  <si>
    <t>10.890 Produksjon av næringsmidler ikke nevnt annet sted</t>
  </si>
  <si>
    <t>10.910 Produksjon av fôrvarer til husdyrhold</t>
  </si>
  <si>
    <t>10.920 Produksjon av fôrvarer til kjæledyr</t>
  </si>
  <si>
    <t>11.010 Destillering, rektifisering og blanding av sprit</t>
  </si>
  <si>
    <t>11.020 Produksjon av vin</t>
  </si>
  <si>
    <t>11.030 Produksjon av sider og annen fruktvin</t>
  </si>
  <si>
    <t>11.040 Produksjon av andre ikke-destillerte gjærede drikkevarer</t>
  </si>
  <si>
    <t>11.050 Produksjon av øl</t>
  </si>
  <si>
    <t>11.060 Produksjon av malt</t>
  </si>
  <si>
    <t>11.070 Produksjon av mineralvann, leskedrikker og annet vann på flaske</t>
  </si>
  <si>
    <t>12.000 Produksjon av tobakksvarer</t>
  </si>
  <si>
    <t>13.100 Bearbeiding og spinning av tekstilfibrer</t>
  </si>
  <si>
    <t>13.200 Veving av tekstiler</t>
  </si>
  <si>
    <t>13.300 Etterbehandling av tekstiler</t>
  </si>
  <si>
    <t>13.910 Produksjon av stoffer av trikotasje</t>
  </si>
  <si>
    <t>13.921 Produksjon av utstyrsvarer</t>
  </si>
  <si>
    <t>13.929 Produksjon av andre tekstilvarer, unntatt klær</t>
  </si>
  <si>
    <t>13.930 Produksjon av gulvtepper, -matter og -ryer</t>
  </si>
  <si>
    <t>13.940 Produksjon av tauverk og nett</t>
  </si>
  <si>
    <t>13.950 Produksjon av ikke-vevde tekstiler og tekstilvarer, unntatt klær</t>
  </si>
  <si>
    <t>13.960 Produksjon av tekstiler til teknisk og industriell bruk</t>
  </si>
  <si>
    <t>13.990 Produksjon av tekstiler ikke nevnt annet sted</t>
  </si>
  <si>
    <t>14.110 Produksjon av klær av lær</t>
  </si>
  <si>
    <t>14.120 Produksjon av arbeidstøy</t>
  </si>
  <si>
    <t>14.130 Produksjon av annet yttertøy</t>
  </si>
  <si>
    <t>14.140 Produksjon av undertøy og innertøy</t>
  </si>
  <si>
    <t>14.190 Produksjon av klær og tilbehør ellers</t>
  </si>
  <si>
    <t>14.200 Produksjon av pelsvarer</t>
  </si>
  <si>
    <t>14.310 Produksjon av strømpevarer</t>
  </si>
  <si>
    <t>14.390 Produksjon av andre klær av trikotasje</t>
  </si>
  <si>
    <t>15.110 Beredning av lær, og beredning og farging av pelsskinn</t>
  </si>
  <si>
    <t>15.120 Produksjon av reiseeffekter og salmakerartikler</t>
  </si>
  <si>
    <t>15.200 Produksjon av skotøy</t>
  </si>
  <si>
    <t>16.100 Saging, høvling og impregnering av tre</t>
  </si>
  <si>
    <t>16.210 Produksjon av finerplater og andre bygnings- og møbelplater av tre</t>
  </si>
  <si>
    <t>16.220 Produksjon av sammensatte parkettstaver</t>
  </si>
  <si>
    <t>16.231 Produksjon av monteringsferdige hus</t>
  </si>
  <si>
    <t>16.232 Produksjon av bygningsartikler</t>
  </si>
  <si>
    <t>16.240 Produksjon av treemballasje</t>
  </si>
  <si>
    <t>16.290 Produksjon av andre trevarer og varer av kork, strå og flettematerialer</t>
  </si>
  <si>
    <t>17.110 Produksjon av papirmasse</t>
  </si>
  <si>
    <t>17.120 Produksjon av papir og papp</t>
  </si>
  <si>
    <t>17.210 Produksjon av bølgepapp og emballasje av papir og papp</t>
  </si>
  <si>
    <t>17.220 Produksjon av husholdnings-, sanitær- og toalettartikler av papir</t>
  </si>
  <si>
    <t>17.230 Produksjon av kontorartikler av papir</t>
  </si>
  <si>
    <t>17.240 Produksjon av tapeter</t>
  </si>
  <si>
    <t>17.290 Produksjon av varer av papir og papp ellers</t>
  </si>
  <si>
    <t>18.110 Trykking av aviser</t>
  </si>
  <si>
    <t>18.120 Trykking ellers</t>
  </si>
  <si>
    <t>18.130 Ferdiggjøring før trykking og publisering</t>
  </si>
  <si>
    <t>18.140 Bokbinding og tilknyttede tjenester</t>
  </si>
  <si>
    <t>18.200 Reproduksjon av innspilte opptak</t>
  </si>
  <si>
    <t>19.100 Produksjon av kullprodukter</t>
  </si>
  <si>
    <t>19.200 Produksjon av raffinerte petroleumsprodukter</t>
  </si>
  <si>
    <t>20.110 Produksjon av industrigasser</t>
  </si>
  <si>
    <t>20.120 Produksjon av fargestoffer og pigmenter</t>
  </si>
  <si>
    <t>20.130 Produksjon av andre uorganiske kjemikalier</t>
  </si>
  <si>
    <t>20.140 Produksjon av andre organiske kjemiske råvarer</t>
  </si>
  <si>
    <t>20.150 Produksjon av gjødsel, nitrogenforbindelser og vekstjord</t>
  </si>
  <si>
    <t>20.160 Produksjon av basisplast</t>
  </si>
  <si>
    <t>20.170 Produksjon av syntetisk gummi</t>
  </si>
  <si>
    <t>20.200 Produksjon av plantevern- og skadedyrmidler og andre landbrukskjemiske produkter</t>
  </si>
  <si>
    <t>20.300 Produksjon av maling og lakk, trykkfarger og tetningsmidler</t>
  </si>
  <si>
    <t>20.410 Produksjon av såpe og vaskemidler, rense- og polermidler</t>
  </si>
  <si>
    <t>20.420 Produksjon av parfyme og toalettartikler</t>
  </si>
  <si>
    <t>20.510 Produksjon av eksplosiver</t>
  </si>
  <si>
    <t>20.520 Produksjon av lim</t>
  </si>
  <si>
    <t>20.530 Produksjon av eteriske oljer</t>
  </si>
  <si>
    <t>20.590 Produksjon av kjemiske produkter ikke nevnt annet sted</t>
  </si>
  <si>
    <t>20.600 Produksjon av kunstfibrer</t>
  </si>
  <si>
    <t>21.100 Produksjon av farmasøytiske råvarer</t>
  </si>
  <si>
    <t>21.200 Produksjon av farmasøytiske preparater</t>
  </si>
  <si>
    <t>22.110 Produksjon av gummidekk og slanger til gummidekk, og regummiering og vulkanisering av gummidekk</t>
  </si>
  <si>
    <t>22.190 Produksjon av gummiprodukter ellers</t>
  </si>
  <si>
    <t>22.210 Produksjon av halvfabrikater av plast</t>
  </si>
  <si>
    <t>22.220 Produksjon av plastemballasje</t>
  </si>
  <si>
    <t>22.230 Produksjon av byggevarer av plast</t>
  </si>
  <si>
    <t>22.290 Produksjon av plastprodukter ellers</t>
  </si>
  <si>
    <t>23.110 Produksjon av planglass</t>
  </si>
  <si>
    <t>23.120 Bearbeiding av planglass</t>
  </si>
  <si>
    <t>23.130 Produksjon av emballasje og husholdningsartikler av glass og krystall</t>
  </si>
  <si>
    <t>23.140 Produksjon av glassfibrer</t>
  </si>
  <si>
    <t>23.190 Produksjon av teknisk glass og andre glassvarer</t>
  </si>
  <si>
    <t>23.200 Produksjon av ildfaste produkter</t>
  </si>
  <si>
    <t>23.310 Produksjon av keramiske vegg- og gulvfliser</t>
  </si>
  <si>
    <t>23.320 Produksjon av murstein, teglstein og andre byggevarer av brent leire</t>
  </si>
  <si>
    <t>23.410 Produksjon av keramiske husholdningsartikler og dekorasjonsgjenstander</t>
  </si>
  <si>
    <t>23.420 Produksjon av sanitærutstyr av keramisk materiale</t>
  </si>
  <si>
    <t>23.430 Produksjon av isolatorer og isoleringsdeler av keramisk materiale</t>
  </si>
  <si>
    <t>23.440 Produksjon av andre keramiske produkter for teknisk bruk</t>
  </si>
  <si>
    <t>23.490 Produksjon av andre keramiske produkter</t>
  </si>
  <si>
    <t>23.510 Produksjon av sement</t>
  </si>
  <si>
    <t>23.520 Produksjon av kalk og gips</t>
  </si>
  <si>
    <t>23.610 Produksjon av betongprodukter for bygge- og anleggsvirksomhet</t>
  </si>
  <si>
    <t>23.620 Produksjon av gipsprodukter for bygge- og anleggsvirksomhet</t>
  </si>
  <si>
    <t>23.630 Produksjon av ferdigblandet betong</t>
  </si>
  <si>
    <t>23.640 Produksjon av mørtel</t>
  </si>
  <si>
    <t>23.650 Produksjon av fibersement</t>
  </si>
  <si>
    <t>23.690 Produksjon av betong-, sement- og gipsprodukter ellers</t>
  </si>
  <si>
    <t>23.700 Hogging og bearbeiding av monument- og bygningsstein</t>
  </si>
  <si>
    <t>23.910 Produksjon av slipestoffer</t>
  </si>
  <si>
    <t>23.990 Produksjon av ikke-metallholdige mineralprodukter ikke nevnt annet sted</t>
  </si>
  <si>
    <t>24.101 Produksjon av jern og stål</t>
  </si>
  <si>
    <t>24.102 Produksjon av ferrolegeringer</t>
  </si>
  <si>
    <t>24.200 Produksjon av andre rør og rørdeler av stål</t>
  </si>
  <si>
    <t>24.310 Kaldtrekking av stenger og profiler</t>
  </si>
  <si>
    <t>24.320 Kaldvalsing av bånd</t>
  </si>
  <si>
    <t>24.330 Kaldvalsing og pressing av profilerte plater og profiler</t>
  </si>
  <si>
    <t>24.340 Kaldtrekking av tråd</t>
  </si>
  <si>
    <t>24.410 Produksjon av edelmetaller</t>
  </si>
  <si>
    <t>24.421 Produksjon av primæraluminium</t>
  </si>
  <si>
    <t>24.422 Produksjon av halvfabrikater av aluminium</t>
  </si>
  <si>
    <t>24.430 Produksjon av bly, sink og tinn</t>
  </si>
  <si>
    <t>24.440 Produksjon av kobber</t>
  </si>
  <si>
    <t>24.450 Produksjon av ikke-jernholdige metaller ellers</t>
  </si>
  <si>
    <t>24.460 Produksjon av kjernebrensel</t>
  </si>
  <si>
    <t>24.510 Støping av jern</t>
  </si>
  <si>
    <t>24.520 Støping av stål</t>
  </si>
  <si>
    <t>24.530 Støping av lettmetaller</t>
  </si>
  <si>
    <t>24.540 Støping av andre ikke-jernholdige metaller</t>
  </si>
  <si>
    <t>25.110 Produksjon av metallkonstruksjoner og deler</t>
  </si>
  <si>
    <t>25.120 Produksjon av dører og vinduer av metall</t>
  </si>
  <si>
    <t>25.210 Produksjon av radiatorer og kjeler til sentralvarmeanlegg</t>
  </si>
  <si>
    <t>25.290 Produksjon av andre tanker, cisterner og beholdere av metall</t>
  </si>
  <si>
    <t>25.300 Produksjon av dampkjeler, unntatt kjeler til sentralvarmeanlegg</t>
  </si>
  <si>
    <t>25.400 Produksjon av våpen og ammunisjon</t>
  </si>
  <si>
    <t>25.500 Smiing, stansing og valsing av metall, og pulvermetallurgi</t>
  </si>
  <si>
    <t>25.610 Overflatebehandling av metaller</t>
  </si>
  <si>
    <t>25.620 Bearbeiding av metaller</t>
  </si>
  <si>
    <t>25.710 Produksjon av kjøkkenredskaper og skjære- og klipperedskaper</t>
  </si>
  <si>
    <t>25.720 Produksjon av låser og beslag</t>
  </si>
  <si>
    <t>25.730 Produksjon av håndverktøy</t>
  </si>
  <si>
    <t>25.910 Produksjon av stålfat og lignende beholdere av jern og stål</t>
  </si>
  <si>
    <t>25.920 Produksjon av emballasje av lettmetall</t>
  </si>
  <si>
    <t>25.930 Produksjon av varer av metalltråd, kjetting og fjærer</t>
  </si>
  <si>
    <t>25.940 Produksjon av bolter og skruer</t>
  </si>
  <si>
    <t>25.990 Produksjon av metallvarer ikke nevnt annet sted</t>
  </si>
  <si>
    <t>26.110 Produksjon av elektroniske komponenter</t>
  </si>
  <si>
    <t>26.120 Produksjon av kretskort</t>
  </si>
  <si>
    <t>26.200 Produksjon av datamaskiner og tilleggsutstyr</t>
  </si>
  <si>
    <t>26.300 Produksjon av kommunikasjonsutstyr</t>
  </si>
  <si>
    <t>26.400 Produksjon av elektronikk til husholdningsbruk</t>
  </si>
  <si>
    <t>26.510 Produksjon av måle-, kontroll- og navigasjonsinstrumenter</t>
  </si>
  <si>
    <t>26.520 Produksjon av klokker og ur</t>
  </si>
  <si>
    <t>26.600 Produksjon av strålingsutstyr, elektromedisinsk og elektroterapeutisk utstyr</t>
  </si>
  <si>
    <t>26.700 Produksjon av optiske instrumenter og fotografisk utstyr</t>
  </si>
  <si>
    <t>26.800 Produksjon av magnetiske og optiske media</t>
  </si>
  <si>
    <t>27.110 Produksjon av elektromotorer, generatorer og transformatorer</t>
  </si>
  <si>
    <t>27.120 Produksjon av elektriske fordelings- og kontrolltavler og paneler</t>
  </si>
  <si>
    <t>27.200 Produksjon av batterier og akkumulatorer</t>
  </si>
  <si>
    <t>27.310 Produksjon av optiske fiberkabler</t>
  </si>
  <si>
    <t>27.320 Produksjon av andre elektroniske og elektriske ledninger og kabler</t>
  </si>
  <si>
    <t>27.330 Produksjon av ledningsmateriell</t>
  </si>
  <si>
    <t>27.400 Produksjon av belysningsutstyr</t>
  </si>
  <si>
    <t>27.510 Produksjon av elektriske husholdningsmaskiner og apparater</t>
  </si>
  <si>
    <t>27.520 Produksjon av ikke-elektriske husholdningsmaskiner og apparater</t>
  </si>
  <si>
    <t>27.900 Produksjon av annet elektrisk utstyr</t>
  </si>
  <si>
    <t>28.110 Produksjon av motorer og turbiner, unntatt motorer til luftfartøyer og motorvogner</t>
  </si>
  <si>
    <t>28.120 Produksjon av komponenter til hydraulisk og pneumatisk utstyr</t>
  </si>
  <si>
    <t>28.130 Produksjon av pumper og kompressorer ellers</t>
  </si>
  <si>
    <t>28.140 Produksjon av kraner og ventiler ellers</t>
  </si>
  <si>
    <t>28.150 Produksjon av lagre, gir, tannhjulsutvekslinger og andre innretninger for kraftoverføring</t>
  </si>
  <si>
    <t>28.210 Produksjon av industri- og laboratorieovner samt brennere</t>
  </si>
  <si>
    <t>28.221 Produksjon av løfte- og håndteringsutstyr til skip og båter</t>
  </si>
  <si>
    <t>28.229 Produksjon av løfte- og håndteringsutstyr ellers</t>
  </si>
  <si>
    <t>28.230 Produksjon av kontormaskiner og utstyr (unntatt datamaskiner og tilleggsutstyr)</t>
  </si>
  <si>
    <t>28.240 Produksjon av motordrevet håndverktøy</t>
  </si>
  <si>
    <t>28.250 Produksjon av kjøle- og ventilasjonsanlegg, unntatt til husholdningsbruk</t>
  </si>
  <si>
    <t>28.290 Produksjon av maskiner og utstyr til generell bruk, ikke nevnt annet sted</t>
  </si>
  <si>
    <t>28.300 Produksjon av jordbruks- og skogbruksmaskiner</t>
  </si>
  <si>
    <t>28.410 Produksjon av maskinverktøy til metallbearbeiding</t>
  </si>
  <si>
    <t>28.490 Produksjon av maskinverktøy ikke nevnt annet sted</t>
  </si>
  <si>
    <t>28.910 Produksjon av maskiner og utstyr til metallurgisk industri</t>
  </si>
  <si>
    <t>28.920 Produksjon av maskiner og utstyr til bergverksdrift og bygge- og anleggsvirksomhet</t>
  </si>
  <si>
    <t>28.930 Produksjon av maskiner og utstyr til nærings- og nytelsesmiddelindustri</t>
  </si>
  <si>
    <t>28.940 Produksjon av maskiner og utstyr til tekstil-, konfeksjons- og lærvareindustri</t>
  </si>
  <si>
    <t>28.950 Produksjon av maskiner og utstyr til papir- og pappvareindustri</t>
  </si>
  <si>
    <t>28.960 Produksjon av maskiner og utstyr til plast- og gummiindustri</t>
  </si>
  <si>
    <t>28.990 Produksjon av spesialmaskiner ikke nevnt annet sted</t>
  </si>
  <si>
    <t>29.100 Produksjon av motorvogner</t>
  </si>
  <si>
    <t>29.200 Produksjon av karosserier og tilhengere</t>
  </si>
  <si>
    <t>29.310 Produksjon av elektrisk og elektronisk utstyr til motorvogner</t>
  </si>
  <si>
    <t>29.320 Produksjon av andre deler og annet utstyr til motorvogner</t>
  </si>
  <si>
    <t>30.111 Bygging av skip og skrog over 100 br.tonn</t>
  </si>
  <si>
    <t>30.112 Bygging av skip under 100 br.tonn</t>
  </si>
  <si>
    <t>30.113 Bygging av oljeplattformer og moduler</t>
  </si>
  <si>
    <t>30.114 Produksjon av annet flytende materiell</t>
  </si>
  <si>
    <t>30.115 Innrednings- og installasjonsarbeid utført på skip over 100 br.tonn</t>
  </si>
  <si>
    <t>30.116 Innrednings- og installasjonsarbeid utført på oljeplattformer og moduler</t>
  </si>
  <si>
    <t>30.120 Bygging av fritidsbåter</t>
  </si>
  <si>
    <t>30.200 Produksjon av lokomotiver og annet rullende materiell til jernbane og sporvei</t>
  </si>
  <si>
    <t>30.300 Produksjon av luftfartøyer og romfartøyer og lignende utstyr</t>
  </si>
  <si>
    <t>30.400 Produksjon av militære stridskjøretøyer</t>
  </si>
  <si>
    <t>30.910 Produksjon av motorsykler</t>
  </si>
  <si>
    <t>30.920 Produksjon av sykler og invalidevogner</t>
  </si>
  <si>
    <t>30.990 Produksjon av andre transportmidler ikke nevnt annet sted</t>
  </si>
  <si>
    <t>31.010 Produksjon av kontor- og butikkmøbler</t>
  </si>
  <si>
    <t>31.020 Produksjon av kjøkkenmøbler</t>
  </si>
  <si>
    <t>31.030 Produksjon av madrasser</t>
  </si>
  <si>
    <t>31.090 Produksjon av møbler ellers</t>
  </si>
  <si>
    <t>32.110 Preging av mynter og medaljer</t>
  </si>
  <si>
    <t>32.120 Produksjon av gull- og sølvvarer og lignende artikler</t>
  </si>
  <si>
    <t>32.130 Produksjon av bijouteri og lignende artikler</t>
  </si>
  <si>
    <t>32.200 Produksjon av musikkinstrumenter</t>
  </si>
  <si>
    <t>32.300 Produksjon av sportsartikler</t>
  </si>
  <si>
    <t>32.400 Produksjon av spill og leker</t>
  </si>
  <si>
    <t>32.500 Produksjon av medisinske og tanntekniske instrumenter og utstyr</t>
  </si>
  <si>
    <t>32.910 Produksjon av koster og børster</t>
  </si>
  <si>
    <t>32.990 Annen industriproduksjon ikke nevnt annet sted</t>
  </si>
  <si>
    <t>33.110 Reparasjon av bearbeidede metallprodukter</t>
  </si>
  <si>
    <t>33.120 Reparasjon av maskiner</t>
  </si>
  <si>
    <t>33.130 Reparasjon av elektronisk og optisk utstyr</t>
  </si>
  <si>
    <t>33.140 Reparasjon av elektrisk utstyr</t>
  </si>
  <si>
    <t>33.150 Reparasjon og vedlikehold av skip og båter</t>
  </si>
  <si>
    <t>33.160 Reparasjon og vedlikehold av luftfartøyer og romfartøyer</t>
  </si>
  <si>
    <t>33.170 Reparasjon og vedlikehold av andre transportmidler</t>
  </si>
  <si>
    <t>33.190 Reparasjon av annet utstyr</t>
  </si>
  <si>
    <t>33.200 Installasjon av industrimaskiner og -utstyr</t>
  </si>
  <si>
    <t>35.111 Produksjon av elektrisitet fra vannkraft</t>
  </si>
  <si>
    <t>35.112 Produksjon av elektrisitet fra vindkraft</t>
  </si>
  <si>
    <t>35.113 Produksjon av elektrisitet fra biobrensel</t>
  </si>
  <si>
    <t>35.114 Produksjon av elektrisitet fra naturgass</t>
  </si>
  <si>
    <t>35.119 Produksjon av elektrisitet ellers</t>
  </si>
  <si>
    <t>35.120 Overføring av elektrisitet</t>
  </si>
  <si>
    <t>35.130 Distribusjon av elektrisitet</t>
  </si>
  <si>
    <t>35.140 Handel med elektrisitet</t>
  </si>
  <si>
    <t>35.210 Produksjon av gass</t>
  </si>
  <si>
    <t>35.220 Distribusjon av gass gjennom ledningsnett</t>
  </si>
  <si>
    <t>35.230 Handel med gass gjennom ledningsnett</t>
  </si>
  <si>
    <t>35.300 Damp- og varmtvannsforsyning</t>
  </si>
  <si>
    <t>36.000 Uttak fra kilde, rensing og distribusjon av vann</t>
  </si>
  <si>
    <t>37.000 Oppsamling og behandling av avløpsvann</t>
  </si>
  <si>
    <t>38.110 Innsamling av ikke-farlig avfall</t>
  </si>
  <si>
    <t>38.120 Innsamling av farlig avfall</t>
  </si>
  <si>
    <t>38.210 Behandling og disponering av ikke-farlig avfall</t>
  </si>
  <si>
    <t>38.220 Behandling og disponering av farlig avfall</t>
  </si>
  <si>
    <t>38.310 Demontering av vrakede gjenstander</t>
  </si>
  <si>
    <t>38.320 Sortering og bearbeiding av avfall for materialgjenvinning</t>
  </si>
  <si>
    <t>39.000 Miljørydding, miljørensing og lignende virksomhet</t>
  </si>
  <si>
    <t>41.101 Boligbyggelag</t>
  </si>
  <si>
    <t>41.109 Utvikling og salg av egen fast eiendom ellers</t>
  </si>
  <si>
    <t>41.200 Oppføring av bygninger</t>
  </si>
  <si>
    <t>42.110 Bygging av veier og motorveier</t>
  </si>
  <si>
    <t>42.120 Bygging av jernbaner og undergrunnsbaner</t>
  </si>
  <si>
    <t>42.130 Bygging av bruer og tunneler</t>
  </si>
  <si>
    <t>42.210 Bygging av vann- og kloakkanlegg</t>
  </si>
  <si>
    <t>42.220 Bygging av anlegg for elektrisitet og telekommunikasjon</t>
  </si>
  <si>
    <t>42.910 Bygging av havne- og damanlegg</t>
  </si>
  <si>
    <t>42.990 Bygging av andre anlegg ikke nevnt annet sted</t>
  </si>
  <si>
    <t>43.110 Riving av bygninger og andre konstruksjoner</t>
  </si>
  <si>
    <t>43.120 Grunnarbeid</t>
  </si>
  <si>
    <t>43.130 Prøveboring</t>
  </si>
  <si>
    <t>43.210 Elektrisk installasjonsarbeid</t>
  </si>
  <si>
    <t>43.220 VVS-arbeid</t>
  </si>
  <si>
    <t>43.221 Rørleggerarbeid</t>
  </si>
  <si>
    <t>43.222 Kuldeanlegg- og varmepumpearbeid</t>
  </si>
  <si>
    <t>43.223 Ventilasjonsarbeid</t>
  </si>
  <si>
    <t>43.290 Annet installasjonsarbeid</t>
  </si>
  <si>
    <t>43.310 Stukkatørarbeid og pussing</t>
  </si>
  <si>
    <t>43.320 Snekkerarbeid</t>
  </si>
  <si>
    <t>43.330 Gulvlegging og tapetsering</t>
  </si>
  <si>
    <t>43.341 Malerarbeid</t>
  </si>
  <si>
    <t>43.342 Glassarbeid</t>
  </si>
  <si>
    <t>43.390 Annen ferdiggjøring av bygninger</t>
  </si>
  <si>
    <t>43.911 Blikkenslagerarbeid</t>
  </si>
  <si>
    <t>43.919 Takarbeid ellers</t>
  </si>
  <si>
    <t>43.990 Annen spesialisert bygge- og anleggsvirksomhet</t>
  </si>
  <si>
    <t>45.111 Agentur- og engroshandel med biler og lette motorvogner, unntatt motorsykler</t>
  </si>
  <si>
    <t>45.112 Detaljhandel med biler og lette motorvogner, unntatt motorsykler</t>
  </si>
  <si>
    <t>45.191 Agentur- og engroshandel med andre motorvogner, unntatt motorsykler</t>
  </si>
  <si>
    <t>45.192 Detaljhandel med andre motorvogner, unntatt motorsykler</t>
  </si>
  <si>
    <t>45.200 Vedlikehold og reparasjon av motorvogner, unntatt motorsykler</t>
  </si>
  <si>
    <t>45.310 Agentur- og engroshandel med deler og utstyr til motorvogner, unntatt motorsykler</t>
  </si>
  <si>
    <t>45.320 Detaljhandel med deler og utstyr til motorvogner, unntatt motorsykler</t>
  </si>
  <si>
    <t>45.401 Agentur- og engroshandel med motorsykler, deler og utstyr</t>
  </si>
  <si>
    <t>45.402 Detaljhandel med motorsykler, deler og utstyr</t>
  </si>
  <si>
    <t>45.403 Vedlikehold og reparasjon av motorsykler</t>
  </si>
  <si>
    <t>46.110 Agenturhandel med jordbruksråvarer, levende dyr, tekstilråvarer og innsatsvarer</t>
  </si>
  <si>
    <t>46.120 Agenturhandel med brensel, drivstoff, malm, metaller og industrikjemikalier</t>
  </si>
  <si>
    <t>46.130 Agenturhandel med tømmer, trelast og byggevarer</t>
  </si>
  <si>
    <t>46.140 Agenturhandel med maskiner, produksjonsutstyr, båter og luftfartøyer</t>
  </si>
  <si>
    <t>46.150 Agenturhandel med møbler, husholdningsvarer og jernvarer</t>
  </si>
  <si>
    <t>46.160 Agenturhandel med tekstiler, klær, pelsskinn, skotøy og lærvarer</t>
  </si>
  <si>
    <t>46.170 Agenturhandel med nærings- og nytelsesmidler</t>
  </si>
  <si>
    <t>46.180 Agenturhandel med spesialisert vareutvalg ellers</t>
  </si>
  <si>
    <t>46.190 Agenturhandel med bredt vareutvalg</t>
  </si>
  <si>
    <t>46.210 Engroshandel med korn, råtobakk, såvarer og fôrvarer</t>
  </si>
  <si>
    <t>46.220 Engroshandel med blomster og planter</t>
  </si>
  <si>
    <t>46.230 Engroshandel med levende dyr</t>
  </si>
  <si>
    <t>46.240 Engroshandel med huder, skinn og lær</t>
  </si>
  <si>
    <t>46.310 Engroshandel med frukt og grønnsaker</t>
  </si>
  <si>
    <t>46.320 Engroshandel med kjøtt og kjøttvarer</t>
  </si>
  <si>
    <t>46.330 Engroshandel med meierivarer, egg, matolje og -fett</t>
  </si>
  <si>
    <t>46.341 Engroshandel med vin og brennevin</t>
  </si>
  <si>
    <t>46.349 Engroshandel med drikkevarer ellers</t>
  </si>
  <si>
    <t>46.350 Engroshandel med tobakksvarer</t>
  </si>
  <si>
    <t>46.360 Engroshandel med sukker, sjokolade og sukkervarer</t>
  </si>
  <si>
    <t>46.370 Engroshandel med kaffe, te, kakao og krydder</t>
  </si>
  <si>
    <t>46.381 Engroshandel med fisk, skalldyr og bløtdyr</t>
  </si>
  <si>
    <t>46.389 Engroshandel med spesialisert utvalg av nærings- og nytelsesmidler ikke nevnt annet sted</t>
  </si>
  <si>
    <t>46.390 Engroshandel med bredt utvalg av nærings- og nytelsesmidler</t>
  </si>
  <si>
    <t>46.410 Engroshandel med tekstiler og utstyrsvarer</t>
  </si>
  <si>
    <t>46.421 Engroshandel med klær</t>
  </si>
  <si>
    <t>46.422 Engroshandel med skotøy</t>
  </si>
  <si>
    <t>46.431 Engroshandel med elektriske husholdningsapparater og -maskiner</t>
  </si>
  <si>
    <t>46.432 Engroshandel med radio og fjernsyn</t>
  </si>
  <si>
    <t>46.433 Engroshandel med plater, musikk- og videokassetter og CD- og DVD-plater</t>
  </si>
  <si>
    <t>46.434 Engroshandel med fotoutstyr</t>
  </si>
  <si>
    <t>46.435 Engroshandel med optiske artikler</t>
  </si>
  <si>
    <t>46.441 Engroshandel med kjøkkenutstyr, glass og steintøy</t>
  </si>
  <si>
    <t>46.442 Engroshandel med rengjøringsmidler</t>
  </si>
  <si>
    <t>46.450 Engroshandel med parfyme og kosmetikk</t>
  </si>
  <si>
    <t>46.460 Engroshandel med sykepleie- og apotekvarer</t>
  </si>
  <si>
    <t>46.471 Engroshandel med møbler</t>
  </si>
  <si>
    <t>46.472 Engroshandel med gulvtepper</t>
  </si>
  <si>
    <t>46.473 Engroshandel med belysningsutstyr</t>
  </si>
  <si>
    <t>46.481 Engroshandel med klokker og ur</t>
  </si>
  <si>
    <t>46.482 Engroshandel med gull- og sølvvarer</t>
  </si>
  <si>
    <t>46.491 Engroshandel med bøker, aviser og blader</t>
  </si>
  <si>
    <t>46.492 Engroshandel med reiseeffekter og lærvarer</t>
  </si>
  <si>
    <t>46.493 Engroshandel med fritidsbåter og -utstyr</t>
  </si>
  <si>
    <t>46.494 Engroshandel med sportsutstyr</t>
  </si>
  <si>
    <t>46.495 Engroshandel med spill og leker</t>
  </si>
  <si>
    <t>46.499 Engroshandel med husholdningsvarer og varer til personlig bruk ikke nevnt annet sted</t>
  </si>
  <si>
    <t>46.510 Engroshandel med datamaskiner, tilleggsutstyr til datamaskiner samt programvare</t>
  </si>
  <si>
    <t>46.520 Engroshandel med elektronikkutstyr og telekommunikasjonsutstyr samt deler</t>
  </si>
  <si>
    <t>46.610 Engroshandel med maskiner og utstyr til jordbruk og skogbruk</t>
  </si>
  <si>
    <t>46.620 Engroshandel med maskinverktøy</t>
  </si>
  <si>
    <t>46.630 Engroshandel med maskiner og utstyr til bergverksdrift, olje- og gassutvinning og bygge- og anleggsvirksomhet</t>
  </si>
  <si>
    <t>46.640 Engroshandel med maskiner og utstyr til tekstilproduksjon</t>
  </si>
  <si>
    <t>46.650 Engroshandel med kontormøbler</t>
  </si>
  <si>
    <t>46.660 Engroshandel med maskiner og utstyr til kontor ellers</t>
  </si>
  <si>
    <t>46.691 Engroshandel med maskiner og utstyr til kraftproduksjon og installasjon</t>
  </si>
  <si>
    <t>46.692 Engroshandel med skipsutstyr og fiskeredskap</t>
  </si>
  <si>
    <t>46.693 Engroshandel med maskiner og utstyr til industri ellers</t>
  </si>
  <si>
    <t>46.694 Engroshandel med maskiner og utstyr til handel, transport og tjenesteyting ellers</t>
  </si>
  <si>
    <t>46.710 Engroshandel med drivstoff og brensel</t>
  </si>
  <si>
    <t>46.720 Engroshandel med metaller og metallholdig malm</t>
  </si>
  <si>
    <t>46.731 Engroshandel med tømmer</t>
  </si>
  <si>
    <t>46.732 Engroshandel med trelast</t>
  </si>
  <si>
    <t>46.733 Engroshandel med fargevarer</t>
  </si>
  <si>
    <t>46.739 Engroshandel med byggevarer ikke nevnt annet sted</t>
  </si>
  <si>
    <t>46.740 Engroshandel med jernvarer, rørleggerartikler og oppvarmingsutstyr</t>
  </si>
  <si>
    <t>46.750 Engroshandel med kjemiske produkter</t>
  </si>
  <si>
    <t>46.761 Engroshandel med papir og papp</t>
  </si>
  <si>
    <t>46.769 Engroshandel med innsatsvarer ikke nevnt annet sted</t>
  </si>
  <si>
    <t>46.770 Engroshandel med avfall og skrap</t>
  </si>
  <si>
    <t>46.900 Uspesifisert engroshandel</t>
  </si>
  <si>
    <t>47.111 Butikkhandel med bredt vareutvalg med hovedvekt på nærings- og nytelsesmidler</t>
  </si>
  <si>
    <t>47.112 Kioskhandel med bredt vareutvalg med hovedvekt på nærings- og nytelsesmidler</t>
  </si>
  <si>
    <t>47.190 Butikkhandel med bredt vareutvalg ellers</t>
  </si>
  <si>
    <t>47.210 Butikkhandel med frukt og grønnsaker</t>
  </si>
  <si>
    <t>47.220 Butikkhandel med kjøtt og kjøttvarer</t>
  </si>
  <si>
    <t>47.230 Butikkhandel med fisk, skalldyr og bløtdyr</t>
  </si>
  <si>
    <t>47.241 Butikkhandel med bakervarer og konditorvarer</t>
  </si>
  <si>
    <t>47.242 Butikkhandel med sukkervarer</t>
  </si>
  <si>
    <t>47.251 Butikkhandel med vin og brennevin</t>
  </si>
  <si>
    <t>47.259 Butikkhandel med drikkevarer ellers</t>
  </si>
  <si>
    <t>47.260 Butikkhandel med tobakksvarer</t>
  </si>
  <si>
    <t>47.291 Butikkhandel med helsekost</t>
  </si>
  <si>
    <t>47.292 Butikkhandel med kaffe og te</t>
  </si>
  <si>
    <t>47.299 Butikkhandel med nærings- og nytelsesmidler ikke nevnt annet sted</t>
  </si>
  <si>
    <t>47.300 Detaljhandel med drivstoff til motorvogner</t>
  </si>
  <si>
    <t>47.410 Butikkhandel med datamaskiner og utstyr til datamaskiner</t>
  </si>
  <si>
    <t>47.420 Butikkhandel med telekommunikasjonsutstyr</t>
  </si>
  <si>
    <t>47.430 Butikkhandel med audio- og videoutstyr</t>
  </si>
  <si>
    <t>47.510 Butikkhandel med tekstiler og utstyrsvarer</t>
  </si>
  <si>
    <t>47.521 Butikkhandel med bredt utvalg av jernvarer, fargevarer og andre byggevarer</t>
  </si>
  <si>
    <t>47.522 Butikkhandel med jernvarer</t>
  </si>
  <si>
    <t>47.523 Butikkhandel med fargevarer</t>
  </si>
  <si>
    <t>47.524 Butikkhandel med trelast</t>
  </si>
  <si>
    <t>47.529 Butikkhandel med byggevarer ikke nevnt annet sted</t>
  </si>
  <si>
    <t>47.531 Butikkhandel med tapeter og gulvbelegg</t>
  </si>
  <si>
    <t>47.532 Butikkhandel med tepper</t>
  </si>
  <si>
    <t>47.533 Butikkhandel med gardiner</t>
  </si>
  <si>
    <t>47.540 Butikkhandel med elektriske husholdningsapparater</t>
  </si>
  <si>
    <t>47.591 Butikkhandel med møbler</t>
  </si>
  <si>
    <t>47.592 Butikkhandel med belysningsutstyr</t>
  </si>
  <si>
    <t>47.593 Butikkhandel med kjøkkenutstyr, glass og steintøy</t>
  </si>
  <si>
    <t>47.594 Butikkhandel med musikkinstrumenter og noter</t>
  </si>
  <si>
    <t>47.599 Butikkhandel med innredningsartikler ikke nevnt annet sted</t>
  </si>
  <si>
    <t>47.610 Butikkhandel med bøker</t>
  </si>
  <si>
    <t>47.620 Butikkhandel med aviser og papirvarer</t>
  </si>
  <si>
    <t>47.630 Butikkhandel med innspillinger av musikk og video</t>
  </si>
  <si>
    <t>47.641 Butikkhandel med sportsutstyr</t>
  </si>
  <si>
    <t>47.642 Butikkhandel med fritidsbåter og -utstyr</t>
  </si>
  <si>
    <t>47.650 Butikkhandel med spill og leker</t>
  </si>
  <si>
    <t>47.710 Butikkhandel med klær</t>
  </si>
  <si>
    <t>47.721 Butikkhandel med skotøy</t>
  </si>
  <si>
    <t>47.722 Butikkhandel med reiseeffekter av lær og lærimitasjoner og varer av lær</t>
  </si>
  <si>
    <t>47.730 Butikkhandel med apotekvarer</t>
  </si>
  <si>
    <t>47.740 Butikkhandel med medisinske og ortopediske artikler</t>
  </si>
  <si>
    <t>47.750 Butikkhandel med kosmetikk og toalettartikler</t>
  </si>
  <si>
    <t>47.761 Butikkhandel med blomster og planter</t>
  </si>
  <si>
    <t>47.762 Butikkhandel med kjæledyr og fôrvarer til kjæledyr</t>
  </si>
  <si>
    <t>47.771 Butikkhandel med ur og klokker</t>
  </si>
  <si>
    <t>47.772 Butikkhandel med gull- og sølvvarer</t>
  </si>
  <si>
    <t>47.781 Butikkhandel med fotoutstyr</t>
  </si>
  <si>
    <t>47.782 Butikkhandel med optiske artikler</t>
  </si>
  <si>
    <t>47.789 Butikkhandel ikke nevnt annet sted</t>
  </si>
  <si>
    <t>47.791 Butikkhandel med antikviteter</t>
  </si>
  <si>
    <t>47.792 Butikkhandel med brukte klær</t>
  </si>
  <si>
    <t>47.799 Butikkhandel med brukte varer ellers</t>
  </si>
  <si>
    <t>47.810 Torghandel med næringsmidler, drikkevarer og tobakksvarer</t>
  </si>
  <si>
    <t>47.820 Torghandel med tekstiler, klær, skotøy og utstyrsvarer</t>
  </si>
  <si>
    <t>47.890 Torghandel med andre varer</t>
  </si>
  <si>
    <t>47.911 Postordre-/Internetthandel med bredt vareutvalg</t>
  </si>
  <si>
    <t>47.912 Postordre-/Internetthandel med tekstiler, utstyrsvarer, klær, skotøy, reiseeffekter og lærvarer</t>
  </si>
  <si>
    <t>47.913 Postordre-/Internetthandel med belysningsutstyr, kjøkkenutstyr, møbler og innredningsartikler</t>
  </si>
  <si>
    <t>47.914 Postordre-/Internetthandel med elektriske husholdningsapparater, radio, fjernsyn, plater, kassetter og musikkinstrumenter</t>
  </si>
  <si>
    <t>47.915 Postordre-/internetthandel med bøker, papir, aviser og blader</t>
  </si>
  <si>
    <t>47.916 Postordre-/Internetthandel med IKT-utstyr</t>
  </si>
  <si>
    <t>47.917 Postordre-/Internetthandel med helsekost</t>
  </si>
  <si>
    <t>47.919 Postordre-/Internetthandel med annet spesialisert vareutvalg</t>
  </si>
  <si>
    <t>47.990 Detaljhandel utenom utsalgssted ellers</t>
  </si>
  <si>
    <t>49.100 Passasjertransport med jernbane</t>
  </si>
  <si>
    <t>49.200 Godstransport med jernbane</t>
  </si>
  <si>
    <t>49.311 Rutebiltransport i by- og forstadsområde</t>
  </si>
  <si>
    <t>49.312 Transport med sporveis- og forstadsbane</t>
  </si>
  <si>
    <t>49.320 Drosjebiltransport</t>
  </si>
  <si>
    <t>49.391 Rutebiltransport utenfor by- og forstadsområde</t>
  </si>
  <si>
    <t>49.392 Turbiltransport</t>
  </si>
  <si>
    <t>49.393 Transport med taubaner, kabelbaner og skiheiser</t>
  </si>
  <si>
    <t>49.410 Godstransport på vei</t>
  </si>
  <si>
    <t>49.420 Flyttetransport</t>
  </si>
  <si>
    <t>49.500 Rørtransport</t>
  </si>
  <si>
    <t>50.101 Utenriks sjøfart med passasjerer</t>
  </si>
  <si>
    <t>50.102 Innenlandske kystruter med passasjerer</t>
  </si>
  <si>
    <t>50.109 Kysttrafikk ellers med passasjerer</t>
  </si>
  <si>
    <t>50.201 Utenriks sjøfart med gods</t>
  </si>
  <si>
    <t>50.202 Innenriks sjøfart med gods</t>
  </si>
  <si>
    <t>50.203 Slepebåter</t>
  </si>
  <si>
    <t>50.204 Forsyning og andre sjøtransporttjenester for offshore</t>
  </si>
  <si>
    <t>50.300 Passasjertransport på elver og innsjøer</t>
  </si>
  <si>
    <t>50.400 Godstransport på elver og innsjøer</t>
  </si>
  <si>
    <t>51.100 Lufttransport med passasjerer</t>
  </si>
  <si>
    <t>51.210 Lufttransport med gods</t>
  </si>
  <si>
    <t>51.220 Romfart</t>
  </si>
  <si>
    <t>52.100 Lagring</t>
  </si>
  <si>
    <t>52.211 Drift av gods- og transportsentraler</t>
  </si>
  <si>
    <t>52.212 Drift av parkeringsplasser og parkeringshus</t>
  </si>
  <si>
    <t>52.213 Drift av bomstasjoner</t>
  </si>
  <si>
    <t>52.214 Drift av taxisentraler og annen formidling av persontransport</t>
  </si>
  <si>
    <t>52.215 Tjenester tilknyttet drift av rørledninger</t>
  </si>
  <si>
    <t>52.216 Kondensering av gass med henblikk på transport</t>
  </si>
  <si>
    <t>52.219 Tjenester tilknyttet landtransport ellers</t>
  </si>
  <si>
    <t>52.221 Drift av havne- og kaianlegg</t>
  </si>
  <si>
    <t>52.222 Redningstjeneste</t>
  </si>
  <si>
    <t>52.223 Forsyningsbaser</t>
  </si>
  <si>
    <t>52.229 Tjenester tilknyttet sjøtransport ellers</t>
  </si>
  <si>
    <t>52.230 Andre tjenester tilknyttet lufttransport</t>
  </si>
  <si>
    <t>52.240 Lasting og lossing</t>
  </si>
  <si>
    <t>52.291 Spedisjon</t>
  </si>
  <si>
    <t>52.292 Skipsmegling</t>
  </si>
  <si>
    <t>52.293 Flymegling</t>
  </si>
  <si>
    <t>52.299 Transportformidling ellers</t>
  </si>
  <si>
    <t>53.100 Landsdekkende posttjenester</t>
  </si>
  <si>
    <t>53.200 Andre post- og budtjenester</t>
  </si>
  <si>
    <t>55.101 Drift av hoteller, pensjonater og moteller med restaurant</t>
  </si>
  <si>
    <t>55.102 Drift av hoteller, pensjonater og moteller uten restaurant</t>
  </si>
  <si>
    <t>55.201 Drift av vandrerhjem</t>
  </si>
  <si>
    <t>55.202 Drift av ferieleiligheter</t>
  </si>
  <si>
    <t>55.300 Drift av campingplasser</t>
  </si>
  <si>
    <t>55.301 Drift av campingplasser</t>
  </si>
  <si>
    <t>55.302 Drift av turisthytter</t>
  </si>
  <si>
    <t>55.900 Annen overnatting</t>
  </si>
  <si>
    <t>56.101 Drift av restauranter og kafeer</t>
  </si>
  <si>
    <t>56.102 Drift av gatekjøkken</t>
  </si>
  <si>
    <t>56.210 Cateringvirksomhet</t>
  </si>
  <si>
    <t>56.290 Kantiner drevet som selvstendig virksomhet</t>
  </si>
  <si>
    <t>56.301 Drift av puber</t>
  </si>
  <si>
    <t>56.309 Drift av barer ellers</t>
  </si>
  <si>
    <t>58.110 Utgivelse av bøker</t>
  </si>
  <si>
    <t>58.120 Utgivelse av kataloger og adresselister</t>
  </si>
  <si>
    <t>58.130 Utgivelse av aviser</t>
  </si>
  <si>
    <t>58.140 Utgivelse av blader og tidsskrifter</t>
  </si>
  <si>
    <t>58.190 Forlagsvirksomhet ellers</t>
  </si>
  <si>
    <t>58.210 Utgivelse av programvare for dataspill</t>
  </si>
  <si>
    <t>58.290 Utgivelse av annen programvare</t>
  </si>
  <si>
    <t>59.110 Produksjon av film, video og fjernsynsprogrammer</t>
  </si>
  <si>
    <t>59.120 Etterarbeid knyttet til produksjon av film, video og fjernsynsprogrammer</t>
  </si>
  <si>
    <t>59.130 Distribusjon av film, video og fjernsynsprogrammer</t>
  </si>
  <si>
    <t>59.140 Filmframvisning</t>
  </si>
  <si>
    <t>59.200 Produksjon og utgivelse av musikk- og lydopptak</t>
  </si>
  <si>
    <t>60.100 Radiokringkasting</t>
  </si>
  <si>
    <t>60.200 Fjernsynskringkasting</t>
  </si>
  <si>
    <t>61.100 Kabelbasert telekommunikasjon</t>
  </si>
  <si>
    <t>61.200 Trådløs telekommunikasjon</t>
  </si>
  <si>
    <t>61.300 Satellittbasert telekommunikasjon</t>
  </si>
  <si>
    <t>61.900 Telekommunikasjon ellers</t>
  </si>
  <si>
    <t>62.010 Programmeringstjenester</t>
  </si>
  <si>
    <t>62.020 Konsulentvirksomhet tilknyttet informasjonsteknologi</t>
  </si>
  <si>
    <t>62.030 Forvaltning og drift av IT-systemer</t>
  </si>
  <si>
    <t>62.090 Andre tjenester tilknyttet informasjonsteknologi</t>
  </si>
  <si>
    <t>63.110 Databehandling, datalagring og tilknyttede tjenester</t>
  </si>
  <si>
    <t>63.120 Drift av web-portaler</t>
  </si>
  <si>
    <t>63.910 Nyhetsbyråer</t>
  </si>
  <si>
    <t>63.990 Andre informasjonstjenester ikke nevnt annet sted</t>
  </si>
  <si>
    <t>64.110 Sentralbankvirksomhet</t>
  </si>
  <si>
    <t>64.190 Bankvirksomhet ellers</t>
  </si>
  <si>
    <t>64.201 Finansielle holdingselskaper</t>
  </si>
  <si>
    <t>64.202 Spesielle holdingselskaper</t>
  </si>
  <si>
    <t>64.301 Verdipapirfond</t>
  </si>
  <si>
    <t>64.302 Alternative investeringsfond (AIF) som ikke er verdipapirfond</t>
  </si>
  <si>
    <t>64.303 Porteføljeinvesteringsselskaper</t>
  </si>
  <si>
    <t>64.304 Skattebetingede investeringsselskaper</t>
  </si>
  <si>
    <t>64.305 Finansstiftelser</t>
  </si>
  <si>
    <t>64.306 Egeninvesteringsselskaper i finansielle konsern og for offentlig forvaltning</t>
  </si>
  <si>
    <t>64.308 Familieeide egeninvesteringsselskaper</t>
  </si>
  <si>
    <t>64.309 Annen verdipapirvirksomhet</t>
  </si>
  <si>
    <t>64.910 Finansiell leasing</t>
  </si>
  <si>
    <t>64.920 Annen kredittgivning</t>
  </si>
  <si>
    <t>64.990 Annen finansieringsvirksomhet ikke nevnt annet sted</t>
  </si>
  <si>
    <t>65.110 Livsforsikring</t>
  </si>
  <si>
    <t>65.120 Skadeforsikring</t>
  </si>
  <si>
    <t>65.200 Gjenforsikring</t>
  </si>
  <si>
    <t>65.300 Pensjonskasser</t>
  </si>
  <si>
    <t>66.110 Administrasjon av finansmarkeder</t>
  </si>
  <si>
    <t>66.120 Verdipapirmegling</t>
  </si>
  <si>
    <t>66.190 Andre tjenester tilknyttet finansieringsvirksomhet</t>
  </si>
  <si>
    <t>66.210 Risiko- og skadevurdering</t>
  </si>
  <si>
    <t>66.220 Forsikringsformidling</t>
  </si>
  <si>
    <t>66.290 Andre tjenester tilknyttet forsikringsvirksomhet og pensjonskasser</t>
  </si>
  <si>
    <t>66.300 Fondsforvaltningsvirksomhet</t>
  </si>
  <si>
    <t>68.100 Kjøp og salg av egen fast eiendom</t>
  </si>
  <si>
    <t>68.201 Borettslag</t>
  </si>
  <si>
    <t>68.209 Utleie av egen eller leid fast eiendom ellers</t>
  </si>
  <si>
    <t>68.310 Eiendomsmegling</t>
  </si>
  <si>
    <t>68.320 Eiendomsforvaltning</t>
  </si>
  <si>
    <t>69.100 Juridisk tjenesteyting</t>
  </si>
  <si>
    <t>69.201 Regnskap og bokføring</t>
  </si>
  <si>
    <t>69.202 Revisjon</t>
  </si>
  <si>
    <t>69.203 Skatterådgivning</t>
  </si>
  <si>
    <t>70.100 Hovedkontortjenester</t>
  </si>
  <si>
    <t>70.210 PR og kommunikasjonstjenester</t>
  </si>
  <si>
    <t>70.220 Bedriftsrådgivning og annen administrativ rådgivning</t>
  </si>
  <si>
    <t>71.111 Plan- og reguleringsarbeid</t>
  </si>
  <si>
    <t>71.112 Arkitekttjenester vedrørende byggverk</t>
  </si>
  <si>
    <t>71.113 Landskapsarkitekttjenester</t>
  </si>
  <si>
    <t>71.121 Byggeteknisk konsulentvirksomhet</t>
  </si>
  <si>
    <t>71.122 Geologiske undersøkelser</t>
  </si>
  <si>
    <t>71.123 Kart og oppmåling</t>
  </si>
  <si>
    <t>71.129 Annen teknisk konsulentvirksomhet</t>
  </si>
  <si>
    <t>71.200 Teknisk prøving og analyse</t>
  </si>
  <si>
    <t>72.110 Forskning og utviklingsarbeid innen bioteknologi</t>
  </si>
  <si>
    <t>72.190 Annen forskning og annet utviklingsarbeid innen naturvitenskap og teknikk</t>
  </si>
  <si>
    <t>72.200 Forskning og utviklingsarbeid innen samfunnsvitenskap og humanistiske fag</t>
  </si>
  <si>
    <t>73.110 Reklamebyråer</t>
  </si>
  <si>
    <t>73.120 Medieformidlingstjenester</t>
  </si>
  <si>
    <t>73.200 Markeds- og opinionsundersøkelser</t>
  </si>
  <si>
    <t>74.101 Industridesign, produktdesign og annen teknisk designvirksomhet</t>
  </si>
  <si>
    <t>74.102 Grafisk og visuell kommunikasjonsdesign</t>
  </si>
  <si>
    <t>74.103 Interiørarkitekt-, interiørdesign- og interiørkonsulentvirksomhet</t>
  </si>
  <si>
    <t>74.200 Fotografvirksomhet</t>
  </si>
  <si>
    <t>74.300 Oversettelses- og tolkevirksomhet</t>
  </si>
  <si>
    <t>74.901 Takseringsvirksomhet</t>
  </si>
  <si>
    <t>74.902 Modellbyråvirksomhet</t>
  </si>
  <si>
    <t>74.903 Impresariovirksomhet</t>
  </si>
  <si>
    <t>74.909 Annen faglig, vitenskapelig og teknisk virksomhet ikke nevnt annet sted</t>
  </si>
  <si>
    <t>75.000 Veterinærtjenester</t>
  </si>
  <si>
    <t>77.110 Utleie og leasing av biler og andre lette motorvogner</t>
  </si>
  <si>
    <t>77.120 Utleie og leasing av lastebiler</t>
  </si>
  <si>
    <t>77.210 Utleie og leasing av sports- og fritidsutstyr</t>
  </si>
  <si>
    <t>77.220 Utleie av videofilm, DVD og lignende</t>
  </si>
  <si>
    <t>77.290 Utleie og leasing av andre husholdningsvarer og varer til personlig bruk</t>
  </si>
  <si>
    <t>77.310 Utleie og leasing av landbruksmaskiner og -utstyr</t>
  </si>
  <si>
    <t>77.320 Utleie og leasing av bygge- og anleggsmaskiner og -utstyr</t>
  </si>
  <si>
    <t>77.330 Utleie og leasing av kontor- og datamaskiner</t>
  </si>
  <si>
    <t>77.340 Utleie og leasing av sjøtransportmateriell</t>
  </si>
  <si>
    <t>77.350 Utleie og leasing av lufttransportmateriell</t>
  </si>
  <si>
    <t>77.390 Utleie og leasing av andre maskiner og annet utstyr og materiell ikke nevnt annet sted</t>
  </si>
  <si>
    <t>77.400 Leasing av immateriell eiendom og lignende produkter, unntatt opphavsrettsbeskyttede verker</t>
  </si>
  <si>
    <t>78.100 Rekruttering og formidling av arbeidskraft</t>
  </si>
  <si>
    <t>78.200 Utleie av arbeidskraft</t>
  </si>
  <si>
    <t>78.300 Andre personaladministrative tjenester</t>
  </si>
  <si>
    <t>79.110 Reisebyråvirksomhet</t>
  </si>
  <si>
    <t>79.120 Reisearrangørvirksomhet</t>
  </si>
  <si>
    <t>79.901 Turistkontorvirksomhet og destinasjonsselskaper</t>
  </si>
  <si>
    <t>79.902 Guider og reiseledere</t>
  </si>
  <si>
    <t>79.903 Opplevelses-, arrangements- og aktivitetsarrangørvirksomhet</t>
  </si>
  <si>
    <t>79.909 Turistrelaterte tjenester ikke nevnt annet sted</t>
  </si>
  <si>
    <t>80.100 Private vakttjenester</t>
  </si>
  <si>
    <t>80.200 Tjenester tilknyttet vakttjenester</t>
  </si>
  <si>
    <t>80.300 Etterforsking</t>
  </si>
  <si>
    <t>81.101 Vaktmestertjenester</t>
  </si>
  <si>
    <t>81.109 Andre kombinerte tjenester tilknyttet eiendomsdrift</t>
  </si>
  <si>
    <t>81.210 Rengjøring av bygninger</t>
  </si>
  <si>
    <t>81.220 Utvendig rengjøring av bygninger og industriell rengjøring</t>
  </si>
  <si>
    <t>81.291 Skadedyrkontroll</t>
  </si>
  <si>
    <t>81.299 Annen rengjøringsvirksomhet ikke nevnt annet sted</t>
  </si>
  <si>
    <t>81.300 Beplantning av hager og parkanlegg</t>
  </si>
  <si>
    <t>82.110 Kombinerte kontortjenester</t>
  </si>
  <si>
    <t>82.190 Fotokopiering, forberedelse av dokumenter og andre spesialiserte kontortjenester</t>
  </si>
  <si>
    <t>82.201 Telefonvakttjenester</t>
  </si>
  <si>
    <t>82.202 Telefonsalg</t>
  </si>
  <si>
    <t>82.300 Kongress-, messe- og utstillingsvirksomhet</t>
  </si>
  <si>
    <t>82.910 Inkasso- og kredittopplysningsvirksomhet</t>
  </si>
  <si>
    <t>82.920 Pakkevirksomhet</t>
  </si>
  <si>
    <t>82.990 Annen forretningsmessig tjenesteyting ikke nevnt annet sted</t>
  </si>
  <si>
    <t>84.110 Generell offentlig administrasjon</t>
  </si>
  <si>
    <t>84.120 Offentlig administrasjon tilknyttet helsestell, sosial virksomhet, undervisning, kirke, kultur og miljøvern</t>
  </si>
  <si>
    <t>84.130 Offentlig administrasjon tilknyttet næringsvirksomhet og arbeidsmarked</t>
  </si>
  <si>
    <t>84.210 Utenrikssaker</t>
  </si>
  <si>
    <t>84.220 Forsvar</t>
  </si>
  <si>
    <t>84.230 Retts- og fengselsvesen</t>
  </si>
  <si>
    <t>84.240 Politi- og påtalemyndighet</t>
  </si>
  <si>
    <t>84.250 Brannvern</t>
  </si>
  <si>
    <t>84.300 Trygdeordninger underlagt offentlig forvaltning</t>
  </si>
  <si>
    <t>85.100 Førskoleundervisning</t>
  </si>
  <si>
    <t>85.201 Ordinær grunnskoleundervisning</t>
  </si>
  <si>
    <t>85.202 Spesialskoleundervisning for funksjonshemmede</t>
  </si>
  <si>
    <t>85.203 Kompetansesentra og annen spesialundervisning</t>
  </si>
  <si>
    <t>85.310 Videregående opplæring innen allmennfaglige studieretninger</t>
  </si>
  <si>
    <t>85.320 Videregående opplæring innen tekniske og andre yrkesfaglige studieretninger</t>
  </si>
  <si>
    <t>85.410 Undervisning ved fagskoler</t>
  </si>
  <si>
    <t>85.421 Undervisning ved universiteter</t>
  </si>
  <si>
    <t>85.422 Undervisning ved vitenskapelige høgskoler</t>
  </si>
  <si>
    <t>85.423 Undervisning ved statlige høgskoler</t>
  </si>
  <si>
    <t>85.424 Undervisning ved militære høgskoler</t>
  </si>
  <si>
    <t>85.429 Undervisning ved andre høgskoler</t>
  </si>
  <si>
    <t>85.510 Undervisning innen idrett og rekreasjon</t>
  </si>
  <si>
    <t>85.521 Kommunal kulturskoleundervisning</t>
  </si>
  <si>
    <t>85.522 Undervisning i kunstfag</t>
  </si>
  <si>
    <t>85.529 Annen undervisning innen kultur</t>
  </si>
  <si>
    <t>85.530 Trafikkskoleundervisning</t>
  </si>
  <si>
    <t>85.591 Folkehøgskoleundervisning</t>
  </si>
  <si>
    <t>85.592 Arbeidsmarkedskurs</t>
  </si>
  <si>
    <t>85.593 Studieforbunds- og frivillige organisasjoners kurs</t>
  </si>
  <si>
    <t>85.594 Voksenopplæringssentre</t>
  </si>
  <si>
    <t>85.595 Timelærervirksomhet</t>
  </si>
  <si>
    <t>85.596 Undervisning innen religion</t>
  </si>
  <si>
    <t>85.599 Annen undervisning ikke nevnt annet sted</t>
  </si>
  <si>
    <t>85.601 Pedagogisk-psykologisk rådgivningstjeneste</t>
  </si>
  <si>
    <t>85.609 Andre tjenester tilknyttet undervisning</t>
  </si>
  <si>
    <t>86.101 Alminnelige somatiske sykehus</t>
  </si>
  <si>
    <t>86.102 Somatiske spesialsykehus</t>
  </si>
  <si>
    <t>86.103 Andre somatiske spesialinstitusjoner</t>
  </si>
  <si>
    <t>86.104 Institusjoner i psykisk helsevern for voksne</t>
  </si>
  <si>
    <t>86.105 Institusjoner i psykisk helsevern for barn og unge</t>
  </si>
  <si>
    <t>86.106 Rusmiddelinstitusjoner</t>
  </si>
  <si>
    <t>86.107 Rehabiliterings- og opptreningsinstitusjoner</t>
  </si>
  <si>
    <t>86.211 Allmenn legetjeneste</t>
  </si>
  <si>
    <t>86.212 Somatiske poliklinikker</t>
  </si>
  <si>
    <t>86.221 Spesialisert legetjeneste, unntatt psykiatrisk legetjeneste</t>
  </si>
  <si>
    <t>86.222 Legetjenester innen psykisk helsevern</t>
  </si>
  <si>
    <t>86.223 Poliklinikker i psykisk helsevern for voksne</t>
  </si>
  <si>
    <t>86.224 Poliklinikker i psykisk helsevern for barn og unge</t>
  </si>
  <si>
    <t>86.225 Rusmiddelpoliklinikker</t>
  </si>
  <si>
    <t>86.230 Tannhelsetjenester</t>
  </si>
  <si>
    <t>86.901 Hjemmesykepleie</t>
  </si>
  <si>
    <t>86.902 Fysioterapitjeneste</t>
  </si>
  <si>
    <t>86.903 Helsestasjons- og skolehelsetjeneste</t>
  </si>
  <si>
    <t>86.904 Annen forebyggende helsetjeneste</t>
  </si>
  <si>
    <t>86.905 Klinisk psykologtjeneste</t>
  </si>
  <si>
    <t>86.906 Medisinske laboratorietjenester</t>
  </si>
  <si>
    <t>86.907 Ambulansetjenester</t>
  </si>
  <si>
    <t>86.909 Andre helsetjenester</t>
  </si>
  <si>
    <t>87.101 Somatiske spesialsykehjem</t>
  </si>
  <si>
    <t>87.102 Somatiske sykehjem</t>
  </si>
  <si>
    <t>87.201 Psykiatriske sykehjem</t>
  </si>
  <si>
    <t>87.202 Omsorgsinstitusjoner for rusmiddelmisbrukere</t>
  </si>
  <si>
    <t>87.203 Bofellesskap for psykisk utviklingshemmede</t>
  </si>
  <si>
    <t>87.301 Aldershjem</t>
  </si>
  <si>
    <t>87.302 Bofellesskap for eldre og funksjonshemmede med fast tilknyttet personell hele døgnet</t>
  </si>
  <si>
    <t>87.303 Bofellesskap for eldre og funksjonshemmede med fast tilknyttet personell deler av døgnet</t>
  </si>
  <si>
    <t>87.304 Avlastningsboliger/-institusjoner</t>
  </si>
  <si>
    <t>87.305 Barneboliger</t>
  </si>
  <si>
    <t>87.901 Institusjoner innen barne- og ungdomsvern</t>
  </si>
  <si>
    <t>87.909 Omsorgsinstitusjoner ellers</t>
  </si>
  <si>
    <t>88.101 Hjemmehjelp</t>
  </si>
  <si>
    <t>88.102 Dagsentra/aktivitetssentra for eldre og funksjonshemmede</t>
  </si>
  <si>
    <t>88.103 Eldresentre</t>
  </si>
  <si>
    <t>88.911 Barnehager</t>
  </si>
  <si>
    <t>88.912 Barneparker og dagmammaer</t>
  </si>
  <si>
    <t>88.913 Skolefritidsordninger</t>
  </si>
  <si>
    <t>88.914 Fritidsklubber for barn og ungdom</t>
  </si>
  <si>
    <t>88.991 Barneverntjenester</t>
  </si>
  <si>
    <t>88.992 Familieverntjenester</t>
  </si>
  <si>
    <t>88.993 Arbeidstrening for ordinært arbeidsmarked</t>
  </si>
  <si>
    <t>88.994 Varig tilrettelagt arbeid</t>
  </si>
  <si>
    <t>88.995 Sosiale velferdsorganisasjoner</t>
  </si>
  <si>
    <t>88.996 Asylmottak</t>
  </si>
  <si>
    <t>88.997 Sosialtjenester for rusmiddelmisbrukere uten botilbud</t>
  </si>
  <si>
    <t>88.998 Kommunale sosialkontortjenester</t>
  </si>
  <si>
    <t>88.999 Andre sosialtjenester uten botilbud</t>
  </si>
  <si>
    <t>90.011 Utøvende kunstnere og underholdningsvirksomhet innen musikk</t>
  </si>
  <si>
    <t>90.012 Utøvende kunstnere og underholdningsvirksomhet innen scenekunst</t>
  </si>
  <si>
    <t>90.019 Utøvende kunstnere og underholdningsvirksomhet ikke nevnt annet sted</t>
  </si>
  <si>
    <t>90.020 Tjenester tilknyttet underholdningsvirksomhet</t>
  </si>
  <si>
    <t>90.031 Selvstendig kunstnerisk virksomhet innen visuell kunst</t>
  </si>
  <si>
    <t>90.032 Selvstendig kunstnerisk virksomhet innen musikk</t>
  </si>
  <si>
    <t>90.033 Selvstendig kunstnerisk virksomhet innen scenekunst</t>
  </si>
  <si>
    <t>90.034 Selvstendig kunstnerisk virksomhet innen litteratur</t>
  </si>
  <si>
    <t>90.035 Selvstendig kunstnerisk virksomhet innen blogging</t>
  </si>
  <si>
    <t>90.039 Selvstendig kunstnerisk virksomhet ikke nevnt annet sted</t>
  </si>
  <si>
    <t>90.040 Drift av lokaler tilknyttet kunstnerisk virksomhet</t>
  </si>
  <si>
    <t>91.011 Drift av folkebiblioteker</t>
  </si>
  <si>
    <t>91.012 Drift av fag- og forskningsbiblioteker</t>
  </si>
  <si>
    <t>91.013 Drift av arkiver</t>
  </si>
  <si>
    <t>91.021 Drift av kunst- og kunstindustrimuseer</t>
  </si>
  <si>
    <t>91.022 Drift av kulturhistoriske museer</t>
  </si>
  <si>
    <t>91.023 Drift av naturhistoriske museer</t>
  </si>
  <si>
    <t>91.029 Drift av museer ikke nevnt annet sted</t>
  </si>
  <si>
    <t>91.030 Drift av historiske steder og bygninger og lignende severdigheter</t>
  </si>
  <si>
    <t>91.040 Drift av botaniske og zoologiske hager og naturreservater</t>
  </si>
  <si>
    <t>92.000 Lotteri og totalisatorspill</t>
  </si>
  <si>
    <t>93.110 Drift av idrettsanlegg</t>
  </si>
  <si>
    <t>93.120 Idrettslag og -klubber</t>
  </si>
  <si>
    <t>93.130 Treningssentre</t>
  </si>
  <si>
    <t>93.190 Andre sportsaktiviteter</t>
  </si>
  <si>
    <t>93.210 Drift av fornøyelses- og temaparker</t>
  </si>
  <si>
    <t>93.291 Opplevelsesaktiviteter</t>
  </si>
  <si>
    <t>93.292 Fritidsetablissement</t>
  </si>
  <si>
    <t>93.299 Fritidsvirksomhet ellers</t>
  </si>
  <si>
    <t>94.110 Næringslivs- og arbeidsgiverorganisasjoner</t>
  </si>
  <si>
    <t>94.120 Yrkessammenslutninger</t>
  </si>
  <si>
    <t>94.200 Arbeidstakerorganisasjoner</t>
  </si>
  <si>
    <t>94.910 Religiøse organisasjoner</t>
  </si>
  <si>
    <t>94.920 Partipolitiske organisasjoner</t>
  </si>
  <si>
    <t>94.991 Aktiviteter i andre interesseorganisasjoner ikke nevnt annet sted</t>
  </si>
  <si>
    <t>94.992 Fond/legat som støtter veldedige og allmennyttige formål</t>
  </si>
  <si>
    <t>95.110 Reparasjon av datamaskiner og tilleggsutstyr</t>
  </si>
  <si>
    <t>95.120 Reparasjon av kommunikasjonsutstyr</t>
  </si>
  <si>
    <t>95.210 Reparasjon av elektronikk til husholdningsbruk</t>
  </si>
  <si>
    <t>95.220 Reparasjon av husholdningsvarer og hageredskaper</t>
  </si>
  <si>
    <t>95.230 Reparasjon av skotøy og lærvarer</t>
  </si>
  <si>
    <t>95.240 Reparasjon av møbler og boliginnredning</t>
  </si>
  <si>
    <t>95.250 Reparasjon av ur, gull- og sølvvarer</t>
  </si>
  <si>
    <t>95.290 Reparasjon av andre husholdningsvarer og varer til personlig bruk</t>
  </si>
  <si>
    <t>96.010 Vaskeri- og renserivirksomhet</t>
  </si>
  <si>
    <t>96.020 Frisering og annen skjønnhetspleie</t>
  </si>
  <si>
    <t>96.030 Begravelsesbyråvirksomhet og drift av kirkegårder og krematorier</t>
  </si>
  <si>
    <t>96.040 Virksomhet knyttet til kroppspleie og fysisk velvære</t>
  </si>
  <si>
    <t>96.090 Personlig tjenesteyting ikke nevnt annet sted</t>
  </si>
  <si>
    <t>97.000 Lønnet arbeid i private husholdninger</t>
  </si>
  <si>
    <t>99.000 Internasjonale organisasjoner og organer</t>
  </si>
  <si>
    <t>00.000 Uoppgitt</t>
  </si>
  <si>
    <t>Næringskode full</t>
  </si>
  <si>
    <t>Næringskode</t>
  </si>
  <si>
    <t>Næring FNR</t>
  </si>
  <si>
    <t>Hele Norge</t>
  </si>
  <si>
    <t>Hele landet</t>
  </si>
  <si>
    <t>Indeks (2015=100)</t>
  </si>
  <si>
    <t>Fremskriving 2024</t>
  </si>
  <si>
    <t>Tabell til rapport (Thinkcell)</t>
  </si>
  <si>
    <t>Verdiskapning - Telemark</t>
  </si>
  <si>
    <t>Verdiskapning - Landet uten sokkelen</t>
  </si>
  <si>
    <t>Sysselsetting - landet uten sokkelen</t>
  </si>
  <si>
    <t>Sysselsetting - Telemark</t>
  </si>
  <si>
    <t>BDO Estimert</t>
  </si>
  <si>
    <t>Radetiketter</t>
  </si>
  <si>
    <t>Kolonneetiketter</t>
  </si>
  <si>
    <t>2024*</t>
  </si>
  <si>
    <t>Sysselsatte som proxy</t>
  </si>
  <si>
    <t>Sum av disse 3</t>
  </si>
  <si>
    <t>Løpende priser (mill. kr)</t>
  </si>
  <si>
    <t>¬ Offentlig forvaltning (bruttoprodukt)</t>
  </si>
  <si>
    <t>BRREG (og nasjonalregnskapet for offentlig sektor) som proxy</t>
  </si>
  <si>
    <t>Sjekket økning 22/23 - Optime Subsea endret lokasjon i ENHREG fra Kongsberg til Notodden</t>
  </si>
  <si>
    <t>Fylkesfordelt nasjonalregnskap - estimat og fremskrivning</t>
  </si>
  <si>
    <t>*Mangler i FNR sitt publiserte underlag. Estimeres basert på vekst i bruttoprodukt i BRREG, og bruk av relative størrelser som proxy for å samsvare med samlet bruttoprodukt i FNR</t>
  </si>
  <si>
    <t>01.000</t>
  </si>
  <si>
    <t>02.000</t>
  </si>
  <si>
    <t>03.000</t>
  </si>
  <si>
    <t>43.220</t>
  </si>
  <si>
    <t>52.215</t>
  </si>
  <si>
    <t>55.301</t>
  </si>
  <si>
    <t>55.302</t>
  </si>
  <si>
    <t>64.303</t>
  </si>
  <si>
    <t>64.304</t>
  </si>
  <si>
    <t>64.309</t>
  </si>
  <si>
    <t>Berikelse med vekst-estimat for næringer med stor grad av offentlig sektor</t>
  </si>
  <si>
    <t>Helse, undervisning og offentlig administrasjon er verdiskapningsvekst i offentlig sektor på nasjonalt nivå en bedre proxy enn Brønnøysund data, som for eksempel ikke inkludere kommunale virksomheter</t>
  </si>
  <si>
    <t>Vekst 22/23 - fra Nasjonalregnskapet (offentlig forvaltning)</t>
  </si>
  <si>
    <t>Understøttende beregninger:</t>
  </si>
  <si>
    <t>Gule celler - estimerte verdier etter fylkessammenslåing</t>
  </si>
  <si>
    <t>Blå celler - estimerte verdier etter fylkessammenslåing</t>
  </si>
  <si>
    <t>Sum av næringene inkludert:</t>
  </si>
  <si>
    <t>Estimert vekst i bruttoprodukt (BRREG)</t>
  </si>
  <si>
    <t>Estimert vekst (BRREG og SSB sysselsetting)</t>
  </si>
  <si>
    <t>Sum uten de 3 overnevnte næringene:</t>
  </si>
  <si>
    <t>Diff til fordeling:</t>
  </si>
  <si>
    <t>Samlet bruttoprodukt (FNR alle næringer):</t>
  </si>
  <si>
    <t>Sysselsatte (etter arbeidssted)</t>
  </si>
  <si>
    <t>Landet uten Sokkelen</t>
  </si>
  <si>
    <t>Ikke korrekte tall, se mailer med Brage i 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</si>
</sst>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7">
    <font>
      <sz val="11"/>
      <color theme="1"/>
      <name val="Calibri"/>
      <family val="2"/>
      <scheme val="minor"/>
    </font>
    <font>
      <b/>
      <sz val="11"/>
      <color theme="1"/>
      <name val="Calibri"/>
      <family val="2"/>
      <scheme val="minor"/>
    </font>
    <font>
      <sz val="11"/>
      <color rgb="FF000000"/>
      <name val="Calibri"/>
      <family val="2"/>
    </font>
    <font>
      <b/>
      <sz val="14"/>
      <color rgb="FF000000"/>
      <name val="Calibri"/>
      <family val="2"/>
    </font>
    <font>
      <b/>
      <sz val="11"/>
      <color rgb="FF000000"/>
      <name val="Calibri"/>
      <family val="2"/>
    </font>
    <font>
      <sz val="9"/>
      <color rgb="FF000000"/>
      <name val="Tahoma"/>
      <family val="2"/>
    </font>
    <font>
      <i/>
      <sz val="11"/>
      <color theme="1"/>
      <name val="Calibri"/>
      <family val="2"/>
      <scheme val="minor"/>
    </font>
    <font>
      <b/>
      <sz val="16"/>
      <color theme="1"/>
      <name val="Calibri"/>
      <family val="2"/>
      <scheme val="minor"/>
    </font>
    <font>
      <sz val="11"/>
      <color theme="1"/>
      <name val="Calibri"/>
      <family val="2"/>
      <scheme val="minor"/>
    </font>
    <font>
      <b/>
      <sz val="22"/>
      <color theme="1"/>
      <name val="Calibri"/>
      <family val="2"/>
      <scheme val="minor"/>
    </font>
    <font>
      <u/>
      <sz val="11"/>
      <color theme="10"/>
      <name val="Calibri"/>
      <family val="2"/>
      <scheme val="minor"/>
    </font>
    <font>
      <sz val="10"/>
      <name val="Arial"/>
      <family val="2"/>
    </font>
    <font>
      <b/>
      <sz val="11"/>
      <name val="Calibri"/>
      <family val="2"/>
    </font>
    <font>
      <b/>
      <sz val="11"/>
      <color rgb="FF000000"/>
      <name val="Inherit"/>
    </font>
    <font>
      <b/>
      <sz val="11"/>
      <color rgb="FF333333"/>
      <name val="Inherit"/>
    </font>
    <font>
      <sz val="11"/>
      <color rgb="FF333333"/>
      <name val="Inherit"/>
    </font>
    <font>
      <sz val="11"/>
      <color rgb="FF000000"/>
      <name val="Inherit"/>
    </font>
  </fonts>
  <fills count="13">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theme="8" tint="0.79998168889431442"/>
      </patternFill>
    </fill>
    <fill>
      <patternFill patternType="solid">
        <fgColor rgb="FFFFFFFF"/>
        <bgColor indexed="64"/>
      </patternFill>
    </fill>
    <fill>
      <patternFill patternType="solid">
        <fgColor rgb="FFECFEED"/>
        <bgColor indexed="64"/>
      </patternFill>
    </fill>
    <fill>
      <patternFill patternType="solid">
        <fgColor rgb="FFFF0000"/>
        <bgColor indexed="64"/>
      </patternFill>
    </fill>
  </fills>
  <borders count="16">
    <border>
      <left/>
      <right/>
      <top/>
      <bottom/>
      <diagonal/>
    </border>
    <border>
      <left/>
      <right/>
      <top/>
      <bottom style="thin">
        <color indexed="64"/>
      </bottom>
      <diagonal/>
    </border>
    <border>
      <left/>
      <right/>
      <top style="thin">
        <color indexed="64"/>
      </top>
      <bottom style="thin">
        <color indexed="64"/>
      </bottom>
      <diagonal/>
    </border>
    <border>
      <left style="thin">
        <color theme="8"/>
      </left>
      <right/>
      <top style="thin">
        <color theme="8"/>
      </top>
      <bottom/>
      <diagonal/>
    </border>
    <border>
      <left/>
      <right/>
      <top style="thin">
        <color auto="1"/>
      </top>
      <bottom/>
      <diagonal/>
    </border>
    <border>
      <left style="medium">
        <color rgb="FFC3DCDC"/>
      </left>
      <right style="medium">
        <color rgb="FFC3DCDC"/>
      </right>
      <top style="medium">
        <color rgb="FFC3DCDC"/>
      </top>
      <bottom style="medium">
        <color rgb="FFC3DCDC"/>
      </bottom>
      <diagonal/>
    </border>
    <border>
      <left style="medium">
        <color rgb="FFC3DCDC"/>
      </left>
      <right/>
      <top style="medium">
        <color rgb="FFC3DCDC"/>
      </top>
      <bottom style="medium">
        <color rgb="FFC3DCDC"/>
      </bottom>
      <diagonal/>
    </border>
    <border>
      <left/>
      <right style="medium">
        <color rgb="FFC3DCDC"/>
      </right>
      <top/>
      <bottom/>
      <diagonal/>
    </border>
    <border>
      <left style="medium">
        <color rgb="FFC3DCDC"/>
      </left>
      <right/>
      <top/>
      <bottom style="medium">
        <color rgb="FFC3DCDC"/>
      </bottom>
      <diagonal/>
    </border>
    <border>
      <left/>
      <right/>
      <top/>
      <bottom style="medium">
        <color rgb="FFC3DCDC"/>
      </bottom>
      <diagonal/>
    </border>
    <border>
      <left/>
      <right style="medium">
        <color rgb="FFC3DCDC"/>
      </right>
      <top/>
      <bottom style="medium">
        <color rgb="FFC3DCDC"/>
      </bottom>
      <diagonal/>
    </border>
    <border>
      <left/>
      <right style="medium">
        <color rgb="FFC3DCDC"/>
      </right>
      <top style="medium">
        <color rgb="FFC3DCDC"/>
      </top>
      <bottom style="medium">
        <color rgb="FFA9A9A9"/>
      </bottom>
      <diagonal/>
    </border>
    <border>
      <left style="medium">
        <color rgb="FFC3DCDC"/>
      </left>
      <right style="medium">
        <color rgb="FFC3DCDC"/>
      </right>
      <top style="medium">
        <color rgb="FFC3DCDC"/>
      </top>
      <bottom style="medium">
        <color rgb="FFA9A9A9"/>
      </bottom>
      <diagonal/>
    </border>
    <border>
      <left style="medium">
        <color rgb="FFC3DCDC"/>
      </left>
      <right/>
      <top style="medium">
        <color rgb="FFC3DCDC"/>
      </top>
      <bottom style="medium">
        <color rgb="FFA9A9A9"/>
      </bottom>
      <diagonal/>
    </border>
    <border>
      <left style="thin">
        <color theme="8"/>
      </left>
      <right style="thin">
        <color theme="8"/>
      </right>
      <top style="thin">
        <color theme="8"/>
      </top>
      <bottom style="thin">
        <color theme="8"/>
      </bottom>
      <diagonal/>
    </border>
    <border>
      <left/>
      <right/>
      <top/>
      <bottom style="medium">
        <color indexed="64"/>
      </bottom>
      <diagonal/>
    </border>
  </borders>
  <cellStyleXfs count="7">
    <xf numFmtId="0" fontId="0" fillId="0" borderId="0"/>
    <xf numFmtId="0" fontId="2" fillId="0" borderId="0" applyBorder="0"/>
    <xf numFmtId="9" fontId="8" fillId="0" borderId="0" applyFont="0" applyFill="0" applyBorder="0" applyAlignment="0" applyProtection="0"/>
    <xf numFmtId="0" fontId="8" fillId="0" borderId="0"/>
    <xf numFmtId="0" fontId="10" fillId="0" borderId="0" applyNumberFormat="0" applyFill="0" applyBorder="0" applyAlignment="0" applyProtection="0"/>
    <xf numFmtId="0" fontId="11" fillId="0" borderId="0"/>
    <xf numFmtId="43" fontId="8" fillId="0" borderId="0" applyFont="0" applyFill="0" applyBorder="0" applyAlignment="0" applyProtection="0"/>
  </cellStyleXfs>
  <cellXfs count="109">
    <xf numFmtId="0" fontId="0" fillId="0" borderId="0" xfId="0"/>
    <xf numFmtId="0" fontId="1" fillId="0" borderId="0" xfId="0" applyFont="1"/>
    <xf numFmtId="3" fontId="0" fillId="0" borderId="0" xfId="0" applyNumberFormat="1"/>
    <xf numFmtId="4" fontId="0" fillId="0" borderId="0" xfId="0" applyNumberFormat="1"/>
    <xf numFmtId="0" fontId="2" fillId="0" borderId="0" xfId="1"/>
    <xf numFmtId="0" fontId="4" fillId="0" borderId="0" xfId="1" applyFont="1" applyAlignment="1">
      <alignment vertical="center"/>
    </xf>
    <xf numFmtId="3" fontId="2" fillId="0" borderId="0" xfId="1" applyNumberFormat="1"/>
    <xf numFmtId="3" fontId="2" fillId="0" borderId="0" xfId="1" applyNumberFormat="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1" xfId="0" applyFont="1" applyBorder="1" applyAlignment="1">
      <alignment horizontal="left"/>
    </xf>
    <xf numFmtId="3" fontId="1" fillId="0" borderId="1" xfId="0" applyNumberFormat="1" applyFont="1" applyBorder="1"/>
    <xf numFmtId="0" fontId="2" fillId="0" borderId="0" xfId="1" applyAlignment="1">
      <alignment vertical="center"/>
    </xf>
    <xf numFmtId="0" fontId="3" fillId="0" borderId="0" xfId="1" applyFont="1" applyAlignment="1">
      <alignment vertical="center"/>
    </xf>
    <xf numFmtId="0" fontId="0" fillId="0" borderId="0" xfId="0" applyAlignment="1">
      <alignment vertical="center"/>
    </xf>
    <xf numFmtId="0" fontId="0" fillId="0" borderId="1" xfId="0" applyBorder="1" applyAlignment="1">
      <alignment vertical="center"/>
    </xf>
    <xf numFmtId="0" fontId="1" fillId="0" borderId="1" xfId="0" applyFont="1" applyBorder="1" applyAlignment="1">
      <alignment vertical="center"/>
    </xf>
    <xf numFmtId="0" fontId="0" fillId="0" borderId="1" xfId="0" applyBorder="1"/>
    <xf numFmtId="0" fontId="1" fillId="2" borderId="0" xfId="0" applyFont="1" applyFill="1"/>
    <xf numFmtId="0" fontId="1" fillId="4" borderId="1" xfId="0" applyFont="1" applyFill="1" applyBorder="1" applyAlignment="1">
      <alignment horizontal="left" indent="1"/>
    </xf>
    <xf numFmtId="3" fontId="0" fillId="2" borderId="0" xfId="0" applyNumberFormat="1" applyFill="1" applyAlignment="1">
      <alignment horizontal="right"/>
    </xf>
    <xf numFmtId="3" fontId="1" fillId="3" borderId="1" xfId="0" applyNumberFormat="1" applyFont="1" applyFill="1" applyBorder="1" applyAlignment="1">
      <alignment horizontal="right"/>
    </xf>
    <xf numFmtId="0" fontId="7" fillId="0" borderId="0" xfId="0" applyFont="1"/>
    <xf numFmtId="0" fontId="1" fillId="2" borderId="0" xfId="0" applyFont="1" applyFill="1" applyAlignment="1">
      <alignment horizontal="centerContinuous"/>
    </xf>
    <xf numFmtId="0" fontId="1" fillId="5" borderId="0" xfId="0" applyFont="1" applyFill="1" applyAlignment="1">
      <alignment horizontal="centerContinuous"/>
    </xf>
    <xf numFmtId="3" fontId="0" fillId="5" borderId="0" xfId="0" applyNumberFormat="1" applyFill="1" applyAlignment="1">
      <alignment horizontal="right"/>
    </xf>
    <xf numFmtId="3" fontId="1" fillId="6" borderId="1" xfId="0" applyNumberFormat="1" applyFont="1" applyFill="1" applyBorder="1" applyAlignment="1">
      <alignment horizontal="right"/>
    </xf>
    <xf numFmtId="3" fontId="0" fillId="0" borderId="0" xfId="0" applyNumberFormat="1" applyAlignment="1">
      <alignment horizontal="right"/>
    </xf>
    <xf numFmtId="3" fontId="1" fillId="4" borderId="1" xfId="0" applyNumberFormat="1" applyFont="1" applyFill="1" applyBorder="1" applyAlignment="1">
      <alignment horizontal="right"/>
    </xf>
    <xf numFmtId="0" fontId="0" fillId="0" borderId="0" xfId="0" applyAlignment="1">
      <alignment horizontal="right"/>
    </xf>
    <xf numFmtId="4" fontId="6" fillId="0" borderId="0" xfId="0" applyNumberFormat="1" applyFont="1" applyAlignment="1">
      <alignment horizontal="right"/>
    </xf>
    <xf numFmtId="0" fontId="0" fillId="0" borderId="1" xfId="0" applyBorder="1" applyAlignment="1">
      <alignment horizontal="right"/>
    </xf>
    <xf numFmtId="4" fontId="6" fillId="0" borderId="1" xfId="0" applyNumberFormat="1" applyFont="1" applyBorder="1" applyAlignment="1">
      <alignment horizontal="right"/>
    </xf>
    <xf numFmtId="3" fontId="1" fillId="0" borderId="1" xfId="0" applyNumberFormat="1" applyFont="1" applyBorder="1" applyAlignment="1">
      <alignment horizontal="right"/>
    </xf>
    <xf numFmtId="0" fontId="1" fillId="2" borderId="1" xfId="0" applyFont="1" applyFill="1" applyBorder="1" applyAlignment="1">
      <alignment vertical="center"/>
    </xf>
    <xf numFmtId="0" fontId="1" fillId="5" borderId="1" xfId="0" applyFont="1" applyFill="1" applyBorder="1" applyAlignment="1">
      <alignment vertical="center"/>
    </xf>
    <xf numFmtId="0" fontId="0" fillId="0" borderId="1" xfId="0" applyBorder="1" applyAlignment="1">
      <alignment horizontal="left" indent="1"/>
    </xf>
    <xf numFmtId="3" fontId="0" fillId="0" borderId="1" xfId="0" applyNumberFormat="1" applyBorder="1"/>
    <xf numFmtId="3" fontId="0" fillId="2" borderId="1" xfId="0" applyNumberFormat="1" applyFill="1" applyBorder="1" applyAlignment="1">
      <alignment horizontal="right"/>
    </xf>
    <xf numFmtId="3" fontId="0" fillId="0" borderId="1" xfId="0" applyNumberFormat="1" applyBorder="1" applyAlignment="1">
      <alignment horizontal="right"/>
    </xf>
    <xf numFmtId="3" fontId="0" fillId="5" borderId="1" xfId="0" applyNumberFormat="1" applyFill="1" applyBorder="1" applyAlignment="1">
      <alignment horizontal="right"/>
    </xf>
    <xf numFmtId="0" fontId="1" fillId="0" borderId="1" xfId="0" applyFont="1" applyBorder="1"/>
    <xf numFmtId="0" fontId="6" fillId="0" borderId="0" xfId="0" applyFont="1"/>
    <xf numFmtId="0" fontId="0" fillId="0" borderId="2" xfId="0" applyBorder="1"/>
    <xf numFmtId="9" fontId="1" fillId="3" borderId="1" xfId="2" applyFont="1" applyFill="1" applyBorder="1" applyAlignment="1">
      <alignment horizontal="right"/>
    </xf>
    <xf numFmtId="9" fontId="0" fillId="0" borderId="0" xfId="2" applyFont="1"/>
    <xf numFmtId="9" fontId="1" fillId="4" borderId="1" xfId="2" applyFont="1" applyFill="1" applyBorder="1" applyAlignment="1">
      <alignment horizontal="right"/>
    </xf>
    <xf numFmtId="0" fontId="9" fillId="0" borderId="0" xfId="0" applyFont="1"/>
    <xf numFmtId="0" fontId="1" fillId="5" borderId="0" xfId="0" applyFont="1" applyFill="1"/>
    <xf numFmtId="9" fontId="1" fillId="6" borderId="1" xfId="2" applyFont="1" applyFill="1" applyBorder="1" applyAlignment="1">
      <alignment horizontal="right"/>
    </xf>
    <xf numFmtId="43" fontId="0" fillId="0" borderId="0" xfId="6" applyFont="1"/>
    <xf numFmtId="164" fontId="0" fillId="0" borderId="0" xfId="6" applyNumberFormat="1" applyFont="1"/>
    <xf numFmtId="0" fontId="3" fillId="0" borderId="0" xfId="0" applyFont="1"/>
    <xf numFmtId="0" fontId="4" fillId="0" borderId="0" xfId="0" applyFont="1"/>
    <xf numFmtId="0" fontId="1" fillId="0" borderId="0" xfId="0" applyFont="1" applyAlignment="1">
      <alignment vertical="center"/>
    </xf>
    <xf numFmtId="0" fontId="2" fillId="0" borderId="0" xfId="0" applyFont="1"/>
    <xf numFmtId="0" fontId="12" fillId="0" borderId="0" xfId="0" applyFont="1" applyAlignment="1">
      <alignment vertical="center"/>
    </xf>
    <xf numFmtId="0" fontId="1" fillId="0" borderId="3" xfId="0" applyFont="1" applyBorder="1"/>
    <xf numFmtId="0" fontId="0" fillId="4" borderId="0" xfId="0" applyFill="1" applyAlignment="1">
      <alignment horizontal="left" indent="1"/>
    </xf>
    <xf numFmtId="0" fontId="0" fillId="4" borderId="1" xfId="0" applyFill="1" applyBorder="1" applyAlignment="1">
      <alignment horizontal="left" indent="1"/>
    </xf>
    <xf numFmtId="9" fontId="0" fillId="0" borderId="0" xfId="0" applyNumberFormat="1"/>
    <xf numFmtId="0" fontId="1" fillId="5" borderId="0" xfId="0" applyFont="1" applyFill="1" applyAlignment="1">
      <alignment vertical="center"/>
    </xf>
    <xf numFmtId="3" fontId="1" fillId="0" borderId="0" xfId="0" applyNumberFormat="1" applyFont="1"/>
    <xf numFmtId="9" fontId="1" fillId="0" borderId="0" xfId="2" applyFont="1"/>
    <xf numFmtId="0" fontId="1" fillId="4" borderId="1" xfId="0" applyFont="1" applyFill="1" applyBorder="1" applyAlignment="1">
      <alignment vertical="center"/>
    </xf>
    <xf numFmtId="3" fontId="0" fillId="0" borderId="4" xfId="0" applyNumberFormat="1" applyBorder="1"/>
    <xf numFmtId="4" fontId="0" fillId="0" borderId="0" xfId="6" applyNumberFormat="1" applyFont="1"/>
    <xf numFmtId="0" fontId="6" fillId="0" borderId="0" xfId="0" applyFont="1" applyAlignment="1">
      <alignment horizontal="right"/>
    </xf>
    <xf numFmtId="0" fontId="1" fillId="8" borderId="1" xfId="0" applyFont="1" applyFill="1" applyBorder="1" applyAlignment="1">
      <alignment vertical="center"/>
    </xf>
    <xf numFmtId="3" fontId="0" fillId="8" borderId="0" xfId="0" applyNumberFormat="1" applyFill="1" applyAlignment="1">
      <alignment horizontal="right"/>
    </xf>
    <xf numFmtId="3" fontId="1" fillId="8" borderId="2" xfId="0" applyNumberFormat="1" applyFont="1" applyFill="1" applyBorder="1"/>
    <xf numFmtId="4" fontId="0" fillId="2" borderId="0" xfId="6" applyNumberFormat="1" applyFont="1" applyFill="1"/>
    <xf numFmtId="3" fontId="16" fillId="10" borderId="12" xfId="0" applyNumberFormat="1" applyFont="1" applyFill="1" applyBorder="1" applyAlignment="1">
      <alignment horizontal="right" vertical="center"/>
    </xf>
    <xf numFmtId="3" fontId="16" fillId="10" borderId="13" xfId="0" applyNumberFormat="1" applyFont="1" applyFill="1" applyBorder="1" applyAlignment="1">
      <alignment horizontal="right" vertical="center"/>
    </xf>
    <xf numFmtId="0" fontId="14" fillId="11" borderId="5" xfId="0" applyFont="1" applyFill="1" applyBorder="1" applyAlignment="1">
      <alignment horizontal="left" vertical="center"/>
    </xf>
    <xf numFmtId="0" fontId="14" fillId="11" borderId="6" xfId="0" applyFont="1" applyFill="1" applyBorder="1" applyAlignment="1">
      <alignment horizontal="left" vertical="center"/>
    </xf>
    <xf numFmtId="0" fontId="15" fillId="11" borderId="11" xfId="0" applyFont="1" applyFill="1" applyBorder="1" applyAlignment="1">
      <alignment horizontal="left" vertical="center"/>
    </xf>
    <xf numFmtId="0" fontId="13" fillId="11" borderId="7" xfId="0" applyFont="1" applyFill="1" applyBorder="1" applyAlignment="1">
      <alignment horizontal="right" vertical="center"/>
    </xf>
    <xf numFmtId="0" fontId="13" fillId="11" borderId="10" xfId="0" applyFont="1" applyFill="1" applyBorder="1" applyAlignment="1">
      <alignment horizontal="right" vertical="center"/>
    </xf>
    <xf numFmtId="0" fontId="14" fillId="11" borderId="8" xfId="0" applyFont="1" applyFill="1" applyBorder="1" applyAlignment="1">
      <alignment horizontal="center" vertical="center"/>
    </xf>
    <xf numFmtId="0" fontId="14" fillId="11" borderId="9" xfId="0" applyFont="1" applyFill="1" applyBorder="1" applyAlignment="1">
      <alignment horizontal="center" vertical="center"/>
    </xf>
    <xf numFmtId="1" fontId="1" fillId="0" borderId="1" xfId="6" applyNumberFormat="1" applyFont="1" applyBorder="1"/>
    <xf numFmtId="1" fontId="1" fillId="0" borderId="1" xfId="6" applyNumberFormat="1" applyFont="1" applyBorder="1" applyAlignment="1">
      <alignment horizontal="right"/>
    </xf>
    <xf numFmtId="0" fontId="6" fillId="0" borderId="0" xfId="0" applyFont="1" applyAlignment="1">
      <alignment horizontal="left"/>
    </xf>
    <xf numFmtId="3" fontId="0" fillId="7" borderId="0" xfId="0" applyNumberFormat="1" applyFill="1" applyAlignment="1">
      <alignment horizontal="right"/>
    </xf>
    <xf numFmtId="0" fontId="1" fillId="0" borderId="0" xfId="0" applyFont="1" applyAlignment="1">
      <alignment horizontal="left"/>
    </xf>
    <xf numFmtId="0" fontId="7" fillId="0" borderId="1" xfId="0" applyFont="1" applyBorder="1"/>
    <xf numFmtId="9" fontId="1" fillId="8" borderId="2" xfId="2" applyFont="1" applyFill="1" applyBorder="1"/>
    <xf numFmtId="3" fontId="0" fillId="9" borderId="14" xfId="0" applyNumberFormat="1" applyFill="1" applyBorder="1"/>
    <xf numFmtId="3" fontId="0" fillId="0" borderId="14" xfId="0" applyNumberFormat="1" applyBorder="1"/>
    <xf numFmtId="0" fontId="0" fillId="2" borderId="0" xfId="0" applyFill="1"/>
    <xf numFmtId="4" fontId="0" fillId="2" borderId="0" xfId="0" applyNumberFormat="1" applyFill="1"/>
    <xf numFmtId="0" fontId="6" fillId="0" borderId="0" xfId="0" applyFont="1" applyAlignment="1">
      <alignment horizontal="centerContinuous"/>
    </xf>
    <xf numFmtId="3" fontId="6" fillId="0" borderId="0" xfId="0" applyNumberFormat="1" applyFont="1"/>
    <xf numFmtId="0" fontId="6" fillId="0" borderId="1" xfId="0" applyFont="1" applyBorder="1"/>
    <xf numFmtId="3" fontId="6" fillId="0" borderId="1" xfId="0" applyNumberFormat="1" applyFont="1" applyBorder="1"/>
    <xf numFmtId="0" fontId="2" fillId="0" borderId="15" xfId="0" applyFont="1" applyBorder="1" applyAlignment="1">
      <alignment vertical="center"/>
    </xf>
    <xf numFmtId="0" fontId="4" fillId="0" borderId="15" xfId="0" applyFont="1" applyBorder="1" applyAlignment="1">
      <alignment horizontal="right" vertical="center"/>
    </xf>
    <xf numFmtId="0" fontId="2" fillId="0" borderId="0" xfId="0" applyFont="1" applyAlignment="1">
      <alignment vertical="center"/>
    </xf>
    <xf numFmtId="9" fontId="2" fillId="0" borderId="0" xfId="0" applyNumberFormat="1" applyFont="1" applyAlignment="1">
      <alignment horizontal="right" vertical="center"/>
    </xf>
    <xf numFmtId="0" fontId="4" fillId="0" borderId="15" xfId="0" applyFont="1" applyBorder="1" applyAlignment="1">
      <alignment vertical="center"/>
    </xf>
    <xf numFmtId="3" fontId="2" fillId="0" borderId="0" xfId="0" applyNumberFormat="1" applyFont="1" applyAlignment="1">
      <alignment horizontal="right" vertical="center"/>
    </xf>
    <xf numFmtId="0" fontId="0" fillId="12" borderId="0" xfId="0" applyFill="1"/>
    <xf numFmtId="9" fontId="0" fillId="12" borderId="0" xfId="0" applyNumberFormat="1" applyFill="1"/>
    <xf numFmtId="1" fontId="2" fillId="0" borderId="0" xfId="0" applyNumberFormat="1" applyFont="1" applyAlignment="1">
      <alignment horizontal="right" vertical="center"/>
    </xf>
    <xf numFmtId="0" fontId="0" fillId="0" borderId="0" xfId="0" applyBorder="1"/>
    <xf numFmtId="1" fontId="2" fillId="0" borderId="0" xfId="0" applyNumberFormat="1" applyFont="1" applyBorder="1" applyAlignment="1">
      <alignment horizontal="right" vertical="center"/>
    </xf>
    <xf numFmtId="0" fontId="4" fillId="0" borderId="0" xfId="0" applyFont="1" applyBorder="1" applyAlignment="1">
      <alignment horizontal="right" vertical="center"/>
    </xf>
  </cellXfs>
  <cellStyles count="7">
    <cellStyle name="Hyperlink 2" xfId="4" xr:uid="{DE814102-B199-4F4C-9543-DF5CCC037ED1}"/>
    <cellStyle name="Komma" xfId="6" builtinId="3"/>
    <cellStyle name="Normal" xfId="0" builtinId="0"/>
    <cellStyle name="Normal 2" xfId="1" xr:uid="{DD4328BC-7D5E-46F8-B46E-42FAF4BA901C}"/>
    <cellStyle name="Normal 2 2" xfId="3" xr:uid="{211B2616-BEFE-4009-9016-EC5EF4D2D8D8}"/>
    <cellStyle name="Normal 3" xfId="5" xr:uid="{82A0CF94-280E-4FAD-8B4A-D2755F5610FC}"/>
    <cellStyle name="Prosent" xfId="2" builtinId="5"/>
  </cellStyles>
  <dxfs count="98">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000000"/>
        <name val="Calibri"/>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000000"/>
        <name val="Calibri"/>
        <family val="2"/>
        <scheme val="none"/>
      </font>
      <numFmt numFmtId="0" formatCode="General"/>
      <alignment horizontal="general" vertical="center"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rgb="FF000000"/>
        <name val="Calibri"/>
        <family val="2"/>
        <scheme val="none"/>
      </font>
    </dxf>
    <dxf>
      <font>
        <b val="0"/>
      </font>
    </dxf>
    <dxf>
      <font>
        <b val="0"/>
      </font>
    </dxf>
    <dxf>
      <font>
        <b/>
        <i val="0"/>
        <strike val="0"/>
        <condense val="0"/>
        <extend val="0"/>
        <outline val="0"/>
        <shadow val="0"/>
        <u val="none"/>
        <vertAlign val="baseline"/>
        <sz val="11"/>
        <color rgb="FF000000"/>
        <name val="Calibri"/>
        <family val="2"/>
        <scheme val="none"/>
      </font>
      <numFmt numFmtId="0" formatCode="General"/>
      <alignment horizontal="general" vertical="center"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1"/>
        <color theme="1"/>
        <name val="Calibri"/>
        <family val="2"/>
        <scheme val="minor"/>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1"/>
        <color theme="1"/>
        <name val="Calibri"/>
        <family val="2"/>
        <scheme val="minor"/>
      </font>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9" Type="http://schemas.openxmlformats.org/officeDocument/2006/relationships/customXml" Target="../customXml/item25.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38"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37"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openxmlformats.org/officeDocument/2006/relationships/theme" Target="theme/them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lineChart>
        <c:grouping val="standard"/>
        <c:varyColors val="0"/>
        <c:ser>
          <c:idx val="4"/>
          <c:order val="0"/>
          <c:tx>
            <c:strRef>
              <c:f>'Sysselsetting prognose'!$A$35</c:f>
              <c:strCache>
                <c:ptCount val="1"/>
                <c:pt idx="0">
                  <c:v>Industri</c:v>
                </c:pt>
              </c:strCache>
            </c:strRef>
          </c:tx>
          <c:spPr>
            <a:ln w="28575" cap="rnd">
              <a:solidFill>
                <a:schemeClr val="accent5"/>
              </a:solidFill>
              <a:round/>
            </a:ln>
            <a:effectLst/>
          </c:spPr>
          <c:marker>
            <c:symbol val="none"/>
          </c:marker>
          <c:cat>
            <c:numRef>
              <c:f>'Sysselsetting prognose'!$AA$30:$AJ$30</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'Sysselsetting prognose'!$AA$35:$AJ$35</c:f>
              <c:numCache>
                <c:formatCode>#,##0</c:formatCode>
                <c:ptCount val="10"/>
                <c:pt idx="0">
                  <c:v>100</c:v>
                </c:pt>
                <c:pt idx="1">
                  <c:v>96.552603514628828</c:v>
                </c:pt>
                <c:pt idx="2">
                  <c:v>96.059720869847453</c:v>
                </c:pt>
                <c:pt idx="3">
                  <c:v>96.82756062502898</c:v>
                </c:pt>
                <c:pt idx="4">
                  <c:v>97.729401400287472</c:v>
                </c:pt>
                <c:pt idx="5">
                  <c:v>95.907636667130333</c:v>
                </c:pt>
                <c:pt idx="6">
                  <c:v>97.24811053924978</c:v>
                </c:pt>
                <c:pt idx="7">
                  <c:v>99.061065516761715</c:v>
                </c:pt>
                <c:pt idx="8">
                  <c:v>99.844670097834651</c:v>
                </c:pt>
                <c:pt idx="9">
                  <c:v>100.77572216812723</c:v>
                </c:pt>
              </c:numCache>
            </c:numRef>
          </c:val>
          <c:smooth val="0"/>
          <c:extLst>
            <c:ext xmlns:c16="http://schemas.microsoft.com/office/drawing/2014/chart" uri="{C3380CC4-5D6E-409C-BE32-E72D297353CC}">
              <c16:uniqueId val="{00000004-D751-442A-8807-F1432154CB8E}"/>
            </c:ext>
          </c:extLst>
        </c:ser>
        <c:ser>
          <c:idx val="7"/>
          <c:order val="1"/>
          <c:tx>
            <c:strRef>
              <c:f>'Sysselsetting prognose'!$A$38</c:f>
              <c:strCache>
                <c:ptCount val="1"/>
                <c:pt idx="0">
                  <c:v>Bygge- og anleggsvirksomhet</c:v>
                </c:pt>
              </c:strCache>
            </c:strRef>
          </c:tx>
          <c:spPr>
            <a:ln w="28575" cap="rnd">
              <a:solidFill>
                <a:schemeClr val="accent2">
                  <a:lumMod val="60000"/>
                </a:schemeClr>
              </a:solidFill>
              <a:round/>
            </a:ln>
            <a:effectLst/>
          </c:spPr>
          <c:marker>
            <c:symbol val="none"/>
          </c:marker>
          <c:cat>
            <c:numRef>
              <c:f>'Sysselsetting prognose'!$AA$30:$AJ$30</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'Sysselsetting prognose'!$AA$38:$AJ$38</c:f>
              <c:numCache>
                <c:formatCode>#,##0</c:formatCode>
                <c:ptCount val="10"/>
                <c:pt idx="0">
                  <c:v>100</c:v>
                </c:pt>
                <c:pt idx="1">
                  <c:v>102.55916226331483</c:v>
                </c:pt>
                <c:pt idx="2">
                  <c:v>105.97378701103528</c:v>
                </c:pt>
                <c:pt idx="3">
                  <c:v>108.83785228821765</c:v>
                </c:pt>
                <c:pt idx="4">
                  <c:v>110.86186881945214</c:v>
                </c:pt>
                <c:pt idx="5">
                  <c:v>110.90473827953777</c:v>
                </c:pt>
                <c:pt idx="6">
                  <c:v>114.43881950030588</c:v>
                </c:pt>
                <c:pt idx="7">
                  <c:v>116.53894136517555</c:v>
                </c:pt>
                <c:pt idx="8">
                  <c:v>116.68585355985105</c:v>
                </c:pt>
                <c:pt idx="9">
                  <c:v>114.36801263926553</c:v>
                </c:pt>
              </c:numCache>
            </c:numRef>
          </c:val>
          <c:smooth val="0"/>
          <c:extLst>
            <c:ext xmlns:c16="http://schemas.microsoft.com/office/drawing/2014/chart" uri="{C3380CC4-5D6E-409C-BE32-E72D297353CC}">
              <c16:uniqueId val="{00000007-D751-442A-8807-F1432154CB8E}"/>
            </c:ext>
          </c:extLst>
        </c:ser>
        <c:ser>
          <c:idx val="8"/>
          <c:order val="2"/>
          <c:tx>
            <c:strRef>
              <c:f>'Sysselsetting prognose'!$A$39</c:f>
              <c:strCache>
                <c:ptCount val="1"/>
                <c:pt idx="0">
                  <c:v>Varehandel og reparasjon av motorvogner</c:v>
                </c:pt>
              </c:strCache>
            </c:strRef>
          </c:tx>
          <c:spPr>
            <a:ln w="28575" cap="rnd">
              <a:solidFill>
                <a:schemeClr val="accent3">
                  <a:lumMod val="60000"/>
                </a:schemeClr>
              </a:solidFill>
              <a:round/>
            </a:ln>
            <a:effectLst/>
          </c:spPr>
          <c:marker>
            <c:symbol val="none"/>
          </c:marker>
          <c:cat>
            <c:numRef>
              <c:f>'Sysselsetting prognose'!$AA$30:$AJ$30</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'Sysselsetting prognose'!$AA$39:$AJ$39</c:f>
              <c:numCache>
                <c:formatCode>#,##0</c:formatCode>
                <c:ptCount val="10"/>
                <c:pt idx="0">
                  <c:v>100</c:v>
                </c:pt>
                <c:pt idx="1">
                  <c:v>100.2073921171522</c:v>
                </c:pt>
                <c:pt idx="2">
                  <c:v>100.50752648387599</c:v>
                </c:pt>
                <c:pt idx="3">
                  <c:v>100.81910149556006</c:v>
                </c:pt>
                <c:pt idx="4">
                  <c:v>100.1204918990497</c:v>
                </c:pt>
                <c:pt idx="5">
                  <c:v>98.703555849820845</c:v>
                </c:pt>
                <c:pt idx="6">
                  <c:v>100.62339344134601</c:v>
                </c:pt>
                <c:pt idx="7">
                  <c:v>101.52842148309706</c:v>
                </c:pt>
                <c:pt idx="8">
                  <c:v>101.68639975073998</c:v>
                </c:pt>
                <c:pt idx="9">
                  <c:v>102.13745326374826</c:v>
                </c:pt>
              </c:numCache>
            </c:numRef>
          </c:val>
          <c:smooth val="0"/>
          <c:extLst>
            <c:ext xmlns:c16="http://schemas.microsoft.com/office/drawing/2014/chart" uri="{C3380CC4-5D6E-409C-BE32-E72D297353CC}">
              <c16:uniqueId val="{00000008-D751-442A-8807-F1432154CB8E}"/>
            </c:ext>
          </c:extLst>
        </c:ser>
        <c:ser>
          <c:idx val="20"/>
          <c:order val="3"/>
          <c:tx>
            <c:strRef>
              <c:f>'Sysselsetting prognose'!$A$51</c:f>
              <c:strCache>
                <c:ptCount val="1"/>
                <c:pt idx="0">
                  <c:v>Undervisning</c:v>
                </c:pt>
              </c:strCache>
            </c:strRef>
          </c:tx>
          <c:spPr>
            <a:ln w="28575" cap="rnd">
              <a:solidFill>
                <a:schemeClr val="accent3">
                  <a:lumMod val="80000"/>
                </a:schemeClr>
              </a:solidFill>
              <a:round/>
            </a:ln>
            <a:effectLst/>
          </c:spPr>
          <c:marker>
            <c:symbol val="none"/>
          </c:marker>
          <c:cat>
            <c:numRef>
              <c:f>'Sysselsetting prognose'!$AA$30:$AJ$30</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'Sysselsetting prognose'!$AA$51:$AJ$51</c:f>
              <c:numCache>
                <c:formatCode>#,##0</c:formatCode>
                <c:ptCount val="10"/>
                <c:pt idx="0">
                  <c:v>100</c:v>
                </c:pt>
                <c:pt idx="1">
                  <c:v>101.97832781805315</c:v>
                </c:pt>
                <c:pt idx="2">
                  <c:v>103.90883528759159</c:v>
                </c:pt>
                <c:pt idx="3">
                  <c:v>105.35444442319096</c:v>
                </c:pt>
                <c:pt idx="4">
                  <c:v>107.08075900457163</c:v>
                </c:pt>
                <c:pt idx="5">
                  <c:v>107.9200061210046</c:v>
                </c:pt>
                <c:pt idx="6">
                  <c:v>109.64010405707836</c:v>
                </c:pt>
                <c:pt idx="7">
                  <c:v>110.92360221121291</c:v>
                </c:pt>
                <c:pt idx="8">
                  <c:v>112.47250329960406</c:v>
                </c:pt>
                <c:pt idx="9">
                  <c:v>112.12341475544673</c:v>
                </c:pt>
              </c:numCache>
            </c:numRef>
          </c:val>
          <c:smooth val="0"/>
          <c:extLst>
            <c:ext xmlns:c16="http://schemas.microsoft.com/office/drawing/2014/chart" uri="{C3380CC4-5D6E-409C-BE32-E72D297353CC}">
              <c16:uniqueId val="{00000014-D751-442A-8807-F1432154CB8E}"/>
            </c:ext>
          </c:extLst>
        </c:ser>
        <c:ser>
          <c:idx val="21"/>
          <c:order val="4"/>
          <c:tx>
            <c:strRef>
              <c:f>'Sysselsetting prognose'!$A$52</c:f>
              <c:strCache>
                <c:ptCount val="1"/>
                <c:pt idx="0">
                  <c:v>Helse- og omsorgstjenester</c:v>
                </c:pt>
              </c:strCache>
            </c:strRef>
          </c:tx>
          <c:spPr>
            <a:ln w="28575" cap="rnd">
              <a:solidFill>
                <a:schemeClr val="accent4">
                  <a:lumMod val="80000"/>
                </a:schemeClr>
              </a:solidFill>
              <a:round/>
            </a:ln>
            <a:effectLst/>
          </c:spPr>
          <c:marker>
            <c:symbol val="none"/>
          </c:marker>
          <c:cat>
            <c:numRef>
              <c:f>'Sysselsetting prognose'!$AA$30:$AJ$30</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'Sysselsetting prognose'!$AA$52:$AJ$52</c:f>
              <c:numCache>
                <c:formatCode>#,##0</c:formatCode>
                <c:ptCount val="10"/>
                <c:pt idx="0">
                  <c:v>100</c:v>
                </c:pt>
                <c:pt idx="1">
                  <c:v>101.69940165882343</c:v>
                </c:pt>
                <c:pt idx="2">
                  <c:v>102.7356496745287</c:v>
                </c:pt>
                <c:pt idx="3">
                  <c:v>103.91824236105241</c:v>
                </c:pt>
                <c:pt idx="4">
                  <c:v>104.830501310339</c:v>
                </c:pt>
                <c:pt idx="5">
                  <c:v>105.77169104178996</c:v>
                </c:pt>
                <c:pt idx="6">
                  <c:v>107.64580456693061</c:v>
                </c:pt>
                <c:pt idx="7">
                  <c:v>108.62419101830719</c:v>
                </c:pt>
                <c:pt idx="8">
                  <c:v>110.3418153126497</c:v>
                </c:pt>
                <c:pt idx="9">
                  <c:v>111.68352730107738</c:v>
                </c:pt>
              </c:numCache>
            </c:numRef>
          </c:val>
          <c:smooth val="0"/>
          <c:extLst>
            <c:ext xmlns:c16="http://schemas.microsoft.com/office/drawing/2014/chart" uri="{C3380CC4-5D6E-409C-BE32-E72D297353CC}">
              <c16:uniqueId val="{00000015-D751-442A-8807-F1432154CB8E}"/>
            </c:ext>
          </c:extLst>
        </c:ser>
        <c:dLbls>
          <c:showLegendKey val="0"/>
          <c:showVal val="0"/>
          <c:showCatName val="0"/>
          <c:showSerName val="0"/>
          <c:showPercent val="0"/>
          <c:showBubbleSize val="0"/>
        </c:dLbls>
        <c:smooth val="0"/>
        <c:axId val="1921437312"/>
        <c:axId val="1921432032"/>
      </c:lineChart>
      <c:catAx>
        <c:axId val="19214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21432032"/>
        <c:crosses val="autoZero"/>
        <c:auto val="1"/>
        <c:lblAlgn val="ctr"/>
        <c:lblOffset val="100"/>
        <c:noMultiLvlLbl val="0"/>
      </c:catAx>
      <c:valAx>
        <c:axId val="1921432032"/>
        <c:scaling>
          <c:orientation val="minMax"/>
          <c:min val="9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921437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37</xdr:col>
      <xdr:colOff>425450</xdr:colOff>
      <xdr:row>11</xdr:row>
      <xdr:rowOff>165100</xdr:rowOff>
    </xdr:from>
    <xdr:to>
      <xdr:col>55</xdr:col>
      <xdr:colOff>203200</xdr:colOff>
      <xdr:row>42</xdr:row>
      <xdr:rowOff>57150</xdr:rowOff>
    </xdr:to>
    <xdr:graphicFrame macro="">
      <xdr:nvGraphicFramePr>
        <xdr:cNvPr id="5" name="Chart 4">
          <a:extLst>
            <a:ext uri="{FF2B5EF4-FFF2-40B4-BE49-F238E27FC236}">
              <a16:creationId xmlns:a16="http://schemas.microsoft.com/office/drawing/2014/main" id="{461BC8C1-3735-2546-DD06-68D73419F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ge Slotnæs Wangen" refreshedDate="45757.441078009258" createdVersion="8" refreshedVersion="8" minRefreshableVersion="3" recordCount="3654" xr:uid="{F1B8C6AE-1F54-4847-A53E-42CF7DB03204}">
  <cacheSource type="worksheet">
    <worksheetSource name="FNR"/>
  </cacheSource>
  <cacheFields count="18">
    <cacheField name="Verdi" numFmtId="0">
      <sharedItems count="3">
        <s v="Bruttoprodukt i basisverdi. Løpende priser (mill. kr)"/>
        <s v="Sysselsatte personer (1 000 personer)"/>
        <s v="Lønnskostnader. Løpende priser (mill. kr)"/>
      </sharedItems>
    </cacheField>
    <cacheField name="Region" numFmtId="0">
      <sharedItems count="71">
        <s v="0 Hele landet"/>
        <s v="30 Viken (2020-2023)"/>
        <s v="01 Østfold (-2019)"/>
        <s v="02 Akershus (-2019)"/>
        <s v="06 Buskerud (-2019)"/>
        <s v="03 Oslo"/>
        <s v="34 Innlandet"/>
        <s v="04 Hedmark (-2019)"/>
        <s v="05 Oppland (-2019)"/>
        <s v="38 Vestfold og Telemark (2020-2023)"/>
        <s v="07 Vestfold (-2019)"/>
        <s v="08 Telemark (-2019)"/>
        <s v="42 Agder"/>
        <s v="09 Aust-Agder (-2019)"/>
        <s v="10 Vest-Agder (-2019)"/>
        <s v="11 Rogaland"/>
        <s v="46 Vestland"/>
        <s v="12 Hordaland (-2019)"/>
        <s v="14 Sogn og Fjordane (-2019)"/>
        <s v="15 Møre og Romsdal"/>
        <s v="50 Trøndelag - Trööndelage"/>
        <s v="16 Sør-Trøndelag (-2017)"/>
        <s v="17 Nord-Trøndelag (-2017)"/>
        <s v="18 Nordland - Nordlánnda"/>
        <s v="54 Troms og Finnmark - Romsa ja Finnmárku (2020-2023)"/>
        <s v="19 Troms - Romsa (-2019)"/>
        <s v="20 Finnmark - Finnmárku (-2019)"/>
        <s v="21 Svalbard"/>
        <s v="23 Kontinentalsokkelen"/>
        <s v="Totalt for næringer" u="1"/>
        <s v="Jordbruk og skogbruk" u="1"/>
        <s v="Fiske, fangst og akvakultur" u="1"/>
        <s v="Bergverksdrift" u="1"/>
        <s v="Utvinning av råolje og naturgass, inkl. tjenester" u="1"/>
        <s v="¬ Utvinning av råolje og naturgass" u="1"/>
        <s v="¬ Tjenester tilknyttet utvinning av råolje og naturgass" u="1"/>
        <s v="Industri" u="1"/>
        <s v="¬ Nærings-, drikkevare- og tobakksindustri" u="1"/>
        <s v="¬ Tekstil-, beklednings- og lærvareindustri" u="1"/>
        <s v="¬ Trelast-, trevare- og papirvareindustri" u="1"/>
        <s v="¬ Trykking og reproduksjon av innspilte opptak" u="1"/>
        <s v="¬ Oljeraffinering, kjemisk og farmasøytisk industri" u="1"/>
        <s v="¬ Gummivare- og plastindustri, mineralproduktindustri" u="1"/>
        <s v="¬ Produksjon av metaller" u="1"/>
        <s v="¬ Produksjon av metallvarer, elektrisk utstyr og maskiner" u="1"/>
        <s v="¬ Verftsindustri og annen transportmiddelindustri" u="1"/>
        <s v="¬ Produksjon av møbler og annen industriproduksjon" u="1"/>
        <s v="¬ Reparasjon og installasjon av maskiner og utstyr" u="1"/>
        <s v="Elektrisitets-, gass- og varmtvannsforsyning" u="1"/>
        <s v="Vannforsyning, avløp og renovasjon" u="1"/>
        <s v="Bygge- og anleggsvirksomhet" u="1"/>
        <s v="Varehandel og reparasjon av motorvogner" u="1"/>
        <s v="Rørtransport" u="1"/>
        <s v="Utenriks sjøfart" u="1"/>
        <s v="Transport utenom utenriks sjøfart" u="1"/>
        <s v="Post og distribusjonsvirksomhet" u="1"/>
        <s v="Overnattings- og serveringsvirksomhet" u="1"/>
        <s v="Informasjon og kommunikasjon" u="1"/>
        <s v="Finansierings- og forsikringsvirksomhet" u="1"/>
        <s v="Omsetning og drift av fast eiendom" u="1"/>
        <s v="Boligtjenester, egen bolig" u="1"/>
        <s v="Faglig, vitenskapelig og teknisk tjenesteyting" u="1"/>
        <s v="Forretningsmessig tjenesteyting" u="1"/>
        <s v="Offentlig administrasjon og forsvar" u="1"/>
        <s v="Undervisning" u="1"/>
        <s v="Helse- og omsorgstjenester" u="1"/>
        <s v="Kultur, underholdning og annen tjenesteyting" u="1"/>
        <s v="Fastlands-Norge" u="1"/>
        <s v="¬ Offentlig forvaltning" u="1"/>
        <s v="¬¬ Statsforvaltning" u="1"/>
        <s v="¬¬ Kommuneforvaltning" u="1"/>
      </sharedItems>
    </cacheField>
    <cacheField name="Næring" numFmtId="0">
      <sharedItems count="71">
        <s v="Totalt for næringer"/>
        <s v="Jordbruk og skogbruk"/>
        <s v="Fiske, fangst og akvakultur"/>
        <s v="Bergverksdrift"/>
        <s v="Utvinning av råolje og naturgass, inkl. tjenester"/>
        <s v="¬ Utvinning av råolje og naturgass"/>
        <s v="¬ Tjenester tilknyttet utvinning av råolje og naturgass"/>
        <s v="Industri"/>
        <s v="¬ Nærings-, drikkevare- og tobakksindustri"/>
        <s v="¬ Tekstil-, beklednings- og lærvareindustri"/>
        <s v="¬ Trelast-, trevare- og papirvareindustri"/>
        <s v="¬ Trykking og reproduksjon av innspilte opptak"/>
        <s v="¬ Oljeraffinering, kjemisk og farmasøytisk industri"/>
        <s v="¬ Gummivare- og plastindustri, mineralproduktindustri"/>
        <s v="¬ Produksjon av metaller"/>
        <s v="¬ Produksjon av metallvarer, elektrisk utstyr og maskiner"/>
        <s v="¬ Verftsindustri og annen transportmiddelindustri"/>
        <s v="¬ Produksjon av møbler og annen industriproduksjon"/>
        <s v="¬ Reparasjon og installasjon av maskiner og utstyr"/>
        <s v="Elektrisitets-, gass- og varmtvannsforsyning"/>
        <s v="Vannforsyning, avløp og renovasjon"/>
        <s v="Bygge- og anleggsvirksomhet"/>
        <s v="Varehandel og reparasjon av motorvogner"/>
        <s v="Rørtransport"/>
        <s v="Utenriks sjøfart"/>
        <s v="Transport utenom utenriks sjøfart"/>
        <s v="Post og distribusjonsvirksomhet"/>
        <s v="Overnattings- og serveringsvirksomhet"/>
        <s v="Informasjon og kommunikasjon"/>
        <s v="Finansierings- og forsikringsvirksomhet"/>
        <s v="Omsetning og drift av fast eiendom"/>
        <s v="Boligtjenester, egen bolig"/>
        <s v="Faglig, vitenskapelig og teknisk tjenesteyting"/>
        <s v="Forretningsmessig tjenesteyting"/>
        <s v="Offentlig administrasjon og forsvar"/>
        <s v="Undervisning"/>
        <s v="Helse- og omsorgstjenester"/>
        <s v="Kultur, underholdning og annen tjenesteyting"/>
        <s v="Fastlands-Norge"/>
        <s v="¬ Offentlig forvaltning"/>
        <s v="¬¬ Statsforvaltning"/>
        <s v="¬¬ Kommuneforvaltning"/>
        <s v="0 Hele landet" u="1"/>
        <s v="30 Viken (2020-2023)" u="1"/>
        <s v="01 Østfold (-2019)" u="1"/>
        <s v="02 Akershus (-2019)" u="1"/>
        <s v="06 Buskerud (-2019)" u="1"/>
        <s v="03 Oslo" u="1"/>
        <s v="34 Innlandet" u="1"/>
        <s v="04 Hedmark (-2019)" u="1"/>
        <s v="05 Oppland (-2019)" u="1"/>
        <s v="38 Vestfold og Telemark (2020-2023)" u="1"/>
        <s v="07 Vestfold (-2019)" u="1"/>
        <s v="08 Telemark (-2019)" u="1"/>
        <s v="42 Agder" u="1"/>
        <s v="09 Aust-Agder (-2019)" u="1"/>
        <s v="10 Vest-Agder (-2019)" u="1"/>
        <s v="11 Rogaland" u="1"/>
        <s v="46 Vestland" u="1"/>
        <s v="12 Hordaland (-2019)" u="1"/>
        <s v="14 Sogn og Fjordane (-2019)" u="1"/>
        <s v="15 Møre og Romsdal" u="1"/>
        <s v="50 Trøndelag - Trööndelage" u="1"/>
        <s v="16 Sør-Trøndelag (-2017)" u="1"/>
        <s v="17 Nord-Trøndelag (-2017)" u="1"/>
        <s v="18 Nordland - Nordlánnda" u="1"/>
        <s v="54 Troms og Finnmark - Romsa ja Finnmárku (2020-2023)" u="1"/>
        <s v="19 Troms - Romsa (-2019)" u="1"/>
        <s v="20 Finnmark - Finnmárku (-2019)" u="1"/>
        <s v="21 Svalbard" u="1"/>
        <s v="23 Kontinentalsokkelen" u="1"/>
      </sharedItems>
    </cacheField>
    <cacheField name="2008" numFmtId="3">
      <sharedItems containsMixedTypes="1" containsNumber="1" minValue="0" maxValue="2361687"/>
    </cacheField>
    <cacheField name="2009" numFmtId="3">
      <sharedItems containsMixedTypes="1" containsNumber="1" minValue="0" maxValue="2178622"/>
    </cacheField>
    <cacheField name="2010" numFmtId="3">
      <sharedItems containsMixedTypes="1" containsNumber="1" minValue="0" maxValue="2321905"/>
    </cacheField>
    <cacheField name="2011" numFmtId="3">
      <sharedItems containsMixedTypes="1" containsNumber="1" minValue="-228" maxValue="2515074"/>
    </cacheField>
    <cacheField name="2012" numFmtId="3">
      <sharedItems containsMixedTypes="1" containsNumber="1" minValue="0" maxValue="2674361"/>
    </cacheField>
    <cacheField name="2013" numFmtId="3">
      <sharedItems containsMixedTypes="1" containsNumber="1" minValue="-5" maxValue="2768461"/>
    </cacheField>
    <cacheField name="2014" numFmtId="3">
      <sharedItems containsMixedTypes="1" containsNumber="1" minValue="-132" maxValue="2829537"/>
    </cacheField>
    <cacheField name="2015" numFmtId="3">
      <sharedItems containsMixedTypes="1" containsNumber="1" minValue="-26" maxValue="2787861"/>
    </cacheField>
    <cacheField name="2016" numFmtId="3">
      <sharedItems containsMixedTypes="1" containsNumber="1" minValue="-5" maxValue="2757573"/>
    </cacheField>
    <cacheField name="2017" numFmtId="3">
      <sharedItems containsMixedTypes="1" containsNumber="1" minValue="-47" maxValue="2947535"/>
    </cacheField>
    <cacheField name="2018" numFmtId="3">
      <sharedItems containsMixedTypes="1" containsNumber="1" minValue="-231" maxValue="3184225"/>
    </cacheField>
    <cacheField name="2019" numFmtId="3">
      <sharedItems containsMixedTypes="1" containsNumber="1" minValue="-246" maxValue="3198296"/>
    </cacheField>
    <cacheField name="2020" numFmtId="3">
      <sharedItems containsMixedTypes="1" containsNumber="1" minValue="-340" maxValue="3057651"/>
    </cacheField>
    <cacheField name="2021" numFmtId="3">
      <sharedItems containsMixedTypes="1" containsNumber="1" minValue="-124" maxValue="3894480"/>
    </cacheField>
    <cacheField name="2022" numFmtId="3">
      <sharedItems containsMixedTypes="1" containsNumber="1" minValue="0" maxValue="53079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4">
  <r>
    <x v="0"/>
    <x v="0"/>
    <x v="0"/>
    <n v="2361687"/>
    <n v="2178622"/>
    <n v="2321905"/>
    <n v="2515074"/>
    <n v="2674361"/>
    <n v="2768461"/>
    <n v="2829537"/>
    <n v="2787861"/>
    <n v="2757573"/>
    <n v="2947535"/>
    <n v="3184225"/>
    <n v="3198296"/>
    <n v="3057651"/>
    <n v="3894480"/>
    <n v="5307902"/>
  </r>
  <r>
    <x v="0"/>
    <x v="0"/>
    <x v="1"/>
    <n v="16877"/>
    <n v="16181"/>
    <n v="17753"/>
    <n v="16949"/>
    <n v="17060"/>
    <n v="16390"/>
    <n v="17816"/>
    <n v="19897"/>
    <n v="20500"/>
    <n v="20573"/>
    <n v="20071"/>
    <n v="21720"/>
    <n v="22122"/>
    <n v="23666"/>
    <n v="26445"/>
  </r>
  <r>
    <x v="0"/>
    <x v="0"/>
    <x v="2"/>
    <n v="11509"/>
    <n v="13976"/>
    <n v="21973"/>
    <n v="19716"/>
    <n v="15076"/>
    <n v="22333"/>
    <n v="25925"/>
    <n v="26487"/>
    <n v="42877"/>
    <n v="43190"/>
    <n v="44708"/>
    <n v="42394"/>
    <n v="41707"/>
    <n v="45468"/>
    <n v="67255"/>
  </r>
  <r>
    <x v="0"/>
    <x v="0"/>
    <x v="3"/>
    <n v="5576"/>
    <n v="4207"/>
    <n v="4528"/>
    <n v="5177"/>
    <n v="5304"/>
    <n v="5496"/>
    <n v="4940"/>
    <n v="5519"/>
    <n v="5126"/>
    <n v="5296"/>
    <n v="5601"/>
    <n v="6426"/>
    <n v="6481"/>
    <n v="6464"/>
    <n v="6788"/>
  </r>
  <r>
    <x v="0"/>
    <x v="0"/>
    <x v="4"/>
    <n v="667080"/>
    <n v="479965"/>
    <n v="529698"/>
    <n v="654338"/>
    <n v="690275"/>
    <n v="677252"/>
    <n v="633518"/>
    <n v="518406"/>
    <n v="414572"/>
    <n v="513050"/>
    <n v="635382"/>
    <n v="524321"/>
    <n v="403434"/>
    <n v="1015429"/>
    <n v="2055092"/>
  </r>
  <r>
    <x v="0"/>
    <x v="0"/>
    <x v="5"/>
    <n v="636126"/>
    <n v="439513"/>
    <n v="489558"/>
    <n v="613780"/>
    <n v="648947"/>
    <n v="626789"/>
    <n v="582339"/>
    <n v="469390"/>
    <n v="378583"/>
    <n v="481807"/>
    <n v="605097"/>
    <n v="485290"/>
    <n v="357020"/>
    <n v="971905"/>
    <n v="1999796"/>
  </r>
  <r>
    <x v="0"/>
    <x v="0"/>
    <x v="6"/>
    <n v="30954"/>
    <n v="40452"/>
    <n v="40140"/>
    <n v="40558"/>
    <n v="41328"/>
    <n v="50463"/>
    <n v="51179"/>
    <n v="49016"/>
    <n v="35989"/>
    <n v="31243"/>
    <n v="30285"/>
    <n v="39031"/>
    <n v="46414"/>
    <n v="43524"/>
    <n v="55296"/>
  </r>
  <r>
    <x v="0"/>
    <x v="0"/>
    <x v="7"/>
    <n v="204922"/>
    <n v="182306"/>
    <n v="189608"/>
    <n v="191953"/>
    <n v="200074"/>
    <n v="207342"/>
    <n v="217755"/>
    <n v="217910"/>
    <n v="207830"/>
    <n v="215260"/>
    <n v="218314"/>
    <n v="225746"/>
    <n v="228046"/>
    <n v="242801"/>
    <n v="279965"/>
  </r>
  <r>
    <x v="0"/>
    <x v="0"/>
    <x v="8"/>
    <n v="32216"/>
    <n v="31127"/>
    <n v="34464"/>
    <n v="35006"/>
    <n v="35941"/>
    <n v="37574"/>
    <n v="40301"/>
    <n v="41555"/>
    <n v="44034"/>
    <n v="47137"/>
    <n v="48985"/>
    <n v="51924"/>
    <n v="51167"/>
    <n v="48591"/>
    <n v="53261"/>
  </r>
  <r>
    <x v="0"/>
    <x v="0"/>
    <x v="9"/>
    <n v="2876"/>
    <n v="2313"/>
    <n v="2563"/>
    <n v="2756"/>
    <n v="2592"/>
    <n v="2766"/>
    <n v="2713"/>
    <n v="2745"/>
    <n v="3013"/>
    <n v="3207"/>
    <n v="3216"/>
    <n v="3164"/>
    <n v="3856"/>
    <n v="4183"/>
    <n v="4099"/>
  </r>
  <r>
    <x v="0"/>
    <x v="0"/>
    <x v="10"/>
    <n v="11551"/>
    <n v="9365"/>
    <n v="9923"/>
    <n v="9423"/>
    <n v="10684"/>
    <n v="9899"/>
    <n v="10004"/>
    <n v="10999"/>
    <n v="11922"/>
    <n v="12422"/>
    <n v="12343"/>
    <n v="12849"/>
    <n v="14028"/>
    <n v="17293"/>
    <n v="17480"/>
  </r>
  <r>
    <x v="0"/>
    <x v="0"/>
    <x v="11"/>
    <n v="4965"/>
    <n v="4217"/>
    <n v="4485"/>
    <n v="4430"/>
    <n v="4389"/>
    <n v="4244"/>
    <n v="3969"/>
    <n v="4000"/>
    <n v="3717"/>
    <n v="3740"/>
    <n v="3669"/>
    <n v="3297"/>
    <n v="2833"/>
    <n v="3030"/>
    <n v="3100"/>
  </r>
  <r>
    <x v="0"/>
    <x v="0"/>
    <x v="12"/>
    <n v="26407"/>
    <n v="22043"/>
    <n v="23327"/>
    <n v="21105"/>
    <n v="19194"/>
    <n v="21058"/>
    <n v="21265"/>
    <n v="26952"/>
    <n v="25614"/>
    <n v="28015"/>
    <n v="29423"/>
    <n v="27480"/>
    <n v="24916"/>
    <n v="31192"/>
    <n v="39237"/>
  </r>
  <r>
    <x v="0"/>
    <x v="0"/>
    <x v="13"/>
    <n v="12742"/>
    <n v="11038"/>
    <n v="10960"/>
    <n v="12025"/>
    <n v="12582"/>
    <n v="12835"/>
    <n v="14037"/>
    <n v="13796"/>
    <n v="14518"/>
    <n v="15279"/>
    <n v="15149"/>
    <n v="15582"/>
    <n v="15972"/>
    <n v="15911"/>
    <n v="17914"/>
  </r>
  <r>
    <x v="0"/>
    <x v="0"/>
    <x v="14"/>
    <n v="16609"/>
    <n v="6689"/>
    <n v="10072"/>
    <n v="10210"/>
    <n v="9484"/>
    <n v="7966"/>
    <n v="10746"/>
    <n v="12063"/>
    <n v="10894"/>
    <n v="14235"/>
    <n v="13533"/>
    <n v="10647"/>
    <n v="13245"/>
    <n v="14527"/>
    <n v="26748"/>
  </r>
  <r>
    <x v="0"/>
    <x v="0"/>
    <x v="15"/>
    <n v="57077"/>
    <n v="57192"/>
    <n v="54840"/>
    <n v="57719"/>
    <n v="62518"/>
    <n v="63996"/>
    <n v="67727"/>
    <n v="62642"/>
    <n v="51858"/>
    <n v="50276"/>
    <n v="53604"/>
    <n v="57599"/>
    <n v="59095"/>
    <n v="62511"/>
    <n v="68598"/>
  </r>
  <r>
    <x v="0"/>
    <x v="0"/>
    <x v="16"/>
    <n v="22081"/>
    <n v="20311"/>
    <n v="20035"/>
    <n v="20312"/>
    <n v="21373"/>
    <n v="23328"/>
    <n v="23211"/>
    <n v="19875"/>
    <n v="18542"/>
    <n v="17001"/>
    <n v="14363"/>
    <n v="17495"/>
    <n v="16790"/>
    <n v="17993"/>
    <n v="19379"/>
  </r>
  <r>
    <x v="0"/>
    <x v="0"/>
    <x v="17"/>
    <n v="6287"/>
    <n v="5786"/>
    <n v="5813"/>
    <n v="5757"/>
    <n v="5817"/>
    <n v="5988"/>
    <n v="5611"/>
    <n v="5541"/>
    <n v="6533"/>
    <n v="6442"/>
    <n v="6404"/>
    <n v="6760"/>
    <n v="6673"/>
    <n v="7780"/>
    <n v="8694"/>
  </r>
  <r>
    <x v="0"/>
    <x v="0"/>
    <x v="18"/>
    <n v="12111"/>
    <n v="12225"/>
    <n v="13126"/>
    <n v="13210"/>
    <n v="15500"/>
    <n v="17688"/>
    <n v="18171"/>
    <n v="17742"/>
    <n v="17185"/>
    <n v="17506"/>
    <n v="17625"/>
    <n v="18949"/>
    <n v="19471"/>
    <n v="19790"/>
    <n v="21455"/>
  </r>
  <r>
    <x v="0"/>
    <x v="0"/>
    <x v="19"/>
    <n v="55979"/>
    <n v="50242"/>
    <n v="58603"/>
    <n v="55596"/>
    <n v="53698"/>
    <n v="56089"/>
    <n v="55521"/>
    <n v="52946"/>
    <n v="60193"/>
    <n v="64269"/>
    <n v="82332"/>
    <n v="78025"/>
    <n v="52993"/>
    <n v="119022"/>
    <n v="197597"/>
  </r>
  <r>
    <x v="0"/>
    <x v="0"/>
    <x v="20"/>
    <n v="12434"/>
    <n v="12381"/>
    <n v="13747"/>
    <n v="14662"/>
    <n v="15573"/>
    <n v="15746"/>
    <n v="16732"/>
    <n v="18084"/>
    <n v="18511"/>
    <n v="20706"/>
    <n v="21243"/>
    <n v="22441"/>
    <n v="23956"/>
    <n v="26989"/>
    <n v="29843"/>
  </r>
  <r>
    <x v="0"/>
    <x v="0"/>
    <x v="21"/>
    <n v="124144"/>
    <n v="121604"/>
    <n v="123752"/>
    <n v="135498"/>
    <n v="153033"/>
    <n v="159061"/>
    <n v="167843"/>
    <n v="176230"/>
    <n v="182792"/>
    <n v="194745"/>
    <n v="204689"/>
    <n v="215808"/>
    <n v="215671"/>
    <n v="228148"/>
    <n v="247228"/>
  </r>
  <r>
    <x v="0"/>
    <x v="0"/>
    <x v="22"/>
    <n v="184899"/>
    <n v="170295"/>
    <n v="181877"/>
    <n v="184055"/>
    <n v="195196"/>
    <n v="194847"/>
    <n v="210433"/>
    <n v="216602"/>
    <n v="227142"/>
    <n v="233443"/>
    <n v="251022"/>
    <n v="260554"/>
    <n v="281534"/>
    <n v="301172"/>
    <n v="318052"/>
  </r>
  <r>
    <x v="0"/>
    <x v="0"/>
    <x v="23"/>
    <n v="19184"/>
    <n v="18335"/>
    <n v="18382"/>
    <n v="15694"/>
    <n v="16195"/>
    <n v="17267"/>
    <n v="17347"/>
    <n v="16951"/>
    <n v="17725"/>
    <n v="17632"/>
    <n v="17827"/>
    <n v="18740"/>
    <n v="18570"/>
    <n v="16097"/>
    <n v="16276"/>
  </r>
  <r>
    <x v="0"/>
    <x v="0"/>
    <x v="24"/>
    <n v="22803"/>
    <n v="20091"/>
    <n v="21991"/>
    <n v="22638"/>
    <n v="24164"/>
    <n v="28195"/>
    <n v="28983"/>
    <n v="29604"/>
    <n v="27629"/>
    <n v="26040"/>
    <n v="23065"/>
    <n v="25849"/>
    <n v="18646"/>
    <n v="20610"/>
    <n v="38158"/>
  </r>
  <r>
    <x v="0"/>
    <x v="0"/>
    <x v="25"/>
    <n v="77829"/>
    <n v="75655"/>
    <n v="77711"/>
    <n v="81717"/>
    <n v="85696"/>
    <n v="93225"/>
    <n v="94314"/>
    <n v="97508"/>
    <n v="90820"/>
    <n v="89731"/>
    <n v="85953"/>
    <n v="89000"/>
    <n v="63852"/>
    <n v="69836"/>
    <n v="86234"/>
  </r>
  <r>
    <x v="0"/>
    <x v="0"/>
    <x v="26"/>
    <n v="9183"/>
    <n v="10893"/>
    <n v="11111"/>
    <n v="11199"/>
    <n v="9670"/>
    <n v="10330"/>
    <n v="10245"/>
    <n v="10519"/>
    <n v="10362"/>
    <n v="10356"/>
    <n v="10099"/>
    <n v="10062"/>
    <n v="10443"/>
    <n v="9817"/>
    <n v="9283"/>
  </r>
  <r>
    <x v="0"/>
    <x v="0"/>
    <x v="27"/>
    <n v="28692"/>
    <n v="28935"/>
    <n v="29487"/>
    <n v="31569"/>
    <n v="33503"/>
    <n v="35449"/>
    <n v="37345"/>
    <n v="39397"/>
    <n v="41550"/>
    <n v="43864"/>
    <n v="44796"/>
    <n v="47908"/>
    <n v="30726"/>
    <n v="38502"/>
    <n v="56976"/>
  </r>
  <r>
    <x v="0"/>
    <x v="0"/>
    <x v="28"/>
    <n v="85460"/>
    <n v="87473"/>
    <n v="95343"/>
    <n v="98626"/>
    <n v="103657"/>
    <n v="108300"/>
    <n v="110561"/>
    <n v="114160"/>
    <n v="117380"/>
    <n v="121923"/>
    <n v="133095"/>
    <n v="146400"/>
    <n v="149173"/>
    <n v="158712"/>
    <n v="167215"/>
  </r>
  <r>
    <x v="0"/>
    <x v="0"/>
    <x v="29"/>
    <n v="84058"/>
    <n v="100756"/>
    <n v="100041"/>
    <n v="97310"/>
    <n v="119534"/>
    <n v="134470"/>
    <n v="140337"/>
    <n v="143370"/>
    <n v="154433"/>
    <n v="161874"/>
    <n v="156809"/>
    <n v="156984"/>
    <n v="177168"/>
    <n v="173253"/>
    <n v="169384"/>
  </r>
  <r>
    <x v="0"/>
    <x v="0"/>
    <x v="30"/>
    <n v="47937"/>
    <n v="54257"/>
    <n v="56310"/>
    <n v="61242"/>
    <n v="66607"/>
    <n v="68014"/>
    <n v="71323"/>
    <n v="74629"/>
    <n v="79863"/>
    <n v="81614"/>
    <n v="82709"/>
    <n v="86526"/>
    <n v="89924"/>
    <n v="96926"/>
    <n v="101577"/>
  </r>
  <r>
    <x v="0"/>
    <x v="0"/>
    <x v="31"/>
    <n v="94995"/>
    <n v="90721"/>
    <n v="97312"/>
    <n v="102616"/>
    <n v="101776"/>
    <n v="107826"/>
    <n v="114788"/>
    <n v="126407"/>
    <n v="130938"/>
    <n v="133524"/>
    <n v="139382"/>
    <n v="150087"/>
    <n v="144461"/>
    <n v="155747"/>
    <n v="190024"/>
  </r>
  <r>
    <x v="0"/>
    <x v="0"/>
    <x v="32"/>
    <n v="96107"/>
    <n v="96726"/>
    <n v="100164"/>
    <n v="102397"/>
    <n v="115910"/>
    <n v="124825"/>
    <n v="130160"/>
    <n v="127613"/>
    <n v="123964"/>
    <n v="130516"/>
    <n v="143558"/>
    <n v="161183"/>
    <n v="162956"/>
    <n v="171157"/>
    <n v="194899"/>
  </r>
  <r>
    <x v="0"/>
    <x v="0"/>
    <x v="33"/>
    <n v="56704"/>
    <n v="56521"/>
    <n v="57320"/>
    <n v="65154"/>
    <n v="70801"/>
    <n v="73775"/>
    <n v="76556"/>
    <n v="74119"/>
    <n v="75197"/>
    <n v="80207"/>
    <n v="88994"/>
    <n v="92743"/>
    <n v="88620"/>
    <n v="92011"/>
    <n v="107059"/>
  </r>
  <r>
    <x v="0"/>
    <x v="0"/>
    <x v="34"/>
    <n v="117765"/>
    <n v="127680"/>
    <n v="135790"/>
    <n v="143789"/>
    <n v="153643"/>
    <n v="159395"/>
    <n v="170570"/>
    <n v="180578"/>
    <n v="187326"/>
    <n v="195846"/>
    <n v="206704"/>
    <n v="217360"/>
    <n v="227729"/>
    <n v="241243"/>
    <n v="258067"/>
  </r>
  <r>
    <x v="0"/>
    <x v="0"/>
    <x v="35"/>
    <n v="98460"/>
    <n v="106129"/>
    <n v="112623"/>
    <n v="118435"/>
    <n v="125315"/>
    <n v="132434"/>
    <n v="137387"/>
    <n v="143673"/>
    <n v="151046"/>
    <n v="157355"/>
    <n v="164420"/>
    <n v="173216"/>
    <n v="173859"/>
    <n v="183257"/>
    <n v="193677"/>
  </r>
  <r>
    <x v="0"/>
    <x v="0"/>
    <x v="36"/>
    <n v="197357"/>
    <n v="210112"/>
    <n v="221767"/>
    <n v="238440"/>
    <n v="254323"/>
    <n v="270395"/>
    <n v="286294"/>
    <n v="301614"/>
    <n v="314019"/>
    <n v="328366"/>
    <n v="343447"/>
    <n v="360622"/>
    <n v="366823"/>
    <n v="393144"/>
    <n v="417665"/>
  </r>
  <r>
    <x v="0"/>
    <x v="0"/>
    <x v="37"/>
    <n v="41733"/>
    <n v="43181"/>
    <n v="45014"/>
    <n v="46304"/>
    <n v="48278"/>
    <n v="50005"/>
    <n v="52844"/>
    <n v="55638"/>
    <n v="55778"/>
    <n v="58155"/>
    <n v="60005"/>
    <n v="64181"/>
    <n v="58757"/>
    <n v="65009"/>
    <n v="73143"/>
  </r>
  <r>
    <x v="0"/>
    <x v="0"/>
    <x v="38"/>
    <n v="0"/>
    <n v="0"/>
    <n v="0"/>
    <n v="0"/>
    <n v="0"/>
    <n v="0"/>
    <n v="0"/>
    <n v="0"/>
    <n v="0"/>
    <n v="0"/>
    <n v="0"/>
    <n v="0"/>
    <n v="0"/>
    <n v="0"/>
    <n v="0"/>
  </r>
  <r>
    <x v="0"/>
    <x v="0"/>
    <x v="39"/>
    <n v="372272"/>
    <n v="399457"/>
    <n v="422992"/>
    <n v="450303"/>
    <n v="479838"/>
    <n v="505303"/>
    <n v="534103"/>
    <n v="561942"/>
    <n v="583827"/>
    <n v="610698"/>
    <n v="641789"/>
    <n v="675229"/>
    <n v="693423"/>
    <n v="735280"/>
    <n v="784545"/>
  </r>
  <r>
    <x v="0"/>
    <x v="0"/>
    <x v="40"/>
    <n v="174780"/>
    <n v="187070"/>
    <n v="194687"/>
    <n v="206219"/>
    <n v="218808"/>
    <n v="229827"/>
    <n v="244562"/>
    <n v="260144"/>
    <n v="268530"/>
    <n v="280285"/>
    <n v="294586"/>
    <n v="309994"/>
    <n v="323562"/>
    <n v="345169"/>
    <n v="370269"/>
  </r>
  <r>
    <x v="0"/>
    <x v="0"/>
    <x v="41"/>
    <n v="197492"/>
    <n v="212387"/>
    <n v="228305"/>
    <n v="244084"/>
    <n v="261030"/>
    <n v="275476"/>
    <n v="289541"/>
    <n v="301798"/>
    <n v="315297"/>
    <n v="330413"/>
    <n v="347203"/>
    <n v="365235"/>
    <n v="369861"/>
    <n v="390111"/>
    <n v="414276"/>
  </r>
  <r>
    <x v="0"/>
    <x v="1"/>
    <x v="0"/>
    <n v="0"/>
    <n v="0"/>
    <n v="0"/>
    <n v="0"/>
    <n v="0"/>
    <n v="0"/>
    <n v="0"/>
    <n v="0"/>
    <n v="0"/>
    <n v="0"/>
    <n v="0"/>
    <n v="0"/>
    <n v="533892"/>
    <n v="565217"/>
    <n v="629618"/>
  </r>
  <r>
    <x v="0"/>
    <x v="1"/>
    <x v="1"/>
    <n v="0"/>
    <n v="0"/>
    <n v="0"/>
    <n v="0"/>
    <n v="0"/>
    <n v="0"/>
    <n v="0"/>
    <n v="0"/>
    <n v="0"/>
    <n v="0"/>
    <n v="0"/>
    <n v="0"/>
    <n v="4117"/>
    <n v="4418"/>
    <n v="5431"/>
  </r>
  <r>
    <x v="0"/>
    <x v="1"/>
    <x v="2"/>
    <n v="0"/>
    <n v="0"/>
    <n v="0"/>
    <n v="0"/>
    <n v="0"/>
    <n v="0"/>
    <n v="0"/>
    <n v="0"/>
    <n v="0"/>
    <n v="0"/>
    <n v="0"/>
    <n v="0"/>
    <s v=":"/>
    <s v=":"/>
    <s v=":"/>
  </r>
  <r>
    <x v="0"/>
    <x v="1"/>
    <x v="3"/>
    <n v="0"/>
    <n v="0"/>
    <n v="0"/>
    <n v="0"/>
    <n v="0"/>
    <n v="0"/>
    <n v="0"/>
    <n v="0"/>
    <n v="0"/>
    <n v="0"/>
    <n v="0"/>
    <n v="0"/>
    <s v=":"/>
    <s v=":"/>
    <s v=":"/>
  </r>
  <r>
    <x v="0"/>
    <x v="1"/>
    <x v="4"/>
    <n v="0"/>
    <n v="0"/>
    <n v="0"/>
    <n v="0"/>
    <n v="0"/>
    <n v="0"/>
    <n v="0"/>
    <n v="0"/>
    <n v="0"/>
    <n v="0"/>
    <n v="0"/>
    <n v="0"/>
    <s v=":"/>
    <s v=":"/>
    <s v=":"/>
  </r>
  <r>
    <x v="0"/>
    <x v="1"/>
    <x v="5"/>
    <n v="0"/>
    <n v="0"/>
    <n v="0"/>
    <n v="0"/>
    <n v="0"/>
    <n v="0"/>
    <n v="0"/>
    <n v="0"/>
    <n v="0"/>
    <n v="0"/>
    <n v="0"/>
    <n v="0"/>
    <s v=":"/>
    <s v=":"/>
    <s v=":"/>
  </r>
  <r>
    <x v="0"/>
    <x v="1"/>
    <x v="6"/>
    <n v="0"/>
    <n v="0"/>
    <n v="0"/>
    <n v="0"/>
    <n v="0"/>
    <n v="0"/>
    <n v="0"/>
    <n v="0"/>
    <n v="0"/>
    <n v="0"/>
    <n v="0"/>
    <n v="0"/>
    <s v=":"/>
    <s v=":"/>
    <s v=":"/>
  </r>
  <r>
    <x v="0"/>
    <x v="1"/>
    <x v="7"/>
    <n v="0"/>
    <n v="0"/>
    <n v="0"/>
    <n v="0"/>
    <n v="0"/>
    <n v="0"/>
    <n v="0"/>
    <n v="0"/>
    <n v="0"/>
    <n v="0"/>
    <n v="0"/>
    <n v="0"/>
    <n v="50500"/>
    <n v="50070"/>
    <n v="51545"/>
  </r>
  <r>
    <x v="0"/>
    <x v="1"/>
    <x v="8"/>
    <n v="0"/>
    <n v="0"/>
    <n v="0"/>
    <n v="0"/>
    <n v="0"/>
    <n v="0"/>
    <n v="0"/>
    <n v="0"/>
    <n v="0"/>
    <n v="0"/>
    <n v="0"/>
    <n v="0"/>
    <n v="9132"/>
    <n v="9246"/>
    <n v="8092"/>
  </r>
  <r>
    <x v="0"/>
    <x v="1"/>
    <x v="9"/>
    <n v="0"/>
    <n v="0"/>
    <n v="0"/>
    <n v="0"/>
    <n v="0"/>
    <n v="0"/>
    <n v="0"/>
    <n v="0"/>
    <n v="0"/>
    <n v="0"/>
    <n v="0"/>
    <n v="0"/>
    <n v="789"/>
    <n v="881"/>
    <n v="825"/>
  </r>
  <r>
    <x v="0"/>
    <x v="1"/>
    <x v="10"/>
    <n v="0"/>
    <n v="0"/>
    <n v="0"/>
    <n v="0"/>
    <n v="0"/>
    <n v="0"/>
    <n v="0"/>
    <n v="0"/>
    <n v="0"/>
    <n v="0"/>
    <n v="0"/>
    <n v="0"/>
    <n v="3772"/>
    <n v="3719"/>
    <n v="4506"/>
  </r>
  <r>
    <x v="0"/>
    <x v="1"/>
    <x v="11"/>
    <n v="0"/>
    <n v="0"/>
    <n v="0"/>
    <n v="0"/>
    <n v="0"/>
    <n v="0"/>
    <n v="0"/>
    <n v="0"/>
    <n v="0"/>
    <n v="0"/>
    <n v="0"/>
    <n v="0"/>
    <n v="646"/>
    <n v="780"/>
    <n v="806"/>
  </r>
  <r>
    <x v="0"/>
    <x v="1"/>
    <x v="12"/>
    <n v="0"/>
    <n v="0"/>
    <n v="0"/>
    <n v="0"/>
    <n v="0"/>
    <n v="0"/>
    <n v="0"/>
    <n v="0"/>
    <n v="0"/>
    <n v="0"/>
    <n v="0"/>
    <n v="0"/>
    <n v="7355"/>
    <n v="4850"/>
    <n v="4796"/>
  </r>
  <r>
    <x v="0"/>
    <x v="1"/>
    <x v="13"/>
    <n v="0"/>
    <n v="0"/>
    <n v="0"/>
    <n v="0"/>
    <n v="0"/>
    <n v="0"/>
    <n v="0"/>
    <n v="0"/>
    <n v="0"/>
    <n v="0"/>
    <n v="0"/>
    <n v="0"/>
    <n v="3933"/>
    <n v="4328"/>
    <n v="4294"/>
  </r>
  <r>
    <x v="0"/>
    <x v="1"/>
    <x v="14"/>
    <n v="0"/>
    <n v="0"/>
    <n v="0"/>
    <n v="0"/>
    <n v="0"/>
    <n v="0"/>
    <n v="0"/>
    <n v="0"/>
    <n v="0"/>
    <n v="0"/>
    <n v="0"/>
    <n v="0"/>
    <n v="134"/>
    <n v="136"/>
    <n v="248"/>
  </r>
  <r>
    <x v="0"/>
    <x v="1"/>
    <x v="15"/>
    <n v="0"/>
    <n v="0"/>
    <n v="0"/>
    <n v="0"/>
    <n v="0"/>
    <n v="0"/>
    <n v="0"/>
    <n v="0"/>
    <n v="0"/>
    <n v="0"/>
    <n v="0"/>
    <n v="0"/>
    <n v="16037"/>
    <n v="17687"/>
    <n v="19388"/>
  </r>
  <r>
    <x v="0"/>
    <x v="1"/>
    <x v="16"/>
    <n v="0"/>
    <n v="0"/>
    <n v="0"/>
    <n v="0"/>
    <n v="0"/>
    <n v="0"/>
    <n v="0"/>
    <n v="0"/>
    <n v="0"/>
    <n v="0"/>
    <n v="0"/>
    <n v="0"/>
    <n v="3633"/>
    <n v="3610"/>
    <n v="3575"/>
  </r>
  <r>
    <x v="0"/>
    <x v="1"/>
    <x v="17"/>
    <n v="0"/>
    <n v="0"/>
    <n v="0"/>
    <n v="0"/>
    <n v="0"/>
    <n v="0"/>
    <n v="0"/>
    <n v="0"/>
    <n v="0"/>
    <n v="0"/>
    <n v="0"/>
    <n v="0"/>
    <n v="1098"/>
    <n v="1328"/>
    <n v="1275"/>
  </r>
  <r>
    <x v="0"/>
    <x v="1"/>
    <x v="18"/>
    <n v="0"/>
    <n v="0"/>
    <n v="0"/>
    <n v="0"/>
    <n v="0"/>
    <n v="0"/>
    <n v="0"/>
    <n v="0"/>
    <n v="0"/>
    <n v="0"/>
    <n v="0"/>
    <n v="0"/>
    <n v="3971"/>
    <n v="3505"/>
    <n v="3740"/>
  </r>
  <r>
    <x v="0"/>
    <x v="1"/>
    <x v="19"/>
    <n v="0"/>
    <n v="0"/>
    <n v="0"/>
    <n v="0"/>
    <n v="0"/>
    <n v="0"/>
    <n v="0"/>
    <n v="0"/>
    <n v="0"/>
    <n v="0"/>
    <n v="0"/>
    <n v="0"/>
    <n v="4515"/>
    <n v="13618"/>
    <n v="25896"/>
  </r>
  <r>
    <x v="0"/>
    <x v="1"/>
    <x v="20"/>
    <n v="0"/>
    <n v="0"/>
    <n v="0"/>
    <n v="0"/>
    <n v="0"/>
    <n v="0"/>
    <n v="0"/>
    <n v="0"/>
    <n v="0"/>
    <n v="0"/>
    <n v="0"/>
    <n v="0"/>
    <n v="5826"/>
    <n v="5961"/>
    <n v="7372"/>
  </r>
  <r>
    <x v="0"/>
    <x v="1"/>
    <x v="21"/>
    <n v="0"/>
    <n v="0"/>
    <n v="0"/>
    <n v="0"/>
    <n v="0"/>
    <n v="0"/>
    <n v="0"/>
    <n v="0"/>
    <n v="0"/>
    <n v="0"/>
    <n v="0"/>
    <n v="0"/>
    <n v="54438"/>
    <n v="56751"/>
    <n v="60931"/>
  </r>
  <r>
    <x v="0"/>
    <x v="1"/>
    <x v="22"/>
    <n v="0"/>
    <n v="0"/>
    <n v="0"/>
    <n v="0"/>
    <n v="0"/>
    <n v="0"/>
    <n v="0"/>
    <n v="0"/>
    <n v="0"/>
    <n v="0"/>
    <n v="0"/>
    <n v="0"/>
    <n v="78218"/>
    <n v="84715"/>
    <n v="87275"/>
  </r>
  <r>
    <x v="0"/>
    <x v="1"/>
    <x v="23"/>
    <n v="0"/>
    <n v="0"/>
    <n v="0"/>
    <n v="0"/>
    <n v="0"/>
    <n v="0"/>
    <n v="0"/>
    <n v="0"/>
    <n v="0"/>
    <n v="0"/>
    <n v="0"/>
    <n v="0"/>
    <n v="0"/>
    <n v="0"/>
    <n v="0"/>
  </r>
  <r>
    <x v="0"/>
    <x v="1"/>
    <x v="24"/>
    <n v="0"/>
    <n v="0"/>
    <n v="0"/>
    <n v="0"/>
    <n v="0"/>
    <n v="0"/>
    <n v="0"/>
    <n v="0"/>
    <n v="0"/>
    <n v="0"/>
    <n v="0"/>
    <n v="0"/>
    <n v="473"/>
    <n v="595"/>
    <n v="1033"/>
  </r>
  <r>
    <x v="0"/>
    <x v="1"/>
    <x v="25"/>
    <n v="0"/>
    <n v="0"/>
    <n v="0"/>
    <n v="0"/>
    <n v="0"/>
    <n v="0"/>
    <n v="0"/>
    <n v="0"/>
    <n v="0"/>
    <n v="0"/>
    <n v="0"/>
    <n v="0"/>
    <n v="15385"/>
    <n v="16729"/>
    <n v="21805"/>
  </r>
  <r>
    <x v="0"/>
    <x v="1"/>
    <x v="26"/>
    <n v="0"/>
    <n v="0"/>
    <n v="0"/>
    <n v="0"/>
    <n v="0"/>
    <n v="0"/>
    <n v="0"/>
    <n v="0"/>
    <n v="0"/>
    <n v="0"/>
    <n v="0"/>
    <n v="0"/>
    <n v="2912"/>
    <n v="2915"/>
    <n v="2670"/>
  </r>
  <r>
    <x v="0"/>
    <x v="1"/>
    <x v="27"/>
    <n v="0"/>
    <n v="0"/>
    <n v="0"/>
    <n v="0"/>
    <n v="0"/>
    <n v="0"/>
    <n v="0"/>
    <n v="0"/>
    <n v="0"/>
    <n v="0"/>
    <n v="0"/>
    <n v="0"/>
    <n v="5709"/>
    <n v="7250"/>
    <n v="10351"/>
  </r>
  <r>
    <x v="0"/>
    <x v="1"/>
    <x v="28"/>
    <n v="0"/>
    <n v="0"/>
    <n v="0"/>
    <n v="0"/>
    <n v="0"/>
    <n v="0"/>
    <n v="0"/>
    <n v="0"/>
    <n v="0"/>
    <n v="0"/>
    <n v="0"/>
    <n v="0"/>
    <n v="36503"/>
    <n v="34475"/>
    <n v="37414"/>
  </r>
  <r>
    <x v="0"/>
    <x v="1"/>
    <x v="29"/>
    <n v="0"/>
    <n v="0"/>
    <n v="0"/>
    <n v="0"/>
    <n v="0"/>
    <n v="0"/>
    <n v="0"/>
    <n v="0"/>
    <n v="0"/>
    <n v="0"/>
    <n v="0"/>
    <n v="0"/>
    <n v="20907"/>
    <n v="19710"/>
    <n v="18231"/>
  </r>
  <r>
    <x v="0"/>
    <x v="1"/>
    <x v="30"/>
    <n v="0"/>
    <n v="0"/>
    <n v="0"/>
    <n v="0"/>
    <n v="0"/>
    <n v="0"/>
    <n v="0"/>
    <n v="0"/>
    <n v="0"/>
    <n v="0"/>
    <n v="0"/>
    <n v="0"/>
    <n v="14536"/>
    <n v="15571"/>
    <n v="15585"/>
  </r>
  <r>
    <x v="0"/>
    <x v="1"/>
    <x v="31"/>
    <n v="0"/>
    <n v="0"/>
    <n v="0"/>
    <n v="0"/>
    <n v="0"/>
    <n v="0"/>
    <n v="0"/>
    <n v="0"/>
    <n v="0"/>
    <n v="0"/>
    <n v="0"/>
    <n v="0"/>
    <n v="31330"/>
    <n v="33843"/>
    <n v="42825"/>
  </r>
  <r>
    <x v="0"/>
    <x v="1"/>
    <x v="32"/>
    <n v="0"/>
    <n v="0"/>
    <n v="0"/>
    <n v="0"/>
    <n v="0"/>
    <n v="0"/>
    <n v="0"/>
    <n v="0"/>
    <n v="0"/>
    <n v="0"/>
    <n v="0"/>
    <n v="0"/>
    <n v="27964"/>
    <n v="28219"/>
    <n v="31374"/>
  </r>
  <r>
    <x v="0"/>
    <x v="1"/>
    <x v="33"/>
    <n v="0"/>
    <n v="0"/>
    <n v="0"/>
    <n v="0"/>
    <n v="0"/>
    <n v="0"/>
    <n v="0"/>
    <n v="0"/>
    <n v="0"/>
    <n v="0"/>
    <n v="0"/>
    <n v="0"/>
    <n v="17295"/>
    <n v="18133"/>
    <n v="20404"/>
  </r>
  <r>
    <x v="0"/>
    <x v="1"/>
    <x v="34"/>
    <n v="0"/>
    <n v="0"/>
    <n v="0"/>
    <n v="0"/>
    <n v="0"/>
    <n v="0"/>
    <n v="0"/>
    <n v="0"/>
    <n v="0"/>
    <n v="0"/>
    <n v="0"/>
    <n v="0"/>
    <n v="37680"/>
    <n v="40542"/>
    <n v="43606"/>
  </r>
  <r>
    <x v="0"/>
    <x v="1"/>
    <x v="35"/>
    <n v="0"/>
    <n v="0"/>
    <n v="0"/>
    <n v="0"/>
    <n v="0"/>
    <n v="0"/>
    <n v="0"/>
    <n v="0"/>
    <n v="0"/>
    <n v="0"/>
    <n v="0"/>
    <n v="0"/>
    <n v="31006"/>
    <n v="33253"/>
    <n v="35952"/>
  </r>
  <r>
    <x v="0"/>
    <x v="1"/>
    <x v="36"/>
    <n v="0"/>
    <n v="0"/>
    <n v="0"/>
    <n v="0"/>
    <n v="0"/>
    <n v="0"/>
    <n v="0"/>
    <n v="0"/>
    <n v="0"/>
    <n v="0"/>
    <n v="0"/>
    <n v="0"/>
    <n v="77382"/>
    <n v="81416"/>
    <n v="87090"/>
  </r>
  <r>
    <x v="0"/>
    <x v="1"/>
    <x v="37"/>
    <n v="0"/>
    <n v="0"/>
    <n v="0"/>
    <n v="0"/>
    <n v="0"/>
    <n v="0"/>
    <n v="0"/>
    <n v="0"/>
    <n v="0"/>
    <n v="0"/>
    <n v="0"/>
    <n v="0"/>
    <n v="8744"/>
    <n v="9727"/>
    <n v="11236"/>
  </r>
  <r>
    <x v="0"/>
    <x v="1"/>
    <x v="38"/>
    <n v="0"/>
    <n v="0"/>
    <n v="0"/>
    <n v="0"/>
    <n v="0"/>
    <n v="0"/>
    <n v="0"/>
    <n v="0"/>
    <n v="0"/>
    <n v="0"/>
    <n v="0"/>
    <n v="0"/>
    <n v="0"/>
    <n v="0"/>
    <n v="0"/>
  </r>
  <r>
    <x v="0"/>
    <x v="1"/>
    <x v="39"/>
    <n v="0"/>
    <n v="0"/>
    <n v="0"/>
    <n v="0"/>
    <n v="0"/>
    <n v="0"/>
    <n v="0"/>
    <n v="0"/>
    <n v="0"/>
    <n v="0"/>
    <n v="0"/>
    <n v="0"/>
    <n v="128808"/>
    <n v="136554"/>
    <n v="147059"/>
  </r>
  <r>
    <x v="0"/>
    <x v="1"/>
    <x v="40"/>
    <n v="0"/>
    <n v="0"/>
    <n v="0"/>
    <n v="0"/>
    <n v="0"/>
    <n v="0"/>
    <n v="0"/>
    <n v="0"/>
    <n v="0"/>
    <n v="0"/>
    <n v="0"/>
    <n v="0"/>
    <n v="48326"/>
    <n v="51671"/>
    <n v="57030"/>
  </r>
  <r>
    <x v="0"/>
    <x v="1"/>
    <x v="41"/>
    <n v="0"/>
    <n v="0"/>
    <n v="0"/>
    <n v="0"/>
    <n v="0"/>
    <n v="0"/>
    <n v="0"/>
    <n v="0"/>
    <n v="0"/>
    <n v="0"/>
    <n v="0"/>
    <n v="0"/>
    <n v="80482"/>
    <n v="84883"/>
    <n v="90029"/>
  </r>
  <r>
    <x v="0"/>
    <x v="2"/>
    <x v="0"/>
    <n v="71330"/>
    <n v="71249"/>
    <n v="71529"/>
    <n v="75073"/>
    <n v="79424"/>
    <n v="81524"/>
    <n v="85755"/>
    <n v="89594"/>
    <n v="93595"/>
    <n v="97914"/>
    <n v="103491"/>
    <n v="110027"/>
    <n v="0"/>
    <n v="0"/>
    <n v="0"/>
  </r>
  <r>
    <x v="0"/>
    <x v="2"/>
    <x v="1"/>
    <n v="945"/>
    <n v="844"/>
    <n v="995"/>
    <n v="961"/>
    <n v="871"/>
    <n v="861"/>
    <n v="1040"/>
    <n v="1231"/>
    <n v="1237"/>
    <n v="1304"/>
    <n v="1003"/>
    <n v="1408"/>
    <n v="0"/>
    <n v="0"/>
    <n v="0"/>
  </r>
  <r>
    <x v="0"/>
    <x v="2"/>
    <x v="2"/>
    <s v=":"/>
    <s v=":"/>
    <s v=":"/>
    <s v=":"/>
    <s v=":"/>
    <s v=":"/>
    <s v=":"/>
    <s v=":"/>
    <s v=":"/>
    <s v=":"/>
    <s v=":"/>
    <s v=":"/>
    <n v="0"/>
    <n v="0"/>
    <n v="0"/>
  </r>
  <r>
    <x v="0"/>
    <x v="2"/>
    <x v="3"/>
    <s v=":"/>
    <s v=":"/>
    <s v=":"/>
    <s v=":"/>
    <s v=":"/>
    <s v=":"/>
    <s v=":"/>
    <s v=":"/>
    <s v=":"/>
    <s v=":"/>
    <n v="154"/>
    <n v="119"/>
    <n v="0"/>
    <n v="0"/>
    <n v="0"/>
  </r>
  <r>
    <x v="0"/>
    <x v="2"/>
    <x v="4"/>
    <n v="0"/>
    <n v="6"/>
    <n v="8"/>
    <n v="10"/>
    <n v="13"/>
    <n v="7"/>
    <n v="19"/>
    <n v="20"/>
    <n v="14"/>
    <n v="4"/>
    <s v=":"/>
    <s v=":"/>
    <n v="0"/>
    <n v="0"/>
    <n v="0"/>
  </r>
  <r>
    <x v="0"/>
    <x v="2"/>
    <x v="5"/>
    <n v="0"/>
    <n v="0"/>
    <n v="0"/>
    <n v="0"/>
    <n v="0"/>
    <n v="0"/>
    <n v="0"/>
    <n v="0"/>
    <n v="0"/>
    <n v="0"/>
    <s v=":"/>
    <s v=":"/>
    <n v="0"/>
    <n v="0"/>
    <n v="0"/>
  </r>
  <r>
    <x v="0"/>
    <x v="2"/>
    <x v="6"/>
    <n v="0"/>
    <n v="6"/>
    <n v="8"/>
    <n v="10"/>
    <n v="13"/>
    <n v="7"/>
    <n v="19"/>
    <n v="20"/>
    <n v="14"/>
    <n v="4"/>
    <s v=":"/>
    <s v=":"/>
    <n v="0"/>
    <n v="0"/>
    <n v="0"/>
  </r>
  <r>
    <x v="0"/>
    <x v="2"/>
    <x v="7"/>
    <n v="12542"/>
    <n v="12451"/>
    <n v="10645"/>
    <n v="11481"/>
    <n v="12092"/>
    <n v="11913"/>
    <n v="12043"/>
    <n v="11633"/>
    <n v="13005"/>
    <n v="13996"/>
    <n v="15043"/>
    <n v="15580"/>
    <n v="0"/>
    <n v="0"/>
    <n v="0"/>
  </r>
  <r>
    <x v="0"/>
    <x v="2"/>
    <x v="8"/>
    <n v="2632"/>
    <n v="2638"/>
    <n v="2209"/>
    <n v="2159"/>
    <n v="2228"/>
    <n v="2151"/>
    <n v="1924"/>
    <n v="2229"/>
    <n v="2840"/>
    <n v="2984"/>
    <n v="3219"/>
    <n v="3625"/>
    <n v="0"/>
    <n v="0"/>
    <n v="0"/>
  </r>
  <r>
    <x v="0"/>
    <x v="2"/>
    <x v="9"/>
    <n v="365"/>
    <n v="223"/>
    <n v="257"/>
    <n v="211"/>
    <n v="266"/>
    <n v="320"/>
    <n v="323"/>
    <n v="298"/>
    <n v="273"/>
    <n v="286"/>
    <n v="265"/>
    <n v="291"/>
    <n v="0"/>
    <n v="0"/>
    <n v="0"/>
  </r>
  <r>
    <x v="0"/>
    <x v="2"/>
    <x v="10"/>
    <n v="1293"/>
    <n v="1367"/>
    <n v="836"/>
    <n v="1104"/>
    <n v="1802"/>
    <n v="1741"/>
    <n v="1478"/>
    <n v="1543"/>
    <n v="1961"/>
    <n v="2140"/>
    <n v="1949"/>
    <n v="2075"/>
    <n v="0"/>
    <n v="0"/>
    <n v="0"/>
  </r>
  <r>
    <x v="0"/>
    <x v="2"/>
    <x v="11"/>
    <n v="298"/>
    <n v="251"/>
    <n v="239"/>
    <n v="235"/>
    <n v="222"/>
    <n v="202"/>
    <n v="201"/>
    <n v="195"/>
    <n v="197"/>
    <n v="199"/>
    <n v="158"/>
    <n v="142"/>
    <n v="0"/>
    <n v="0"/>
    <n v="0"/>
  </r>
  <r>
    <x v="0"/>
    <x v="2"/>
    <x v="12"/>
    <n v="1204"/>
    <n v="1681"/>
    <n v="1566"/>
    <n v="1865"/>
    <n v="1849"/>
    <n v="1505"/>
    <n v="1905"/>
    <n v="1992"/>
    <n v="1931"/>
    <n v="2156"/>
    <n v="2795"/>
    <n v="2534"/>
    <n v="0"/>
    <n v="0"/>
    <n v="0"/>
  </r>
  <r>
    <x v="0"/>
    <x v="2"/>
    <x v="13"/>
    <n v="1574"/>
    <n v="1317"/>
    <n v="1105"/>
    <n v="1220"/>
    <n v="1220"/>
    <n v="1181"/>
    <n v="1123"/>
    <n v="1063"/>
    <n v="1183"/>
    <n v="1149"/>
    <n v="1374"/>
    <n v="1493"/>
    <n v="0"/>
    <n v="0"/>
    <n v="0"/>
  </r>
  <r>
    <x v="0"/>
    <x v="2"/>
    <x v="14"/>
    <n v="244"/>
    <n v="164"/>
    <n v="140"/>
    <n v="121"/>
    <n v="125"/>
    <n v="97"/>
    <n v="121"/>
    <n v="114"/>
    <n v="70"/>
    <n v="115"/>
    <n v="89"/>
    <n v="114"/>
    <n v="0"/>
    <n v="0"/>
    <n v="0"/>
  </r>
  <r>
    <x v="0"/>
    <x v="2"/>
    <x v="15"/>
    <n v="4309"/>
    <n v="3989"/>
    <n v="3728"/>
    <n v="3929"/>
    <n v="3695"/>
    <n v="4017"/>
    <n v="4236"/>
    <n v="3342"/>
    <n v="3650"/>
    <n v="4040"/>
    <n v="4219"/>
    <n v="4270"/>
    <n v="0"/>
    <n v="0"/>
    <n v="0"/>
  </r>
  <r>
    <x v="0"/>
    <x v="2"/>
    <x v="16"/>
    <n v="115"/>
    <n v="125"/>
    <n v="104"/>
    <n v="148"/>
    <n v="136"/>
    <n v="145"/>
    <n v="130"/>
    <n v="135"/>
    <n v="259"/>
    <n v="226"/>
    <n v="225"/>
    <n v="231"/>
    <n v="0"/>
    <n v="0"/>
    <n v="0"/>
  </r>
  <r>
    <x v="0"/>
    <x v="2"/>
    <x v="17"/>
    <n v="289"/>
    <n v="155"/>
    <n v="154"/>
    <n v="139"/>
    <n v="144"/>
    <n v="131"/>
    <n v="139"/>
    <n v="144"/>
    <n v="141"/>
    <n v="152"/>
    <n v="156"/>
    <n v="167"/>
    <n v="0"/>
    <n v="0"/>
    <n v="0"/>
  </r>
  <r>
    <x v="0"/>
    <x v="2"/>
    <x v="18"/>
    <n v="219"/>
    <n v="541"/>
    <n v="307"/>
    <n v="350"/>
    <n v="405"/>
    <n v="423"/>
    <n v="463"/>
    <n v="578"/>
    <n v="500"/>
    <n v="549"/>
    <n v="594"/>
    <n v="638"/>
    <n v="0"/>
    <n v="0"/>
    <n v="0"/>
  </r>
  <r>
    <x v="0"/>
    <x v="2"/>
    <x v="19"/>
    <n v="1715"/>
    <n v="1534"/>
    <n v="2195"/>
    <n v="1986"/>
    <n v="1732"/>
    <n v="1541"/>
    <n v="1721"/>
    <n v="1398"/>
    <n v="1438"/>
    <n v="1730"/>
    <n v="2112"/>
    <n v="2388"/>
    <n v="0"/>
    <n v="0"/>
    <n v="0"/>
  </r>
  <r>
    <x v="0"/>
    <x v="2"/>
    <x v="20"/>
    <n v="874"/>
    <n v="742"/>
    <n v="734"/>
    <n v="740"/>
    <n v="831"/>
    <n v="827"/>
    <n v="948"/>
    <n v="1093"/>
    <n v="962"/>
    <n v="1150"/>
    <n v="1113"/>
    <n v="1272"/>
    <n v="0"/>
    <n v="0"/>
    <n v="0"/>
  </r>
  <r>
    <x v="0"/>
    <x v="2"/>
    <x v="21"/>
    <n v="7126"/>
    <n v="6609"/>
    <n v="6983"/>
    <n v="7281"/>
    <n v="8478"/>
    <n v="8977"/>
    <n v="9321"/>
    <n v="9938"/>
    <n v="10103"/>
    <n v="11142"/>
    <n v="11726"/>
    <n v="12526"/>
    <n v="0"/>
    <n v="0"/>
    <n v="0"/>
  </r>
  <r>
    <x v="0"/>
    <x v="2"/>
    <x v="22"/>
    <n v="7903"/>
    <n v="7374"/>
    <n v="7860"/>
    <n v="7913"/>
    <n v="8641"/>
    <n v="8241"/>
    <n v="9009"/>
    <n v="10484"/>
    <n v="10928"/>
    <n v="11343"/>
    <n v="12153"/>
    <n v="13134"/>
    <n v="0"/>
    <n v="0"/>
    <n v="0"/>
  </r>
  <r>
    <x v="0"/>
    <x v="2"/>
    <x v="23"/>
    <n v="0"/>
    <n v="0"/>
    <n v="0"/>
    <n v="0"/>
    <n v="0"/>
    <n v="0"/>
    <n v="0"/>
    <n v="0"/>
    <n v="0"/>
    <n v="0"/>
    <n v="0"/>
    <n v="0"/>
    <n v="0"/>
    <n v="0"/>
    <n v="0"/>
  </r>
  <r>
    <x v="0"/>
    <x v="2"/>
    <x v="24"/>
    <n v="36"/>
    <n v="27"/>
    <n v="31"/>
    <n v="37"/>
    <n v="39"/>
    <n v="31"/>
    <n v="35"/>
    <n v="38"/>
    <n v="39"/>
    <n v="38"/>
    <n v="43"/>
    <n v="50"/>
    <n v="0"/>
    <n v="0"/>
    <n v="0"/>
  </r>
  <r>
    <x v="0"/>
    <x v="2"/>
    <x v="25"/>
    <n v="2801"/>
    <n v="2557"/>
    <n v="2796"/>
    <n v="3104"/>
    <n v="3275"/>
    <n v="3187"/>
    <n v="3145"/>
    <n v="3127"/>
    <n v="3003"/>
    <n v="2563"/>
    <n v="2936"/>
    <n v="2990"/>
    <n v="0"/>
    <n v="0"/>
    <n v="0"/>
  </r>
  <r>
    <x v="0"/>
    <x v="2"/>
    <x v="26"/>
    <n v="445"/>
    <n v="567"/>
    <n v="485"/>
    <n v="470"/>
    <n v="480"/>
    <n v="438"/>
    <n v="433"/>
    <n v="565"/>
    <n v="457"/>
    <n v="526"/>
    <n v="520"/>
    <n v="499"/>
    <n v="0"/>
    <n v="0"/>
    <n v="0"/>
  </r>
  <r>
    <x v="0"/>
    <x v="2"/>
    <x v="27"/>
    <n v="779"/>
    <n v="781"/>
    <n v="805"/>
    <n v="893"/>
    <n v="947"/>
    <n v="1010"/>
    <n v="1079"/>
    <n v="1289"/>
    <n v="1260"/>
    <n v="1224"/>
    <n v="1350"/>
    <n v="1430"/>
    <n v="0"/>
    <n v="0"/>
    <n v="0"/>
  </r>
  <r>
    <x v="0"/>
    <x v="2"/>
    <x v="28"/>
    <n v="1747"/>
    <n v="1535"/>
    <n v="1829"/>
    <n v="1778"/>
    <n v="2041"/>
    <n v="2172"/>
    <n v="2344"/>
    <n v="2098"/>
    <n v="2171"/>
    <n v="2159"/>
    <n v="2214"/>
    <n v="2596"/>
    <n v="0"/>
    <n v="0"/>
    <n v="0"/>
  </r>
  <r>
    <x v="0"/>
    <x v="2"/>
    <x v="29"/>
    <n v="3119"/>
    <n v="3411"/>
    <n v="2045"/>
    <n v="1977"/>
    <n v="2435"/>
    <n v="2701"/>
    <n v="2890"/>
    <n v="2645"/>
    <n v="2850"/>
    <n v="2745"/>
    <n v="2649"/>
    <n v="2570"/>
    <n v="0"/>
    <n v="0"/>
    <n v="0"/>
  </r>
  <r>
    <x v="0"/>
    <x v="2"/>
    <x v="30"/>
    <n v="1418"/>
    <n v="1553"/>
    <n v="1502"/>
    <n v="1651"/>
    <n v="1813"/>
    <n v="1998"/>
    <n v="2071"/>
    <n v="2109"/>
    <n v="2363"/>
    <n v="2465"/>
    <n v="2168"/>
    <n v="2176"/>
    <n v="0"/>
    <n v="0"/>
    <n v="0"/>
  </r>
  <r>
    <x v="0"/>
    <x v="2"/>
    <x v="31"/>
    <n v="4849"/>
    <n v="4622"/>
    <n v="4955"/>
    <n v="5144"/>
    <n v="4673"/>
    <n v="4943"/>
    <n v="5233"/>
    <n v="5754"/>
    <n v="5904"/>
    <n v="5906"/>
    <n v="6976"/>
    <n v="7506"/>
    <n v="0"/>
    <n v="0"/>
    <n v="0"/>
  </r>
  <r>
    <x v="0"/>
    <x v="2"/>
    <x v="32"/>
    <n v="2424"/>
    <n v="2552"/>
    <n v="2677"/>
    <n v="2842"/>
    <n v="2906"/>
    <n v="3311"/>
    <n v="3439"/>
    <n v="3475"/>
    <n v="3566"/>
    <n v="3647"/>
    <n v="3965"/>
    <n v="4091"/>
    <n v="0"/>
    <n v="0"/>
    <n v="0"/>
  </r>
  <r>
    <x v="0"/>
    <x v="2"/>
    <x v="33"/>
    <n v="1836"/>
    <n v="1963"/>
    <n v="1719"/>
    <n v="2021"/>
    <n v="2071"/>
    <n v="2088"/>
    <n v="2073"/>
    <n v="2242"/>
    <n v="2400"/>
    <n v="2356"/>
    <n v="2772"/>
    <n v="2752"/>
    <n v="0"/>
    <n v="0"/>
    <n v="0"/>
  </r>
  <r>
    <x v="0"/>
    <x v="2"/>
    <x v="34"/>
    <n v="4675"/>
    <n v="5100"/>
    <n v="5485"/>
    <n v="5845"/>
    <n v="5899"/>
    <n v="6127"/>
    <n v="6823"/>
    <n v="7067"/>
    <n v="7118"/>
    <n v="7500"/>
    <n v="7976"/>
    <n v="8509"/>
    <n v="0"/>
    <n v="0"/>
    <n v="0"/>
  </r>
  <r>
    <x v="0"/>
    <x v="2"/>
    <x v="35"/>
    <n v="4132"/>
    <n v="4438"/>
    <n v="4678"/>
    <n v="4925"/>
    <n v="5183"/>
    <n v="5507"/>
    <n v="5578"/>
    <n v="6121"/>
    <n v="6447"/>
    <n v="6701"/>
    <n v="7009"/>
    <n v="7380"/>
    <n v="0"/>
    <n v="0"/>
    <n v="0"/>
  </r>
  <r>
    <x v="0"/>
    <x v="2"/>
    <x v="36"/>
    <n v="10374"/>
    <n v="11000"/>
    <n v="11506"/>
    <n v="12336"/>
    <n v="13285"/>
    <n v="13952"/>
    <n v="14649"/>
    <n v="15222"/>
    <n v="16203"/>
    <n v="17194"/>
    <n v="17530"/>
    <n v="18778"/>
    <n v="0"/>
    <n v="0"/>
    <n v="0"/>
  </r>
  <r>
    <x v="0"/>
    <x v="2"/>
    <x v="37"/>
    <n v="1470"/>
    <n v="1473"/>
    <n v="1490"/>
    <n v="1542"/>
    <n v="1573"/>
    <n v="1548"/>
    <n v="1706"/>
    <n v="1853"/>
    <n v="1934"/>
    <n v="2000"/>
    <n v="2015"/>
    <n v="2207"/>
    <n v="0"/>
    <n v="0"/>
    <n v="0"/>
  </r>
  <r>
    <x v="0"/>
    <x v="2"/>
    <x v="38"/>
    <n v="0"/>
    <n v="0"/>
    <n v="0"/>
    <n v="0"/>
    <n v="0"/>
    <n v="0"/>
    <n v="0"/>
    <n v="0"/>
    <n v="0"/>
    <n v="0"/>
    <n v="0"/>
    <n v="0"/>
    <n v="0"/>
    <n v="0"/>
    <n v="0"/>
  </r>
  <r>
    <x v="0"/>
    <x v="2"/>
    <x v="39"/>
    <n v="16982"/>
    <n v="18167"/>
    <n v="19175"/>
    <n v="20348"/>
    <n v="21569"/>
    <n v="22628"/>
    <n v="24017"/>
    <n v="24962"/>
    <n v="25909"/>
    <n v="27438"/>
    <n v="28341"/>
    <n v="30344"/>
    <n v="0"/>
    <n v="0"/>
    <n v="0"/>
  </r>
  <r>
    <x v="0"/>
    <x v="2"/>
    <x v="40"/>
    <n v="6206"/>
    <n v="6602"/>
    <n v="6842"/>
    <n v="7261"/>
    <n v="7620"/>
    <n v="7697"/>
    <n v="8450"/>
    <n v="8820"/>
    <n v="8893"/>
    <n v="9758"/>
    <n v="9656"/>
    <n v="10595"/>
    <n v="0"/>
    <n v="0"/>
    <n v="0"/>
  </r>
  <r>
    <x v="0"/>
    <x v="2"/>
    <x v="41"/>
    <n v="10776"/>
    <n v="11565"/>
    <n v="12333"/>
    <n v="13087"/>
    <n v="13949"/>
    <n v="14931"/>
    <n v="15567"/>
    <n v="16142"/>
    <n v="17016"/>
    <n v="17680"/>
    <n v="18685"/>
    <n v="19749"/>
    <n v="0"/>
    <n v="0"/>
    <n v="0"/>
  </r>
  <r>
    <x v="0"/>
    <x v="3"/>
    <x v="0"/>
    <n v="182801"/>
    <n v="187760"/>
    <n v="187174"/>
    <n v="193220"/>
    <n v="209317"/>
    <n v="224365"/>
    <n v="236141"/>
    <n v="242435"/>
    <n v="256201"/>
    <n v="265956"/>
    <n v="277016"/>
    <n v="295834"/>
    <n v="0"/>
    <n v="0"/>
    <n v="0"/>
  </r>
  <r>
    <x v="0"/>
    <x v="3"/>
    <x v="1"/>
    <n v="908"/>
    <n v="819"/>
    <n v="942"/>
    <n v="881"/>
    <n v="870"/>
    <n v="813"/>
    <n v="986"/>
    <n v="1180"/>
    <n v="1182"/>
    <n v="1181"/>
    <n v="822"/>
    <n v="1357"/>
    <n v="0"/>
    <n v="0"/>
    <n v="0"/>
  </r>
  <r>
    <x v="0"/>
    <x v="3"/>
    <x v="2"/>
    <s v=":"/>
    <s v=":"/>
    <s v=":"/>
    <s v=":"/>
    <s v=":"/>
    <s v=":"/>
    <s v=":"/>
    <s v=":"/>
    <s v=":"/>
    <s v=":"/>
    <s v=":"/>
    <s v=":"/>
    <n v="0"/>
    <n v="0"/>
    <n v="0"/>
  </r>
  <r>
    <x v="0"/>
    <x v="3"/>
    <x v="3"/>
    <s v=":"/>
    <s v=":"/>
    <s v=":"/>
    <s v=":"/>
    <s v=":"/>
    <s v=":"/>
    <s v=":"/>
    <s v=":"/>
    <s v=":"/>
    <s v=":"/>
    <n v="447"/>
    <n v="579"/>
    <n v="0"/>
    <n v="0"/>
    <n v="0"/>
  </r>
  <r>
    <x v="0"/>
    <x v="3"/>
    <x v="4"/>
    <n v="1782"/>
    <n v="4524"/>
    <n v="4723"/>
    <n v="3962"/>
    <n v="5988"/>
    <n v="6969"/>
    <n v="7399"/>
    <n v="6603"/>
    <n v="7277"/>
    <n v="6589"/>
    <n v="6310"/>
    <n v="7609"/>
    <n v="0"/>
    <n v="0"/>
    <n v="0"/>
  </r>
  <r>
    <x v="0"/>
    <x v="3"/>
    <x v="5"/>
    <n v="597"/>
    <n v="752"/>
    <n v="1024"/>
    <n v="898"/>
    <n v="3716"/>
    <n v="4457"/>
    <n v="4944"/>
    <n v="3779"/>
    <n v="3833"/>
    <n v="3793"/>
    <n v="3864"/>
    <n v="4370"/>
    <n v="0"/>
    <n v="0"/>
    <n v="0"/>
  </r>
  <r>
    <x v="0"/>
    <x v="3"/>
    <x v="6"/>
    <n v="1185"/>
    <n v="3772"/>
    <n v="3699"/>
    <n v="3064"/>
    <n v="2272"/>
    <n v="2512"/>
    <n v="2455"/>
    <n v="2824"/>
    <n v="3444"/>
    <n v="2796"/>
    <n v="2446"/>
    <n v="3239"/>
    <n v="0"/>
    <n v="0"/>
    <n v="0"/>
  </r>
  <r>
    <x v="0"/>
    <x v="3"/>
    <x v="7"/>
    <n v="13467"/>
    <n v="12189"/>
    <n v="12470"/>
    <n v="11764"/>
    <n v="11827"/>
    <n v="13808"/>
    <n v="15749"/>
    <n v="15155"/>
    <n v="14727"/>
    <n v="15524"/>
    <n v="14722"/>
    <n v="13707"/>
    <n v="0"/>
    <n v="0"/>
    <n v="0"/>
  </r>
  <r>
    <x v="0"/>
    <x v="3"/>
    <x v="8"/>
    <n v="1634"/>
    <n v="2200"/>
    <n v="2655"/>
    <n v="2846"/>
    <n v="2978"/>
    <n v="3013"/>
    <n v="3580"/>
    <n v="3701"/>
    <n v="3895"/>
    <n v="4124"/>
    <n v="4132"/>
    <n v="3281"/>
    <n v="0"/>
    <n v="0"/>
    <n v="0"/>
  </r>
  <r>
    <x v="0"/>
    <x v="3"/>
    <x v="9"/>
    <s v=":"/>
    <s v=":"/>
    <s v=":"/>
    <s v=":"/>
    <s v=":"/>
    <s v=":"/>
    <s v=":"/>
    <s v=":"/>
    <s v=":"/>
    <s v=":"/>
    <s v=":"/>
    <s v=":"/>
    <n v="0"/>
    <n v="0"/>
    <n v="0"/>
  </r>
  <r>
    <x v="0"/>
    <x v="3"/>
    <x v="10"/>
    <n v="1370"/>
    <n v="980"/>
    <n v="1028"/>
    <n v="842"/>
    <n v="313"/>
    <n v="275"/>
    <n v="309"/>
    <n v="448"/>
    <n v="326"/>
    <n v="357"/>
    <n v="230"/>
    <n v="287"/>
    <n v="0"/>
    <n v="0"/>
    <n v="0"/>
  </r>
  <r>
    <x v="0"/>
    <x v="3"/>
    <x v="11"/>
    <n v="762"/>
    <n v="654"/>
    <n v="625"/>
    <n v="613"/>
    <n v="577"/>
    <n v="558"/>
    <n v="487"/>
    <n v="425"/>
    <n v="456"/>
    <n v="490"/>
    <n v="436"/>
    <n v="512"/>
    <n v="0"/>
    <n v="0"/>
    <n v="0"/>
  </r>
  <r>
    <x v="0"/>
    <x v="3"/>
    <x v="12"/>
    <n v="2289"/>
    <n v="1462"/>
    <n v="1953"/>
    <n v="1513"/>
    <n v="1223"/>
    <n v="1348"/>
    <n v="1937"/>
    <n v="1591"/>
    <n v="2461"/>
    <n v="2603"/>
    <n v="2353"/>
    <n v="2953"/>
    <n v="0"/>
    <n v="0"/>
    <n v="0"/>
  </r>
  <r>
    <x v="0"/>
    <x v="3"/>
    <x v="13"/>
    <n v="940"/>
    <n v="973"/>
    <n v="825"/>
    <n v="939"/>
    <n v="810"/>
    <n v="1038"/>
    <n v="1285"/>
    <n v="1106"/>
    <n v="872"/>
    <n v="726"/>
    <n v="735"/>
    <n v="730"/>
    <n v="0"/>
    <n v="0"/>
    <n v="0"/>
  </r>
  <r>
    <x v="0"/>
    <x v="3"/>
    <x v="14"/>
    <s v=":"/>
    <s v=":"/>
    <s v=":"/>
    <s v=":"/>
    <s v=":"/>
    <s v=":"/>
    <s v=":"/>
    <s v=":"/>
    <s v=":"/>
    <s v=":"/>
    <n v="16"/>
    <n v="22"/>
    <n v="0"/>
    <n v="0"/>
    <n v="0"/>
  </r>
  <r>
    <x v="0"/>
    <x v="3"/>
    <x v="15"/>
    <n v="3076"/>
    <n v="2599"/>
    <n v="2670"/>
    <n v="2672"/>
    <n v="2934"/>
    <n v="3436"/>
    <n v="3843"/>
    <n v="3599"/>
    <n v="3030"/>
    <n v="3181"/>
    <n v="3317"/>
    <n v="3040"/>
    <n v="0"/>
    <n v="0"/>
    <n v="0"/>
  </r>
  <r>
    <x v="0"/>
    <x v="3"/>
    <x v="16"/>
    <n v="1504"/>
    <n v="975"/>
    <n v="909"/>
    <n v="888"/>
    <n v="1248"/>
    <n v="1563"/>
    <n v="1645"/>
    <n v="1669"/>
    <n v="910"/>
    <n v="1035"/>
    <n v="855"/>
    <n v="451"/>
    <n v="0"/>
    <n v="0"/>
    <n v="0"/>
  </r>
  <r>
    <x v="0"/>
    <x v="3"/>
    <x v="17"/>
    <n v="376"/>
    <n v="293"/>
    <n v="363"/>
    <n v="350"/>
    <n v="366"/>
    <n v="347"/>
    <n v="337"/>
    <n v="333"/>
    <n v="406"/>
    <n v="438"/>
    <s v=":"/>
    <s v=":"/>
    <n v="0"/>
    <n v="0"/>
    <n v="0"/>
  </r>
  <r>
    <x v="0"/>
    <x v="3"/>
    <x v="18"/>
    <n v="1346"/>
    <n v="1892"/>
    <n v="1283"/>
    <n v="911"/>
    <n v="1265"/>
    <n v="2110"/>
    <n v="2187"/>
    <n v="2133"/>
    <n v="2030"/>
    <n v="2185"/>
    <s v=":"/>
    <s v=":"/>
    <n v="0"/>
    <n v="0"/>
    <n v="0"/>
  </r>
  <r>
    <x v="0"/>
    <x v="3"/>
    <x v="19"/>
    <n v="189"/>
    <n v="312"/>
    <n v="731"/>
    <n v="749"/>
    <n v="792"/>
    <n v="951"/>
    <n v="825"/>
    <n v="512"/>
    <n v="652"/>
    <n v="718"/>
    <n v="797"/>
    <n v="839"/>
    <n v="0"/>
    <n v="0"/>
    <n v="0"/>
  </r>
  <r>
    <x v="0"/>
    <x v="3"/>
    <x v="20"/>
    <n v="1275"/>
    <n v="940"/>
    <n v="1038"/>
    <n v="1302"/>
    <n v="1629"/>
    <n v="1615"/>
    <n v="1743"/>
    <n v="1777"/>
    <n v="1918"/>
    <n v="2344"/>
    <n v="2185"/>
    <n v="2353"/>
    <n v="0"/>
    <n v="0"/>
    <n v="0"/>
  </r>
  <r>
    <x v="0"/>
    <x v="3"/>
    <x v="21"/>
    <n v="10762"/>
    <n v="9889"/>
    <n v="10557"/>
    <n v="11713"/>
    <n v="13646"/>
    <n v="13838"/>
    <n v="15754"/>
    <n v="16830"/>
    <n v="19157"/>
    <n v="21653"/>
    <n v="22790"/>
    <n v="24542"/>
    <n v="0"/>
    <n v="0"/>
    <n v="0"/>
  </r>
  <r>
    <x v="0"/>
    <x v="3"/>
    <x v="22"/>
    <n v="24479"/>
    <n v="22565"/>
    <n v="24675"/>
    <n v="24545"/>
    <n v="26196"/>
    <n v="32358"/>
    <n v="34193"/>
    <n v="35327"/>
    <n v="37471"/>
    <n v="38124"/>
    <n v="41404"/>
    <n v="43464"/>
    <n v="0"/>
    <n v="0"/>
    <n v="0"/>
  </r>
  <r>
    <x v="0"/>
    <x v="3"/>
    <x v="23"/>
    <n v="0"/>
    <n v="0"/>
    <n v="0"/>
    <n v="0"/>
    <n v="0"/>
    <n v="0"/>
    <n v="0"/>
    <n v="0"/>
    <n v="0"/>
    <n v="0"/>
    <n v="0"/>
    <n v="0"/>
    <n v="0"/>
    <n v="0"/>
    <n v="0"/>
  </r>
  <r>
    <x v="0"/>
    <x v="3"/>
    <x v="24"/>
    <n v="1331"/>
    <n v="893"/>
    <n v="1248"/>
    <n v="1306"/>
    <n v="1250"/>
    <n v="2338"/>
    <n v="1443"/>
    <n v="835"/>
    <n v="403"/>
    <n v="776"/>
    <n v="506"/>
    <n v="1484"/>
    <n v="0"/>
    <n v="0"/>
    <n v="0"/>
  </r>
  <r>
    <x v="0"/>
    <x v="3"/>
    <x v="25"/>
    <n v="13039"/>
    <n v="12110"/>
    <n v="12197"/>
    <n v="13204"/>
    <n v="12776"/>
    <n v="13234"/>
    <n v="12977"/>
    <n v="14288"/>
    <n v="15027"/>
    <n v="15759"/>
    <s v=":"/>
    <s v=":"/>
    <n v="0"/>
    <n v="0"/>
    <n v="0"/>
  </r>
  <r>
    <x v="0"/>
    <x v="3"/>
    <x v="26"/>
    <n v="959"/>
    <n v="921"/>
    <n v="1494"/>
    <n v="1773"/>
    <n v="1891"/>
    <n v="1697"/>
    <n v="1686"/>
    <n v="1545"/>
    <n v="1570"/>
    <n v="1808"/>
    <s v=":"/>
    <s v=":"/>
    <n v="0"/>
    <n v="0"/>
    <n v="0"/>
  </r>
  <r>
    <x v="0"/>
    <x v="3"/>
    <x v="27"/>
    <n v="2702"/>
    <n v="2647"/>
    <n v="2852"/>
    <n v="3419"/>
    <n v="3575"/>
    <n v="3764"/>
    <n v="3879"/>
    <n v="3851"/>
    <n v="4420"/>
    <n v="4399"/>
    <n v="4793"/>
    <n v="4799"/>
    <n v="0"/>
    <n v="0"/>
    <n v="0"/>
  </r>
  <r>
    <x v="0"/>
    <x v="3"/>
    <x v="28"/>
    <n v="15383"/>
    <n v="17027"/>
    <n v="20841"/>
    <n v="19520"/>
    <n v="21880"/>
    <n v="21558"/>
    <n v="24509"/>
    <n v="23897"/>
    <n v="25727"/>
    <n v="26102"/>
    <n v="28750"/>
    <n v="30529"/>
    <n v="0"/>
    <n v="0"/>
    <n v="0"/>
  </r>
  <r>
    <x v="0"/>
    <x v="3"/>
    <x v="29"/>
    <n v="16390"/>
    <n v="19948"/>
    <n v="9246"/>
    <n v="9275"/>
    <n v="9170"/>
    <n v="9481"/>
    <n v="9382"/>
    <n v="9936"/>
    <n v="9983"/>
    <n v="10866"/>
    <n v="10301"/>
    <n v="10479"/>
    <n v="0"/>
    <n v="0"/>
    <n v="0"/>
  </r>
  <r>
    <x v="0"/>
    <x v="3"/>
    <x v="30"/>
    <n v="3913"/>
    <n v="4960"/>
    <n v="5079"/>
    <n v="5749"/>
    <n v="6268"/>
    <n v="6534"/>
    <n v="6797"/>
    <n v="7242"/>
    <n v="7922"/>
    <n v="7472"/>
    <n v="7867"/>
    <n v="8344"/>
    <n v="0"/>
    <n v="0"/>
    <n v="0"/>
  </r>
  <r>
    <x v="0"/>
    <x v="3"/>
    <x v="31"/>
    <n v="10512"/>
    <n v="10038"/>
    <n v="10746"/>
    <n v="11550"/>
    <n v="11590"/>
    <n v="12874"/>
    <n v="13055"/>
    <n v="14460"/>
    <n v="15094"/>
    <n v="15473"/>
    <n v="16040"/>
    <n v="17439"/>
    <n v="0"/>
    <n v="0"/>
    <n v="0"/>
  </r>
  <r>
    <x v="0"/>
    <x v="3"/>
    <x v="32"/>
    <n v="17871"/>
    <n v="17732"/>
    <n v="16407"/>
    <n v="16690"/>
    <n v="19872"/>
    <n v="18922"/>
    <n v="17767"/>
    <n v="17241"/>
    <n v="16092"/>
    <n v="16081"/>
    <n v="17190"/>
    <n v="20284"/>
    <n v="0"/>
    <n v="0"/>
    <n v="0"/>
  </r>
  <r>
    <x v="0"/>
    <x v="3"/>
    <x v="33"/>
    <n v="6392"/>
    <n v="5656"/>
    <n v="5607"/>
    <n v="6137"/>
    <n v="7191"/>
    <n v="7951"/>
    <n v="8936"/>
    <n v="9841"/>
    <n v="10794"/>
    <n v="11210"/>
    <n v="11524"/>
    <n v="11223"/>
    <n v="0"/>
    <n v="0"/>
    <n v="0"/>
  </r>
  <r>
    <x v="0"/>
    <x v="3"/>
    <x v="34"/>
    <n v="9798"/>
    <n v="10848"/>
    <n v="11718"/>
    <n v="12242"/>
    <n v="13148"/>
    <n v="13111"/>
    <n v="14033"/>
    <n v="14781"/>
    <n v="16135"/>
    <n v="16884"/>
    <n v="18528"/>
    <n v="19827"/>
    <n v="0"/>
    <n v="0"/>
    <n v="0"/>
  </r>
  <r>
    <x v="0"/>
    <x v="3"/>
    <x v="35"/>
    <n v="8463"/>
    <n v="9218"/>
    <n v="9938"/>
    <n v="10425"/>
    <n v="11071"/>
    <n v="11659"/>
    <n v="12216"/>
    <n v="12355"/>
    <n v="13445"/>
    <n v="14106"/>
    <n v="15445"/>
    <n v="16324"/>
    <n v="0"/>
    <n v="0"/>
    <n v="0"/>
  </r>
  <r>
    <x v="0"/>
    <x v="3"/>
    <x v="36"/>
    <n v="19475"/>
    <n v="20845"/>
    <n v="21212"/>
    <n v="23232"/>
    <n v="24995"/>
    <n v="27075"/>
    <n v="28781"/>
    <n v="30340"/>
    <n v="32565"/>
    <n v="34133"/>
    <n v="35692"/>
    <n v="37692"/>
    <n v="0"/>
    <n v="0"/>
    <n v="0"/>
  </r>
  <r>
    <x v="0"/>
    <x v="3"/>
    <x v="37"/>
    <n v="3589"/>
    <n v="3508"/>
    <n v="3162"/>
    <n v="3385"/>
    <n v="3530"/>
    <n v="3607"/>
    <n v="3885"/>
    <n v="4039"/>
    <n v="4280"/>
    <n v="4324"/>
    <n v="4612"/>
    <n v="4790"/>
    <n v="0"/>
    <n v="0"/>
    <n v="0"/>
  </r>
  <r>
    <x v="0"/>
    <x v="3"/>
    <x v="38"/>
    <n v="0"/>
    <n v="0"/>
    <n v="0"/>
    <n v="0"/>
    <n v="0"/>
    <n v="0"/>
    <n v="0"/>
    <n v="0"/>
    <n v="0"/>
    <n v="0"/>
    <n v="0"/>
    <n v="0"/>
    <n v="0"/>
    <n v="0"/>
    <n v="0"/>
  </r>
  <r>
    <x v="0"/>
    <x v="3"/>
    <x v="39"/>
    <n v="32940"/>
    <n v="35671"/>
    <n v="37137"/>
    <n v="40075"/>
    <n v="43290"/>
    <n v="45508"/>
    <n v="48231"/>
    <n v="51020"/>
    <n v="54803"/>
    <n v="57342"/>
    <n v="61092"/>
    <n v="64841"/>
    <n v="0"/>
    <n v="0"/>
    <n v="0"/>
  </r>
  <r>
    <x v="0"/>
    <x v="3"/>
    <x v="40"/>
    <n v="13860"/>
    <n v="14901"/>
    <n v="14919"/>
    <n v="16004"/>
    <n v="16934"/>
    <n v="17419"/>
    <n v="18577"/>
    <n v="19805"/>
    <n v="21864"/>
    <n v="22455"/>
    <n v="24156"/>
    <n v="25685"/>
    <n v="0"/>
    <n v="0"/>
    <n v="0"/>
  </r>
  <r>
    <x v="0"/>
    <x v="3"/>
    <x v="41"/>
    <n v="19080"/>
    <n v="20770"/>
    <n v="22218"/>
    <n v="24071"/>
    <n v="26356"/>
    <n v="28089"/>
    <n v="29654"/>
    <n v="31215"/>
    <n v="32939"/>
    <n v="34887"/>
    <n v="36936"/>
    <n v="39156"/>
    <n v="0"/>
    <n v="0"/>
    <n v="0"/>
  </r>
  <r>
    <x v="0"/>
    <x v="4"/>
    <x v="0"/>
    <n v="77918"/>
    <n v="78422"/>
    <n v="81945"/>
    <n v="84860"/>
    <n v="89996"/>
    <n v="94297"/>
    <n v="98256"/>
    <n v="103736"/>
    <n v="105303"/>
    <n v="107546"/>
    <n v="112920"/>
    <n v="120869"/>
    <n v="0"/>
    <n v="0"/>
    <n v="0"/>
  </r>
  <r>
    <x v="0"/>
    <x v="4"/>
    <x v="1"/>
    <n v="1126"/>
    <n v="1002"/>
    <n v="1128"/>
    <n v="1088"/>
    <n v="987"/>
    <n v="897"/>
    <n v="1096"/>
    <n v="1166"/>
    <n v="1160"/>
    <n v="1189"/>
    <n v="1056"/>
    <n v="1311"/>
    <n v="0"/>
    <n v="0"/>
    <n v="0"/>
  </r>
  <r>
    <x v="0"/>
    <x v="4"/>
    <x v="2"/>
    <s v=":"/>
    <s v=":"/>
    <s v=":"/>
    <s v=":"/>
    <s v=":"/>
    <s v=":"/>
    <s v=":"/>
    <s v=":"/>
    <s v=":"/>
    <s v=":"/>
    <s v=":"/>
    <s v=":"/>
    <n v="0"/>
    <n v="0"/>
    <n v="0"/>
  </r>
  <r>
    <x v="0"/>
    <x v="4"/>
    <x v="3"/>
    <n v="143"/>
    <n v="144"/>
    <n v="146"/>
    <n v="182"/>
    <n v="262"/>
    <n v="270"/>
    <n v="317"/>
    <n v="285"/>
    <n v="272"/>
    <n v="223"/>
    <n v="216"/>
    <n v="317"/>
    <n v="0"/>
    <n v="0"/>
    <n v="0"/>
  </r>
  <r>
    <x v="0"/>
    <x v="4"/>
    <x v="4"/>
    <n v="43"/>
    <n v="52"/>
    <n v="10"/>
    <n v="15"/>
    <n v="8"/>
    <n v="21"/>
    <n v="27"/>
    <n v="27"/>
    <n v="-5"/>
    <n v="17"/>
    <s v=":"/>
    <s v=":"/>
    <n v="0"/>
    <n v="0"/>
    <n v="0"/>
  </r>
  <r>
    <x v="0"/>
    <x v="4"/>
    <x v="5"/>
    <n v="12"/>
    <n v="6"/>
    <n v="6"/>
    <n v="0"/>
    <n v="0"/>
    <n v="0"/>
    <n v="0"/>
    <n v="0"/>
    <n v="0"/>
    <n v="0"/>
    <s v=":"/>
    <s v=":"/>
    <n v="0"/>
    <n v="0"/>
    <n v="0"/>
  </r>
  <r>
    <x v="0"/>
    <x v="4"/>
    <x v="6"/>
    <n v="31"/>
    <n v="46"/>
    <n v="4"/>
    <n v="15"/>
    <n v="8"/>
    <n v="21"/>
    <n v="27"/>
    <n v="27"/>
    <n v="-5"/>
    <n v="17"/>
    <s v=":"/>
    <s v=":"/>
    <n v="0"/>
    <n v="0"/>
    <n v="0"/>
  </r>
  <r>
    <x v="0"/>
    <x v="4"/>
    <x v="7"/>
    <n v="14238"/>
    <n v="13915"/>
    <n v="14854"/>
    <n v="15181"/>
    <n v="16723"/>
    <n v="17084"/>
    <n v="17934"/>
    <n v="18265"/>
    <n v="15894"/>
    <n v="14788"/>
    <n v="14825"/>
    <n v="16300"/>
    <n v="0"/>
    <n v="0"/>
    <n v="0"/>
  </r>
  <r>
    <x v="0"/>
    <x v="4"/>
    <x v="8"/>
    <n v="990"/>
    <n v="919"/>
    <n v="992"/>
    <n v="1029"/>
    <n v="1126"/>
    <n v="1014"/>
    <n v="1133"/>
    <n v="1176"/>
    <n v="1116"/>
    <n v="1158"/>
    <n v="1139"/>
    <n v="1155"/>
    <n v="0"/>
    <n v="0"/>
    <n v="0"/>
  </r>
  <r>
    <x v="0"/>
    <x v="4"/>
    <x v="9"/>
    <n v="181"/>
    <n v="123"/>
    <n v="175"/>
    <n v="181"/>
    <n v="142"/>
    <n v="187"/>
    <n v="132"/>
    <n v="104"/>
    <n v="116"/>
    <n v="125"/>
    <n v="125"/>
    <n v="111"/>
    <n v="0"/>
    <n v="0"/>
    <n v="0"/>
  </r>
  <r>
    <x v="0"/>
    <x v="4"/>
    <x v="10"/>
    <n v="1078"/>
    <n v="529"/>
    <n v="1000"/>
    <n v="856"/>
    <n v="978"/>
    <n v="519"/>
    <n v="571"/>
    <n v="774"/>
    <n v="872"/>
    <n v="904"/>
    <n v="865"/>
    <n v="1108"/>
    <n v="0"/>
    <n v="0"/>
    <n v="0"/>
  </r>
  <r>
    <x v="0"/>
    <x v="4"/>
    <x v="11"/>
    <n v="118"/>
    <n v="100"/>
    <n v="97"/>
    <n v="109"/>
    <n v="115"/>
    <n v="111"/>
    <n v="113"/>
    <n v="121"/>
    <n v="128"/>
    <n v="146"/>
    <n v="142"/>
    <n v="135"/>
    <n v="0"/>
    <n v="0"/>
    <n v="0"/>
  </r>
  <r>
    <x v="0"/>
    <x v="4"/>
    <x v="12"/>
    <n v="592"/>
    <n v="297"/>
    <n v="274"/>
    <n v="201"/>
    <n v="280"/>
    <n v="292"/>
    <n v="279"/>
    <n v="303"/>
    <n v="312"/>
    <n v="279"/>
    <n v="333"/>
    <n v="335"/>
    <n v="0"/>
    <n v="0"/>
    <n v="0"/>
  </r>
  <r>
    <x v="0"/>
    <x v="4"/>
    <x v="13"/>
    <n v="1360"/>
    <n v="1049"/>
    <n v="981"/>
    <n v="963"/>
    <n v="1117"/>
    <n v="1250"/>
    <n v="1257"/>
    <n v="1314"/>
    <n v="1298"/>
    <n v="1263"/>
    <n v="1289"/>
    <n v="1465"/>
    <n v="0"/>
    <n v="0"/>
    <n v="0"/>
  </r>
  <r>
    <x v="0"/>
    <x v="4"/>
    <x v="14"/>
    <n v="143"/>
    <n v="116"/>
    <n v="62"/>
    <n v="67"/>
    <n v="69"/>
    <n v="79"/>
    <n v="97"/>
    <n v="44"/>
    <n v="31"/>
    <n v="25"/>
    <n v="23"/>
    <n v="33"/>
    <n v="0"/>
    <n v="0"/>
    <n v="0"/>
  </r>
  <r>
    <x v="0"/>
    <x v="4"/>
    <x v="15"/>
    <n v="5686"/>
    <n v="6616"/>
    <n v="7296"/>
    <n v="7551"/>
    <n v="8387"/>
    <n v="8070"/>
    <n v="8520"/>
    <n v="8386"/>
    <n v="6986"/>
    <n v="6891"/>
    <n v="6636"/>
    <n v="7556"/>
    <n v="0"/>
    <n v="0"/>
    <n v="0"/>
  </r>
  <r>
    <x v="0"/>
    <x v="4"/>
    <x v="16"/>
    <n v="3102"/>
    <n v="3267"/>
    <n v="2876"/>
    <n v="3126"/>
    <n v="3444"/>
    <n v="4427"/>
    <n v="4725"/>
    <n v="4802"/>
    <n v="3738"/>
    <n v="2617"/>
    <n v="2945"/>
    <n v="3008"/>
    <n v="0"/>
    <n v="0"/>
    <n v="0"/>
  </r>
  <r>
    <x v="0"/>
    <x v="4"/>
    <x v="17"/>
    <n v="442"/>
    <n v="451"/>
    <n v="350"/>
    <n v="402"/>
    <n v="404"/>
    <n v="471"/>
    <n v="422"/>
    <n v="433"/>
    <n v="417"/>
    <n v="504"/>
    <n v="422"/>
    <n v="490"/>
    <n v="0"/>
    <n v="0"/>
    <n v="0"/>
  </r>
  <r>
    <x v="0"/>
    <x v="4"/>
    <x v="18"/>
    <n v="546"/>
    <n v="448"/>
    <n v="751"/>
    <n v="696"/>
    <n v="661"/>
    <n v="664"/>
    <n v="685"/>
    <n v="808"/>
    <n v="880"/>
    <n v="876"/>
    <n v="906"/>
    <n v="904"/>
    <n v="0"/>
    <n v="0"/>
    <n v="0"/>
  </r>
  <r>
    <x v="0"/>
    <x v="4"/>
    <x v="19"/>
    <n v="4042"/>
    <n v="3404"/>
    <n v="4039"/>
    <n v="3969"/>
    <n v="3487"/>
    <n v="3448"/>
    <n v="3495"/>
    <n v="3383"/>
    <n v="3630"/>
    <n v="3984"/>
    <n v="5071"/>
    <n v="4963"/>
    <n v="0"/>
    <n v="0"/>
    <n v="0"/>
  </r>
  <r>
    <x v="0"/>
    <x v="4"/>
    <x v="20"/>
    <n v="821"/>
    <n v="782"/>
    <n v="1058"/>
    <n v="979"/>
    <n v="1190"/>
    <n v="1099"/>
    <n v="1079"/>
    <n v="1173"/>
    <n v="1108"/>
    <n v="1285"/>
    <n v="1368"/>
    <n v="1416"/>
    <n v="0"/>
    <n v="0"/>
    <n v="0"/>
  </r>
  <r>
    <x v="0"/>
    <x v="4"/>
    <x v="21"/>
    <n v="6905"/>
    <n v="6610"/>
    <n v="7162"/>
    <n v="8492"/>
    <n v="9254"/>
    <n v="10439"/>
    <n v="10144"/>
    <n v="11088"/>
    <n v="12020"/>
    <n v="11910"/>
    <n v="13016"/>
    <n v="14170"/>
    <n v="0"/>
    <n v="0"/>
    <n v="0"/>
  </r>
  <r>
    <x v="0"/>
    <x v="4"/>
    <x v="22"/>
    <n v="8775"/>
    <n v="8189"/>
    <n v="8986"/>
    <n v="9094"/>
    <n v="9749"/>
    <n v="9592"/>
    <n v="10359"/>
    <n v="11571"/>
    <n v="12501"/>
    <n v="12816"/>
    <n v="14324"/>
    <n v="14894"/>
    <n v="0"/>
    <n v="0"/>
    <n v="0"/>
  </r>
  <r>
    <x v="0"/>
    <x v="4"/>
    <x v="23"/>
    <n v="0"/>
    <n v="0"/>
    <n v="0"/>
    <n v="0"/>
    <n v="0"/>
    <n v="0"/>
    <n v="0"/>
    <n v="0"/>
    <n v="0"/>
    <n v="0"/>
    <n v="0"/>
    <n v="0"/>
    <n v="0"/>
    <n v="0"/>
    <n v="0"/>
  </r>
  <r>
    <x v="0"/>
    <x v="4"/>
    <x v="24"/>
    <s v=":"/>
    <s v=":"/>
    <s v=":"/>
    <s v=":"/>
    <s v=":"/>
    <s v=":"/>
    <s v=":"/>
    <s v=":"/>
    <s v=":"/>
    <s v=":"/>
    <n v="2"/>
    <n v="4"/>
    <n v="0"/>
    <n v="0"/>
    <n v="0"/>
  </r>
  <r>
    <x v="0"/>
    <x v="4"/>
    <x v="25"/>
    <n v="2496"/>
    <n v="2143"/>
    <n v="2434"/>
    <n v="2254"/>
    <n v="2247"/>
    <n v="2999"/>
    <n v="2579"/>
    <n v="3300"/>
    <n v="3394"/>
    <n v="2925"/>
    <n v="3081"/>
    <n v="3164"/>
    <n v="0"/>
    <n v="0"/>
    <n v="0"/>
  </r>
  <r>
    <x v="0"/>
    <x v="4"/>
    <x v="26"/>
    <s v=":"/>
    <s v=":"/>
    <s v=":"/>
    <s v=":"/>
    <s v=":"/>
    <s v=":"/>
    <s v=":"/>
    <s v=":"/>
    <s v=":"/>
    <s v=":"/>
    <n v="453"/>
    <n v="458"/>
    <n v="0"/>
    <n v="0"/>
    <n v="0"/>
  </r>
  <r>
    <x v="0"/>
    <x v="4"/>
    <x v="27"/>
    <n v="1401"/>
    <n v="1350"/>
    <n v="1384"/>
    <n v="1524"/>
    <n v="1603"/>
    <n v="1688"/>
    <n v="1784"/>
    <n v="1917"/>
    <n v="2004"/>
    <n v="2018"/>
    <n v="1987"/>
    <n v="2028"/>
    <n v="0"/>
    <n v="0"/>
    <n v="0"/>
  </r>
  <r>
    <x v="0"/>
    <x v="4"/>
    <x v="28"/>
    <n v="1477"/>
    <n v="1461"/>
    <n v="1587"/>
    <n v="1674"/>
    <n v="1736"/>
    <n v="2171"/>
    <n v="1971"/>
    <n v="1726"/>
    <n v="1727"/>
    <n v="2011"/>
    <n v="2099"/>
    <n v="2284"/>
    <n v="0"/>
    <n v="0"/>
    <n v="0"/>
  </r>
  <r>
    <x v="0"/>
    <x v="4"/>
    <x v="29"/>
    <n v="3584"/>
    <n v="4382"/>
    <n v="2796"/>
    <n v="2656"/>
    <n v="3134"/>
    <n v="3587"/>
    <n v="3554"/>
    <n v="3414"/>
    <n v="3557"/>
    <n v="3826"/>
    <n v="3427"/>
    <n v="3559"/>
    <n v="0"/>
    <n v="0"/>
    <n v="0"/>
  </r>
  <r>
    <x v="0"/>
    <x v="4"/>
    <x v="30"/>
    <n v="1772"/>
    <n v="1929"/>
    <n v="2031"/>
    <n v="2168"/>
    <n v="2598"/>
    <n v="2337"/>
    <n v="2496"/>
    <n v="2637"/>
    <n v="3006"/>
    <n v="2915"/>
    <n v="3058"/>
    <n v="3243"/>
    <n v="0"/>
    <n v="0"/>
    <n v="0"/>
  </r>
  <r>
    <x v="0"/>
    <x v="4"/>
    <x v="31"/>
    <n v="4717"/>
    <n v="4501"/>
    <n v="4853"/>
    <n v="4984"/>
    <n v="4667"/>
    <n v="4546"/>
    <n v="5192"/>
    <n v="5691"/>
    <n v="5862"/>
    <n v="5919"/>
    <n v="6572"/>
    <n v="7062"/>
    <n v="0"/>
    <n v="0"/>
    <n v="0"/>
  </r>
  <r>
    <x v="0"/>
    <x v="4"/>
    <x v="32"/>
    <n v="2659"/>
    <n v="3233"/>
    <n v="2797"/>
    <n v="3226"/>
    <n v="3595"/>
    <n v="3328"/>
    <n v="3678"/>
    <n v="3612"/>
    <n v="4140"/>
    <n v="4258"/>
    <n v="3890"/>
    <n v="4983"/>
    <n v="0"/>
    <n v="0"/>
    <n v="0"/>
  </r>
  <r>
    <x v="0"/>
    <x v="4"/>
    <x v="33"/>
    <n v="2779"/>
    <n v="2820"/>
    <n v="2875"/>
    <n v="2794"/>
    <n v="3039"/>
    <n v="3688"/>
    <n v="3694"/>
    <n v="3949"/>
    <n v="4137"/>
    <n v="4480"/>
    <n v="4937"/>
    <n v="5190"/>
    <n v="0"/>
    <n v="0"/>
    <n v="0"/>
  </r>
  <r>
    <x v="0"/>
    <x v="4"/>
    <x v="34"/>
    <n v="4928"/>
    <n v="5391"/>
    <n v="6120"/>
    <n v="5767"/>
    <n v="5683"/>
    <n v="6031"/>
    <n v="6658"/>
    <n v="6745"/>
    <n v="6626"/>
    <n v="7138"/>
    <n v="7577"/>
    <n v="8077"/>
    <n v="0"/>
    <n v="0"/>
    <n v="0"/>
  </r>
  <r>
    <x v="0"/>
    <x v="4"/>
    <x v="35"/>
    <n v="3856"/>
    <n v="4170"/>
    <n v="4434"/>
    <n v="4606"/>
    <n v="4779"/>
    <n v="5017"/>
    <n v="5107"/>
    <n v="5756"/>
    <n v="5795"/>
    <n v="6019"/>
    <n v="6405"/>
    <n v="6749"/>
    <n v="0"/>
    <n v="0"/>
    <n v="0"/>
  </r>
  <r>
    <x v="0"/>
    <x v="4"/>
    <x v="36"/>
    <n v="9964"/>
    <n v="10656"/>
    <n v="11150"/>
    <n v="11966"/>
    <n v="12924"/>
    <n v="13649"/>
    <n v="14518"/>
    <n v="15144"/>
    <n v="15593"/>
    <n v="16722"/>
    <n v="16914"/>
    <n v="17745"/>
    <n v="0"/>
    <n v="0"/>
    <n v="0"/>
  </r>
  <r>
    <x v="0"/>
    <x v="4"/>
    <x v="37"/>
    <n v="1798"/>
    <n v="1742"/>
    <n v="1731"/>
    <n v="1840"/>
    <n v="1968"/>
    <n v="2002"/>
    <n v="2166"/>
    <n v="2406"/>
    <n v="2477"/>
    <n v="2638"/>
    <n v="2623"/>
    <n v="2911"/>
    <n v="0"/>
    <n v="0"/>
    <n v="0"/>
  </r>
  <r>
    <x v="0"/>
    <x v="4"/>
    <x v="38"/>
    <n v="0"/>
    <n v="0"/>
    <n v="0"/>
    <n v="0"/>
    <n v="0"/>
    <n v="0"/>
    <n v="0"/>
    <n v="0"/>
    <n v="0"/>
    <n v="0"/>
    <n v="0"/>
    <n v="0"/>
    <n v="0"/>
    <n v="0"/>
    <n v="0"/>
  </r>
  <r>
    <x v="0"/>
    <x v="4"/>
    <x v="39"/>
    <n v="16487"/>
    <n v="17797"/>
    <n v="19069"/>
    <n v="19517"/>
    <n v="20516"/>
    <n v="21759"/>
    <n v="23109"/>
    <n v="24274"/>
    <n v="24459"/>
    <n v="26279"/>
    <n v="27077"/>
    <n v="28493"/>
    <n v="0"/>
    <n v="0"/>
    <n v="0"/>
  </r>
  <r>
    <x v="0"/>
    <x v="4"/>
    <x v="40"/>
    <n v="6251"/>
    <n v="6667"/>
    <n v="7119"/>
    <n v="6839"/>
    <n v="6949"/>
    <n v="7528"/>
    <n v="8155"/>
    <n v="8727"/>
    <n v="8205"/>
    <n v="9465"/>
    <n v="9272"/>
    <n v="9774"/>
    <n v="0"/>
    <n v="0"/>
    <n v="0"/>
  </r>
  <r>
    <x v="0"/>
    <x v="4"/>
    <x v="41"/>
    <n v="10236"/>
    <n v="11130"/>
    <n v="11950"/>
    <n v="12678"/>
    <n v="13567"/>
    <n v="14231"/>
    <n v="14954"/>
    <n v="15547"/>
    <n v="16254"/>
    <n v="16814"/>
    <n v="17805"/>
    <n v="18719"/>
    <n v="0"/>
    <n v="0"/>
    <n v="0"/>
  </r>
  <r>
    <x v="0"/>
    <x v="5"/>
    <x v="0"/>
    <n v="347774"/>
    <n v="347167"/>
    <n v="381630"/>
    <n v="402519"/>
    <n v="434505"/>
    <n v="458716"/>
    <n v="481470"/>
    <n v="499231"/>
    <n v="516736"/>
    <n v="540309"/>
    <n v="563722"/>
    <n v="599951"/>
    <n v="611278"/>
    <n v="649649"/>
    <n v="720929"/>
  </r>
  <r>
    <x v="0"/>
    <x v="5"/>
    <x v="1"/>
    <n v="18"/>
    <n v="24"/>
    <n v="17"/>
    <n v="18"/>
    <n v="23"/>
    <n v="21"/>
    <n v="26"/>
    <n v="33"/>
    <n v="34"/>
    <n v="27"/>
    <n v="40"/>
    <n v="33"/>
    <n v="60"/>
    <n v="57"/>
    <n v="50"/>
  </r>
  <r>
    <x v="0"/>
    <x v="5"/>
    <x v="2"/>
    <s v=":"/>
    <s v=":"/>
    <s v=":"/>
    <s v=":"/>
    <s v=":"/>
    <s v=":"/>
    <s v=":"/>
    <s v=":"/>
    <s v=":"/>
    <s v=":"/>
    <s v=":"/>
    <s v=":"/>
    <s v=":"/>
    <s v=":"/>
    <s v=":"/>
  </r>
  <r>
    <x v="0"/>
    <x v="5"/>
    <x v="3"/>
    <s v=":"/>
    <s v=":"/>
    <s v=":"/>
    <s v=":"/>
    <s v=":"/>
    <s v=":"/>
    <s v=":"/>
    <s v=":"/>
    <s v=":"/>
    <s v=":"/>
    <s v=":"/>
    <s v=":"/>
    <s v=":"/>
    <s v=":"/>
    <s v=":"/>
  </r>
  <r>
    <x v="0"/>
    <x v="5"/>
    <x v="4"/>
    <n v="2993"/>
    <n v="2460"/>
    <n v="2467"/>
    <n v="3661"/>
    <n v="2479"/>
    <n v="2280"/>
    <n v="2373"/>
    <n v="3982"/>
    <n v="1846"/>
    <n v="1695"/>
    <n v="984"/>
    <n v="1443"/>
    <s v=":"/>
    <s v=":"/>
    <s v=":"/>
  </r>
  <r>
    <x v="0"/>
    <x v="5"/>
    <x v="5"/>
    <n v="1794"/>
    <n v="2191"/>
    <n v="2323"/>
    <n v="3111"/>
    <n v="1380"/>
    <n v="1714"/>
    <n v="1355"/>
    <n v="1595"/>
    <n v="1476"/>
    <n v="1421"/>
    <n v="881"/>
    <n v="953"/>
    <s v=":"/>
    <s v=":"/>
    <s v=":"/>
  </r>
  <r>
    <x v="0"/>
    <x v="5"/>
    <x v="6"/>
    <n v="1199"/>
    <n v="269"/>
    <n v="144"/>
    <n v="550"/>
    <n v="1099"/>
    <n v="566"/>
    <n v="1018"/>
    <n v="2387"/>
    <n v="370"/>
    <n v="274"/>
    <n v="103"/>
    <n v="490"/>
    <s v=":"/>
    <s v=":"/>
    <s v=":"/>
  </r>
  <r>
    <x v="0"/>
    <x v="5"/>
    <x v="7"/>
    <n v="18046"/>
    <n v="9688"/>
    <n v="12082"/>
    <n v="12191"/>
    <n v="12854"/>
    <n v="14228"/>
    <n v="15038"/>
    <n v="17400"/>
    <n v="17894"/>
    <n v="17139"/>
    <n v="16516"/>
    <n v="17269"/>
    <n v="17419"/>
    <n v="15965"/>
    <n v="17190"/>
  </r>
  <r>
    <x v="0"/>
    <x v="5"/>
    <x v="8"/>
    <n v="4069"/>
    <n v="2043"/>
    <n v="3143"/>
    <n v="3128"/>
    <n v="3494"/>
    <n v="4105"/>
    <n v="3873"/>
    <n v="4813"/>
    <n v="5399"/>
    <n v="4971"/>
    <n v="4712"/>
    <n v="4827"/>
    <n v="4948"/>
    <n v="4097"/>
    <n v="3324"/>
  </r>
  <r>
    <x v="0"/>
    <x v="5"/>
    <x v="9"/>
    <n v="140"/>
    <n v="85"/>
    <n v="86"/>
    <n v="87"/>
    <n v="90"/>
    <n v="109"/>
    <n v="112"/>
    <n v="139"/>
    <n v="146"/>
    <n v="162"/>
    <n v="129"/>
    <n v="104"/>
    <n v="122"/>
    <n v="135"/>
    <n v="149"/>
  </r>
  <r>
    <x v="0"/>
    <x v="5"/>
    <x v="10"/>
    <n v="58"/>
    <n v="42"/>
    <n v="74"/>
    <n v="133"/>
    <n v="172"/>
    <n v="83"/>
    <n v="65"/>
    <n v="66"/>
    <n v="18"/>
    <n v="102"/>
    <n v="263"/>
    <n v="159"/>
    <n v="354"/>
    <n v="226"/>
    <n v="188"/>
  </r>
  <r>
    <x v="0"/>
    <x v="5"/>
    <x v="11"/>
    <n v="1546"/>
    <n v="1275"/>
    <n v="1323"/>
    <n v="1260"/>
    <n v="1272"/>
    <n v="1157"/>
    <n v="1188"/>
    <n v="1218"/>
    <n v="1008"/>
    <n v="947"/>
    <n v="974"/>
    <n v="828"/>
    <n v="763"/>
    <n v="671"/>
    <n v="620"/>
  </r>
  <r>
    <x v="0"/>
    <x v="5"/>
    <x v="12"/>
    <n v="6296"/>
    <n v="3401"/>
    <n v="3430"/>
    <n v="3365"/>
    <n v="3287"/>
    <n v="3762"/>
    <n v="4288"/>
    <n v="5492"/>
    <n v="5643"/>
    <n v="6053"/>
    <n v="5205"/>
    <n v="5480"/>
    <n v="5962"/>
    <n v="5896"/>
    <n v="6215"/>
  </r>
  <r>
    <x v="0"/>
    <x v="5"/>
    <x v="13"/>
    <n v="683"/>
    <n v="157"/>
    <n v="517"/>
    <n v="465"/>
    <n v="509"/>
    <n v="448"/>
    <n v="516"/>
    <n v="734"/>
    <n v="738"/>
    <n v="1156"/>
    <n v="996"/>
    <n v="877"/>
    <n v="684"/>
    <n v="580"/>
    <n v="1292"/>
  </r>
  <r>
    <x v="0"/>
    <x v="5"/>
    <x v="14"/>
    <n v="868"/>
    <n v="7"/>
    <n v="285"/>
    <n v="202"/>
    <n v="129"/>
    <n v="286"/>
    <n v="372"/>
    <n v="426"/>
    <n v="216"/>
    <n v="266"/>
    <n v="387"/>
    <n v="724"/>
    <n v="357"/>
    <n v="54"/>
    <n v="238"/>
  </r>
  <r>
    <x v="0"/>
    <x v="5"/>
    <x v="15"/>
    <n v="2475"/>
    <n v="1439"/>
    <n v="1546"/>
    <n v="1743"/>
    <n v="1778"/>
    <n v="1968"/>
    <n v="2101"/>
    <n v="2119"/>
    <n v="1998"/>
    <n v="1346"/>
    <n v="1553"/>
    <n v="1803"/>
    <n v="2037"/>
    <n v="1833"/>
    <n v="1756"/>
  </r>
  <r>
    <x v="0"/>
    <x v="5"/>
    <x v="16"/>
    <n v="136"/>
    <n v="66"/>
    <n v="27"/>
    <n v="17"/>
    <n v="80"/>
    <n v="97"/>
    <n v="114"/>
    <n v="99"/>
    <n v="94"/>
    <n v="82"/>
    <n v="65"/>
    <n v="83"/>
    <n v="29"/>
    <n v="29"/>
    <n v="59"/>
  </r>
  <r>
    <x v="0"/>
    <x v="5"/>
    <x v="17"/>
    <n v="776"/>
    <n v="326"/>
    <n v="437"/>
    <n v="454"/>
    <n v="381"/>
    <n v="509"/>
    <n v="332"/>
    <n v="384"/>
    <n v="890"/>
    <n v="495"/>
    <n v="604"/>
    <n v="725"/>
    <n v="473"/>
    <n v="691"/>
    <n v="1340"/>
  </r>
  <r>
    <x v="0"/>
    <x v="5"/>
    <x v="18"/>
    <n v="999"/>
    <n v="847"/>
    <n v="1214"/>
    <n v="1337"/>
    <n v="1662"/>
    <n v="1704"/>
    <n v="2077"/>
    <n v="1910"/>
    <n v="1744"/>
    <n v="1559"/>
    <n v="1628"/>
    <n v="1659"/>
    <n v="1690"/>
    <n v="1753"/>
    <n v="2009"/>
  </r>
  <r>
    <x v="0"/>
    <x v="5"/>
    <x v="19"/>
    <n v="2892"/>
    <n v="3686"/>
    <n v="3208"/>
    <n v="3405"/>
    <n v="4339"/>
    <n v="4578"/>
    <n v="4921"/>
    <n v="3354"/>
    <n v="5573"/>
    <n v="5860"/>
    <n v="5675"/>
    <n v="7613"/>
    <n v="6713"/>
    <n v="9997"/>
    <n v="8843"/>
  </r>
  <r>
    <x v="0"/>
    <x v="5"/>
    <x v="20"/>
    <n v="1080"/>
    <n v="1189"/>
    <n v="1270"/>
    <n v="1430"/>
    <n v="1570"/>
    <n v="1795"/>
    <n v="1806"/>
    <n v="1977"/>
    <n v="2064"/>
    <n v="2508"/>
    <n v="2591"/>
    <n v="2530"/>
    <n v="2724"/>
    <n v="2951"/>
    <n v="3364"/>
  </r>
  <r>
    <x v="0"/>
    <x v="5"/>
    <x v="21"/>
    <n v="20459"/>
    <n v="20101"/>
    <n v="19559"/>
    <n v="21428"/>
    <n v="25086"/>
    <n v="26980"/>
    <n v="28040"/>
    <n v="29249"/>
    <n v="30300"/>
    <n v="33189"/>
    <n v="35912"/>
    <n v="37171"/>
    <n v="34868"/>
    <n v="35838"/>
    <n v="41169"/>
  </r>
  <r>
    <x v="0"/>
    <x v="5"/>
    <x v="22"/>
    <n v="55234"/>
    <n v="48829"/>
    <n v="54607"/>
    <n v="55792"/>
    <n v="55394"/>
    <n v="49235"/>
    <n v="53920"/>
    <n v="43769"/>
    <n v="45947"/>
    <n v="49005"/>
    <n v="50215"/>
    <n v="51491"/>
    <n v="53891"/>
    <n v="60287"/>
    <n v="73610"/>
  </r>
  <r>
    <x v="0"/>
    <x v="5"/>
    <x v="23"/>
    <n v="0"/>
    <n v="0"/>
    <n v="0"/>
    <n v="0"/>
    <n v="0"/>
    <n v="0"/>
    <n v="0"/>
    <n v="0"/>
    <n v="0"/>
    <n v="0"/>
    <n v="0"/>
    <n v="0"/>
    <n v="0"/>
    <n v="0"/>
    <n v="0"/>
  </r>
  <r>
    <x v="0"/>
    <x v="5"/>
    <x v="24"/>
    <n v="6493"/>
    <n v="6314"/>
    <n v="6715"/>
    <n v="6763"/>
    <n v="7258"/>
    <n v="7252"/>
    <n v="7452"/>
    <n v="7458"/>
    <n v="5760"/>
    <n v="5134"/>
    <n v="4470"/>
    <n v="4856"/>
    <n v="4588"/>
    <n v="5842"/>
    <n v="13745"/>
  </r>
  <r>
    <x v="0"/>
    <x v="5"/>
    <x v="25"/>
    <n v="11578"/>
    <n v="11023"/>
    <n v="10504"/>
    <n v="11424"/>
    <n v="12245"/>
    <n v="13286"/>
    <n v="14550"/>
    <n v="15272"/>
    <n v="13924"/>
    <n v="12695"/>
    <n v="13379"/>
    <n v="13353"/>
    <n v="11358"/>
    <n v="12616"/>
    <n v="15091"/>
  </r>
  <r>
    <x v="0"/>
    <x v="5"/>
    <x v="26"/>
    <n v="2569"/>
    <n v="3034"/>
    <n v="2592"/>
    <n v="2575"/>
    <n v="1954"/>
    <n v="2233"/>
    <n v="2213"/>
    <n v="1918"/>
    <n v="2375"/>
    <n v="1839"/>
    <n v="1733"/>
    <n v="1830"/>
    <n v="1917"/>
    <n v="2238"/>
    <n v="2643"/>
  </r>
  <r>
    <x v="0"/>
    <x v="5"/>
    <x v="27"/>
    <n v="6537"/>
    <n v="6487"/>
    <n v="7035"/>
    <n v="7644"/>
    <n v="7764"/>
    <n v="8387"/>
    <n v="8771"/>
    <n v="9645"/>
    <n v="9724"/>
    <n v="10070"/>
    <n v="10830"/>
    <n v="12186"/>
    <n v="6446"/>
    <n v="7408"/>
    <n v="14389"/>
  </r>
  <r>
    <x v="0"/>
    <x v="5"/>
    <x v="28"/>
    <n v="36049"/>
    <n v="35890"/>
    <n v="37798"/>
    <n v="38998"/>
    <n v="39366"/>
    <n v="43093"/>
    <n v="43224"/>
    <n v="47234"/>
    <n v="48673"/>
    <n v="50949"/>
    <n v="55435"/>
    <n v="63300"/>
    <n v="65063"/>
    <n v="71415"/>
    <n v="73575"/>
  </r>
  <r>
    <x v="0"/>
    <x v="5"/>
    <x v="29"/>
    <n v="21222"/>
    <n v="26975"/>
    <n v="42955"/>
    <n v="42686"/>
    <n v="55759"/>
    <n v="62048"/>
    <n v="66150"/>
    <n v="69723"/>
    <n v="75228"/>
    <n v="79720"/>
    <n v="78869"/>
    <n v="80318"/>
    <n v="89240"/>
    <n v="89269"/>
    <n v="85209"/>
  </r>
  <r>
    <x v="0"/>
    <x v="5"/>
    <x v="30"/>
    <n v="16726"/>
    <n v="19225"/>
    <n v="19858"/>
    <n v="21517"/>
    <n v="23622"/>
    <n v="24467"/>
    <n v="25026"/>
    <n v="27194"/>
    <n v="29693"/>
    <n v="28899"/>
    <n v="31726"/>
    <n v="33727"/>
    <n v="35839"/>
    <n v="38616"/>
    <n v="40315"/>
  </r>
  <r>
    <x v="0"/>
    <x v="5"/>
    <x v="31"/>
    <n v="17672"/>
    <n v="16919"/>
    <n v="18072"/>
    <n v="19730"/>
    <n v="20095"/>
    <n v="22678"/>
    <n v="22557"/>
    <n v="24924"/>
    <n v="25891"/>
    <n v="26422"/>
    <n v="27389"/>
    <n v="29523"/>
    <n v="27208"/>
    <n v="29234"/>
    <n v="35041"/>
  </r>
  <r>
    <x v="0"/>
    <x v="5"/>
    <x v="32"/>
    <n v="27925"/>
    <n v="27713"/>
    <n v="28486"/>
    <n v="30762"/>
    <n v="33527"/>
    <n v="38450"/>
    <n v="41352"/>
    <n v="42850"/>
    <n v="41262"/>
    <n v="44649"/>
    <n v="50679"/>
    <n v="58477"/>
    <n v="63750"/>
    <n v="64263"/>
    <n v="74161"/>
  </r>
  <r>
    <x v="0"/>
    <x v="5"/>
    <x v="33"/>
    <n v="16418"/>
    <n v="17118"/>
    <n v="18127"/>
    <n v="18941"/>
    <n v="20668"/>
    <n v="21069"/>
    <n v="22012"/>
    <n v="20827"/>
    <n v="22357"/>
    <n v="24807"/>
    <n v="27532"/>
    <n v="27284"/>
    <n v="27438"/>
    <n v="28440"/>
    <n v="33787"/>
  </r>
  <r>
    <x v="0"/>
    <x v="5"/>
    <x v="34"/>
    <n v="30935"/>
    <n v="33154"/>
    <n v="33102"/>
    <n v="36994"/>
    <n v="42186"/>
    <n v="42685"/>
    <n v="44307"/>
    <n v="49497"/>
    <n v="54088"/>
    <n v="56995"/>
    <n v="58686"/>
    <n v="61263"/>
    <n v="64318"/>
    <n v="67232"/>
    <n v="72189"/>
  </r>
  <r>
    <x v="0"/>
    <x v="5"/>
    <x v="35"/>
    <n v="15153"/>
    <n v="16417"/>
    <n v="17824"/>
    <n v="18343"/>
    <n v="19314"/>
    <n v="20276"/>
    <n v="22145"/>
    <n v="22776"/>
    <n v="23481"/>
    <n v="24565"/>
    <n v="24641"/>
    <n v="26189"/>
    <n v="26851"/>
    <n v="27653"/>
    <n v="28697"/>
  </r>
  <r>
    <x v="0"/>
    <x v="5"/>
    <x v="36"/>
    <n v="25328"/>
    <n v="27055"/>
    <n v="30487"/>
    <n v="33332"/>
    <n v="33315"/>
    <n v="36434"/>
    <n v="37687"/>
    <n v="41230"/>
    <n v="41719"/>
    <n v="44313"/>
    <n v="45619"/>
    <n v="48306"/>
    <n v="49621"/>
    <n v="55969"/>
    <n v="59634"/>
  </r>
  <r>
    <x v="0"/>
    <x v="5"/>
    <x v="37"/>
    <n v="12405"/>
    <n v="13779"/>
    <n v="14811"/>
    <n v="14824"/>
    <n v="15573"/>
    <n v="17196"/>
    <n v="17852"/>
    <n v="18879"/>
    <n v="18851"/>
    <n v="19826"/>
    <n v="20732"/>
    <n v="21703"/>
    <n v="20592"/>
    <n v="23214"/>
    <n v="26449"/>
  </r>
  <r>
    <x v="0"/>
    <x v="5"/>
    <x v="38"/>
    <n v="0"/>
    <n v="0"/>
    <n v="0"/>
    <n v="0"/>
    <n v="0"/>
    <n v="0"/>
    <n v="0"/>
    <n v="0"/>
    <n v="0"/>
    <n v="0"/>
    <n v="0"/>
    <n v="0"/>
    <n v="0"/>
    <n v="0"/>
    <n v="0"/>
  </r>
  <r>
    <x v="0"/>
    <x v="5"/>
    <x v="39"/>
    <n v="64533"/>
    <n v="69289"/>
    <n v="73586"/>
    <n v="80435"/>
    <n v="86252"/>
    <n v="90791"/>
    <n v="94908"/>
    <n v="102771"/>
    <n v="108410"/>
    <n v="114189"/>
    <n v="118008"/>
    <n v="124202"/>
    <n v="129264"/>
    <n v="137391"/>
    <n v="146868"/>
  </r>
  <r>
    <x v="0"/>
    <x v="5"/>
    <x v="40"/>
    <n v="45200"/>
    <n v="48680"/>
    <n v="51427"/>
    <n v="55805"/>
    <n v="59159"/>
    <n v="63195"/>
    <n v="66325"/>
    <n v="72585"/>
    <n v="77861"/>
    <n v="81294"/>
    <n v="83315"/>
    <n v="86776"/>
    <n v="90771"/>
    <n v="95133"/>
    <n v="101088"/>
  </r>
  <r>
    <x v="0"/>
    <x v="5"/>
    <x v="41"/>
    <n v="19333"/>
    <n v="20609"/>
    <n v="22159"/>
    <n v="24630"/>
    <n v="27093"/>
    <n v="27596"/>
    <n v="28583"/>
    <n v="30186"/>
    <n v="30549"/>
    <n v="32895"/>
    <n v="34693"/>
    <n v="37426"/>
    <n v="38493"/>
    <n v="42258"/>
    <n v="45780"/>
  </r>
  <r>
    <x v="0"/>
    <x v="6"/>
    <x v="0"/>
    <n v="0"/>
    <n v="0"/>
    <n v="0"/>
    <n v="0"/>
    <n v="0"/>
    <n v="0"/>
    <n v="0"/>
    <n v="0"/>
    <n v="0"/>
    <n v="0"/>
    <n v="0"/>
    <n v="0"/>
    <n v="148241"/>
    <n v="163292"/>
    <n v="182195"/>
  </r>
  <r>
    <x v="0"/>
    <x v="6"/>
    <x v="1"/>
    <n v="0"/>
    <n v="0"/>
    <n v="0"/>
    <n v="0"/>
    <n v="0"/>
    <n v="0"/>
    <n v="0"/>
    <n v="0"/>
    <n v="0"/>
    <n v="0"/>
    <n v="0"/>
    <n v="0"/>
    <n v="5557"/>
    <n v="6100"/>
    <n v="7061"/>
  </r>
  <r>
    <x v="0"/>
    <x v="6"/>
    <x v="2"/>
    <n v="0"/>
    <n v="0"/>
    <n v="0"/>
    <n v="0"/>
    <n v="0"/>
    <n v="0"/>
    <n v="0"/>
    <n v="0"/>
    <n v="0"/>
    <n v="0"/>
    <n v="0"/>
    <n v="0"/>
    <s v=":"/>
    <s v=":"/>
    <s v=":"/>
  </r>
  <r>
    <x v="0"/>
    <x v="6"/>
    <x v="3"/>
    <n v="0"/>
    <n v="0"/>
    <n v="0"/>
    <n v="0"/>
    <n v="0"/>
    <n v="0"/>
    <n v="0"/>
    <n v="0"/>
    <n v="0"/>
    <n v="0"/>
    <n v="0"/>
    <n v="0"/>
    <s v=":"/>
    <s v=":"/>
    <s v=":"/>
  </r>
  <r>
    <x v="0"/>
    <x v="6"/>
    <x v="4"/>
    <n v="0"/>
    <n v="0"/>
    <n v="0"/>
    <n v="0"/>
    <n v="0"/>
    <n v="0"/>
    <n v="0"/>
    <n v="0"/>
    <n v="0"/>
    <n v="0"/>
    <n v="0"/>
    <n v="0"/>
    <s v=":"/>
    <s v=":"/>
    <s v=":"/>
  </r>
  <r>
    <x v="0"/>
    <x v="6"/>
    <x v="5"/>
    <n v="0"/>
    <n v="0"/>
    <n v="0"/>
    <n v="0"/>
    <n v="0"/>
    <n v="0"/>
    <n v="0"/>
    <n v="0"/>
    <n v="0"/>
    <n v="0"/>
    <n v="0"/>
    <n v="0"/>
    <s v=":"/>
    <s v=":"/>
    <s v=":"/>
  </r>
  <r>
    <x v="0"/>
    <x v="6"/>
    <x v="6"/>
    <n v="0"/>
    <n v="0"/>
    <n v="0"/>
    <n v="0"/>
    <n v="0"/>
    <n v="0"/>
    <n v="0"/>
    <n v="0"/>
    <n v="0"/>
    <n v="0"/>
    <n v="0"/>
    <n v="0"/>
    <s v=":"/>
    <s v=":"/>
    <s v=":"/>
  </r>
  <r>
    <x v="0"/>
    <x v="6"/>
    <x v="7"/>
    <n v="0"/>
    <n v="0"/>
    <n v="0"/>
    <n v="0"/>
    <n v="0"/>
    <n v="0"/>
    <n v="0"/>
    <n v="0"/>
    <n v="0"/>
    <n v="0"/>
    <n v="0"/>
    <n v="0"/>
    <n v="12953"/>
    <n v="15780"/>
    <n v="15458"/>
  </r>
  <r>
    <x v="0"/>
    <x v="6"/>
    <x v="8"/>
    <n v="0"/>
    <n v="0"/>
    <n v="0"/>
    <n v="0"/>
    <n v="0"/>
    <n v="0"/>
    <n v="0"/>
    <n v="0"/>
    <n v="0"/>
    <n v="0"/>
    <n v="0"/>
    <n v="0"/>
    <n v="2899"/>
    <n v="3266"/>
    <n v="2983"/>
  </r>
  <r>
    <x v="0"/>
    <x v="6"/>
    <x v="9"/>
    <n v="0"/>
    <n v="0"/>
    <n v="0"/>
    <n v="0"/>
    <n v="0"/>
    <n v="0"/>
    <n v="0"/>
    <n v="0"/>
    <n v="0"/>
    <n v="0"/>
    <n v="0"/>
    <n v="0"/>
    <s v=":"/>
    <s v=":"/>
    <s v=":"/>
  </r>
  <r>
    <x v="0"/>
    <x v="6"/>
    <x v="10"/>
    <n v="0"/>
    <n v="0"/>
    <n v="0"/>
    <n v="0"/>
    <n v="0"/>
    <n v="0"/>
    <n v="0"/>
    <n v="0"/>
    <n v="0"/>
    <n v="0"/>
    <n v="0"/>
    <n v="0"/>
    <n v="2671"/>
    <n v="4576"/>
    <n v="3806"/>
  </r>
  <r>
    <x v="0"/>
    <x v="6"/>
    <x v="11"/>
    <n v="0"/>
    <n v="0"/>
    <n v="0"/>
    <n v="0"/>
    <n v="0"/>
    <n v="0"/>
    <n v="0"/>
    <n v="0"/>
    <n v="0"/>
    <n v="0"/>
    <n v="0"/>
    <n v="0"/>
    <n v="141"/>
    <n v="147"/>
    <n v="214"/>
  </r>
  <r>
    <x v="0"/>
    <x v="6"/>
    <x v="12"/>
    <n v="0"/>
    <n v="0"/>
    <n v="0"/>
    <n v="0"/>
    <n v="0"/>
    <n v="0"/>
    <n v="0"/>
    <n v="0"/>
    <n v="0"/>
    <n v="0"/>
    <n v="0"/>
    <n v="0"/>
    <s v=":"/>
    <s v=":"/>
    <s v=":"/>
  </r>
  <r>
    <x v="0"/>
    <x v="6"/>
    <x v="13"/>
    <n v="0"/>
    <n v="0"/>
    <n v="0"/>
    <n v="0"/>
    <n v="0"/>
    <n v="0"/>
    <n v="0"/>
    <n v="0"/>
    <n v="0"/>
    <n v="0"/>
    <n v="0"/>
    <n v="0"/>
    <n v="1094"/>
    <n v="1073"/>
    <n v="1214"/>
  </r>
  <r>
    <x v="0"/>
    <x v="6"/>
    <x v="14"/>
    <n v="0"/>
    <n v="0"/>
    <n v="0"/>
    <n v="0"/>
    <n v="0"/>
    <n v="0"/>
    <n v="0"/>
    <n v="0"/>
    <n v="0"/>
    <n v="0"/>
    <n v="0"/>
    <n v="0"/>
    <s v=":"/>
    <s v=":"/>
    <s v=":"/>
  </r>
  <r>
    <x v="0"/>
    <x v="6"/>
    <x v="15"/>
    <n v="0"/>
    <n v="0"/>
    <n v="0"/>
    <n v="0"/>
    <n v="0"/>
    <n v="0"/>
    <n v="0"/>
    <n v="0"/>
    <n v="0"/>
    <n v="0"/>
    <n v="0"/>
    <n v="0"/>
    <n v="3147"/>
    <n v="3469"/>
    <n v="3695"/>
  </r>
  <r>
    <x v="0"/>
    <x v="6"/>
    <x v="16"/>
    <n v="0"/>
    <n v="0"/>
    <n v="0"/>
    <n v="0"/>
    <n v="0"/>
    <n v="0"/>
    <n v="0"/>
    <n v="0"/>
    <n v="0"/>
    <n v="0"/>
    <n v="0"/>
    <n v="0"/>
    <n v="775"/>
    <n v="863"/>
    <n v="859"/>
  </r>
  <r>
    <x v="0"/>
    <x v="6"/>
    <x v="17"/>
    <n v="0"/>
    <n v="0"/>
    <n v="0"/>
    <n v="0"/>
    <n v="0"/>
    <n v="0"/>
    <n v="0"/>
    <n v="0"/>
    <n v="0"/>
    <n v="0"/>
    <n v="0"/>
    <n v="0"/>
    <n v="422"/>
    <n v="406"/>
    <n v="501"/>
  </r>
  <r>
    <x v="0"/>
    <x v="6"/>
    <x v="18"/>
    <n v="0"/>
    <n v="0"/>
    <n v="0"/>
    <n v="0"/>
    <n v="0"/>
    <n v="0"/>
    <n v="0"/>
    <n v="0"/>
    <n v="0"/>
    <n v="0"/>
    <n v="0"/>
    <n v="0"/>
    <n v="565"/>
    <n v="615"/>
    <n v="600"/>
  </r>
  <r>
    <x v="0"/>
    <x v="6"/>
    <x v="19"/>
    <n v="0"/>
    <n v="0"/>
    <n v="0"/>
    <n v="0"/>
    <n v="0"/>
    <n v="0"/>
    <n v="0"/>
    <n v="0"/>
    <n v="0"/>
    <n v="0"/>
    <n v="0"/>
    <n v="0"/>
    <n v="3696"/>
    <n v="9926"/>
    <n v="19802"/>
  </r>
  <r>
    <x v="0"/>
    <x v="6"/>
    <x v="20"/>
    <n v="0"/>
    <n v="0"/>
    <n v="0"/>
    <n v="0"/>
    <n v="0"/>
    <n v="0"/>
    <n v="0"/>
    <n v="0"/>
    <n v="0"/>
    <n v="0"/>
    <n v="0"/>
    <n v="0"/>
    <n v="1833"/>
    <n v="2161"/>
    <n v="2421"/>
  </r>
  <r>
    <x v="0"/>
    <x v="6"/>
    <x v="21"/>
    <n v="0"/>
    <n v="0"/>
    <n v="0"/>
    <n v="0"/>
    <n v="0"/>
    <n v="0"/>
    <n v="0"/>
    <n v="0"/>
    <n v="0"/>
    <n v="0"/>
    <n v="0"/>
    <n v="0"/>
    <n v="14386"/>
    <n v="15146"/>
    <n v="15710"/>
  </r>
  <r>
    <x v="0"/>
    <x v="6"/>
    <x v="22"/>
    <n v="0"/>
    <n v="0"/>
    <n v="0"/>
    <n v="0"/>
    <n v="0"/>
    <n v="0"/>
    <n v="0"/>
    <n v="0"/>
    <n v="0"/>
    <n v="0"/>
    <n v="0"/>
    <n v="0"/>
    <n v="16139"/>
    <n v="16061"/>
    <n v="16057"/>
  </r>
  <r>
    <x v="0"/>
    <x v="6"/>
    <x v="23"/>
    <n v="0"/>
    <n v="0"/>
    <n v="0"/>
    <n v="0"/>
    <n v="0"/>
    <n v="0"/>
    <n v="0"/>
    <n v="0"/>
    <n v="0"/>
    <n v="0"/>
    <n v="0"/>
    <n v="0"/>
    <n v="0"/>
    <n v="0"/>
    <n v="0"/>
  </r>
  <r>
    <x v="0"/>
    <x v="6"/>
    <x v="24"/>
    <n v="0"/>
    <n v="0"/>
    <n v="0"/>
    <n v="0"/>
    <n v="0"/>
    <n v="0"/>
    <n v="0"/>
    <n v="0"/>
    <n v="0"/>
    <n v="0"/>
    <n v="0"/>
    <n v="0"/>
    <s v=":"/>
    <s v=":"/>
    <s v=":"/>
  </r>
  <r>
    <x v="0"/>
    <x v="6"/>
    <x v="25"/>
    <n v="0"/>
    <n v="0"/>
    <n v="0"/>
    <n v="0"/>
    <n v="0"/>
    <n v="0"/>
    <n v="0"/>
    <n v="0"/>
    <n v="0"/>
    <n v="0"/>
    <n v="0"/>
    <n v="0"/>
    <n v="3434"/>
    <n v="3255"/>
    <n v="3726"/>
  </r>
  <r>
    <x v="0"/>
    <x v="6"/>
    <x v="26"/>
    <n v="0"/>
    <n v="0"/>
    <n v="0"/>
    <n v="0"/>
    <n v="0"/>
    <n v="0"/>
    <n v="0"/>
    <n v="0"/>
    <n v="0"/>
    <n v="0"/>
    <n v="0"/>
    <n v="0"/>
    <s v=":"/>
    <s v=":"/>
    <s v=":"/>
  </r>
  <r>
    <x v="0"/>
    <x v="6"/>
    <x v="27"/>
    <n v="0"/>
    <n v="0"/>
    <n v="0"/>
    <n v="0"/>
    <n v="0"/>
    <n v="0"/>
    <n v="0"/>
    <n v="0"/>
    <n v="0"/>
    <n v="0"/>
    <n v="0"/>
    <n v="0"/>
    <n v="1949"/>
    <n v="2319"/>
    <n v="2977"/>
  </r>
  <r>
    <x v="0"/>
    <x v="6"/>
    <x v="28"/>
    <n v="0"/>
    <n v="0"/>
    <n v="0"/>
    <n v="0"/>
    <n v="0"/>
    <n v="0"/>
    <n v="0"/>
    <n v="0"/>
    <n v="0"/>
    <n v="0"/>
    <n v="0"/>
    <n v="0"/>
    <n v="4302"/>
    <n v="4104"/>
    <n v="4261"/>
  </r>
  <r>
    <x v="0"/>
    <x v="6"/>
    <x v="29"/>
    <n v="0"/>
    <n v="0"/>
    <n v="0"/>
    <n v="0"/>
    <n v="0"/>
    <n v="0"/>
    <n v="0"/>
    <n v="0"/>
    <n v="0"/>
    <n v="0"/>
    <n v="0"/>
    <n v="0"/>
    <n v="5930"/>
    <n v="5780"/>
    <n v="6153"/>
  </r>
  <r>
    <x v="0"/>
    <x v="6"/>
    <x v="30"/>
    <n v="0"/>
    <n v="0"/>
    <n v="0"/>
    <n v="0"/>
    <n v="0"/>
    <n v="0"/>
    <n v="0"/>
    <n v="0"/>
    <n v="0"/>
    <n v="0"/>
    <n v="0"/>
    <n v="0"/>
    <n v="3004"/>
    <n v="3283"/>
    <n v="3754"/>
  </r>
  <r>
    <x v="0"/>
    <x v="6"/>
    <x v="31"/>
    <n v="0"/>
    <n v="0"/>
    <n v="0"/>
    <n v="0"/>
    <n v="0"/>
    <n v="0"/>
    <n v="0"/>
    <n v="0"/>
    <n v="0"/>
    <n v="0"/>
    <n v="0"/>
    <n v="0"/>
    <n v="9629"/>
    <n v="10382"/>
    <n v="12584"/>
  </r>
  <r>
    <x v="0"/>
    <x v="6"/>
    <x v="32"/>
    <n v="0"/>
    <n v="0"/>
    <n v="0"/>
    <n v="0"/>
    <n v="0"/>
    <n v="0"/>
    <n v="0"/>
    <n v="0"/>
    <n v="0"/>
    <n v="0"/>
    <n v="0"/>
    <n v="0"/>
    <n v="4709"/>
    <n v="4758"/>
    <n v="5226"/>
  </r>
  <r>
    <x v="0"/>
    <x v="6"/>
    <x v="33"/>
    <n v="0"/>
    <n v="0"/>
    <n v="0"/>
    <n v="0"/>
    <n v="0"/>
    <n v="0"/>
    <n v="0"/>
    <n v="0"/>
    <n v="0"/>
    <n v="0"/>
    <n v="0"/>
    <n v="0"/>
    <n v="2672"/>
    <n v="2957"/>
    <n v="3168"/>
  </r>
  <r>
    <x v="0"/>
    <x v="6"/>
    <x v="34"/>
    <n v="0"/>
    <n v="0"/>
    <n v="0"/>
    <n v="0"/>
    <n v="0"/>
    <n v="0"/>
    <n v="0"/>
    <n v="0"/>
    <n v="0"/>
    <n v="0"/>
    <n v="0"/>
    <n v="0"/>
    <n v="15146"/>
    <n v="16043"/>
    <n v="16586"/>
  </r>
  <r>
    <x v="0"/>
    <x v="6"/>
    <x v="35"/>
    <n v="0"/>
    <n v="0"/>
    <n v="0"/>
    <n v="0"/>
    <n v="0"/>
    <n v="0"/>
    <n v="0"/>
    <n v="0"/>
    <n v="0"/>
    <n v="0"/>
    <n v="0"/>
    <n v="0"/>
    <n v="10445"/>
    <n v="11115"/>
    <n v="11786"/>
  </r>
  <r>
    <x v="0"/>
    <x v="6"/>
    <x v="36"/>
    <n v="0"/>
    <n v="0"/>
    <n v="0"/>
    <n v="0"/>
    <n v="0"/>
    <n v="0"/>
    <n v="0"/>
    <n v="0"/>
    <n v="0"/>
    <n v="0"/>
    <n v="0"/>
    <n v="0"/>
    <n v="27179"/>
    <n v="28673"/>
    <n v="30334"/>
  </r>
  <r>
    <x v="0"/>
    <x v="6"/>
    <x v="37"/>
    <n v="0"/>
    <n v="0"/>
    <n v="0"/>
    <n v="0"/>
    <n v="0"/>
    <n v="0"/>
    <n v="0"/>
    <n v="0"/>
    <n v="0"/>
    <n v="0"/>
    <n v="0"/>
    <n v="0"/>
    <n v="4239"/>
    <n v="4518"/>
    <n v="4314"/>
  </r>
  <r>
    <x v="0"/>
    <x v="6"/>
    <x v="38"/>
    <n v="0"/>
    <n v="0"/>
    <n v="0"/>
    <n v="0"/>
    <n v="0"/>
    <n v="0"/>
    <n v="0"/>
    <n v="0"/>
    <n v="0"/>
    <n v="0"/>
    <n v="0"/>
    <n v="0"/>
    <n v="0"/>
    <n v="0"/>
    <n v="0"/>
  </r>
  <r>
    <x v="0"/>
    <x v="6"/>
    <x v="39"/>
    <n v="0"/>
    <n v="0"/>
    <n v="0"/>
    <n v="0"/>
    <n v="0"/>
    <n v="0"/>
    <n v="0"/>
    <n v="0"/>
    <n v="0"/>
    <n v="0"/>
    <n v="0"/>
    <n v="0"/>
    <n v="48116"/>
    <n v="51041"/>
    <n v="53649"/>
  </r>
  <r>
    <x v="0"/>
    <x v="6"/>
    <x v="40"/>
    <n v="0"/>
    <n v="0"/>
    <n v="0"/>
    <n v="0"/>
    <n v="0"/>
    <n v="0"/>
    <n v="0"/>
    <n v="0"/>
    <n v="0"/>
    <n v="0"/>
    <n v="0"/>
    <n v="0"/>
    <n v="19193"/>
    <n v="20701"/>
    <n v="21788"/>
  </r>
  <r>
    <x v="0"/>
    <x v="6"/>
    <x v="41"/>
    <n v="0"/>
    <n v="0"/>
    <n v="0"/>
    <n v="0"/>
    <n v="0"/>
    <n v="0"/>
    <n v="0"/>
    <n v="0"/>
    <n v="0"/>
    <n v="0"/>
    <n v="0"/>
    <n v="0"/>
    <n v="28923"/>
    <n v="30340"/>
    <n v="31861"/>
  </r>
  <r>
    <x v="0"/>
    <x v="7"/>
    <x v="0"/>
    <n v="49302"/>
    <n v="49853"/>
    <n v="51033"/>
    <n v="53881"/>
    <n v="56068"/>
    <n v="59106"/>
    <n v="62429"/>
    <n v="66097"/>
    <n v="68505"/>
    <n v="70983"/>
    <n v="74825"/>
    <n v="77018"/>
    <n v="0"/>
    <n v="0"/>
    <n v="0"/>
  </r>
  <r>
    <x v="0"/>
    <x v="7"/>
    <x v="1"/>
    <n v="2560"/>
    <n v="2315"/>
    <n v="2591"/>
    <n v="2502"/>
    <n v="2502"/>
    <n v="2417"/>
    <n v="2593"/>
    <n v="2741"/>
    <n v="2800"/>
    <n v="2987"/>
    <n v="3073"/>
    <n v="3245"/>
    <n v="0"/>
    <n v="0"/>
    <n v="0"/>
  </r>
  <r>
    <x v="0"/>
    <x v="7"/>
    <x v="2"/>
    <s v=":"/>
    <s v=":"/>
    <s v=":"/>
    <s v=":"/>
    <s v=":"/>
    <s v=":"/>
    <s v=":"/>
    <s v=":"/>
    <s v=":"/>
    <s v=":"/>
    <s v=":"/>
    <s v=":"/>
    <n v="0"/>
    <n v="0"/>
    <n v="0"/>
  </r>
  <r>
    <x v="0"/>
    <x v="7"/>
    <x v="3"/>
    <n v="152"/>
    <n v="115"/>
    <n v="139"/>
    <n v="152"/>
    <n v="163"/>
    <n v="208"/>
    <n v="261"/>
    <n v="245"/>
    <n v="257"/>
    <n v="312"/>
    <n v="327"/>
    <n v="397"/>
    <n v="0"/>
    <n v="0"/>
    <n v="0"/>
  </r>
  <r>
    <x v="0"/>
    <x v="7"/>
    <x v="4"/>
    <s v=":"/>
    <s v=":"/>
    <s v=":"/>
    <s v=":"/>
    <s v=":"/>
    <s v=":"/>
    <s v=":"/>
    <s v=":"/>
    <s v=":"/>
    <s v=":"/>
    <s v=":"/>
    <s v=":"/>
    <n v="0"/>
    <n v="0"/>
    <n v="0"/>
  </r>
  <r>
    <x v="0"/>
    <x v="7"/>
    <x v="5"/>
    <s v=":"/>
    <s v=":"/>
    <s v=":"/>
    <s v=":"/>
    <s v=":"/>
    <s v=":"/>
    <s v=":"/>
    <s v=":"/>
    <s v=":"/>
    <s v=":"/>
    <s v=":"/>
    <s v=":"/>
    <n v="0"/>
    <n v="0"/>
    <n v="0"/>
  </r>
  <r>
    <x v="0"/>
    <x v="7"/>
    <x v="6"/>
    <s v=":"/>
    <s v=":"/>
    <s v=":"/>
    <s v=":"/>
    <s v=":"/>
    <s v=":"/>
    <s v=":"/>
    <s v=":"/>
    <s v=":"/>
    <s v=":"/>
    <s v=":"/>
    <s v=":"/>
    <n v="0"/>
    <n v="0"/>
    <n v="0"/>
  </r>
  <r>
    <x v="0"/>
    <x v="7"/>
    <x v="7"/>
    <n v="5371"/>
    <n v="5399"/>
    <n v="4493"/>
    <n v="4955"/>
    <n v="4861"/>
    <n v="5044"/>
    <n v="5558"/>
    <n v="5831"/>
    <n v="5435"/>
    <n v="5783"/>
    <n v="5968"/>
    <n v="6096"/>
    <n v="0"/>
    <n v="0"/>
    <n v="0"/>
  </r>
  <r>
    <x v="0"/>
    <x v="7"/>
    <x v="8"/>
    <n v="1189"/>
    <n v="2165"/>
    <n v="1473"/>
    <n v="1616"/>
    <n v="1404"/>
    <n v="1587"/>
    <n v="2012"/>
    <n v="1913"/>
    <n v="1608"/>
    <n v="1821"/>
    <n v="1784"/>
    <n v="1863"/>
    <n v="0"/>
    <n v="0"/>
    <n v="0"/>
  </r>
  <r>
    <x v="0"/>
    <x v="7"/>
    <x v="9"/>
    <n v="31"/>
    <n v="14"/>
    <n v="23"/>
    <n v="27"/>
    <n v="25"/>
    <n v="20"/>
    <n v="17"/>
    <n v="20"/>
    <n v="14"/>
    <n v="16"/>
    <n v="19"/>
    <n v="15"/>
    <n v="0"/>
    <n v="0"/>
    <n v="0"/>
  </r>
  <r>
    <x v="0"/>
    <x v="7"/>
    <x v="10"/>
    <n v="1320"/>
    <n v="1074"/>
    <n v="1114"/>
    <n v="1179"/>
    <n v="1238"/>
    <n v="1252"/>
    <n v="1178"/>
    <n v="1370"/>
    <n v="1417"/>
    <n v="1498"/>
    <n v="1590"/>
    <n v="1334"/>
    <n v="0"/>
    <n v="0"/>
    <n v="0"/>
  </r>
  <r>
    <x v="0"/>
    <x v="7"/>
    <x v="11"/>
    <n v="96"/>
    <n v="87"/>
    <n v="88"/>
    <n v="101"/>
    <n v="102"/>
    <n v="91"/>
    <n v="91"/>
    <n v="95"/>
    <n v="79"/>
    <n v="93"/>
    <n v="56"/>
    <n v="40"/>
    <n v="0"/>
    <n v="0"/>
    <n v="0"/>
  </r>
  <r>
    <x v="0"/>
    <x v="7"/>
    <x v="12"/>
    <n v="328"/>
    <n v="283"/>
    <n v="217"/>
    <n v="291"/>
    <n v="274"/>
    <n v="303"/>
    <n v="279"/>
    <n v="477"/>
    <n v="214"/>
    <n v="105"/>
    <n v="191"/>
    <n v="367"/>
    <n v="0"/>
    <n v="0"/>
    <n v="0"/>
  </r>
  <r>
    <x v="0"/>
    <x v="7"/>
    <x v="13"/>
    <n v="653"/>
    <n v="377"/>
    <n v="322"/>
    <n v="365"/>
    <n v="350"/>
    <n v="387"/>
    <n v="510"/>
    <n v="460"/>
    <n v="438"/>
    <n v="515"/>
    <n v="527"/>
    <n v="598"/>
    <n v="0"/>
    <n v="0"/>
    <n v="0"/>
  </r>
  <r>
    <x v="0"/>
    <x v="7"/>
    <x v="14"/>
    <n v="578"/>
    <n v="288"/>
    <n v="246"/>
    <n v="327"/>
    <n v="328"/>
    <n v="221"/>
    <n v="256"/>
    <n v="286"/>
    <n v="293"/>
    <n v="306"/>
    <n v="360"/>
    <n v="371"/>
    <n v="0"/>
    <n v="0"/>
    <n v="0"/>
  </r>
  <r>
    <x v="0"/>
    <x v="7"/>
    <x v="15"/>
    <n v="726"/>
    <n v="775"/>
    <n v="681"/>
    <n v="683"/>
    <n v="780"/>
    <n v="793"/>
    <n v="796"/>
    <n v="704"/>
    <n v="819"/>
    <n v="862"/>
    <n v="863"/>
    <n v="861"/>
    <n v="0"/>
    <n v="0"/>
    <n v="0"/>
  </r>
  <r>
    <x v="0"/>
    <x v="7"/>
    <x v="16"/>
    <n v="192"/>
    <n v="28"/>
    <n v="80"/>
    <n v="101"/>
    <n v="81"/>
    <n v="85"/>
    <n v="85"/>
    <n v="104"/>
    <n v="109"/>
    <n v="116"/>
    <n v="110"/>
    <n v="125"/>
    <n v="0"/>
    <n v="0"/>
    <n v="0"/>
  </r>
  <r>
    <x v="0"/>
    <x v="7"/>
    <x v="17"/>
    <n v="184"/>
    <n v="209"/>
    <n v="191"/>
    <n v="163"/>
    <n v="156"/>
    <n v="164"/>
    <n v="159"/>
    <n v="179"/>
    <n v="179"/>
    <n v="194"/>
    <n v="175"/>
    <n v="196"/>
    <n v="0"/>
    <n v="0"/>
    <n v="0"/>
  </r>
  <r>
    <x v="0"/>
    <x v="7"/>
    <x v="18"/>
    <n v="74"/>
    <n v="99"/>
    <n v="58"/>
    <n v="102"/>
    <n v="123"/>
    <n v="141"/>
    <n v="175"/>
    <n v="223"/>
    <n v="265"/>
    <n v="257"/>
    <n v="293"/>
    <n v="326"/>
    <n v="0"/>
    <n v="0"/>
    <n v="0"/>
  </r>
  <r>
    <x v="0"/>
    <x v="7"/>
    <x v="19"/>
    <n v="1238"/>
    <n v="936"/>
    <n v="1033"/>
    <n v="1364"/>
    <n v="1350"/>
    <n v="2065"/>
    <n v="1338"/>
    <n v="972"/>
    <n v="1517"/>
    <n v="1748"/>
    <n v="2004"/>
    <n v="2285"/>
    <n v="0"/>
    <n v="0"/>
    <n v="0"/>
  </r>
  <r>
    <x v="0"/>
    <x v="7"/>
    <x v="20"/>
    <n v="417"/>
    <n v="512"/>
    <n v="468"/>
    <n v="730"/>
    <n v="528"/>
    <n v="552"/>
    <n v="581"/>
    <n v="666"/>
    <n v="727"/>
    <n v="852"/>
    <n v="863"/>
    <n v="871"/>
    <n v="0"/>
    <n v="0"/>
    <n v="0"/>
  </r>
  <r>
    <x v="0"/>
    <x v="7"/>
    <x v="21"/>
    <n v="4079"/>
    <n v="3917"/>
    <n v="3869"/>
    <n v="4105"/>
    <n v="4644"/>
    <n v="5052"/>
    <n v="5171"/>
    <n v="5526"/>
    <n v="5704"/>
    <n v="6314"/>
    <n v="6618"/>
    <n v="6574"/>
    <n v="0"/>
    <n v="0"/>
    <n v="0"/>
  </r>
  <r>
    <x v="0"/>
    <x v="7"/>
    <x v="22"/>
    <n v="4565"/>
    <n v="4328"/>
    <n v="4468"/>
    <n v="4513"/>
    <n v="4904"/>
    <n v="4901"/>
    <n v="5193"/>
    <n v="6170"/>
    <n v="6510"/>
    <n v="6974"/>
    <n v="7613"/>
    <n v="7286"/>
    <n v="0"/>
    <n v="0"/>
    <n v="0"/>
  </r>
  <r>
    <x v="0"/>
    <x v="7"/>
    <x v="23"/>
    <n v="0"/>
    <n v="0"/>
    <n v="0"/>
    <n v="0"/>
    <n v="0"/>
    <n v="0"/>
    <n v="0"/>
    <n v="0"/>
    <n v="0"/>
    <n v="0"/>
    <n v="0"/>
    <n v="0"/>
    <n v="0"/>
    <n v="0"/>
    <n v="0"/>
  </r>
  <r>
    <x v="0"/>
    <x v="7"/>
    <x v="24"/>
    <n v="0"/>
    <n v="0"/>
    <n v="0"/>
    <n v="0"/>
    <n v="0"/>
    <n v="0"/>
    <n v="0"/>
    <n v="0"/>
    <n v="0"/>
    <n v="0"/>
    <n v="0"/>
    <n v="0"/>
    <n v="0"/>
    <n v="0"/>
    <n v="0"/>
  </r>
  <r>
    <x v="0"/>
    <x v="7"/>
    <x v="25"/>
    <n v="1418"/>
    <n v="1416"/>
    <n v="1601"/>
    <n v="1713"/>
    <n v="1658"/>
    <n v="1811"/>
    <n v="1880"/>
    <n v="1701"/>
    <n v="1618"/>
    <n v="1578"/>
    <n v="1716"/>
    <n v="1701"/>
    <n v="0"/>
    <n v="0"/>
    <n v="0"/>
  </r>
  <r>
    <x v="0"/>
    <x v="7"/>
    <x v="26"/>
    <n v="333"/>
    <n v="404"/>
    <n v="434"/>
    <n v="395"/>
    <n v="312"/>
    <n v="339"/>
    <n v="336"/>
    <n v="375"/>
    <n v="336"/>
    <n v="357"/>
    <n v="339"/>
    <n v="336"/>
    <n v="0"/>
    <n v="0"/>
    <n v="0"/>
  </r>
  <r>
    <x v="0"/>
    <x v="7"/>
    <x v="27"/>
    <n v="661"/>
    <n v="684"/>
    <n v="689"/>
    <n v="724"/>
    <n v="725"/>
    <n v="776"/>
    <n v="844"/>
    <n v="1041"/>
    <n v="1008"/>
    <n v="1094"/>
    <n v="1114"/>
    <n v="1147"/>
    <n v="0"/>
    <n v="0"/>
    <n v="0"/>
  </r>
  <r>
    <x v="0"/>
    <x v="7"/>
    <x v="28"/>
    <n v="1284"/>
    <n v="1327"/>
    <n v="1390"/>
    <n v="1353"/>
    <n v="1475"/>
    <n v="1446"/>
    <n v="1298"/>
    <n v="1328"/>
    <n v="1326"/>
    <n v="1379"/>
    <n v="1437"/>
    <n v="1471"/>
    <n v="0"/>
    <n v="0"/>
    <n v="0"/>
  </r>
  <r>
    <x v="0"/>
    <x v="7"/>
    <x v="29"/>
    <n v="2073"/>
    <n v="2387"/>
    <n v="2238"/>
    <n v="2286"/>
    <n v="2782"/>
    <n v="3148"/>
    <n v="3329"/>
    <n v="3458"/>
    <n v="4055"/>
    <n v="3770"/>
    <n v="3805"/>
    <n v="3369"/>
    <n v="0"/>
    <n v="0"/>
    <n v="0"/>
  </r>
  <r>
    <x v="0"/>
    <x v="7"/>
    <x v="30"/>
    <n v="1004"/>
    <n v="973"/>
    <n v="1070"/>
    <n v="1270"/>
    <n v="1260"/>
    <n v="1281"/>
    <n v="1250"/>
    <n v="1561"/>
    <n v="1760"/>
    <n v="1918"/>
    <n v="1947"/>
    <n v="1867"/>
    <n v="0"/>
    <n v="0"/>
    <n v="0"/>
  </r>
  <r>
    <x v="0"/>
    <x v="7"/>
    <x v="31"/>
    <n v="3424"/>
    <n v="3268"/>
    <n v="3527"/>
    <n v="3517"/>
    <n v="3574"/>
    <n v="3463"/>
    <n v="3966"/>
    <n v="4351"/>
    <n v="4523"/>
    <n v="4630"/>
    <n v="4523"/>
    <n v="4851"/>
    <n v="0"/>
    <n v="0"/>
    <n v="0"/>
  </r>
  <r>
    <x v="0"/>
    <x v="7"/>
    <x v="32"/>
    <n v="1345"/>
    <n v="1358"/>
    <n v="1354"/>
    <n v="1372"/>
    <n v="1495"/>
    <n v="1612"/>
    <n v="1687"/>
    <n v="1773"/>
    <n v="1885"/>
    <n v="2061"/>
    <n v="2093"/>
    <n v="2310"/>
    <n v="0"/>
    <n v="0"/>
    <n v="0"/>
  </r>
  <r>
    <x v="0"/>
    <x v="7"/>
    <x v="33"/>
    <n v="1043"/>
    <n v="1046"/>
    <n v="1070"/>
    <n v="1135"/>
    <n v="1152"/>
    <n v="1250"/>
    <n v="1452"/>
    <n v="1371"/>
    <n v="1394"/>
    <n v="1384"/>
    <n v="1727"/>
    <n v="1702"/>
    <n v="0"/>
    <n v="0"/>
    <n v="0"/>
  </r>
  <r>
    <x v="0"/>
    <x v="7"/>
    <x v="34"/>
    <n v="5167"/>
    <n v="5594"/>
    <n v="6255"/>
    <n v="6267"/>
    <n v="6354"/>
    <n v="6919"/>
    <n v="7534"/>
    <n v="7726"/>
    <n v="7854"/>
    <n v="8183"/>
    <n v="8764"/>
    <n v="8964"/>
    <n v="0"/>
    <n v="0"/>
    <n v="0"/>
  </r>
  <r>
    <x v="0"/>
    <x v="7"/>
    <x v="35"/>
    <n v="3175"/>
    <n v="3447"/>
    <n v="3554"/>
    <n v="3789"/>
    <n v="4007"/>
    <n v="4199"/>
    <n v="4355"/>
    <n v="4430"/>
    <n v="4754"/>
    <n v="4949"/>
    <n v="5160"/>
    <n v="5340"/>
    <n v="0"/>
    <n v="0"/>
    <n v="0"/>
  </r>
  <r>
    <x v="0"/>
    <x v="7"/>
    <x v="36"/>
    <n v="7958"/>
    <n v="8505"/>
    <n v="8980"/>
    <n v="9595"/>
    <n v="10392"/>
    <n v="10830"/>
    <n v="11643"/>
    <n v="12349"/>
    <n v="12642"/>
    <n v="12447"/>
    <n v="13827"/>
    <n v="14476"/>
    <n v="0"/>
    <n v="0"/>
    <n v="0"/>
  </r>
  <r>
    <x v="0"/>
    <x v="7"/>
    <x v="37"/>
    <n v="2034"/>
    <n v="1921"/>
    <n v="1810"/>
    <n v="2143"/>
    <n v="1929"/>
    <n v="1792"/>
    <n v="2159"/>
    <n v="2481"/>
    <n v="2399"/>
    <n v="2262"/>
    <n v="1907"/>
    <n v="2730"/>
    <n v="0"/>
    <n v="0"/>
    <n v="0"/>
  </r>
  <r>
    <x v="0"/>
    <x v="7"/>
    <x v="38"/>
    <n v="0"/>
    <n v="0"/>
    <n v="0"/>
    <n v="0"/>
    <n v="0"/>
    <n v="0"/>
    <n v="0"/>
    <n v="0"/>
    <n v="0"/>
    <n v="0"/>
    <n v="0"/>
    <n v="0"/>
    <n v="0"/>
    <n v="0"/>
    <n v="0"/>
  </r>
  <r>
    <x v="0"/>
    <x v="7"/>
    <x v="39"/>
    <n v="14883"/>
    <n v="16014"/>
    <n v="17258"/>
    <n v="18169"/>
    <n v="19023"/>
    <n v="20166"/>
    <n v="21569"/>
    <n v="22555"/>
    <n v="23013"/>
    <n v="23236"/>
    <n v="25393"/>
    <n v="26374"/>
    <n v="0"/>
    <n v="0"/>
    <n v="0"/>
  </r>
  <r>
    <x v="0"/>
    <x v="7"/>
    <x v="40"/>
    <n v="6570"/>
    <n v="6986"/>
    <n v="7526"/>
    <n v="7682"/>
    <n v="8062"/>
    <n v="8422"/>
    <n v="9077"/>
    <n v="9709"/>
    <n v="9591"/>
    <n v="9399"/>
    <n v="10850"/>
    <n v="11203"/>
    <n v="0"/>
    <n v="0"/>
    <n v="0"/>
  </r>
  <r>
    <x v="0"/>
    <x v="7"/>
    <x v="41"/>
    <n v="8313"/>
    <n v="9028"/>
    <n v="9732"/>
    <n v="10487"/>
    <n v="10961"/>
    <n v="11744"/>
    <n v="12492"/>
    <n v="12846"/>
    <n v="13422"/>
    <n v="13837"/>
    <n v="14543"/>
    <n v="15171"/>
    <n v="0"/>
    <n v="0"/>
    <n v="0"/>
  </r>
  <r>
    <x v="0"/>
    <x v="8"/>
    <x v="0"/>
    <n v="49121"/>
    <n v="47991"/>
    <n v="50118"/>
    <n v="52389"/>
    <n v="54398"/>
    <n v="56238"/>
    <n v="59507"/>
    <n v="63082"/>
    <n v="65730"/>
    <n v="68533"/>
    <n v="71291"/>
    <n v="74052"/>
    <n v="0"/>
    <n v="0"/>
    <n v="0"/>
  </r>
  <r>
    <x v="0"/>
    <x v="8"/>
    <x v="1"/>
    <n v="1902"/>
    <n v="1825"/>
    <n v="1934"/>
    <n v="1878"/>
    <n v="1881"/>
    <n v="1886"/>
    <n v="2054"/>
    <n v="2203"/>
    <n v="2286"/>
    <n v="2372"/>
    <n v="2121"/>
    <n v="2330"/>
    <n v="0"/>
    <n v="0"/>
    <n v="0"/>
  </r>
  <r>
    <x v="0"/>
    <x v="8"/>
    <x v="2"/>
    <s v=":"/>
    <s v=":"/>
    <s v=":"/>
    <s v=":"/>
    <s v=":"/>
    <s v=":"/>
    <s v=":"/>
    <s v=":"/>
    <s v=":"/>
    <s v=":"/>
    <s v=":"/>
    <s v=":"/>
    <n v="0"/>
    <n v="0"/>
    <n v="0"/>
  </r>
  <r>
    <x v="0"/>
    <x v="8"/>
    <x v="3"/>
    <n v="98"/>
    <n v="106"/>
    <n v="107"/>
    <n v="131"/>
    <n v="194"/>
    <n v="189"/>
    <n v="105"/>
    <n v="97"/>
    <n v="114"/>
    <n v="115"/>
    <n v="158"/>
    <n v="157"/>
    <n v="0"/>
    <n v="0"/>
    <n v="0"/>
  </r>
  <r>
    <x v="0"/>
    <x v="8"/>
    <x v="4"/>
    <s v=":"/>
    <s v=":"/>
    <s v=":"/>
    <s v=":"/>
    <s v=":"/>
    <s v=":"/>
    <s v=":"/>
    <s v=":"/>
    <s v=":"/>
    <s v=":"/>
    <s v=":"/>
    <s v=":"/>
    <n v="0"/>
    <n v="0"/>
    <n v="0"/>
  </r>
  <r>
    <x v="0"/>
    <x v="8"/>
    <x v="5"/>
    <s v=":"/>
    <s v=":"/>
    <s v=":"/>
    <s v=":"/>
    <s v=":"/>
    <s v=":"/>
    <s v=":"/>
    <s v=":"/>
    <s v=":"/>
    <s v=":"/>
    <s v=":"/>
    <s v=":"/>
    <n v="0"/>
    <n v="0"/>
    <n v="0"/>
  </r>
  <r>
    <x v="0"/>
    <x v="8"/>
    <x v="6"/>
    <s v=":"/>
    <s v=":"/>
    <s v=":"/>
    <s v=":"/>
    <s v=":"/>
    <s v=":"/>
    <s v=":"/>
    <s v=":"/>
    <s v=":"/>
    <s v=":"/>
    <s v=":"/>
    <s v=":"/>
    <n v="0"/>
    <n v="0"/>
    <n v="0"/>
  </r>
  <r>
    <x v="0"/>
    <x v="8"/>
    <x v="7"/>
    <n v="5720"/>
    <n v="5098"/>
    <n v="5226"/>
    <n v="5087"/>
    <n v="5205"/>
    <n v="5531"/>
    <n v="5726"/>
    <n v="5916"/>
    <n v="6264"/>
    <n v="6916"/>
    <n v="7142"/>
    <n v="7587"/>
    <n v="0"/>
    <n v="0"/>
    <n v="0"/>
  </r>
  <r>
    <x v="0"/>
    <x v="8"/>
    <x v="8"/>
    <n v="771"/>
    <n v="868"/>
    <n v="943"/>
    <n v="663"/>
    <n v="804"/>
    <n v="953"/>
    <n v="1154"/>
    <n v="958"/>
    <n v="926"/>
    <n v="997"/>
    <n v="1125"/>
    <n v="1053"/>
    <n v="0"/>
    <n v="0"/>
    <n v="0"/>
  </r>
  <r>
    <x v="0"/>
    <x v="8"/>
    <x v="9"/>
    <s v=":"/>
    <s v=":"/>
    <s v=":"/>
    <s v=":"/>
    <s v=":"/>
    <s v=":"/>
    <s v=":"/>
    <s v=":"/>
    <s v=":"/>
    <s v=":"/>
    <n v="132"/>
    <n v="133"/>
    <n v="0"/>
    <n v="0"/>
    <n v="0"/>
  </r>
  <r>
    <x v="0"/>
    <x v="8"/>
    <x v="10"/>
    <n v="671"/>
    <n v="629"/>
    <n v="697"/>
    <n v="788"/>
    <n v="706"/>
    <n v="714"/>
    <n v="748"/>
    <n v="855"/>
    <n v="925"/>
    <n v="906"/>
    <n v="1047"/>
    <n v="1082"/>
    <n v="0"/>
    <n v="0"/>
    <n v="0"/>
  </r>
  <r>
    <x v="0"/>
    <x v="8"/>
    <x v="11"/>
    <n v="177"/>
    <n v="142"/>
    <n v="118"/>
    <n v="108"/>
    <n v="90"/>
    <n v="79"/>
    <n v="85"/>
    <n v="109"/>
    <n v="100"/>
    <n v="101"/>
    <n v="91"/>
    <n v="82"/>
    <n v="0"/>
    <n v="0"/>
    <n v="0"/>
  </r>
  <r>
    <x v="0"/>
    <x v="8"/>
    <x v="12"/>
    <s v=":"/>
    <s v=":"/>
    <s v=":"/>
    <s v=":"/>
    <s v=":"/>
    <s v=":"/>
    <s v=":"/>
    <s v=":"/>
    <s v=":"/>
    <s v=":"/>
    <n v="0"/>
    <n v="0"/>
    <n v="0"/>
    <n v="0"/>
    <n v="0"/>
  </r>
  <r>
    <x v="0"/>
    <x v="8"/>
    <x v="13"/>
    <n v="535"/>
    <n v="487"/>
    <n v="515"/>
    <n v="500"/>
    <n v="404"/>
    <n v="425"/>
    <n v="532"/>
    <n v="445"/>
    <n v="464"/>
    <n v="595"/>
    <n v="587"/>
    <n v="591"/>
    <n v="0"/>
    <n v="0"/>
    <n v="0"/>
  </r>
  <r>
    <x v="0"/>
    <x v="8"/>
    <x v="14"/>
    <n v="526"/>
    <n v="105"/>
    <n v="102"/>
    <n v="88"/>
    <n v="67"/>
    <n v="59"/>
    <n v="439"/>
    <n v="641"/>
    <n v="607"/>
    <n v="654"/>
    <n v="664"/>
    <n v="622"/>
    <n v="0"/>
    <n v="0"/>
    <n v="0"/>
  </r>
  <r>
    <x v="0"/>
    <x v="8"/>
    <x v="15"/>
    <n v="1469"/>
    <n v="1393"/>
    <n v="1560"/>
    <n v="1620"/>
    <n v="1800"/>
    <n v="1714"/>
    <n v="1702"/>
    <n v="1798"/>
    <n v="1976"/>
    <n v="2219"/>
    <n v="2362"/>
    <n v="2592"/>
    <n v="0"/>
    <n v="0"/>
    <n v="0"/>
  </r>
  <r>
    <x v="0"/>
    <x v="8"/>
    <x v="16"/>
    <n v="830"/>
    <n v="721"/>
    <n v="750"/>
    <n v="736"/>
    <n v="762"/>
    <n v="948"/>
    <n v="494"/>
    <n v="596"/>
    <n v="726"/>
    <n v="925"/>
    <n v="742"/>
    <n v="860"/>
    <n v="0"/>
    <n v="0"/>
    <n v="0"/>
  </r>
  <r>
    <x v="0"/>
    <x v="8"/>
    <x v="17"/>
    <n v="499"/>
    <n v="434"/>
    <n v="377"/>
    <n v="345"/>
    <n v="318"/>
    <n v="334"/>
    <n v="269"/>
    <n v="225"/>
    <n v="234"/>
    <n v="162"/>
    <n v="200"/>
    <n v="353"/>
    <n v="0"/>
    <n v="0"/>
    <n v="0"/>
  </r>
  <r>
    <x v="0"/>
    <x v="8"/>
    <x v="18"/>
    <s v=":"/>
    <s v=":"/>
    <s v=":"/>
    <s v=":"/>
    <s v=":"/>
    <s v=":"/>
    <s v=":"/>
    <s v=":"/>
    <s v=":"/>
    <s v=":"/>
    <n v="192"/>
    <n v="219"/>
    <n v="0"/>
    <n v="0"/>
    <n v="0"/>
  </r>
  <r>
    <x v="0"/>
    <x v="8"/>
    <x v="19"/>
    <n v="2545"/>
    <n v="1839"/>
    <n v="2589"/>
    <n v="2809"/>
    <n v="2306"/>
    <n v="2362"/>
    <n v="2471"/>
    <n v="2449"/>
    <n v="2578"/>
    <n v="2695"/>
    <n v="3554"/>
    <n v="3328"/>
    <n v="0"/>
    <n v="0"/>
    <n v="0"/>
  </r>
  <r>
    <x v="0"/>
    <x v="8"/>
    <x v="20"/>
    <n v="525"/>
    <n v="514"/>
    <n v="579"/>
    <n v="617"/>
    <n v="716"/>
    <n v="771"/>
    <n v="772"/>
    <n v="817"/>
    <n v="828"/>
    <n v="880"/>
    <n v="937"/>
    <n v="1001"/>
    <n v="0"/>
    <n v="0"/>
    <n v="0"/>
  </r>
  <r>
    <x v="0"/>
    <x v="8"/>
    <x v="21"/>
    <n v="4401"/>
    <n v="4068"/>
    <n v="4229"/>
    <n v="4748"/>
    <n v="4742"/>
    <n v="5061"/>
    <n v="5405"/>
    <n v="6048"/>
    <n v="6290"/>
    <n v="6718"/>
    <n v="7141"/>
    <n v="7786"/>
    <n v="0"/>
    <n v="0"/>
    <n v="0"/>
  </r>
  <r>
    <x v="0"/>
    <x v="8"/>
    <x v="22"/>
    <n v="4650"/>
    <n v="4412"/>
    <n v="4453"/>
    <n v="4539"/>
    <n v="4815"/>
    <n v="4804"/>
    <n v="5125"/>
    <n v="5980"/>
    <n v="6186"/>
    <n v="6597"/>
    <n v="7002"/>
    <n v="7132"/>
    <n v="0"/>
    <n v="0"/>
    <n v="0"/>
  </r>
  <r>
    <x v="0"/>
    <x v="8"/>
    <x v="23"/>
    <n v="0"/>
    <n v="0"/>
    <n v="0"/>
    <n v="0"/>
    <n v="0"/>
    <n v="0"/>
    <n v="0"/>
    <n v="0"/>
    <n v="0"/>
    <n v="0"/>
    <n v="0"/>
    <n v="0"/>
    <n v="0"/>
    <n v="0"/>
    <n v="0"/>
  </r>
  <r>
    <x v="0"/>
    <x v="8"/>
    <x v="24"/>
    <n v="0"/>
    <n v="0"/>
    <n v="1"/>
    <n v="1"/>
    <n v="0"/>
    <n v="1"/>
    <n v="0"/>
    <n v="0"/>
    <n v="0"/>
    <n v="0"/>
    <n v="0"/>
    <n v="0"/>
    <n v="0"/>
    <n v="0"/>
    <n v="0"/>
  </r>
  <r>
    <x v="0"/>
    <x v="8"/>
    <x v="25"/>
    <n v="1546"/>
    <n v="1493"/>
    <n v="1691"/>
    <n v="1741"/>
    <n v="1739"/>
    <n v="1691"/>
    <n v="1773"/>
    <n v="1841"/>
    <n v="2006"/>
    <n v="1924"/>
    <n v="1977"/>
    <n v="1914"/>
    <n v="0"/>
    <n v="0"/>
    <n v="0"/>
  </r>
  <r>
    <x v="0"/>
    <x v="8"/>
    <x v="26"/>
    <n v="225"/>
    <n v="291"/>
    <n v="274"/>
    <n v="275"/>
    <n v="246"/>
    <n v="268"/>
    <n v="266"/>
    <n v="292"/>
    <n v="246"/>
    <n v="265"/>
    <n v="254"/>
    <n v="255"/>
    <n v="0"/>
    <n v="0"/>
    <n v="0"/>
  </r>
  <r>
    <x v="0"/>
    <x v="8"/>
    <x v="27"/>
    <n v="1140"/>
    <n v="1092"/>
    <n v="1125"/>
    <n v="1039"/>
    <n v="1116"/>
    <n v="1211"/>
    <n v="1290"/>
    <n v="1402"/>
    <n v="1558"/>
    <n v="1600"/>
    <n v="1580"/>
    <n v="1606"/>
    <n v="0"/>
    <n v="0"/>
    <n v="0"/>
  </r>
  <r>
    <x v="0"/>
    <x v="8"/>
    <x v="28"/>
    <n v="1837"/>
    <n v="1850"/>
    <n v="2119"/>
    <n v="2455"/>
    <n v="2638"/>
    <n v="2563"/>
    <n v="2405"/>
    <n v="2389"/>
    <n v="2431"/>
    <n v="2498"/>
    <n v="2517"/>
    <n v="2532"/>
    <n v="0"/>
    <n v="0"/>
    <n v="0"/>
  </r>
  <r>
    <x v="0"/>
    <x v="8"/>
    <x v="29"/>
    <n v="2041"/>
    <n v="2048"/>
    <n v="1495"/>
    <n v="1424"/>
    <n v="1617"/>
    <n v="1939"/>
    <n v="1967"/>
    <n v="2089"/>
    <n v="2111"/>
    <n v="2261"/>
    <n v="2091"/>
    <n v="2155"/>
    <n v="0"/>
    <n v="0"/>
    <n v="0"/>
  </r>
  <r>
    <x v="0"/>
    <x v="8"/>
    <x v="30"/>
    <n v="1000"/>
    <n v="1040"/>
    <n v="907"/>
    <n v="936"/>
    <n v="1185"/>
    <n v="1135"/>
    <n v="1251"/>
    <n v="1276"/>
    <n v="1415"/>
    <n v="1778"/>
    <n v="1407"/>
    <n v="1419"/>
    <n v="0"/>
    <n v="0"/>
    <n v="0"/>
  </r>
  <r>
    <x v="0"/>
    <x v="8"/>
    <x v="31"/>
    <n v="3565"/>
    <n v="3408"/>
    <n v="3689"/>
    <n v="3741"/>
    <n v="3663"/>
    <n v="3360"/>
    <n v="4057"/>
    <n v="4434"/>
    <n v="4601"/>
    <n v="4678"/>
    <n v="4797"/>
    <n v="5146"/>
    <n v="0"/>
    <n v="0"/>
    <n v="0"/>
  </r>
  <r>
    <x v="0"/>
    <x v="8"/>
    <x v="32"/>
    <n v="1207"/>
    <n v="1302"/>
    <n v="1316"/>
    <n v="1303"/>
    <n v="1525"/>
    <n v="1676"/>
    <n v="1697"/>
    <n v="1890"/>
    <n v="2001"/>
    <n v="2034"/>
    <n v="2133"/>
    <n v="2275"/>
    <n v="0"/>
    <n v="0"/>
    <n v="0"/>
  </r>
  <r>
    <x v="0"/>
    <x v="8"/>
    <x v="33"/>
    <n v="866"/>
    <n v="787"/>
    <n v="834"/>
    <n v="1077"/>
    <n v="1150"/>
    <n v="947"/>
    <n v="1063"/>
    <n v="1084"/>
    <n v="1260"/>
    <n v="1391"/>
    <n v="1596"/>
    <n v="1289"/>
    <n v="0"/>
    <n v="0"/>
    <n v="0"/>
  </r>
  <r>
    <x v="0"/>
    <x v="8"/>
    <x v="34"/>
    <n v="3541"/>
    <n v="3872"/>
    <n v="4099"/>
    <n v="4374"/>
    <n v="4388"/>
    <n v="4908"/>
    <n v="5298"/>
    <n v="5316"/>
    <n v="5059"/>
    <n v="5302"/>
    <n v="5543"/>
    <n v="5802"/>
    <n v="0"/>
    <n v="0"/>
    <n v="0"/>
  </r>
  <r>
    <x v="0"/>
    <x v="8"/>
    <x v="35"/>
    <n v="3205"/>
    <n v="3439"/>
    <n v="3651"/>
    <n v="3901"/>
    <n v="4153"/>
    <n v="4358"/>
    <n v="4485"/>
    <n v="4615"/>
    <n v="4864"/>
    <n v="4577"/>
    <n v="4960"/>
    <n v="5395"/>
    <n v="0"/>
    <n v="0"/>
    <n v="0"/>
  </r>
  <r>
    <x v="0"/>
    <x v="8"/>
    <x v="36"/>
    <n v="7752"/>
    <n v="8195"/>
    <n v="8509"/>
    <n v="9054"/>
    <n v="9820"/>
    <n v="10240"/>
    <n v="10876"/>
    <n v="11447"/>
    <n v="12099"/>
    <n v="12362"/>
    <n v="12831"/>
    <n v="13209"/>
    <n v="0"/>
    <n v="0"/>
    <n v="0"/>
  </r>
  <r>
    <x v="0"/>
    <x v="8"/>
    <x v="37"/>
    <n v="1355"/>
    <n v="1312"/>
    <n v="1291"/>
    <n v="1258"/>
    <n v="1297"/>
    <n v="1335"/>
    <n v="1420"/>
    <n v="1496"/>
    <n v="1530"/>
    <n v="1566"/>
    <n v="1543"/>
    <n v="1735"/>
    <n v="0"/>
    <n v="0"/>
    <n v="0"/>
  </r>
  <r>
    <x v="0"/>
    <x v="8"/>
    <x v="38"/>
    <n v="0"/>
    <n v="0"/>
    <n v="0"/>
    <n v="0"/>
    <n v="0"/>
    <n v="0"/>
    <n v="0"/>
    <n v="0"/>
    <n v="0"/>
    <n v="0"/>
    <n v="0"/>
    <n v="0"/>
    <n v="0"/>
    <n v="0"/>
    <n v="0"/>
  </r>
  <r>
    <x v="0"/>
    <x v="8"/>
    <x v="39"/>
    <n v="12957"/>
    <n v="13864"/>
    <n v="14609"/>
    <n v="15547"/>
    <n v="16516"/>
    <n v="17548"/>
    <n v="18676"/>
    <n v="19388"/>
    <n v="19704"/>
    <n v="19960"/>
    <n v="21004"/>
    <n v="22002"/>
    <n v="0"/>
    <n v="0"/>
    <n v="0"/>
  </r>
  <r>
    <x v="0"/>
    <x v="8"/>
    <x v="40"/>
    <n v="4666"/>
    <n v="4995"/>
    <n v="5169"/>
    <n v="5543"/>
    <n v="5871"/>
    <n v="6275"/>
    <n v="6719"/>
    <n v="7045"/>
    <n v="6802"/>
    <n v="6529"/>
    <n v="6944"/>
    <n v="7365"/>
    <n v="0"/>
    <n v="0"/>
    <n v="0"/>
  </r>
  <r>
    <x v="0"/>
    <x v="8"/>
    <x v="41"/>
    <n v="8291"/>
    <n v="8869"/>
    <n v="9440"/>
    <n v="10004"/>
    <n v="10645"/>
    <n v="11273"/>
    <n v="11957"/>
    <n v="12343"/>
    <n v="12902"/>
    <n v="13431"/>
    <n v="14060"/>
    <n v="14637"/>
    <n v="0"/>
    <n v="0"/>
    <n v="0"/>
  </r>
  <r>
    <x v="0"/>
    <x v="9"/>
    <x v="0"/>
    <n v="0"/>
    <n v="0"/>
    <n v="0"/>
    <n v="0"/>
    <n v="0"/>
    <n v="0"/>
    <n v="0"/>
    <n v="0"/>
    <n v="0"/>
    <n v="0"/>
    <n v="0"/>
    <n v="0"/>
    <n v="166087"/>
    <n v="187394"/>
    <n v="208341"/>
  </r>
  <r>
    <x v="0"/>
    <x v="9"/>
    <x v="1"/>
    <n v="0"/>
    <n v="0"/>
    <n v="0"/>
    <n v="0"/>
    <n v="0"/>
    <n v="0"/>
    <n v="0"/>
    <n v="0"/>
    <n v="0"/>
    <n v="0"/>
    <n v="0"/>
    <n v="0"/>
    <n v="1565"/>
    <n v="1687"/>
    <n v="1874"/>
  </r>
  <r>
    <x v="0"/>
    <x v="9"/>
    <x v="2"/>
    <n v="0"/>
    <n v="0"/>
    <n v="0"/>
    <n v="0"/>
    <n v="0"/>
    <n v="0"/>
    <n v="0"/>
    <n v="0"/>
    <n v="0"/>
    <n v="0"/>
    <n v="0"/>
    <n v="0"/>
    <s v=":"/>
    <s v=":"/>
    <s v=":"/>
  </r>
  <r>
    <x v="0"/>
    <x v="9"/>
    <x v="3"/>
    <n v="0"/>
    <n v="0"/>
    <n v="0"/>
    <n v="0"/>
    <n v="0"/>
    <n v="0"/>
    <n v="0"/>
    <n v="0"/>
    <n v="0"/>
    <n v="0"/>
    <n v="0"/>
    <n v="0"/>
    <s v=":"/>
    <s v=":"/>
    <s v=":"/>
  </r>
  <r>
    <x v="0"/>
    <x v="9"/>
    <x v="4"/>
    <n v="0"/>
    <n v="0"/>
    <n v="0"/>
    <n v="0"/>
    <n v="0"/>
    <n v="0"/>
    <n v="0"/>
    <n v="0"/>
    <n v="0"/>
    <n v="0"/>
    <n v="0"/>
    <n v="0"/>
    <s v=":"/>
    <s v=":"/>
    <s v=":"/>
  </r>
  <r>
    <x v="0"/>
    <x v="9"/>
    <x v="5"/>
    <n v="0"/>
    <n v="0"/>
    <n v="0"/>
    <n v="0"/>
    <n v="0"/>
    <n v="0"/>
    <n v="0"/>
    <n v="0"/>
    <n v="0"/>
    <n v="0"/>
    <n v="0"/>
    <n v="0"/>
    <s v=":"/>
    <s v=":"/>
    <s v=":"/>
  </r>
  <r>
    <x v="0"/>
    <x v="9"/>
    <x v="6"/>
    <n v="0"/>
    <n v="0"/>
    <n v="0"/>
    <n v="0"/>
    <n v="0"/>
    <n v="0"/>
    <n v="0"/>
    <n v="0"/>
    <n v="0"/>
    <n v="0"/>
    <n v="0"/>
    <n v="0"/>
    <s v=":"/>
    <s v=":"/>
    <s v=":"/>
  </r>
  <r>
    <x v="0"/>
    <x v="9"/>
    <x v="7"/>
    <n v="0"/>
    <n v="0"/>
    <n v="0"/>
    <n v="0"/>
    <n v="0"/>
    <n v="0"/>
    <n v="0"/>
    <n v="0"/>
    <n v="0"/>
    <n v="0"/>
    <n v="0"/>
    <n v="0"/>
    <n v="22488"/>
    <n v="24618"/>
    <n v="25796"/>
  </r>
  <r>
    <x v="0"/>
    <x v="9"/>
    <x v="8"/>
    <n v="0"/>
    <n v="0"/>
    <n v="0"/>
    <n v="0"/>
    <n v="0"/>
    <n v="0"/>
    <n v="0"/>
    <n v="0"/>
    <n v="0"/>
    <n v="0"/>
    <n v="0"/>
    <n v="0"/>
    <n v="2694"/>
    <n v="2215"/>
    <n v="2770"/>
  </r>
  <r>
    <x v="0"/>
    <x v="9"/>
    <x v="9"/>
    <n v="0"/>
    <n v="0"/>
    <n v="0"/>
    <n v="0"/>
    <n v="0"/>
    <n v="0"/>
    <n v="0"/>
    <n v="0"/>
    <n v="0"/>
    <n v="0"/>
    <n v="0"/>
    <n v="0"/>
    <n v="89"/>
    <n v="102"/>
    <n v="94"/>
  </r>
  <r>
    <x v="0"/>
    <x v="9"/>
    <x v="10"/>
    <n v="0"/>
    <n v="0"/>
    <n v="0"/>
    <n v="0"/>
    <n v="0"/>
    <n v="0"/>
    <n v="0"/>
    <n v="0"/>
    <n v="0"/>
    <n v="0"/>
    <n v="0"/>
    <n v="0"/>
    <n v="792"/>
    <n v="1323"/>
    <n v="912"/>
  </r>
  <r>
    <x v="0"/>
    <x v="9"/>
    <x v="11"/>
    <n v="0"/>
    <n v="0"/>
    <n v="0"/>
    <n v="0"/>
    <n v="0"/>
    <n v="0"/>
    <n v="0"/>
    <n v="0"/>
    <n v="0"/>
    <n v="0"/>
    <n v="0"/>
    <n v="0"/>
    <n v="223"/>
    <n v="235"/>
    <n v="230"/>
  </r>
  <r>
    <x v="0"/>
    <x v="9"/>
    <x v="12"/>
    <n v="0"/>
    <n v="0"/>
    <n v="0"/>
    <n v="0"/>
    <n v="0"/>
    <n v="0"/>
    <n v="0"/>
    <n v="0"/>
    <n v="0"/>
    <n v="0"/>
    <n v="0"/>
    <n v="0"/>
    <n v="6199"/>
    <n v="8263"/>
    <n v="7921"/>
  </r>
  <r>
    <x v="0"/>
    <x v="9"/>
    <x v="13"/>
    <n v="0"/>
    <n v="0"/>
    <n v="0"/>
    <n v="0"/>
    <n v="0"/>
    <n v="0"/>
    <n v="0"/>
    <n v="0"/>
    <n v="0"/>
    <n v="0"/>
    <n v="0"/>
    <n v="0"/>
    <n v="1846"/>
    <n v="1598"/>
    <n v="1970"/>
  </r>
  <r>
    <x v="0"/>
    <x v="9"/>
    <x v="14"/>
    <n v="0"/>
    <n v="0"/>
    <n v="0"/>
    <n v="0"/>
    <n v="0"/>
    <n v="0"/>
    <n v="0"/>
    <n v="0"/>
    <n v="0"/>
    <n v="0"/>
    <n v="0"/>
    <n v="0"/>
    <n v="1431"/>
    <n v="1155"/>
    <n v="1484"/>
  </r>
  <r>
    <x v="0"/>
    <x v="9"/>
    <x v="15"/>
    <n v="0"/>
    <n v="0"/>
    <n v="0"/>
    <n v="0"/>
    <n v="0"/>
    <n v="0"/>
    <n v="0"/>
    <n v="0"/>
    <n v="0"/>
    <n v="0"/>
    <n v="0"/>
    <n v="0"/>
    <n v="6720"/>
    <n v="7285"/>
    <n v="7946"/>
  </r>
  <r>
    <x v="0"/>
    <x v="9"/>
    <x v="16"/>
    <n v="0"/>
    <n v="0"/>
    <n v="0"/>
    <n v="0"/>
    <n v="0"/>
    <n v="0"/>
    <n v="0"/>
    <n v="0"/>
    <n v="0"/>
    <n v="0"/>
    <n v="0"/>
    <n v="0"/>
    <n v="635"/>
    <n v="475"/>
    <n v="459"/>
  </r>
  <r>
    <x v="0"/>
    <x v="9"/>
    <x v="17"/>
    <n v="0"/>
    <n v="0"/>
    <n v="0"/>
    <n v="0"/>
    <n v="0"/>
    <n v="0"/>
    <n v="0"/>
    <n v="0"/>
    <n v="0"/>
    <n v="0"/>
    <n v="0"/>
    <n v="0"/>
    <s v=":"/>
    <s v=":"/>
    <s v=":"/>
  </r>
  <r>
    <x v="0"/>
    <x v="9"/>
    <x v="18"/>
    <n v="0"/>
    <n v="0"/>
    <n v="0"/>
    <n v="0"/>
    <n v="0"/>
    <n v="0"/>
    <n v="0"/>
    <n v="0"/>
    <n v="0"/>
    <n v="0"/>
    <n v="0"/>
    <n v="0"/>
    <s v=":"/>
    <s v=":"/>
    <s v=":"/>
  </r>
  <r>
    <x v="0"/>
    <x v="9"/>
    <x v="19"/>
    <n v="0"/>
    <n v="0"/>
    <n v="0"/>
    <n v="0"/>
    <n v="0"/>
    <n v="0"/>
    <n v="0"/>
    <n v="0"/>
    <n v="0"/>
    <n v="0"/>
    <n v="0"/>
    <n v="0"/>
    <s v=":"/>
    <s v=":"/>
    <s v=":"/>
  </r>
  <r>
    <x v="0"/>
    <x v="9"/>
    <x v="20"/>
    <n v="0"/>
    <n v="0"/>
    <n v="0"/>
    <n v="0"/>
    <n v="0"/>
    <n v="0"/>
    <n v="0"/>
    <n v="0"/>
    <n v="0"/>
    <n v="0"/>
    <n v="0"/>
    <n v="0"/>
    <n v="2490"/>
    <n v="2971"/>
    <n v="2989"/>
  </r>
  <r>
    <x v="0"/>
    <x v="9"/>
    <x v="21"/>
    <n v="0"/>
    <n v="0"/>
    <n v="0"/>
    <n v="0"/>
    <n v="0"/>
    <n v="0"/>
    <n v="0"/>
    <n v="0"/>
    <n v="0"/>
    <n v="0"/>
    <n v="0"/>
    <n v="0"/>
    <n v="16298"/>
    <n v="17305"/>
    <n v="18674"/>
  </r>
  <r>
    <x v="0"/>
    <x v="9"/>
    <x v="22"/>
    <n v="0"/>
    <n v="0"/>
    <n v="0"/>
    <n v="0"/>
    <n v="0"/>
    <n v="0"/>
    <n v="0"/>
    <n v="0"/>
    <n v="0"/>
    <n v="0"/>
    <n v="0"/>
    <n v="0"/>
    <n v="20751"/>
    <n v="22992"/>
    <n v="22390"/>
  </r>
  <r>
    <x v="0"/>
    <x v="9"/>
    <x v="23"/>
    <n v="0"/>
    <n v="0"/>
    <n v="0"/>
    <n v="0"/>
    <n v="0"/>
    <n v="0"/>
    <n v="0"/>
    <n v="0"/>
    <n v="0"/>
    <n v="0"/>
    <n v="0"/>
    <n v="0"/>
    <n v="0"/>
    <n v="0"/>
    <n v="0"/>
  </r>
  <r>
    <x v="0"/>
    <x v="9"/>
    <x v="24"/>
    <n v="0"/>
    <n v="0"/>
    <n v="0"/>
    <n v="0"/>
    <n v="0"/>
    <n v="0"/>
    <n v="0"/>
    <n v="0"/>
    <n v="0"/>
    <n v="0"/>
    <n v="0"/>
    <n v="0"/>
    <n v="337"/>
    <n v="750"/>
    <n v="1165"/>
  </r>
  <r>
    <x v="0"/>
    <x v="9"/>
    <x v="25"/>
    <n v="0"/>
    <n v="0"/>
    <n v="0"/>
    <n v="0"/>
    <n v="0"/>
    <n v="0"/>
    <n v="0"/>
    <n v="0"/>
    <n v="0"/>
    <n v="0"/>
    <n v="0"/>
    <n v="0"/>
    <n v="3860"/>
    <n v="3952"/>
    <n v="4510"/>
  </r>
  <r>
    <x v="0"/>
    <x v="9"/>
    <x v="26"/>
    <n v="0"/>
    <n v="0"/>
    <n v="0"/>
    <n v="0"/>
    <n v="0"/>
    <n v="0"/>
    <n v="0"/>
    <n v="0"/>
    <n v="0"/>
    <n v="0"/>
    <n v="0"/>
    <n v="0"/>
    <n v="732"/>
    <n v="600"/>
    <n v="554"/>
  </r>
  <r>
    <x v="0"/>
    <x v="9"/>
    <x v="27"/>
    <n v="0"/>
    <n v="0"/>
    <n v="0"/>
    <n v="0"/>
    <n v="0"/>
    <n v="0"/>
    <n v="0"/>
    <n v="0"/>
    <n v="0"/>
    <n v="0"/>
    <n v="0"/>
    <n v="0"/>
    <n v="1886"/>
    <n v="2485"/>
    <n v="3218"/>
  </r>
  <r>
    <x v="0"/>
    <x v="9"/>
    <x v="28"/>
    <n v="0"/>
    <n v="0"/>
    <n v="0"/>
    <n v="0"/>
    <n v="0"/>
    <n v="0"/>
    <n v="0"/>
    <n v="0"/>
    <n v="0"/>
    <n v="0"/>
    <n v="0"/>
    <n v="0"/>
    <s v=":"/>
    <s v=":"/>
    <s v=":"/>
  </r>
  <r>
    <x v="0"/>
    <x v="9"/>
    <x v="29"/>
    <n v="0"/>
    <n v="0"/>
    <n v="0"/>
    <n v="0"/>
    <n v="0"/>
    <n v="0"/>
    <n v="0"/>
    <n v="0"/>
    <n v="0"/>
    <n v="0"/>
    <n v="0"/>
    <n v="0"/>
    <n v="4140"/>
    <n v="4202"/>
    <n v="4159"/>
  </r>
  <r>
    <x v="0"/>
    <x v="9"/>
    <x v="30"/>
    <n v="0"/>
    <n v="0"/>
    <n v="0"/>
    <n v="0"/>
    <n v="0"/>
    <n v="0"/>
    <n v="0"/>
    <n v="0"/>
    <n v="0"/>
    <n v="0"/>
    <n v="0"/>
    <n v="0"/>
    <n v="3720"/>
    <n v="3951"/>
    <n v="4288"/>
  </r>
  <r>
    <x v="0"/>
    <x v="9"/>
    <x v="31"/>
    <n v="0"/>
    <n v="0"/>
    <n v="0"/>
    <n v="0"/>
    <n v="0"/>
    <n v="0"/>
    <n v="0"/>
    <n v="0"/>
    <n v="0"/>
    <n v="0"/>
    <n v="0"/>
    <n v="0"/>
    <n v="10673"/>
    <n v="11525"/>
    <n v="14111"/>
  </r>
  <r>
    <x v="0"/>
    <x v="9"/>
    <x v="32"/>
    <n v="0"/>
    <n v="0"/>
    <n v="0"/>
    <n v="0"/>
    <n v="0"/>
    <n v="0"/>
    <n v="0"/>
    <n v="0"/>
    <n v="0"/>
    <n v="0"/>
    <n v="0"/>
    <n v="0"/>
    <n v="7800"/>
    <n v="9750"/>
    <n v="11377"/>
  </r>
  <r>
    <x v="0"/>
    <x v="9"/>
    <x v="33"/>
    <n v="0"/>
    <n v="0"/>
    <n v="0"/>
    <n v="0"/>
    <n v="0"/>
    <n v="0"/>
    <n v="0"/>
    <n v="0"/>
    <n v="0"/>
    <n v="0"/>
    <n v="0"/>
    <n v="0"/>
    <n v="4391"/>
    <n v="4548"/>
    <n v="5019"/>
  </r>
  <r>
    <x v="0"/>
    <x v="9"/>
    <x v="34"/>
    <n v="0"/>
    <n v="0"/>
    <n v="0"/>
    <n v="0"/>
    <n v="0"/>
    <n v="0"/>
    <n v="0"/>
    <n v="0"/>
    <n v="0"/>
    <n v="0"/>
    <n v="0"/>
    <n v="0"/>
    <n v="12830"/>
    <n v="13485"/>
    <n v="14043"/>
  </r>
  <r>
    <x v="0"/>
    <x v="9"/>
    <x v="35"/>
    <n v="0"/>
    <n v="0"/>
    <n v="0"/>
    <n v="0"/>
    <n v="0"/>
    <n v="0"/>
    <n v="0"/>
    <n v="0"/>
    <n v="0"/>
    <n v="0"/>
    <n v="0"/>
    <n v="0"/>
    <n v="11430"/>
    <n v="12107"/>
    <n v="13330"/>
  </r>
  <r>
    <x v="0"/>
    <x v="9"/>
    <x v="36"/>
    <n v="0"/>
    <n v="0"/>
    <n v="0"/>
    <n v="0"/>
    <n v="0"/>
    <n v="0"/>
    <n v="0"/>
    <n v="0"/>
    <n v="0"/>
    <n v="0"/>
    <n v="0"/>
    <n v="0"/>
    <n v="27313"/>
    <n v="28967"/>
    <n v="31227"/>
  </r>
  <r>
    <x v="0"/>
    <x v="9"/>
    <x v="37"/>
    <n v="0"/>
    <n v="0"/>
    <n v="0"/>
    <n v="0"/>
    <n v="0"/>
    <n v="0"/>
    <n v="0"/>
    <n v="0"/>
    <n v="0"/>
    <n v="0"/>
    <n v="0"/>
    <n v="0"/>
    <n v="3137"/>
    <n v="3416"/>
    <n v="3796"/>
  </r>
  <r>
    <x v="0"/>
    <x v="9"/>
    <x v="38"/>
    <n v="0"/>
    <n v="0"/>
    <n v="0"/>
    <n v="0"/>
    <n v="0"/>
    <n v="0"/>
    <n v="0"/>
    <n v="0"/>
    <n v="0"/>
    <n v="0"/>
    <n v="0"/>
    <n v="0"/>
    <n v="0"/>
    <n v="0"/>
    <n v="0"/>
  </r>
  <r>
    <x v="0"/>
    <x v="9"/>
    <x v="39"/>
    <n v="0"/>
    <n v="0"/>
    <n v="0"/>
    <n v="0"/>
    <n v="0"/>
    <n v="0"/>
    <n v="0"/>
    <n v="0"/>
    <n v="0"/>
    <n v="0"/>
    <n v="0"/>
    <n v="0"/>
    <n v="46070"/>
    <n v="48499"/>
    <n v="52357"/>
  </r>
  <r>
    <x v="0"/>
    <x v="9"/>
    <x v="40"/>
    <n v="0"/>
    <n v="0"/>
    <n v="0"/>
    <n v="0"/>
    <n v="0"/>
    <n v="0"/>
    <n v="0"/>
    <n v="0"/>
    <n v="0"/>
    <n v="0"/>
    <n v="0"/>
    <n v="0"/>
    <n v="16557"/>
    <n v="17361"/>
    <n v="19274"/>
  </r>
  <r>
    <x v="0"/>
    <x v="9"/>
    <x v="41"/>
    <n v="0"/>
    <n v="0"/>
    <n v="0"/>
    <n v="0"/>
    <n v="0"/>
    <n v="0"/>
    <n v="0"/>
    <n v="0"/>
    <n v="0"/>
    <n v="0"/>
    <n v="0"/>
    <n v="0"/>
    <n v="29513"/>
    <n v="31138"/>
    <n v="33083"/>
  </r>
  <r>
    <x v="0"/>
    <x v="10"/>
    <x v="0"/>
    <n v="64715"/>
    <n v="64845"/>
    <n v="65433"/>
    <n v="67577"/>
    <n v="72846"/>
    <n v="75029"/>
    <n v="76788"/>
    <n v="82740"/>
    <n v="86240"/>
    <n v="88816"/>
    <n v="93309"/>
    <n v="96159"/>
    <n v="0"/>
    <n v="0"/>
    <n v="0"/>
  </r>
  <r>
    <x v="0"/>
    <x v="10"/>
    <x v="1"/>
    <n v="629"/>
    <n v="585"/>
    <n v="663"/>
    <n v="618"/>
    <n v="588"/>
    <n v="524"/>
    <n v="672"/>
    <n v="832"/>
    <n v="765"/>
    <n v="753"/>
    <n v="616"/>
    <n v="815"/>
    <n v="0"/>
    <n v="0"/>
    <n v="0"/>
  </r>
  <r>
    <x v="0"/>
    <x v="10"/>
    <x v="2"/>
    <s v=":"/>
    <s v=":"/>
    <s v=":"/>
    <s v=":"/>
    <s v=":"/>
    <s v=":"/>
    <s v=":"/>
    <s v=":"/>
    <s v=":"/>
    <s v=":"/>
    <s v=":"/>
    <s v=":"/>
    <n v="0"/>
    <n v="0"/>
    <n v="0"/>
  </r>
  <r>
    <x v="0"/>
    <x v="10"/>
    <x v="3"/>
    <n v="287"/>
    <n v="368"/>
    <n v="313"/>
    <n v="315"/>
    <n v="343"/>
    <n v="419"/>
    <n v="412"/>
    <n v="443"/>
    <n v="371"/>
    <n v="391"/>
    <n v="370"/>
    <n v="412"/>
    <n v="0"/>
    <n v="0"/>
    <n v="0"/>
  </r>
  <r>
    <x v="0"/>
    <x v="10"/>
    <x v="4"/>
    <n v="28"/>
    <n v="33"/>
    <n v="27"/>
    <n v="3"/>
    <n v="5"/>
    <n v="9"/>
    <n v="13"/>
    <n v="1"/>
    <n v="5"/>
    <n v="1"/>
    <s v=":"/>
    <s v=":"/>
    <n v="0"/>
    <n v="0"/>
    <n v="0"/>
  </r>
  <r>
    <x v="0"/>
    <x v="10"/>
    <x v="5"/>
    <n v="0"/>
    <n v="0"/>
    <n v="0"/>
    <n v="0"/>
    <n v="0"/>
    <n v="0"/>
    <n v="0"/>
    <n v="0"/>
    <n v="0"/>
    <n v="0"/>
    <s v=":"/>
    <s v=":"/>
    <n v="0"/>
    <n v="0"/>
    <n v="0"/>
  </r>
  <r>
    <x v="0"/>
    <x v="10"/>
    <x v="6"/>
    <n v="28"/>
    <n v="33"/>
    <n v="27"/>
    <n v="3"/>
    <n v="5"/>
    <n v="9"/>
    <n v="13"/>
    <n v="1"/>
    <n v="5"/>
    <n v="1"/>
    <s v=":"/>
    <s v=":"/>
    <n v="0"/>
    <n v="0"/>
    <n v="0"/>
  </r>
  <r>
    <x v="0"/>
    <x v="10"/>
    <x v="7"/>
    <n v="13886"/>
    <n v="12536"/>
    <n v="12073"/>
    <n v="11722"/>
    <n v="12490"/>
    <n v="12437"/>
    <n v="11321"/>
    <n v="12389"/>
    <n v="12762"/>
    <n v="13544"/>
    <n v="13607"/>
    <n v="12743"/>
    <n v="0"/>
    <n v="0"/>
    <n v="0"/>
  </r>
  <r>
    <x v="0"/>
    <x v="10"/>
    <x v="8"/>
    <n v="2395"/>
    <n v="2273"/>
    <n v="1581"/>
    <n v="1659"/>
    <n v="1873"/>
    <n v="1777"/>
    <n v="1758"/>
    <n v="1744"/>
    <n v="2295"/>
    <n v="2249"/>
    <n v="2352"/>
    <n v="2336"/>
    <n v="0"/>
    <n v="0"/>
    <n v="0"/>
  </r>
  <r>
    <x v="0"/>
    <x v="10"/>
    <x v="9"/>
    <n v="73"/>
    <n v="37"/>
    <n v="61"/>
    <n v="68"/>
    <n v="68"/>
    <n v="70"/>
    <n v="48"/>
    <n v="47"/>
    <n v="40"/>
    <n v="34"/>
    <n v="45"/>
    <n v="37"/>
    <n v="0"/>
    <n v="0"/>
    <n v="0"/>
  </r>
  <r>
    <x v="0"/>
    <x v="10"/>
    <x v="10"/>
    <n v="575"/>
    <n v="496"/>
    <n v="536"/>
    <n v="613"/>
    <n v="591"/>
    <n v="534"/>
    <n v="513"/>
    <n v="576"/>
    <n v="592"/>
    <n v="536"/>
    <n v="597"/>
    <n v="653"/>
    <n v="0"/>
    <n v="0"/>
    <n v="0"/>
  </r>
  <r>
    <x v="0"/>
    <x v="10"/>
    <x v="11"/>
    <n v="268"/>
    <n v="139"/>
    <n v="258"/>
    <n v="265"/>
    <n v="222"/>
    <n v="259"/>
    <n v="239"/>
    <n v="190"/>
    <n v="185"/>
    <n v="165"/>
    <n v="145"/>
    <n v="155"/>
    <n v="0"/>
    <n v="0"/>
    <n v="0"/>
  </r>
  <r>
    <x v="0"/>
    <x v="10"/>
    <x v="12"/>
    <n v="3348"/>
    <n v="3404"/>
    <n v="4146"/>
    <n v="2973"/>
    <n v="3194"/>
    <n v="3377"/>
    <n v="2280"/>
    <n v="3079"/>
    <n v="3291"/>
    <n v="3907"/>
    <n v="4024"/>
    <n v="2587"/>
    <n v="0"/>
    <n v="0"/>
    <n v="0"/>
  </r>
  <r>
    <x v="0"/>
    <x v="10"/>
    <x v="13"/>
    <n v="420"/>
    <n v="494"/>
    <n v="512"/>
    <n v="518"/>
    <n v="547"/>
    <n v="564"/>
    <n v="580"/>
    <n v="586"/>
    <n v="658"/>
    <n v="641"/>
    <n v="545"/>
    <n v="652"/>
    <n v="0"/>
    <n v="0"/>
    <n v="0"/>
  </r>
  <r>
    <x v="0"/>
    <x v="10"/>
    <x v="14"/>
    <n v="1630"/>
    <n v="572"/>
    <n v="485"/>
    <n v="426"/>
    <n v="367"/>
    <n v="415"/>
    <n v="417"/>
    <n v="514"/>
    <n v="518"/>
    <n v="566"/>
    <n v="529"/>
    <n v="460"/>
    <n v="0"/>
    <n v="0"/>
    <n v="0"/>
  </r>
  <r>
    <x v="0"/>
    <x v="10"/>
    <x v="15"/>
    <n v="4339"/>
    <n v="3949"/>
    <n v="3552"/>
    <n v="4129"/>
    <n v="4598"/>
    <n v="4458"/>
    <n v="4342"/>
    <n v="4453"/>
    <n v="4012"/>
    <n v="4221"/>
    <n v="4169"/>
    <n v="4651"/>
    <n v="0"/>
    <n v="0"/>
    <n v="0"/>
  </r>
  <r>
    <x v="0"/>
    <x v="10"/>
    <x v="16"/>
    <n v="482"/>
    <n v="516"/>
    <n v="381"/>
    <n v="469"/>
    <n v="451"/>
    <n v="438"/>
    <n v="573"/>
    <n v="584"/>
    <n v="526"/>
    <n v="580"/>
    <n v="538"/>
    <n v="497"/>
    <n v="0"/>
    <n v="0"/>
    <n v="0"/>
  </r>
  <r>
    <x v="0"/>
    <x v="10"/>
    <x v="17"/>
    <n v="266"/>
    <n v="354"/>
    <n v="338"/>
    <n v="354"/>
    <n v="344"/>
    <n v="317"/>
    <n v="309"/>
    <n v="333"/>
    <n v="360"/>
    <n v="360"/>
    <n v="325"/>
    <n v="319"/>
    <n v="0"/>
    <n v="0"/>
    <n v="0"/>
  </r>
  <r>
    <x v="0"/>
    <x v="10"/>
    <x v="18"/>
    <n v="90"/>
    <n v="302"/>
    <n v="223"/>
    <n v="248"/>
    <n v="235"/>
    <n v="228"/>
    <n v="262"/>
    <n v="283"/>
    <n v="285"/>
    <n v="285"/>
    <n v="338"/>
    <n v="396"/>
    <n v="0"/>
    <n v="0"/>
    <n v="0"/>
  </r>
  <r>
    <x v="0"/>
    <x v="10"/>
    <x v="19"/>
    <s v=":"/>
    <s v=":"/>
    <s v=":"/>
    <s v=":"/>
    <s v=":"/>
    <s v=":"/>
    <s v=":"/>
    <s v=":"/>
    <s v=":"/>
    <s v=":"/>
    <s v=":"/>
    <s v=":"/>
    <n v="0"/>
    <n v="0"/>
    <n v="0"/>
  </r>
  <r>
    <x v="0"/>
    <x v="10"/>
    <x v="20"/>
    <n v="713"/>
    <n v="872"/>
    <n v="837"/>
    <n v="862"/>
    <n v="803"/>
    <n v="855"/>
    <n v="892"/>
    <n v="1039"/>
    <n v="1003"/>
    <n v="1179"/>
    <n v="1150"/>
    <n v="1139"/>
    <n v="0"/>
    <n v="0"/>
    <n v="0"/>
  </r>
  <r>
    <x v="0"/>
    <x v="10"/>
    <x v="21"/>
    <n v="5636"/>
    <n v="5192"/>
    <n v="5151"/>
    <n v="5373"/>
    <n v="6548"/>
    <n v="6771"/>
    <n v="7431"/>
    <n v="7662"/>
    <n v="8003"/>
    <n v="8719"/>
    <n v="9163"/>
    <n v="9979"/>
    <n v="0"/>
    <n v="0"/>
    <n v="0"/>
  </r>
  <r>
    <x v="0"/>
    <x v="10"/>
    <x v="22"/>
    <n v="7126"/>
    <n v="6663"/>
    <n v="7038"/>
    <n v="7063"/>
    <n v="7929"/>
    <n v="7678"/>
    <n v="8239"/>
    <n v="9967"/>
    <n v="10612"/>
    <n v="10802"/>
    <n v="11764"/>
    <n v="12128"/>
    <n v="0"/>
    <n v="0"/>
    <n v="0"/>
  </r>
  <r>
    <x v="0"/>
    <x v="10"/>
    <x v="23"/>
    <n v="0"/>
    <n v="0"/>
    <n v="0"/>
    <n v="0"/>
    <n v="0"/>
    <n v="0"/>
    <n v="0"/>
    <n v="0"/>
    <n v="0"/>
    <n v="0"/>
    <n v="0"/>
    <n v="0"/>
    <n v="0"/>
    <n v="0"/>
    <n v="0"/>
  </r>
  <r>
    <x v="0"/>
    <x v="10"/>
    <x v="24"/>
    <n v="807"/>
    <n v="1487"/>
    <n v="1427"/>
    <n v="1619"/>
    <n v="1789"/>
    <n v="1312"/>
    <n v="1185"/>
    <n v="1573"/>
    <n v="1437"/>
    <n v="1347"/>
    <n v="992"/>
    <n v="1017"/>
    <n v="0"/>
    <n v="0"/>
    <n v="0"/>
  </r>
  <r>
    <x v="0"/>
    <x v="10"/>
    <x v="25"/>
    <n v="1940"/>
    <n v="1890"/>
    <n v="2117"/>
    <n v="2328"/>
    <n v="2612"/>
    <n v="2364"/>
    <n v="1977"/>
    <n v="2839"/>
    <n v="2639"/>
    <n v="2594"/>
    <n v="2736"/>
    <n v="2574"/>
    <n v="0"/>
    <n v="0"/>
    <n v="0"/>
  </r>
  <r>
    <x v="0"/>
    <x v="10"/>
    <x v="26"/>
    <n v="437"/>
    <n v="544"/>
    <n v="525"/>
    <n v="513"/>
    <n v="403"/>
    <n v="487"/>
    <n v="483"/>
    <n v="535"/>
    <n v="523"/>
    <n v="508"/>
    <n v="508"/>
    <n v="475"/>
    <n v="0"/>
    <n v="0"/>
    <n v="0"/>
  </r>
  <r>
    <x v="0"/>
    <x v="10"/>
    <x v="27"/>
    <n v="865"/>
    <n v="858"/>
    <n v="911"/>
    <n v="976"/>
    <n v="1073"/>
    <n v="1167"/>
    <n v="1240"/>
    <n v="1311"/>
    <n v="1330"/>
    <n v="1311"/>
    <n v="1388"/>
    <n v="1556"/>
    <n v="0"/>
    <n v="0"/>
    <n v="0"/>
  </r>
  <r>
    <x v="0"/>
    <x v="10"/>
    <x v="28"/>
    <n v="1633"/>
    <n v="1655"/>
    <n v="1840"/>
    <n v="2080"/>
    <n v="2187"/>
    <n v="2192"/>
    <n v="2283"/>
    <n v="2321"/>
    <n v="2905"/>
    <n v="2906"/>
    <n v="3120"/>
    <n v="3268"/>
    <n v="0"/>
    <n v="0"/>
    <n v="0"/>
  </r>
  <r>
    <x v="0"/>
    <x v="10"/>
    <x v="29"/>
    <n v="2492"/>
    <n v="2889"/>
    <n v="1930"/>
    <n v="1721"/>
    <n v="2038"/>
    <n v="2450"/>
    <n v="2368"/>
    <n v="2446"/>
    <n v="2743"/>
    <n v="2524"/>
    <n v="2441"/>
    <n v="1847"/>
    <n v="0"/>
    <n v="0"/>
    <n v="0"/>
  </r>
  <r>
    <x v="0"/>
    <x v="10"/>
    <x v="30"/>
    <n v="1705"/>
    <n v="1677"/>
    <n v="1826"/>
    <n v="1845"/>
    <n v="2020"/>
    <n v="2126"/>
    <n v="2156"/>
    <n v="2221"/>
    <n v="2372"/>
    <n v="2491"/>
    <n v="2553"/>
    <n v="2500"/>
    <n v="0"/>
    <n v="0"/>
    <n v="0"/>
  </r>
  <r>
    <x v="0"/>
    <x v="10"/>
    <x v="31"/>
    <n v="4091"/>
    <n v="3903"/>
    <n v="4179"/>
    <n v="4341"/>
    <n v="3941"/>
    <n v="4206"/>
    <n v="4416"/>
    <n v="4857"/>
    <n v="4985"/>
    <n v="4982"/>
    <n v="5907"/>
    <n v="6357"/>
    <n v="0"/>
    <n v="0"/>
    <n v="0"/>
  </r>
  <r>
    <x v="0"/>
    <x v="10"/>
    <x v="32"/>
    <n v="2788"/>
    <n v="2827"/>
    <n v="2727"/>
    <n v="2928"/>
    <n v="3261"/>
    <n v="3874"/>
    <n v="3854"/>
    <n v="3406"/>
    <n v="3339"/>
    <n v="3291"/>
    <n v="3441"/>
    <n v="4476"/>
    <n v="0"/>
    <n v="0"/>
    <n v="0"/>
  </r>
  <r>
    <x v="0"/>
    <x v="10"/>
    <x v="33"/>
    <n v="1762"/>
    <n v="1667"/>
    <n v="1609"/>
    <n v="1892"/>
    <n v="2043"/>
    <n v="2216"/>
    <n v="2374"/>
    <n v="2357"/>
    <n v="2272"/>
    <n v="2544"/>
    <n v="2869"/>
    <n v="2952"/>
    <n v="0"/>
    <n v="0"/>
    <n v="0"/>
  </r>
  <r>
    <x v="0"/>
    <x v="10"/>
    <x v="34"/>
    <n v="4036"/>
    <n v="4414"/>
    <n v="4741"/>
    <n v="4878"/>
    <n v="5173"/>
    <n v="5247"/>
    <n v="5981"/>
    <n v="6163"/>
    <n v="6483"/>
    <n v="6760"/>
    <n v="7146"/>
    <n v="7278"/>
    <n v="0"/>
    <n v="0"/>
    <n v="0"/>
  </r>
  <r>
    <x v="0"/>
    <x v="10"/>
    <x v="35"/>
    <n v="3746"/>
    <n v="3995"/>
    <n v="4274"/>
    <n v="4501"/>
    <n v="4795"/>
    <n v="5099"/>
    <n v="5294"/>
    <n v="5401"/>
    <n v="5893"/>
    <n v="6122"/>
    <n v="6287"/>
    <n v="6551"/>
    <n v="0"/>
    <n v="0"/>
    <n v="0"/>
  </r>
  <r>
    <x v="0"/>
    <x v="10"/>
    <x v="36"/>
    <n v="8369"/>
    <n v="8906"/>
    <n v="9342"/>
    <n v="10179"/>
    <n v="10887"/>
    <n v="11416"/>
    <n v="12168"/>
    <n v="12671"/>
    <n v="13584"/>
    <n v="13802"/>
    <n v="14670"/>
    <n v="15358"/>
    <n v="0"/>
    <n v="0"/>
    <n v="0"/>
  </r>
  <r>
    <x v="0"/>
    <x v="10"/>
    <x v="37"/>
    <n v="1294"/>
    <n v="1288"/>
    <n v="1316"/>
    <n v="1358"/>
    <n v="1445"/>
    <n v="1539"/>
    <n v="1587"/>
    <n v="1669"/>
    <n v="1664"/>
    <n v="1751"/>
    <n v="1805"/>
    <n v="1891"/>
    <n v="0"/>
    <n v="0"/>
    <n v="0"/>
  </r>
  <r>
    <x v="0"/>
    <x v="10"/>
    <x v="38"/>
    <n v="0"/>
    <n v="0"/>
    <n v="0"/>
    <n v="0"/>
    <n v="0"/>
    <n v="0"/>
    <n v="0"/>
    <n v="0"/>
    <n v="0"/>
    <n v="0"/>
    <n v="0"/>
    <n v="0"/>
    <n v="0"/>
    <n v="0"/>
    <n v="0"/>
  </r>
  <r>
    <x v="0"/>
    <x v="10"/>
    <x v="39"/>
    <n v="14559"/>
    <n v="15659"/>
    <n v="16485"/>
    <n v="17454"/>
    <n v="18487"/>
    <n v="19231"/>
    <n v="20807"/>
    <n v="21679"/>
    <n v="22986"/>
    <n v="23567"/>
    <n v="24970"/>
    <n v="25961"/>
    <n v="0"/>
    <n v="0"/>
    <n v="0"/>
  </r>
  <r>
    <x v="0"/>
    <x v="10"/>
    <x v="40"/>
    <n v="5458"/>
    <n v="5836"/>
    <n v="6077"/>
    <n v="6469"/>
    <n v="6971"/>
    <n v="7014"/>
    <n v="7807"/>
    <n v="8125"/>
    <n v="8644"/>
    <n v="8617"/>
    <n v="9262"/>
    <n v="9535"/>
    <n v="0"/>
    <n v="0"/>
    <n v="0"/>
  </r>
  <r>
    <x v="0"/>
    <x v="10"/>
    <x v="41"/>
    <n v="9101"/>
    <n v="9823"/>
    <n v="10408"/>
    <n v="10985"/>
    <n v="11516"/>
    <n v="12217"/>
    <n v="13000"/>
    <n v="13554"/>
    <n v="14342"/>
    <n v="14950"/>
    <n v="15708"/>
    <n v="16426"/>
    <n v="0"/>
    <n v="0"/>
    <n v="0"/>
  </r>
  <r>
    <x v="0"/>
    <x v="11"/>
    <x v="0"/>
    <n v="51183"/>
    <n v="48884"/>
    <n v="51472"/>
    <n v="51737"/>
    <n v="53232"/>
    <n v="55740"/>
    <n v="57692"/>
    <n v="62342"/>
    <n v="62442"/>
    <n v="65409"/>
    <n v="70772"/>
    <n v="72842"/>
    <n v="0"/>
    <n v="0"/>
    <n v="0"/>
  </r>
  <r>
    <x v="0"/>
    <x v="11"/>
    <x v="1"/>
    <n v="655"/>
    <n v="527"/>
    <n v="627"/>
    <n v="604"/>
    <n v="530"/>
    <n v="484"/>
    <n v="531"/>
    <n v="582"/>
    <n v="592"/>
    <n v="621"/>
    <n v="569"/>
    <n v="716"/>
    <n v="0"/>
    <n v="0"/>
    <n v="0"/>
  </r>
  <r>
    <x v="0"/>
    <x v="11"/>
    <x v="2"/>
    <s v=":"/>
    <s v=":"/>
    <s v=":"/>
    <s v=":"/>
    <s v=":"/>
    <s v=":"/>
    <s v=":"/>
    <s v=":"/>
    <s v=":"/>
    <s v=":"/>
    <s v=":"/>
    <s v=":"/>
    <n v="0"/>
    <n v="0"/>
    <n v="0"/>
  </r>
  <r>
    <x v="0"/>
    <x v="11"/>
    <x v="3"/>
    <s v=":"/>
    <s v=":"/>
    <s v=":"/>
    <s v=":"/>
    <s v=":"/>
    <s v=":"/>
    <s v=":"/>
    <s v=":"/>
    <s v=":"/>
    <s v=":"/>
    <n v="186"/>
    <n v="155"/>
    <n v="0"/>
    <n v="0"/>
    <n v="0"/>
  </r>
  <r>
    <x v="0"/>
    <x v="11"/>
    <x v="4"/>
    <n v="60"/>
    <n v="41"/>
    <n v="65"/>
    <n v="101"/>
    <n v="272"/>
    <n v="95"/>
    <n v="103"/>
    <n v="66"/>
    <n v="66"/>
    <n v="23"/>
    <s v=":"/>
    <s v=":"/>
    <n v="0"/>
    <n v="0"/>
    <n v="0"/>
  </r>
  <r>
    <x v="0"/>
    <x v="11"/>
    <x v="5"/>
    <s v=":"/>
    <s v=":"/>
    <s v=":"/>
    <s v=":"/>
    <s v=":"/>
    <s v=":"/>
    <s v=":"/>
    <s v=":"/>
    <s v=":"/>
    <s v=":"/>
    <s v=":"/>
    <s v=":"/>
    <n v="0"/>
    <n v="0"/>
    <n v="0"/>
  </r>
  <r>
    <x v="0"/>
    <x v="11"/>
    <x v="6"/>
    <s v=":"/>
    <s v=":"/>
    <s v=":"/>
    <s v=":"/>
    <s v=":"/>
    <s v=":"/>
    <s v=":"/>
    <s v=":"/>
    <s v=":"/>
    <s v=":"/>
    <s v=":"/>
    <s v=":"/>
    <n v="0"/>
    <n v="0"/>
    <n v="0"/>
  </r>
  <r>
    <x v="0"/>
    <x v="11"/>
    <x v="7"/>
    <n v="9617"/>
    <n v="8464"/>
    <n v="8786"/>
    <n v="8033"/>
    <n v="7245"/>
    <n v="8608"/>
    <n v="8230"/>
    <n v="9927"/>
    <n v="8675"/>
    <n v="9508"/>
    <n v="9370"/>
    <n v="10055"/>
    <n v="0"/>
    <n v="0"/>
    <n v="0"/>
  </r>
  <r>
    <x v="0"/>
    <x v="11"/>
    <x v="8"/>
    <n v="226"/>
    <n v="431"/>
    <n v="288"/>
    <n v="227"/>
    <n v="263"/>
    <n v="393"/>
    <n v="217"/>
    <n v="306"/>
    <n v="283"/>
    <n v="346"/>
    <n v="365"/>
    <n v="349"/>
    <n v="0"/>
    <n v="0"/>
    <n v="0"/>
  </r>
  <r>
    <x v="0"/>
    <x v="11"/>
    <x v="9"/>
    <n v="54"/>
    <n v="48"/>
    <n v="73"/>
    <n v="65"/>
    <n v="61"/>
    <n v="59"/>
    <n v="60"/>
    <n v="54"/>
    <n v="56"/>
    <n v="56"/>
    <n v="57"/>
    <n v="52"/>
    <n v="0"/>
    <n v="0"/>
    <n v="0"/>
  </r>
  <r>
    <x v="0"/>
    <x v="11"/>
    <x v="10"/>
    <n v="301"/>
    <n v="216"/>
    <n v="192"/>
    <n v="170"/>
    <n v="198"/>
    <n v="146"/>
    <n v="214"/>
    <n v="229"/>
    <n v="244"/>
    <n v="216"/>
    <n v="201"/>
    <n v="190"/>
    <n v="0"/>
    <n v="0"/>
    <n v="0"/>
  </r>
  <r>
    <x v="0"/>
    <x v="11"/>
    <x v="11"/>
    <n v="95"/>
    <n v="118"/>
    <n v="102"/>
    <n v="92"/>
    <n v="92"/>
    <n v="94"/>
    <n v="88"/>
    <n v="92"/>
    <n v="90"/>
    <n v="110"/>
    <n v="105"/>
    <n v="105"/>
    <n v="0"/>
    <n v="0"/>
    <n v="0"/>
  </r>
  <r>
    <x v="0"/>
    <x v="11"/>
    <x v="12"/>
    <n v="3449"/>
    <n v="3485"/>
    <n v="4054"/>
    <n v="3386"/>
    <n v="2428"/>
    <n v="3473"/>
    <n v="3449"/>
    <n v="5130"/>
    <n v="3474"/>
    <n v="3987"/>
    <n v="4243"/>
    <n v="4272"/>
    <n v="0"/>
    <n v="0"/>
    <n v="0"/>
  </r>
  <r>
    <x v="0"/>
    <x v="11"/>
    <x v="13"/>
    <n v="695"/>
    <n v="933"/>
    <n v="618"/>
    <n v="731"/>
    <n v="879"/>
    <n v="1009"/>
    <n v="928"/>
    <n v="802"/>
    <n v="1153"/>
    <n v="888"/>
    <n v="1137"/>
    <n v="1087"/>
    <n v="0"/>
    <n v="0"/>
    <n v="0"/>
  </r>
  <r>
    <x v="0"/>
    <x v="11"/>
    <x v="14"/>
    <n v="2092"/>
    <n v="599"/>
    <n v="872"/>
    <n v="581"/>
    <n v="443"/>
    <n v="471"/>
    <n v="439"/>
    <n v="685"/>
    <n v="548"/>
    <n v="1073"/>
    <n v="436"/>
    <n v="377"/>
    <n v="0"/>
    <n v="0"/>
    <n v="0"/>
  </r>
  <r>
    <x v="0"/>
    <x v="11"/>
    <x v="15"/>
    <n v="1651"/>
    <n v="1515"/>
    <n v="1381"/>
    <n v="1496"/>
    <n v="1549"/>
    <n v="1570"/>
    <n v="1536"/>
    <n v="1353"/>
    <n v="1609"/>
    <n v="1651"/>
    <n v="1706"/>
    <n v="2279"/>
    <n v="0"/>
    <n v="0"/>
    <n v="0"/>
  </r>
  <r>
    <x v="0"/>
    <x v="11"/>
    <x v="16"/>
    <n v="224"/>
    <n v="378"/>
    <n v="452"/>
    <n v="481"/>
    <n v="488"/>
    <n v="456"/>
    <n v="389"/>
    <n v="397"/>
    <n v="157"/>
    <n v="147"/>
    <n v="-36"/>
    <n v="138"/>
    <n v="0"/>
    <n v="0"/>
    <n v="0"/>
  </r>
  <r>
    <x v="0"/>
    <x v="11"/>
    <x v="17"/>
    <n v="143"/>
    <n v="50"/>
    <n v="66"/>
    <n v="70"/>
    <n v="65"/>
    <n v="67"/>
    <n v="58"/>
    <n v="68"/>
    <n v="65"/>
    <n v="82"/>
    <n v="98"/>
    <n v="93"/>
    <n v="0"/>
    <n v="0"/>
    <n v="0"/>
  </r>
  <r>
    <x v="0"/>
    <x v="11"/>
    <x v="18"/>
    <n v="687"/>
    <n v="691"/>
    <n v="688"/>
    <n v="734"/>
    <n v="779"/>
    <n v="870"/>
    <n v="852"/>
    <n v="811"/>
    <n v="996"/>
    <n v="952"/>
    <n v="1058"/>
    <n v="1113"/>
    <n v="0"/>
    <n v="0"/>
    <n v="0"/>
  </r>
  <r>
    <x v="0"/>
    <x v="11"/>
    <x v="19"/>
    <n v="5370"/>
    <n v="4013"/>
    <n v="4905"/>
    <n v="4535"/>
    <n v="4236"/>
    <n v="4433"/>
    <n v="4583"/>
    <n v="4641"/>
    <n v="4955"/>
    <n v="4801"/>
    <n v="7098"/>
    <n v="6298"/>
    <n v="0"/>
    <n v="0"/>
    <n v="0"/>
  </r>
  <r>
    <x v="0"/>
    <x v="11"/>
    <x v="20"/>
    <n v="628"/>
    <n v="732"/>
    <n v="862"/>
    <n v="810"/>
    <n v="664"/>
    <n v="616"/>
    <n v="630"/>
    <n v="728"/>
    <n v="660"/>
    <n v="773"/>
    <n v="851"/>
    <n v="929"/>
    <n v="0"/>
    <n v="0"/>
    <n v="0"/>
  </r>
  <r>
    <x v="0"/>
    <x v="11"/>
    <x v="21"/>
    <n v="4183"/>
    <n v="3830"/>
    <n v="4161"/>
    <n v="4115"/>
    <n v="4519"/>
    <n v="4373"/>
    <n v="4451"/>
    <n v="4997"/>
    <n v="5206"/>
    <n v="5615"/>
    <n v="6082"/>
    <n v="6392"/>
    <n v="0"/>
    <n v="0"/>
    <n v="0"/>
  </r>
  <r>
    <x v="0"/>
    <x v="11"/>
    <x v="22"/>
    <n v="4518"/>
    <n v="4264"/>
    <n v="4360"/>
    <n v="4428"/>
    <n v="4687"/>
    <n v="4575"/>
    <n v="4814"/>
    <n v="5530"/>
    <n v="5744"/>
    <n v="5785"/>
    <n v="6494"/>
    <n v="6543"/>
    <n v="0"/>
    <n v="0"/>
    <n v="0"/>
  </r>
  <r>
    <x v="0"/>
    <x v="11"/>
    <x v="23"/>
    <n v="0"/>
    <n v="0"/>
    <n v="0"/>
    <n v="0"/>
    <n v="0"/>
    <n v="0"/>
    <n v="0"/>
    <n v="0"/>
    <n v="0"/>
    <n v="0"/>
    <n v="0"/>
    <n v="0"/>
    <n v="0"/>
    <n v="0"/>
    <n v="0"/>
  </r>
  <r>
    <x v="0"/>
    <x v="11"/>
    <x v="24"/>
    <n v="14"/>
    <n v="0"/>
    <n v="0"/>
    <n v="4"/>
    <n v="4"/>
    <n v="33"/>
    <n v="96"/>
    <n v="143"/>
    <n v="0"/>
    <n v="16"/>
    <n v="14"/>
    <n v="16"/>
    <n v="0"/>
    <n v="0"/>
    <n v="0"/>
  </r>
  <r>
    <x v="0"/>
    <x v="11"/>
    <x v="25"/>
    <n v="1381"/>
    <n v="1258"/>
    <n v="1315"/>
    <n v="1448"/>
    <n v="1471"/>
    <n v="1411"/>
    <n v="1509"/>
    <n v="1485"/>
    <n v="1644"/>
    <n v="1713"/>
    <s v=":"/>
    <s v=":"/>
    <n v="0"/>
    <n v="0"/>
    <n v="0"/>
  </r>
  <r>
    <x v="0"/>
    <x v="11"/>
    <x v="26"/>
    <n v="229"/>
    <n v="302"/>
    <n v="282"/>
    <n v="264"/>
    <n v="238"/>
    <n v="258"/>
    <n v="257"/>
    <n v="259"/>
    <n v="218"/>
    <n v="242"/>
    <s v=":"/>
    <s v=":"/>
    <n v="0"/>
    <n v="0"/>
    <n v="0"/>
  </r>
  <r>
    <x v="0"/>
    <x v="11"/>
    <x v="27"/>
    <n v="700"/>
    <n v="730"/>
    <n v="698"/>
    <n v="682"/>
    <n v="737"/>
    <n v="832"/>
    <n v="890"/>
    <n v="904"/>
    <n v="971"/>
    <n v="979"/>
    <n v="936"/>
    <n v="1025"/>
    <n v="0"/>
    <n v="0"/>
    <n v="0"/>
  </r>
  <r>
    <x v="0"/>
    <x v="11"/>
    <x v="28"/>
    <n v="1160"/>
    <n v="1078"/>
    <n v="1129"/>
    <n v="1236"/>
    <n v="1450"/>
    <n v="1580"/>
    <n v="1410"/>
    <n v="1458"/>
    <n v="1348"/>
    <n v="1350"/>
    <n v="1453"/>
    <n v="1489"/>
    <n v="0"/>
    <n v="0"/>
    <n v="0"/>
  </r>
  <r>
    <x v="0"/>
    <x v="11"/>
    <x v="29"/>
    <n v="1341"/>
    <n v="1542"/>
    <n v="1368"/>
    <n v="1246"/>
    <n v="1542"/>
    <n v="1831"/>
    <n v="1900"/>
    <n v="1790"/>
    <n v="1916"/>
    <n v="1929"/>
    <n v="1827"/>
    <n v="1736"/>
    <n v="0"/>
    <n v="0"/>
    <n v="0"/>
  </r>
  <r>
    <x v="0"/>
    <x v="11"/>
    <x v="30"/>
    <n v="734"/>
    <n v="868"/>
    <n v="859"/>
    <n v="874"/>
    <n v="1019"/>
    <n v="923"/>
    <n v="1015"/>
    <n v="1131"/>
    <n v="1153"/>
    <n v="1245"/>
    <n v="1134"/>
    <n v="1375"/>
    <n v="0"/>
    <n v="0"/>
    <n v="0"/>
  </r>
  <r>
    <x v="0"/>
    <x v="11"/>
    <x v="31"/>
    <n v="3305"/>
    <n v="3151"/>
    <n v="3392"/>
    <n v="3504"/>
    <n v="3254"/>
    <n v="3197"/>
    <n v="3633"/>
    <n v="3984"/>
    <n v="4090"/>
    <n v="4135"/>
    <n v="4635"/>
    <n v="4984"/>
    <n v="0"/>
    <n v="0"/>
    <n v="0"/>
  </r>
  <r>
    <x v="0"/>
    <x v="11"/>
    <x v="32"/>
    <n v="1916"/>
    <n v="1911"/>
    <n v="1774"/>
    <n v="1888"/>
    <n v="2187"/>
    <n v="2117"/>
    <n v="2251"/>
    <n v="2375"/>
    <n v="2384"/>
    <n v="3106"/>
    <n v="3712"/>
    <n v="3581"/>
    <n v="0"/>
    <n v="0"/>
    <n v="0"/>
  </r>
  <r>
    <x v="0"/>
    <x v="11"/>
    <x v="33"/>
    <n v="1239"/>
    <n v="1210"/>
    <n v="1145"/>
    <n v="1208"/>
    <n v="1256"/>
    <n v="1429"/>
    <n v="1443"/>
    <n v="1419"/>
    <n v="1487"/>
    <n v="1468"/>
    <n v="1558"/>
    <n v="1841"/>
    <n v="0"/>
    <n v="0"/>
    <n v="0"/>
  </r>
  <r>
    <x v="0"/>
    <x v="11"/>
    <x v="34"/>
    <n v="2638"/>
    <n v="3044"/>
    <n v="3344"/>
    <n v="3417"/>
    <n v="3591"/>
    <n v="3989"/>
    <n v="4392"/>
    <n v="4471"/>
    <n v="4450"/>
    <n v="4455"/>
    <n v="4635"/>
    <n v="4833"/>
    <n v="0"/>
    <n v="0"/>
    <n v="0"/>
  </r>
  <r>
    <x v="0"/>
    <x v="11"/>
    <x v="35"/>
    <n v="3031"/>
    <n v="3201"/>
    <n v="3307"/>
    <n v="3526"/>
    <n v="3779"/>
    <n v="3980"/>
    <n v="4043"/>
    <n v="4251"/>
    <n v="4534"/>
    <n v="4716"/>
    <n v="4990"/>
    <n v="5175"/>
    <n v="0"/>
    <n v="0"/>
    <n v="0"/>
  </r>
  <r>
    <x v="0"/>
    <x v="11"/>
    <x v="36"/>
    <n v="7185"/>
    <n v="7558"/>
    <n v="7888"/>
    <n v="8512"/>
    <n v="9165"/>
    <n v="9493"/>
    <n v="10009"/>
    <n v="10586"/>
    <n v="10810"/>
    <n v="11268"/>
    <n v="11708"/>
    <n v="12046"/>
    <n v="0"/>
    <n v="0"/>
    <n v="0"/>
  </r>
  <r>
    <x v="0"/>
    <x v="11"/>
    <x v="37"/>
    <n v="1114"/>
    <n v="1092"/>
    <n v="1151"/>
    <n v="1198"/>
    <n v="1249"/>
    <n v="1303"/>
    <n v="1357"/>
    <n v="1403"/>
    <n v="1394"/>
    <n v="1468"/>
    <n v="1455"/>
    <n v="1600"/>
    <n v="0"/>
    <n v="0"/>
    <n v="0"/>
  </r>
  <r>
    <x v="0"/>
    <x v="11"/>
    <x v="38"/>
    <n v="0"/>
    <n v="0"/>
    <n v="0"/>
    <n v="0"/>
    <n v="0"/>
    <n v="0"/>
    <n v="0"/>
    <n v="0"/>
    <n v="0"/>
    <n v="0"/>
    <n v="0"/>
    <n v="0"/>
    <n v="0"/>
    <n v="0"/>
    <n v="0"/>
  </r>
  <r>
    <x v="0"/>
    <x v="11"/>
    <x v="39"/>
    <n v="11515"/>
    <n v="12437"/>
    <n v="13217"/>
    <n v="13894"/>
    <n v="14777"/>
    <n v="15598"/>
    <n v="16428"/>
    <n v="17193"/>
    <n v="17452"/>
    <n v="17925"/>
    <n v="18898"/>
    <n v="19663"/>
    <n v="0"/>
    <n v="0"/>
    <n v="0"/>
  </r>
  <r>
    <x v="0"/>
    <x v="11"/>
    <x v="40"/>
    <n v="3942"/>
    <n v="4194"/>
    <n v="4345"/>
    <n v="4550"/>
    <n v="4857"/>
    <n v="5148"/>
    <n v="5486"/>
    <n v="5869"/>
    <n v="5582"/>
    <n v="5728"/>
    <n v="6138"/>
    <n v="6372"/>
    <n v="0"/>
    <n v="0"/>
    <n v="0"/>
  </r>
  <r>
    <x v="0"/>
    <x v="11"/>
    <x v="41"/>
    <n v="7573"/>
    <n v="8243"/>
    <n v="8872"/>
    <n v="9344"/>
    <n v="9920"/>
    <n v="10450"/>
    <n v="10942"/>
    <n v="11324"/>
    <n v="11870"/>
    <n v="12197"/>
    <n v="12760"/>
    <n v="13291"/>
    <n v="0"/>
    <n v="0"/>
    <n v="0"/>
  </r>
  <r>
    <x v="0"/>
    <x v="12"/>
    <x v="0"/>
    <n v="0"/>
    <n v="0"/>
    <n v="0"/>
    <n v="0"/>
    <n v="0"/>
    <n v="0"/>
    <n v="0"/>
    <n v="0"/>
    <n v="0"/>
    <n v="0"/>
    <n v="0"/>
    <n v="0"/>
    <n v="122769"/>
    <n v="141131"/>
    <n v="165282"/>
  </r>
  <r>
    <x v="0"/>
    <x v="12"/>
    <x v="1"/>
    <n v="0"/>
    <n v="0"/>
    <n v="0"/>
    <n v="0"/>
    <n v="0"/>
    <n v="0"/>
    <n v="0"/>
    <n v="0"/>
    <n v="0"/>
    <n v="0"/>
    <n v="0"/>
    <n v="0"/>
    <n v="986"/>
    <n v="1080"/>
    <n v="1164"/>
  </r>
  <r>
    <x v="0"/>
    <x v="12"/>
    <x v="2"/>
    <n v="0"/>
    <n v="0"/>
    <n v="0"/>
    <n v="0"/>
    <n v="0"/>
    <n v="0"/>
    <n v="0"/>
    <n v="0"/>
    <n v="0"/>
    <n v="0"/>
    <n v="0"/>
    <n v="0"/>
    <n v="587"/>
    <n v="629"/>
    <n v="956"/>
  </r>
  <r>
    <x v="0"/>
    <x v="12"/>
    <x v="3"/>
    <n v="0"/>
    <n v="0"/>
    <n v="0"/>
    <n v="0"/>
    <n v="0"/>
    <n v="0"/>
    <n v="0"/>
    <n v="0"/>
    <n v="0"/>
    <n v="0"/>
    <n v="0"/>
    <n v="0"/>
    <n v="149"/>
    <n v="170"/>
    <n v="176"/>
  </r>
  <r>
    <x v="0"/>
    <x v="12"/>
    <x v="4"/>
    <n v="0"/>
    <n v="0"/>
    <n v="0"/>
    <n v="0"/>
    <n v="0"/>
    <n v="0"/>
    <n v="0"/>
    <n v="0"/>
    <n v="0"/>
    <n v="0"/>
    <n v="0"/>
    <n v="0"/>
    <n v="1127"/>
    <n v="612"/>
    <n v="1708"/>
  </r>
  <r>
    <x v="0"/>
    <x v="12"/>
    <x v="5"/>
    <n v="0"/>
    <n v="0"/>
    <n v="0"/>
    <n v="0"/>
    <n v="0"/>
    <n v="0"/>
    <n v="0"/>
    <n v="0"/>
    <n v="0"/>
    <n v="0"/>
    <n v="0"/>
    <n v="0"/>
    <n v="0"/>
    <n v="0"/>
    <n v="0"/>
  </r>
  <r>
    <x v="0"/>
    <x v="12"/>
    <x v="6"/>
    <n v="0"/>
    <n v="0"/>
    <n v="0"/>
    <n v="0"/>
    <n v="0"/>
    <n v="0"/>
    <n v="0"/>
    <n v="0"/>
    <n v="0"/>
    <n v="0"/>
    <n v="0"/>
    <n v="0"/>
    <n v="1127"/>
    <n v="612"/>
    <n v="1708"/>
  </r>
  <r>
    <x v="0"/>
    <x v="12"/>
    <x v="7"/>
    <n v="0"/>
    <n v="0"/>
    <n v="0"/>
    <n v="0"/>
    <n v="0"/>
    <n v="0"/>
    <n v="0"/>
    <n v="0"/>
    <n v="0"/>
    <n v="0"/>
    <n v="0"/>
    <n v="0"/>
    <n v="14573"/>
    <n v="16409"/>
    <n v="17478"/>
  </r>
  <r>
    <x v="0"/>
    <x v="12"/>
    <x v="8"/>
    <n v="0"/>
    <n v="0"/>
    <n v="0"/>
    <n v="0"/>
    <n v="0"/>
    <n v="0"/>
    <n v="0"/>
    <n v="0"/>
    <n v="0"/>
    <n v="0"/>
    <n v="0"/>
    <n v="0"/>
    <s v=":"/>
    <s v=":"/>
    <s v=":"/>
  </r>
  <r>
    <x v="0"/>
    <x v="12"/>
    <x v="9"/>
    <n v="0"/>
    <n v="0"/>
    <n v="0"/>
    <n v="0"/>
    <n v="0"/>
    <n v="0"/>
    <n v="0"/>
    <n v="0"/>
    <n v="0"/>
    <n v="0"/>
    <n v="0"/>
    <n v="0"/>
    <n v="156"/>
    <n v="170"/>
    <n v="136"/>
  </r>
  <r>
    <x v="0"/>
    <x v="12"/>
    <x v="10"/>
    <n v="0"/>
    <n v="0"/>
    <n v="0"/>
    <n v="0"/>
    <n v="0"/>
    <n v="0"/>
    <n v="0"/>
    <n v="0"/>
    <n v="0"/>
    <n v="0"/>
    <n v="0"/>
    <n v="0"/>
    <s v=":"/>
    <s v=":"/>
    <s v=":"/>
  </r>
  <r>
    <x v="0"/>
    <x v="12"/>
    <x v="11"/>
    <n v="0"/>
    <n v="0"/>
    <n v="0"/>
    <n v="0"/>
    <n v="0"/>
    <n v="0"/>
    <n v="0"/>
    <n v="0"/>
    <n v="0"/>
    <n v="0"/>
    <n v="0"/>
    <n v="0"/>
    <s v=":"/>
    <s v=":"/>
    <s v=":"/>
  </r>
  <r>
    <x v="0"/>
    <x v="12"/>
    <x v="12"/>
    <n v="0"/>
    <n v="0"/>
    <n v="0"/>
    <n v="0"/>
    <n v="0"/>
    <n v="0"/>
    <n v="0"/>
    <n v="0"/>
    <n v="0"/>
    <n v="0"/>
    <n v="0"/>
    <n v="0"/>
    <n v="1788"/>
    <n v="2971"/>
    <n v="2267"/>
  </r>
  <r>
    <x v="0"/>
    <x v="12"/>
    <x v="13"/>
    <n v="0"/>
    <n v="0"/>
    <n v="0"/>
    <n v="0"/>
    <n v="0"/>
    <n v="0"/>
    <n v="0"/>
    <n v="0"/>
    <n v="0"/>
    <n v="0"/>
    <n v="0"/>
    <n v="0"/>
    <n v="1249"/>
    <n v="1202"/>
    <n v="1647"/>
  </r>
  <r>
    <x v="0"/>
    <x v="12"/>
    <x v="14"/>
    <n v="0"/>
    <n v="0"/>
    <n v="0"/>
    <n v="0"/>
    <n v="0"/>
    <n v="0"/>
    <n v="0"/>
    <n v="0"/>
    <n v="0"/>
    <n v="0"/>
    <n v="0"/>
    <n v="0"/>
    <n v="1717"/>
    <n v="1421"/>
    <n v="3066"/>
  </r>
  <r>
    <x v="0"/>
    <x v="12"/>
    <x v="15"/>
    <n v="0"/>
    <n v="0"/>
    <n v="0"/>
    <n v="0"/>
    <n v="0"/>
    <n v="0"/>
    <n v="0"/>
    <n v="0"/>
    <n v="0"/>
    <n v="0"/>
    <n v="0"/>
    <n v="0"/>
    <n v="4096"/>
    <n v="4361"/>
    <n v="4627"/>
  </r>
  <r>
    <x v="0"/>
    <x v="12"/>
    <x v="16"/>
    <n v="0"/>
    <n v="0"/>
    <n v="0"/>
    <n v="0"/>
    <n v="0"/>
    <n v="0"/>
    <n v="0"/>
    <n v="0"/>
    <n v="0"/>
    <n v="0"/>
    <n v="0"/>
    <n v="0"/>
    <n v="741"/>
    <n v="815"/>
    <n v="741"/>
  </r>
  <r>
    <x v="0"/>
    <x v="12"/>
    <x v="17"/>
    <n v="0"/>
    <n v="0"/>
    <n v="0"/>
    <n v="0"/>
    <n v="0"/>
    <n v="0"/>
    <n v="0"/>
    <n v="0"/>
    <n v="0"/>
    <n v="0"/>
    <n v="0"/>
    <n v="0"/>
    <n v="424"/>
    <n v="538"/>
    <n v="532"/>
  </r>
  <r>
    <x v="0"/>
    <x v="12"/>
    <x v="18"/>
    <n v="0"/>
    <n v="0"/>
    <n v="0"/>
    <n v="0"/>
    <n v="0"/>
    <n v="0"/>
    <n v="0"/>
    <n v="0"/>
    <n v="0"/>
    <n v="0"/>
    <n v="0"/>
    <n v="0"/>
    <n v="971"/>
    <n v="1094"/>
    <n v="1136"/>
  </r>
  <r>
    <x v="0"/>
    <x v="12"/>
    <x v="19"/>
    <n v="0"/>
    <n v="0"/>
    <n v="0"/>
    <n v="0"/>
    <n v="0"/>
    <n v="0"/>
    <n v="0"/>
    <n v="0"/>
    <n v="0"/>
    <n v="0"/>
    <n v="0"/>
    <n v="0"/>
    <n v="3556"/>
    <n v="12766"/>
    <n v="24860"/>
  </r>
  <r>
    <x v="0"/>
    <x v="12"/>
    <x v="20"/>
    <n v="0"/>
    <n v="0"/>
    <n v="0"/>
    <n v="0"/>
    <n v="0"/>
    <n v="0"/>
    <n v="0"/>
    <n v="0"/>
    <n v="0"/>
    <n v="0"/>
    <n v="0"/>
    <n v="0"/>
    <n v="1318"/>
    <n v="1415"/>
    <n v="1589"/>
  </r>
  <r>
    <x v="0"/>
    <x v="12"/>
    <x v="21"/>
    <n v="0"/>
    <n v="0"/>
    <n v="0"/>
    <n v="0"/>
    <n v="0"/>
    <n v="0"/>
    <n v="0"/>
    <n v="0"/>
    <n v="0"/>
    <n v="0"/>
    <n v="0"/>
    <n v="0"/>
    <n v="11437"/>
    <n v="13066"/>
    <n v="14236"/>
  </r>
  <r>
    <x v="0"/>
    <x v="12"/>
    <x v="22"/>
    <n v="0"/>
    <n v="0"/>
    <n v="0"/>
    <n v="0"/>
    <n v="0"/>
    <n v="0"/>
    <n v="0"/>
    <n v="0"/>
    <n v="0"/>
    <n v="0"/>
    <n v="0"/>
    <n v="0"/>
    <n v="13867"/>
    <n v="14579"/>
    <n v="14933"/>
  </r>
  <r>
    <x v="0"/>
    <x v="12"/>
    <x v="23"/>
    <n v="0"/>
    <n v="0"/>
    <n v="0"/>
    <n v="0"/>
    <n v="0"/>
    <n v="0"/>
    <n v="0"/>
    <n v="0"/>
    <n v="0"/>
    <n v="0"/>
    <n v="0"/>
    <n v="0"/>
    <n v="0"/>
    <n v="0"/>
    <n v="0"/>
  </r>
  <r>
    <x v="0"/>
    <x v="12"/>
    <x v="24"/>
    <n v="0"/>
    <n v="0"/>
    <n v="0"/>
    <n v="0"/>
    <n v="0"/>
    <n v="0"/>
    <n v="0"/>
    <n v="0"/>
    <n v="0"/>
    <n v="0"/>
    <n v="0"/>
    <n v="0"/>
    <n v="322"/>
    <n v="605"/>
    <n v="1094"/>
  </r>
  <r>
    <x v="0"/>
    <x v="12"/>
    <x v="25"/>
    <n v="0"/>
    <n v="0"/>
    <n v="0"/>
    <n v="0"/>
    <n v="0"/>
    <n v="0"/>
    <n v="0"/>
    <n v="0"/>
    <n v="0"/>
    <n v="0"/>
    <n v="0"/>
    <n v="0"/>
    <n v="3152"/>
    <n v="3495"/>
    <n v="4063"/>
  </r>
  <r>
    <x v="0"/>
    <x v="12"/>
    <x v="26"/>
    <n v="0"/>
    <n v="0"/>
    <n v="0"/>
    <n v="0"/>
    <n v="0"/>
    <n v="0"/>
    <n v="0"/>
    <n v="0"/>
    <n v="0"/>
    <n v="0"/>
    <n v="0"/>
    <n v="0"/>
    <n v="410"/>
    <n v="373"/>
    <n v="349"/>
  </r>
  <r>
    <x v="0"/>
    <x v="12"/>
    <x v="27"/>
    <n v="0"/>
    <n v="0"/>
    <n v="0"/>
    <n v="0"/>
    <n v="0"/>
    <n v="0"/>
    <n v="0"/>
    <n v="0"/>
    <n v="0"/>
    <n v="0"/>
    <n v="0"/>
    <n v="0"/>
    <n v="1673"/>
    <n v="2032"/>
    <n v="2534"/>
  </r>
  <r>
    <x v="0"/>
    <x v="12"/>
    <x v="28"/>
    <n v="0"/>
    <n v="0"/>
    <n v="0"/>
    <n v="0"/>
    <n v="0"/>
    <n v="0"/>
    <n v="0"/>
    <n v="0"/>
    <n v="0"/>
    <n v="0"/>
    <n v="0"/>
    <n v="0"/>
    <n v="3305"/>
    <n v="3907"/>
    <n v="4001"/>
  </r>
  <r>
    <x v="0"/>
    <x v="12"/>
    <x v="29"/>
    <n v="0"/>
    <n v="0"/>
    <n v="0"/>
    <n v="0"/>
    <n v="0"/>
    <n v="0"/>
    <n v="0"/>
    <n v="0"/>
    <n v="0"/>
    <n v="0"/>
    <n v="0"/>
    <n v="0"/>
    <n v="5309"/>
    <n v="5424"/>
    <n v="5435"/>
  </r>
  <r>
    <x v="0"/>
    <x v="12"/>
    <x v="30"/>
    <n v="0"/>
    <n v="0"/>
    <n v="0"/>
    <n v="0"/>
    <n v="0"/>
    <n v="0"/>
    <n v="0"/>
    <n v="0"/>
    <n v="0"/>
    <n v="0"/>
    <n v="0"/>
    <n v="0"/>
    <n v="3050"/>
    <n v="3398"/>
    <n v="3608"/>
  </r>
  <r>
    <x v="0"/>
    <x v="12"/>
    <x v="31"/>
    <n v="0"/>
    <n v="0"/>
    <n v="0"/>
    <n v="0"/>
    <n v="0"/>
    <n v="0"/>
    <n v="0"/>
    <n v="0"/>
    <n v="0"/>
    <n v="0"/>
    <n v="0"/>
    <n v="0"/>
    <n v="7414"/>
    <n v="8002"/>
    <n v="9829"/>
  </r>
  <r>
    <x v="0"/>
    <x v="12"/>
    <x v="32"/>
    <n v="0"/>
    <n v="0"/>
    <n v="0"/>
    <n v="0"/>
    <n v="0"/>
    <n v="0"/>
    <n v="0"/>
    <n v="0"/>
    <n v="0"/>
    <n v="0"/>
    <n v="0"/>
    <n v="0"/>
    <n v="4660"/>
    <n v="5036"/>
    <n v="6005"/>
  </r>
  <r>
    <x v="0"/>
    <x v="12"/>
    <x v="33"/>
    <n v="0"/>
    <n v="0"/>
    <n v="0"/>
    <n v="0"/>
    <n v="0"/>
    <n v="0"/>
    <n v="0"/>
    <n v="0"/>
    <n v="0"/>
    <n v="0"/>
    <n v="0"/>
    <n v="0"/>
    <n v="3526"/>
    <n v="3406"/>
    <n v="3794"/>
  </r>
  <r>
    <x v="0"/>
    <x v="12"/>
    <x v="34"/>
    <n v="0"/>
    <n v="0"/>
    <n v="0"/>
    <n v="0"/>
    <n v="0"/>
    <n v="0"/>
    <n v="0"/>
    <n v="0"/>
    <n v="0"/>
    <n v="0"/>
    <n v="0"/>
    <n v="0"/>
    <n v="9759"/>
    <n v="9975"/>
    <n v="10565"/>
  </r>
  <r>
    <x v="0"/>
    <x v="12"/>
    <x v="35"/>
    <n v="0"/>
    <n v="0"/>
    <n v="0"/>
    <n v="0"/>
    <n v="0"/>
    <n v="0"/>
    <n v="0"/>
    <n v="0"/>
    <n v="0"/>
    <n v="0"/>
    <n v="0"/>
    <n v="0"/>
    <n v="9566"/>
    <n v="10088"/>
    <n v="10674"/>
  </r>
  <r>
    <x v="0"/>
    <x v="12"/>
    <x v="36"/>
    <n v="0"/>
    <n v="0"/>
    <n v="0"/>
    <n v="0"/>
    <n v="0"/>
    <n v="0"/>
    <n v="0"/>
    <n v="0"/>
    <n v="0"/>
    <n v="0"/>
    <n v="0"/>
    <n v="0"/>
    <n v="20122"/>
    <n v="21517"/>
    <n v="22855"/>
  </r>
  <r>
    <x v="0"/>
    <x v="12"/>
    <x v="37"/>
    <n v="0"/>
    <n v="0"/>
    <n v="0"/>
    <n v="0"/>
    <n v="0"/>
    <n v="0"/>
    <n v="0"/>
    <n v="0"/>
    <n v="0"/>
    <n v="0"/>
    <n v="0"/>
    <n v="0"/>
    <n v="2901"/>
    <n v="3147"/>
    <n v="3376"/>
  </r>
  <r>
    <x v="0"/>
    <x v="12"/>
    <x v="38"/>
    <n v="0"/>
    <n v="0"/>
    <n v="0"/>
    <n v="0"/>
    <n v="0"/>
    <n v="0"/>
    <n v="0"/>
    <n v="0"/>
    <n v="0"/>
    <n v="0"/>
    <n v="0"/>
    <n v="0"/>
    <n v="0"/>
    <n v="0"/>
    <n v="0"/>
  </r>
  <r>
    <x v="0"/>
    <x v="12"/>
    <x v="39"/>
    <n v="0"/>
    <n v="0"/>
    <n v="0"/>
    <n v="0"/>
    <n v="0"/>
    <n v="0"/>
    <n v="0"/>
    <n v="0"/>
    <n v="0"/>
    <n v="0"/>
    <n v="0"/>
    <n v="0"/>
    <n v="35215"/>
    <n v="37002"/>
    <n v="39623"/>
  </r>
  <r>
    <x v="0"/>
    <x v="12"/>
    <x v="40"/>
    <n v="0"/>
    <n v="0"/>
    <n v="0"/>
    <n v="0"/>
    <n v="0"/>
    <n v="0"/>
    <n v="0"/>
    <n v="0"/>
    <n v="0"/>
    <n v="0"/>
    <n v="0"/>
    <n v="0"/>
    <n v="12539"/>
    <n v="13460"/>
    <n v="14363"/>
  </r>
  <r>
    <x v="0"/>
    <x v="12"/>
    <x v="41"/>
    <n v="0"/>
    <n v="0"/>
    <n v="0"/>
    <n v="0"/>
    <n v="0"/>
    <n v="0"/>
    <n v="0"/>
    <n v="0"/>
    <n v="0"/>
    <n v="0"/>
    <n v="0"/>
    <n v="0"/>
    <n v="22676"/>
    <n v="23542"/>
    <n v="25260"/>
  </r>
  <r>
    <x v="0"/>
    <x v="13"/>
    <x v="0"/>
    <n v="30282"/>
    <n v="30412"/>
    <n v="30046"/>
    <n v="30645"/>
    <n v="32883"/>
    <n v="33682"/>
    <n v="35226"/>
    <n v="37075"/>
    <n v="37675"/>
    <n v="38725"/>
    <n v="40862"/>
    <n v="42109"/>
    <n v="0"/>
    <n v="0"/>
    <n v="0"/>
  </r>
  <r>
    <x v="0"/>
    <x v="13"/>
    <x v="1"/>
    <n v="351"/>
    <n v="298"/>
    <n v="330"/>
    <n v="325"/>
    <n v="299"/>
    <n v="286"/>
    <n v="330"/>
    <n v="361"/>
    <n v="379"/>
    <n v="364"/>
    <n v="373"/>
    <n v="443"/>
    <n v="0"/>
    <n v="0"/>
    <n v="0"/>
  </r>
  <r>
    <x v="0"/>
    <x v="13"/>
    <x v="2"/>
    <s v=":"/>
    <s v=":"/>
    <s v=":"/>
    <s v=":"/>
    <s v=":"/>
    <s v=":"/>
    <s v=":"/>
    <s v=":"/>
    <s v=":"/>
    <s v=":"/>
    <s v=":"/>
    <s v=":"/>
    <n v="0"/>
    <n v="0"/>
    <n v="0"/>
  </r>
  <r>
    <x v="0"/>
    <x v="13"/>
    <x v="3"/>
    <s v=":"/>
    <s v=":"/>
    <s v=":"/>
    <s v=":"/>
    <s v=":"/>
    <s v=":"/>
    <s v=":"/>
    <s v=":"/>
    <s v=":"/>
    <s v=":"/>
    <n v="82"/>
    <n v="65"/>
    <n v="0"/>
    <n v="0"/>
    <n v="0"/>
  </r>
  <r>
    <x v="0"/>
    <x v="13"/>
    <x v="4"/>
    <n v="542"/>
    <n v="1408"/>
    <n v="763"/>
    <n v="510"/>
    <n v="665"/>
    <n v="696"/>
    <n v="712"/>
    <n v="954"/>
    <n v="353"/>
    <n v="240"/>
    <n v="399"/>
    <n v="244"/>
    <n v="0"/>
    <n v="0"/>
    <n v="0"/>
  </r>
  <r>
    <x v="0"/>
    <x v="13"/>
    <x v="5"/>
    <n v="0"/>
    <n v="0"/>
    <n v="0"/>
    <n v="0"/>
    <n v="0"/>
    <n v="0"/>
    <n v="0"/>
    <n v="0"/>
    <n v="0"/>
    <n v="0"/>
    <n v="0"/>
    <n v="0"/>
    <n v="0"/>
    <n v="0"/>
    <n v="0"/>
  </r>
  <r>
    <x v="0"/>
    <x v="13"/>
    <x v="6"/>
    <n v="542"/>
    <n v="1408"/>
    <n v="763"/>
    <n v="510"/>
    <n v="665"/>
    <n v="696"/>
    <n v="712"/>
    <n v="954"/>
    <n v="353"/>
    <n v="240"/>
    <n v="399"/>
    <n v="244"/>
    <n v="0"/>
    <n v="0"/>
    <n v="0"/>
  </r>
  <r>
    <x v="0"/>
    <x v="13"/>
    <x v="7"/>
    <n v="3977"/>
    <n v="3459"/>
    <n v="3507"/>
    <n v="3575"/>
    <n v="3291"/>
    <n v="3672"/>
    <n v="3719"/>
    <n v="3628"/>
    <n v="3277"/>
    <n v="3194"/>
    <n v="3406"/>
    <n v="3508"/>
    <n v="0"/>
    <n v="0"/>
    <n v="0"/>
  </r>
  <r>
    <x v="0"/>
    <x v="13"/>
    <x v="8"/>
    <n v="488"/>
    <n v="229"/>
    <n v="176"/>
    <n v="129"/>
    <n v="160"/>
    <n v="290"/>
    <n v="240"/>
    <n v="359"/>
    <n v="364"/>
    <n v="247"/>
    <n v="227"/>
    <n v="238"/>
    <n v="0"/>
    <n v="0"/>
    <n v="0"/>
  </r>
  <r>
    <x v="0"/>
    <x v="13"/>
    <x v="9"/>
    <s v=":"/>
    <s v=":"/>
    <s v=":"/>
    <s v=":"/>
    <s v=":"/>
    <s v=":"/>
    <s v=":"/>
    <s v=":"/>
    <s v=":"/>
    <s v=":"/>
    <n v="12"/>
    <n v="14"/>
    <n v="0"/>
    <n v="0"/>
    <n v="0"/>
  </r>
  <r>
    <x v="0"/>
    <x v="13"/>
    <x v="10"/>
    <n v="458"/>
    <n v="376"/>
    <n v="379"/>
    <n v="407"/>
    <n v="401"/>
    <n v="370"/>
    <n v="468"/>
    <n v="487"/>
    <n v="546"/>
    <n v="572"/>
    <n v="550"/>
    <n v="680"/>
    <n v="0"/>
    <n v="0"/>
    <n v="0"/>
  </r>
  <r>
    <x v="0"/>
    <x v="13"/>
    <x v="11"/>
    <n v="57"/>
    <n v="62"/>
    <n v="69"/>
    <n v="72"/>
    <n v="69"/>
    <n v="78"/>
    <n v="77"/>
    <n v="75"/>
    <n v="75"/>
    <n v="74"/>
    <n v="75"/>
    <n v="64"/>
    <n v="0"/>
    <n v="0"/>
    <n v="0"/>
  </r>
  <r>
    <x v="0"/>
    <x v="13"/>
    <x v="12"/>
    <n v="243"/>
    <n v="279"/>
    <n v="327"/>
    <n v="289"/>
    <n v="127"/>
    <n v="162"/>
    <n v="175"/>
    <n v="201"/>
    <n v="219"/>
    <n v="253"/>
    <s v=":"/>
    <s v=":"/>
    <n v="0"/>
    <n v="0"/>
    <n v="0"/>
  </r>
  <r>
    <x v="0"/>
    <x v="13"/>
    <x v="13"/>
    <n v="256"/>
    <n v="211"/>
    <n v="225"/>
    <n v="339"/>
    <n v="233"/>
    <n v="256"/>
    <n v="360"/>
    <n v="339"/>
    <n v="421"/>
    <n v="338"/>
    <n v="451"/>
    <n v="447"/>
    <n v="0"/>
    <n v="0"/>
    <n v="0"/>
  </r>
  <r>
    <x v="0"/>
    <x v="13"/>
    <x v="14"/>
    <s v=":"/>
    <s v=":"/>
    <s v=":"/>
    <s v=":"/>
    <s v=":"/>
    <s v=":"/>
    <s v=":"/>
    <s v=":"/>
    <s v=":"/>
    <s v=":"/>
    <s v=":"/>
    <s v=":"/>
    <n v="0"/>
    <n v="0"/>
    <n v="0"/>
  </r>
  <r>
    <x v="0"/>
    <x v="13"/>
    <x v="15"/>
    <n v="1629"/>
    <n v="1485"/>
    <n v="1328"/>
    <n v="1430"/>
    <n v="1602"/>
    <n v="1694"/>
    <n v="1539"/>
    <n v="1453"/>
    <n v="1082"/>
    <n v="1058"/>
    <n v="1145"/>
    <n v="1105"/>
    <n v="0"/>
    <n v="0"/>
    <n v="0"/>
  </r>
  <r>
    <x v="0"/>
    <x v="13"/>
    <x v="16"/>
    <n v="600"/>
    <n v="595"/>
    <n v="779"/>
    <n v="684"/>
    <n v="474"/>
    <n v="549"/>
    <n v="612"/>
    <n v="471"/>
    <n v="323"/>
    <n v="364"/>
    <s v=":"/>
    <s v=":"/>
    <n v="0"/>
    <n v="0"/>
    <n v="0"/>
  </r>
  <r>
    <x v="0"/>
    <x v="13"/>
    <x v="17"/>
    <n v="122"/>
    <n v="118"/>
    <n v="121"/>
    <n v="124"/>
    <n v="126"/>
    <n v="123"/>
    <n v="114"/>
    <n v="127"/>
    <n v="123"/>
    <n v="147"/>
    <n v="148"/>
    <n v="156"/>
    <n v="0"/>
    <n v="0"/>
    <n v="0"/>
  </r>
  <r>
    <x v="0"/>
    <x v="13"/>
    <x v="18"/>
    <n v="78"/>
    <n v="84"/>
    <n v="80"/>
    <n v="83"/>
    <n v="80"/>
    <n v="131"/>
    <n v="115"/>
    <n v="97"/>
    <n v="106"/>
    <n v="114"/>
    <n v="127"/>
    <n v="145"/>
    <n v="0"/>
    <n v="0"/>
    <n v="0"/>
  </r>
  <r>
    <x v="0"/>
    <x v="13"/>
    <x v="19"/>
    <n v="1983"/>
    <n v="1422"/>
    <n v="1402"/>
    <n v="1313"/>
    <n v="1334"/>
    <n v="1541"/>
    <n v="1522"/>
    <n v="1281"/>
    <n v="1429"/>
    <n v="1688"/>
    <s v=":"/>
    <s v=":"/>
    <n v="0"/>
    <n v="0"/>
    <n v="0"/>
  </r>
  <r>
    <x v="0"/>
    <x v="13"/>
    <x v="20"/>
    <n v="262"/>
    <n v="270"/>
    <n v="320"/>
    <n v="319"/>
    <n v="328"/>
    <n v="345"/>
    <n v="383"/>
    <n v="381"/>
    <n v="411"/>
    <n v="430"/>
    <n v="425"/>
    <n v="437"/>
    <n v="0"/>
    <n v="0"/>
    <n v="0"/>
  </r>
  <r>
    <x v="0"/>
    <x v="13"/>
    <x v="21"/>
    <n v="2922"/>
    <n v="2587"/>
    <n v="2690"/>
    <n v="2477"/>
    <n v="2965"/>
    <n v="2845"/>
    <n v="2947"/>
    <n v="2991"/>
    <n v="3307"/>
    <n v="3478"/>
    <s v=":"/>
    <s v=":"/>
    <n v="0"/>
    <n v="0"/>
    <n v="0"/>
  </r>
  <r>
    <x v="0"/>
    <x v="13"/>
    <x v="22"/>
    <n v="2812"/>
    <n v="2662"/>
    <n v="2719"/>
    <n v="2767"/>
    <n v="3116"/>
    <n v="3014"/>
    <n v="3247"/>
    <n v="3771"/>
    <n v="3898"/>
    <n v="4015"/>
    <n v="4350"/>
    <n v="4586"/>
    <n v="0"/>
    <n v="0"/>
    <n v="0"/>
  </r>
  <r>
    <x v="0"/>
    <x v="13"/>
    <x v="23"/>
    <n v="0"/>
    <n v="0"/>
    <n v="0"/>
    <n v="0"/>
    <n v="0"/>
    <n v="0"/>
    <n v="0"/>
    <n v="0"/>
    <n v="0"/>
    <n v="0"/>
    <n v="0"/>
    <n v="0"/>
    <n v="0"/>
    <n v="0"/>
    <n v="0"/>
  </r>
  <r>
    <x v="0"/>
    <x v="13"/>
    <x v="24"/>
    <n v="682"/>
    <n v="522"/>
    <n v="579"/>
    <n v="594"/>
    <n v="638"/>
    <n v="654"/>
    <n v="490"/>
    <n v="511"/>
    <n v="761"/>
    <n v="805"/>
    <n v="652"/>
    <n v="813"/>
    <n v="0"/>
    <n v="0"/>
    <n v="0"/>
  </r>
  <r>
    <x v="0"/>
    <x v="13"/>
    <x v="25"/>
    <n v="1313"/>
    <n v="1188"/>
    <n v="1088"/>
    <n v="1090"/>
    <n v="1216"/>
    <n v="1214"/>
    <n v="1327"/>
    <n v="1730"/>
    <n v="1426"/>
    <n v="1291"/>
    <n v="1251"/>
    <n v="1535"/>
    <n v="0"/>
    <n v="0"/>
    <n v="0"/>
  </r>
  <r>
    <x v="0"/>
    <x v="13"/>
    <x v="26"/>
    <n v="139"/>
    <n v="179"/>
    <n v="160"/>
    <n v="147"/>
    <n v="130"/>
    <n v="148"/>
    <n v="148"/>
    <n v="159"/>
    <n v="130"/>
    <n v="153"/>
    <n v="141"/>
    <n v="136"/>
    <n v="0"/>
    <n v="0"/>
    <n v="0"/>
  </r>
  <r>
    <x v="0"/>
    <x v="13"/>
    <x v="27"/>
    <n v="466"/>
    <n v="442"/>
    <n v="429"/>
    <n v="472"/>
    <n v="547"/>
    <n v="540"/>
    <n v="592"/>
    <n v="639"/>
    <n v="634"/>
    <n v="624"/>
    <n v="626"/>
    <n v="635"/>
    <n v="0"/>
    <n v="0"/>
    <n v="0"/>
  </r>
  <r>
    <x v="0"/>
    <x v="13"/>
    <x v="28"/>
    <n v="706"/>
    <n v="777"/>
    <n v="744"/>
    <n v="740"/>
    <n v="845"/>
    <n v="821"/>
    <n v="863"/>
    <n v="786"/>
    <n v="854"/>
    <n v="833"/>
    <n v="939"/>
    <n v="1045"/>
    <n v="0"/>
    <n v="0"/>
    <n v="0"/>
  </r>
  <r>
    <x v="0"/>
    <x v="13"/>
    <x v="29"/>
    <n v="1184"/>
    <n v="1457"/>
    <n v="1381"/>
    <n v="1292"/>
    <n v="1646"/>
    <n v="1483"/>
    <n v="1844"/>
    <n v="1974"/>
    <n v="2359"/>
    <n v="2244"/>
    <n v="2219"/>
    <n v="2166"/>
    <n v="0"/>
    <n v="0"/>
    <n v="0"/>
  </r>
  <r>
    <x v="0"/>
    <x v="13"/>
    <x v="30"/>
    <n v="651"/>
    <n v="767"/>
    <n v="692"/>
    <n v="757"/>
    <n v="740"/>
    <n v="759"/>
    <n v="793"/>
    <n v="867"/>
    <n v="814"/>
    <n v="990"/>
    <n v="833"/>
    <n v="938"/>
    <n v="0"/>
    <n v="0"/>
    <n v="0"/>
  </r>
  <r>
    <x v="0"/>
    <x v="13"/>
    <x v="31"/>
    <n v="1881"/>
    <n v="1796"/>
    <n v="1935"/>
    <n v="1967"/>
    <n v="1897"/>
    <n v="1839"/>
    <n v="2107"/>
    <n v="2310"/>
    <n v="2383"/>
    <n v="2420"/>
    <n v="2557"/>
    <n v="2745"/>
    <n v="0"/>
    <n v="0"/>
    <n v="0"/>
  </r>
  <r>
    <x v="0"/>
    <x v="13"/>
    <x v="32"/>
    <n v="886"/>
    <n v="1103"/>
    <n v="823"/>
    <n v="908"/>
    <n v="1066"/>
    <n v="1084"/>
    <n v="1123"/>
    <n v="1050"/>
    <n v="1025"/>
    <n v="1072"/>
    <n v="1150"/>
    <n v="1180"/>
    <n v="0"/>
    <n v="0"/>
    <n v="0"/>
  </r>
  <r>
    <x v="0"/>
    <x v="13"/>
    <x v="33"/>
    <n v="562"/>
    <n v="557"/>
    <n v="558"/>
    <n v="641"/>
    <n v="662"/>
    <n v="601"/>
    <n v="601"/>
    <n v="664"/>
    <n v="638"/>
    <n v="778"/>
    <n v="868"/>
    <n v="945"/>
    <n v="0"/>
    <n v="0"/>
    <n v="0"/>
  </r>
  <r>
    <x v="0"/>
    <x v="13"/>
    <x v="34"/>
    <n v="2379"/>
    <n v="2555"/>
    <n v="2580"/>
    <n v="2842"/>
    <n v="2916"/>
    <n v="2975"/>
    <n v="3164"/>
    <n v="3320"/>
    <n v="3484"/>
    <n v="3506"/>
    <n v="3599"/>
    <n v="3861"/>
    <n v="0"/>
    <n v="0"/>
    <n v="0"/>
  </r>
  <r>
    <x v="0"/>
    <x v="13"/>
    <x v="35"/>
    <n v="1803"/>
    <n v="1946"/>
    <n v="2057"/>
    <n v="2175"/>
    <n v="2386"/>
    <n v="2443"/>
    <n v="2476"/>
    <n v="2592"/>
    <n v="2837"/>
    <n v="2932"/>
    <n v="3012"/>
    <n v="3151"/>
    <n v="0"/>
    <n v="0"/>
    <n v="0"/>
  </r>
  <r>
    <x v="0"/>
    <x v="13"/>
    <x v="36"/>
    <n v="4024"/>
    <n v="4261"/>
    <n v="4469"/>
    <n v="4833"/>
    <n v="5262"/>
    <n v="5686"/>
    <n v="5831"/>
    <n v="6142"/>
    <n v="6261"/>
    <n v="6646"/>
    <n v="7023"/>
    <n v="7349"/>
    <n v="0"/>
    <n v="0"/>
    <n v="0"/>
  </r>
  <r>
    <x v="0"/>
    <x v="13"/>
    <x v="37"/>
    <n v="679"/>
    <n v="669"/>
    <n v="722"/>
    <n v="706"/>
    <n v="765"/>
    <n v="840"/>
    <n v="805"/>
    <n v="801"/>
    <n v="843"/>
    <n v="861"/>
    <n v="885"/>
    <n v="984"/>
    <n v="0"/>
    <n v="0"/>
    <n v="0"/>
  </r>
  <r>
    <x v="0"/>
    <x v="13"/>
    <x v="38"/>
    <n v="0"/>
    <n v="0"/>
    <n v="0"/>
    <n v="0"/>
    <n v="0"/>
    <n v="0"/>
    <n v="0"/>
    <n v="0"/>
    <n v="0"/>
    <n v="0"/>
    <n v="0"/>
    <n v="0"/>
    <n v="0"/>
    <n v="0"/>
    <n v="0"/>
  </r>
  <r>
    <x v="0"/>
    <x v="13"/>
    <x v="39"/>
    <n v="7423"/>
    <n v="7907"/>
    <n v="8258"/>
    <n v="8847"/>
    <n v="9408"/>
    <n v="9895"/>
    <n v="10270"/>
    <n v="10834"/>
    <n v="11234"/>
    <n v="11676"/>
    <n v="12240"/>
    <n v="12884"/>
    <n v="0"/>
    <n v="0"/>
    <n v="0"/>
  </r>
  <r>
    <x v="0"/>
    <x v="13"/>
    <x v="40"/>
    <n v="2448"/>
    <n v="2624"/>
    <n v="2678"/>
    <n v="2795"/>
    <n v="3009"/>
    <n v="3196"/>
    <n v="3358"/>
    <n v="3569"/>
    <n v="3589"/>
    <n v="3695"/>
    <n v="3876"/>
    <n v="4088"/>
    <n v="0"/>
    <n v="0"/>
    <n v="0"/>
  </r>
  <r>
    <x v="0"/>
    <x v="13"/>
    <x v="41"/>
    <n v="4975"/>
    <n v="5283"/>
    <n v="5580"/>
    <n v="6052"/>
    <n v="6399"/>
    <n v="6699"/>
    <n v="6912"/>
    <n v="7265"/>
    <n v="7645"/>
    <n v="7981"/>
    <n v="8364"/>
    <n v="8796"/>
    <n v="0"/>
    <n v="0"/>
    <n v="0"/>
  </r>
  <r>
    <x v="0"/>
    <x v="14"/>
    <x v="0"/>
    <n v="58290"/>
    <n v="60267"/>
    <n v="62543"/>
    <n v="65306"/>
    <n v="68152"/>
    <n v="68773"/>
    <n v="74163"/>
    <n v="73945"/>
    <n v="71914"/>
    <n v="72838"/>
    <n v="79032"/>
    <n v="81394"/>
    <n v="0"/>
    <n v="0"/>
    <n v="0"/>
  </r>
  <r>
    <x v="0"/>
    <x v="14"/>
    <x v="1"/>
    <n v="313"/>
    <n v="311"/>
    <n v="346"/>
    <n v="352"/>
    <n v="355"/>
    <n v="356"/>
    <n v="358"/>
    <n v="404"/>
    <n v="446"/>
    <n v="459"/>
    <n v="426"/>
    <n v="514"/>
    <n v="0"/>
    <n v="0"/>
    <n v="0"/>
  </r>
  <r>
    <x v="0"/>
    <x v="14"/>
    <x v="2"/>
    <s v=":"/>
    <s v=":"/>
    <s v=":"/>
    <s v=":"/>
    <s v=":"/>
    <s v=":"/>
    <s v=":"/>
    <s v=":"/>
    <s v=":"/>
    <s v=":"/>
    <s v=":"/>
    <s v=":"/>
    <n v="0"/>
    <n v="0"/>
    <n v="0"/>
  </r>
  <r>
    <x v="0"/>
    <x v="14"/>
    <x v="3"/>
    <n v="35"/>
    <n v="33"/>
    <n v="26"/>
    <n v="35"/>
    <n v="45"/>
    <n v="49"/>
    <n v="54"/>
    <n v="62"/>
    <n v="80"/>
    <n v="72"/>
    <n v="93"/>
    <n v="129"/>
    <n v="0"/>
    <n v="0"/>
    <n v="0"/>
  </r>
  <r>
    <x v="0"/>
    <x v="14"/>
    <x v="4"/>
    <s v=":"/>
    <s v=":"/>
    <s v=":"/>
    <s v=":"/>
    <s v=":"/>
    <s v=":"/>
    <s v=":"/>
    <s v=":"/>
    <s v=":"/>
    <s v=":"/>
    <s v=":"/>
    <s v=":"/>
    <n v="0"/>
    <n v="0"/>
    <n v="0"/>
  </r>
  <r>
    <x v="0"/>
    <x v="14"/>
    <x v="5"/>
    <s v=":"/>
    <s v=":"/>
    <s v=":"/>
    <s v=":"/>
    <s v=":"/>
    <s v=":"/>
    <s v=":"/>
    <s v=":"/>
    <s v=":"/>
    <s v=":"/>
    <s v=":"/>
    <s v=":"/>
    <n v="0"/>
    <n v="0"/>
    <n v="0"/>
  </r>
  <r>
    <x v="0"/>
    <x v="14"/>
    <x v="6"/>
    <s v=":"/>
    <s v=":"/>
    <s v=":"/>
    <s v=":"/>
    <s v=":"/>
    <s v=":"/>
    <s v=":"/>
    <s v=":"/>
    <s v=":"/>
    <s v=":"/>
    <s v=":"/>
    <s v=":"/>
    <n v="0"/>
    <n v="0"/>
    <n v="0"/>
  </r>
  <r>
    <x v="0"/>
    <x v="14"/>
    <x v="7"/>
    <n v="13689"/>
    <n v="15389"/>
    <n v="15500"/>
    <n v="15981"/>
    <n v="15524"/>
    <n v="14945"/>
    <n v="16950"/>
    <n v="16036"/>
    <n v="11690"/>
    <n v="10952"/>
    <n v="12326"/>
    <n v="12176"/>
    <n v="0"/>
    <n v="0"/>
    <n v="0"/>
  </r>
  <r>
    <x v="0"/>
    <x v="14"/>
    <x v="8"/>
    <n v="815"/>
    <n v="677"/>
    <n v="671"/>
    <n v="527"/>
    <n v="492"/>
    <n v="670"/>
    <n v="724"/>
    <n v="687"/>
    <n v="735"/>
    <n v="829"/>
    <n v="769"/>
    <n v="838"/>
    <n v="0"/>
    <n v="0"/>
    <n v="0"/>
  </r>
  <r>
    <x v="0"/>
    <x v="14"/>
    <x v="9"/>
    <n v="146"/>
    <n v="102"/>
    <n v="128"/>
    <n v="167"/>
    <n v="136"/>
    <n v="108"/>
    <n v="149"/>
    <n v="130"/>
    <n v="105"/>
    <n v="123"/>
    <n v="119"/>
    <n v="169"/>
    <n v="0"/>
    <n v="0"/>
    <n v="0"/>
  </r>
  <r>
    <x v="0"/>
    <x v="14"/>
    <x v="10"/>
    <n v="783"/>
    <n v="852"/>
    <n v="818"/>
    <n v="802"/>
    <n v="824"/>
    <n v="797"/>
    <n v="798"/>
    <n v="876"/>
    <n v="863"/>
    <n v="959"/>
    <n v="842"/>
    <n v="931"/>
    <n v="0"/>
    <n v="0"/>
    <n v="0"/>
  </r>
  <r>
    <x v="0"/>
    <x v="14"/>
    <x v="11"/>
    <n v="129"/>
    <n v="87"/>
    <n v="124"/>
    <n v="96"/>
    <n v="102"/>
    <n v="103"/>
    <n v="92"/>
    <n v="65"/>
    <n v="48"/>
    <n v="47"/>
    <n v="67"/>
    <n v="52"/>
    <n v="0"/>
    <n v="0"/>
    <n v="0"/>
  </r>
  <r>
    <x v="0"/>
    <x v="14"/>
    <x v="12"/>
    <n v="760"/>
    <n v="946"/>
    <n v="1306"/>
    <n v="1542"/>
    <n v="1108"/>
    <n v="604"/>
    <n v="638"/>
    <n v="941"/>
    <n v="2029"/>
    <n v="2381"/>
    <n v="2690"/>
    <n v="3025"/>
    <n v="0"/>
    <n v="0"/>
    <n v="0"/>
  </r>
  <r>
    <x v="0"/>
    <x v="14"/>
    <x v="13"/>
    <n v="324"/>
    <n v="356"/>
    <n v="400"/>
    <n v="484"/>
    <n v="471"/>
    <n v="472"/>
    <n v="575"/>
    <n v="554"/>
    <n v="649"/>
    <n v="553"/>
    <n v="554"/>
    <n v="567"/>
    <n v="0"/>
    <n v="0"/>
    <n v="0"/>
  </r>
  <r>
    <x v="0"/>
    <x v="14"/>
    <x v="14"/>
    <n v="1952"/>
    <n v="1674"/>
    <n v="1773"/>
    <n v="1623"/>
    <n v="1597"/>
    <n v="1146"/>
    <n v="1358"/>
    <n v="1671"/>
    <n v="1837"/>
    <n v="1785"/>
    <n v="2558"/>
    <n v="1085"/>
    <n v="0"/>
    <n v="0"/>
    <n v="0"/>
  </r>
  <r>
    <x v="0"/>
    <x v="14"/>
    <x v="15"/>
    <n v="7048"/>
    <n v="9108"/>
    <n v="8955"/>
    <n v="9484"/>
    <n v="9222"/>
    <n v="9300"/>
    <n v="10643"/>
    <n v="9521"/>
    <n v="4236"/>
    <n v="3177"/>
    <n v="3394"/>
    <n v="4070"/>
    <n v="0"/>
    <n v="0"/>
    <n v="0"/>
  </r>
  <r>
    <x v="0"/>
    <x v="14"/>
    <x v="16"/>
    <n v="672"/>
    <n v="692"/>
    <n v="560"/>
    <n v="502"/>
    <n v="571"/>
    <n v="647"/>
    <n v="785"/>
    <n v="487"/>
    <n v="323"/>
    <n v="320"/>
    <n v="383"/>
    <n v="325"/>
    <n v="0"/>
    <n v="0"/>
    <n v="0"/>
  </r>
  <r>
    <x v="0"/>
    <x v="14"/>
    <x v="17"/>
    <n v="258"/>
    <n v="184"/>
    <n v="183"/>
    <n v="196"/>
    <n v="235"/>
    <n v="251"/>
    <n v="244"/>
    <n v="233"/>
    <n v="262"/>
    <n v="239"/>
    <n v="280"/>
    <n v="315"/>
    <n v="0"/>
    <n v="0"/>
    <n v="0"/>
  </r>
  <r>
    <x v="0"/>
    <x v="14"/>
    <x v="18"/>
    <n v="802"/>
    <n v="711"/>
    <n v="582"/>
    <n v="558"/>
    <n v="766"/>
    <n v="847"/>
    <n v="944"/>
    <n v="871"/>
    <n v="603"/>
    <n v="539"/>
    <n v="670"/>
    <n v="799"/>
    <n v="0"/>
    <n v="0"/>
    <n v="0"/>
  </r>
  <r>
    <x v="0"/>
    <x v="14"/>
    <x v="19"/>
    <n v="3469"/>
    <n v="2515"/>
    <n v="2692"/>
    <n v="2878"/>
    <n v="3107"/>
    <n v="3059"/>
    <n v="3605"/>
    <n v="2732"/>
    <n v="3236"/>
    <n v="3448"/>
    <n v="5013"/>
    <n v="3898"/>
    <n v="0"/>
    <n v="0"/>
    <n v="0"/>
  </r>
  <r>
    <x v="0"/>
    <x v="14"/>
    <x v="20"/>
    <n v="460"/>
    <n v="415"/>
    <n v="509"/>
    <n v="523"/>
    <n v="717"/>
    <n v="639"/>
    <n v="702"/>
    <n v="750"/>
    <n v="750"/>
    <n v="789"/>
    <n v="773"/>
    <n v="806"/>
    <n v="0"/>
    <n v="0"/>
    <n v="0"/>
  </r>
  <r>
    <x v="0"/>
    <x v="14"/>
    <x v="21"/>
    <n v="5651"/>
    <n v="5815"/>
    <n v="5687"/>
    <n v="6165"/>
    <n v="6618"/>
    <n v="6266"/>
    <n v="6282"/>
    <n v="6994"/>
    <n v="6935"/>
    <n v="7312"/>
    <n v="7641"/>
    <n v="7771"/>
    <n v="0"/>
    <n v="0"/>
    <n v="0"/>
  </r>
  <r>
    <x v="0"/>
    <x v="14"/>
    <x v="22"/>
    <n v="5193"/>
    <n v="4869"/>
    <n v="4719"/>
    <n v="4767"/>
    <n v="5415"/>
    <n v="5185"/>
    <n v="5399"/>
    <n v="5633"/>
    <n v="6316"/>
    <n v="6342"/>
    <n v="7099"/>
    <n v="7675"/>
    <n v="0"/>
    <n v="0"/>
    <n v="0"/>
  </r>
  <r>
    <x v="0"/>
    <x v="14"/>
    <x v="23"/>
    <n v="0"/>
    <n v="0"/>
    <n v="0"/>
    <n v="0"/>
    <n v="0"/>
    <n v="0"/>
    <n v="0"/>
    <n v="0"/>
    <n v="0"/>
    <n v="0"/>
    <n v="0"/>
    <n v="0"/>
    <n v="0"/>
    <n v="0"/>
    <n v="0"/>
  </r>
  <r>
    <x v="0"/>
    <x v="14"/>
    <x v="24"/>
    <n v="130"/>
    <n v="609"/>
    <n v="526"/>
    <n v="515"/>
    <n v="578"/>
    <n v="501"/>
    <n v="673"/>
    <n v="491"/>
    <n v="377"/>
    <n v="337"/>
    <n v="369"/>
    <n v="477"/>
    <n v="0"/>
    <n v="0"/>
    <n v="0"/>
  </r>
  <r>
    <x v="0"/>
    <x v="14"/>
    <x v="25"/>
    <n v="2869"/>
    <n v="2566"/>
    <n v="2738"/>
    <n v="2388"/>
    <n v="2924"/>
    <n v="2619"/>
    <n v="3093"/>
    <n v="2391"/>
    <n v="2467"/>
    <n v="2699"/>
    <n v="2708"/>
    <n v="2782"/>
    <n v="0"/>
    <n v="0"/>
    <n v="0"/>
  </r>
  <r>
    <x v="0"/>
    <x v="14"/>
    <x v="26"/>
    <n v="237"/>
    <n v="300"/>
    <n v="324"/>
    <n v="315"/>
    <n v="259"/>
    <n v="274"/>
    <n v="272"/>
    <n v="308"/>
    <n v="307"/>
    <n v="280"/>
    <n v="272"/>
    <n v="260"/>
    <n v="0"/>
    <n v="0"/>
    <n v="0"/>
  </r>
  <r>
    <x v="0"/>
    <x v="14"/>
    <x v="27"/>
    <n v="891"/>
    <n v="901"/>
    <n v="910"/>
    <n v="991"/>
    <n v="1055"/>
    <n v="1116"/>
    <n v="1130"/>
    <n v="1192"/>
    <n v="1209"/>
    <n v="1268"/>
    <n v="1253"/>
    <n v="1346"/>
    <n v="0"/>
    <n v="0"/>
    <n v="0"/>
  </r>
  <r>
    <x v="0"/>
    <x v="14"/>
    <x v="28"/>
    <n v="1476"/>
    <n v="1504"/>
    <n v="1706"/>
    <n v="2028"/>
    <n v="1849"/>
    <n v="1978"/>
    <n v="1971"/>
    <n v="2253"/>
    <n v="2078"/>
    <n v="1951"/>
    <n v="2044"/>
    <n v="2210"/>
    <n v="0"/>
    <n v="0"/>
    <n v="0"/>
  </r>
  <r>
    <x v="0"/>
    <x v="14"/>
    <x v="29"/>
    <n v="1669"/>
    <n v="2053"/>
    <n v="1868"/>
    <n v="1714"/>
    <n v="2000"/>
    <n v="2204"/>
    <n v="2612"/>
    <n v="2460"/>
    <n v="2603"/>
    <n v="2631"/>
    <n v="2659"/>
    <n v="2572"/>
    <n v="0"/>
    <n v="0"/>
    <n v="0"/>
  </r>
  <r>
    <x v="0"/>
    <x v="14"/>
    <x v="30"/>
    <n v="1178"/>
    <n v="1304"/>
    <n v="1582"/>
    <n v="1674"/>
    <n v="1780"/>
    <n v="1773"/>
    <n v="1789"/>
    <n v="1916"/>
    <n v="2052"/>
    <n v="1969"/>
    <n v="2030"/>
    <n v="2111"/>
    <n v="0"/>
    <n v="0"/>
    <n v="0"/>
  </r>
  <r>
    <x v="0"/>
    <x v="14"/>
    <x v="31"/>
    <n v="2800"/>
    <n v="2672"/>
    <n v="2873"/>
    <n v="2938"/>
    <n v="2799"/>
    <n v="2830"/>
    <n v="3125"/>
    <n v="3433"/>
    <n v="3558"/>
    <n v="3585"/>
    <n v="3903"/>
    <n v="4194"/>
    <n v="0"/>
    <n v="0"/>
    <n v="0"/>
  </r>
  <r>
    <x v="0"/>
    <x v="14"/>
    <x v="32"/>
    <n v="2415"/>
    <n v="2337"/>
    <n v="2190"/>
    <n v="2330"/>
    <n v="2652"/>
    <n v="2903"/>
    <n v="3016"/>
    <n v="2944"/>
    <n v="2937"/>
    <n v="3034"/>
    <n v="3106"/>
    <n v="3418"/>
    <n v="0"/>
    <n v="0"/>
    <n v="0"/>
  </r>
  <r>
    <x v="0"/>
    <x v="14"/>
    <x v="33"/>
    <n v="1654"/>
    <n v="1414"/>
    <n v="1574"/>
    <n v="1644"/>
    <n v="1768"/>
    <n v="1800"/>
    <n v="1849"/>
    <n v="1750"/>
    <n v="1527"/>
    <n v="1633"/>
    <n v="1961"/>
    <n v="2185"/>
    <n v="0"/>
    <n v="0"/>
    <n v="0"/>
  </r>
  <r>
    <x v="0"/>
    <x v="14"/>
    <x v="34"/>
    <n v="2722"/>
    <n v="3103"/>
    <n v="3469"/>
    <n v="3591"/>
    <n v="3743"/>
    <n v="3995"/>
    <n v="4265"/>
    <n v="4382"/>
    <n v="4408"/>
    <n v="4656"/>
    <n v="4948"/>
    <n v="5171"/>
    <n v="0"/>
    <n v="0"/>
    <n v="0"/>
  </r>
  <r>
    <x v="0"/>
    <x v="14"/>
    <x v="35"/>
    <n v="3364"/>
    <n v="3600"/>
    <n v="3919"/>
    <n v="4140"/>
    <n v="4349"/>
    <n v="4687"/>
    <n v="4698"/>
    <n v="5028"/>
    <n v="5404"/>
    <n v="5700"/>
    <n v="5929"/>
    <n v="6418"/>
    <n v="0"/>
    <n v="0"/>
    <n v="0"/>
  </r>
  <r>
    <x v="0"/>
    <x v="14"/>
    <x v="36"/>
    <n v="6567"/>
    <n v="6966"/>
    <n v="7422"/>
    <n v="8036"/>
    <n v="8564"/>
    <n v="9079"/>
    <n v="9672"/>
    <n v="10391"/>
    <n v="10824"/>
    <n v="11064"/>
    <n v="11762"/>
    <n v="12363"/>
    <n v="0"/>
    <n v="0"/>
    <n v="0"/>
  </r>
  <r>
    <x v="0"/>
    <x v="14"/>
    <x v="37"/>
    <n v="1292"/>
    <n v="1328"/>
    <n v="1356"/>
    <n v="1444"/>
    <n v="1554"/>
    <n v="1679"/>
    <n v="1793"/>
    <n v="1947"/>
    <n v="1961"/>
    <n v="2018"/>
    <n v="2010"/>
    <n v="2161"/>
    <n v="0"/>
    <n v="0"/>
    <n v="0"/>
  </r>
  <r>
    <x v="0"/>
    <x v="14"/>
    <x v="38"/>
    <n v="0"/>
    <n v="0"/>
    <n v="0"/>
    <n v="0"/>
    <n v="0"/>
    <n v="0"/>
    <n v="0"/>
    <n v="0"/>
    <n v="0"/>
    <n v="0"/>
    <n v="0"/>
    <n v="0"/>
    <n v="0"/>
    <n v="0"/>
    <n v="0"/>
  </r>
  <r>
    <x v="0"/>
    <x v="14"/>
    <x v="39"/>
    <n v="11270"/>
    <n v="12164"/>
    <n v="13090"/>
    <n v="13924"/>
    <n v="14779"/>
    <n v="15685"/>
    <n v="16544"/>
    <n v="17563"/>
    <n v="18220"/>
    <n v="18971"/>
    <n v="20201"/>
    <n v="21339"/>
    <n v="0"/>
    <n v="0"/>
    <n v="0"/>
  </r>
  <r>
    <x v="0"/>
    <x v="14"/>
    <x v="40"/>
    <n v="4192"/>
    <n v="4559"/>
    <n v="4800"/>
    <n v="5053"/>
    <n v="5301"/>
    <n v="5721"/>
    <n v="6027"/>
    <n v="6517"/>
    <n v="6498"/>
    <n v="6795"/>
    <n v="7441"/>
    <n v="7895"/>
    <n v="0"/>
    <n v="0"/>
    <n v="0"/>
  </r>
  <r>
    <x v="0"/>
    <x v="14"/>
    <x v="41"/>
    <n v="7078"/>
    <n v="7605"/>
    <n v="8290"/>
    <n v="8871"/>
    <n v="9478"/>
    <n v="9964"/>
    <n v="10517"/>
    <n v="11046"/>
    <n v="11722"/>
    <n v="12176"/>
    <n v="12760"/>
    <n v="13444"/>
    <n v="0"/>
    <n v="0"/>
    <n v="0"/>
  </r>
  <r>
    <x v="0"/>
    <x v="15"/>
    <x v="0"/>
    <n v="175562"/>
    <n v="176800"/>
    <n v="194251"/>
    <n v="193715"/>
    <n v="209906"/>
    <n v="226079"/>
    <n v="235231"/>
    <n v="246923"/>
    <n v="231667"/>
    <n v="235046"/>
    <n v="245637"/>
    <n v="267238"/>
    <n v="268852"/>
    <n v="289100"/>
    <n v="338417"/>
  </r>
  <r>
    <x v="0"/>
    <x v="15"/>
    <x v="1"/>
    <n v="1622"/>
    <n v="1673"/>
    <n v="1872"/>
    <n v="1708"/>
    <n v="1784"/>
    <n v="1701"/>
    <n v="1738"/>
    <n v="2016"/>
    <n v="2107"/>
    <n v="2033"/>
    <n v="2007"/>
    <n v="2008"/>
    <n v="2256"/>
    <n v="2343"/>
    <n v="2597"/>
  </r>
  <r>
    <x v="0"/>
    <x v="15"/>
    <x v="2"/>
    <n v="1241"/>
    <n v="1441"/>
    <n v="992"/>
    <n v="1049"/>
    <n v="876"/>
    <n v="1324"/>
    <n v="1250"/>
    <n v="1099"/>
    <n v="2401"/>
    <n v="2182"/>
    <n v="1831"/>
    <n v="2613"/>
    <n v="2038"/>
    <n v="1725"/>
    <n v="4314"/>
  </r>
  <r>
    <x v="0"/>
    <x v="15"/>
    <x v="3"/>
    <n v="893"/>
    <n v="701"/>
    <n v="806"/>
    <n v="919"/>
    <n v="1095"/>
    <n v="1208"/>
    <n v="1218"/>
    <n v="1202"/>
    <n v="1105"/>
    <n v="1380"/>
    <n v="1337"/>
    <n v="1529"/>
    <n v="1611"/>
    <n v="1479"/>
    <n v="1613"/>
  </r>
  <r>
    <x v="0"/>
    <x v="15"/>
    <x v="4"/>
    <n v="27508"/>
    <n v="32086"/>
    <n v="37585"/>
    <n v="33917"/>
    <n v="36197"/>
    <n v="42836"/>
    <n v="41893"/>
    <n v="54426"/>
    <n v="44922"/>
    <n v="41702"/>
    <n v="38750"/>
    <n v="46513"/>
    <n v="52897"/>
    <n v="49461"/>
    <n v="62146"/>
  </r>
  <r>
    <x v="0"/>
    <x v="15"/>
    <x v="5"/>
    <n v="14138"/>
    <n v="16385"/>
    <n v="16372"/>
    <n v="16172"/>
    <n v="18659"/>
    <n v="20566"/>
    <n v="19818"/>
    <n v="21934"/>
    <n v="20685"/>
    <n v="19578"/>
    <n v="19115"/>
    <n v="20711"/>
    <n v="20039"/>
    <n v="19517"/>
    <n v="27618"/>
  </r>
  <r>
    <x v="0"/>
    <x v="15"/>
    <x v="6"/>
    <n v="13370"/>
    <n v="15701"/>
    <n v="21213"/>
    <n v="17745"/>
    <n v="17538"/>
    <n v="22270"/>
    <n v="22075"/>
    <n v="32492"/>
    <n v="24237"/>
    <n v="22124"/>
    <n v="19635"/>
    <n v="25802"/>
    <n v="32858"/>
    <n v="29944"/>
    <n v="34528"/>
  </r>
  <r>
    <x v="0"/>
    <x v="15"/>
    <x v="7"/>
    <n v="23303"/>
    <n v="17222"/>
    <n v="19386"/>
    <n v="20726"/>
    <n v="23151"/>
    <n v="23870"/>
    <n v="24523"/>
    <n v="22967"/>
    <n v="20280"/>
    <n v="22249"/>
    <n v="24193"/>
    <n v="26045"/>
    <n v="26741"/>
    <n v="29749"/>
    <n v="33739"/>
  </r>
  <r>
    <x v="0"/>
    <x v="15"/>
    <x v="8"/>
    <n v="3135"/>
    <n v="2611"/>
    <n v="3717"/>
    <n v="3713"/>
    <n v="3709"/>
    <n v="3943"/>
    <n v="3983"/>
    <n v="4399"/>
    <n v="4257"/>
    <n v="4496"/>
    <n v="4931"/>
    <n v="5477"/>
    <n v="5379"/>
    <n v="6602"/>
    <n v="8115"/>
  </r>
  <r>
    <x v="0"/>
    <x v="15"/>
    <x v="9"/>
    <n v="259"/>
    <n v="214"/>
    <n v="262"/>
    <n v="258"/>
    <n v="258"/>
    <n v="287"/>
    <n v="294"/>
    <n v="318"/>
    <n v="303"/>
    <n v="279"/>
    <n v="327"/>
    <n v="368"/>
    <n v="458"/>
    <n v="492"/>
    <n v="451"/>
  </r>
  <r>
    <x v="0"/>
    <x v="15"/>
    <x v="10"/>
    <n v="849"/>
    <n v="675"/>
    <n v="707"/>
    <n v="729"/>
    <n v="830"/>
    <n v="752"/>
    <n v="746"/>
    <n v="764"/>
    <n v="823"/>
    <n v="829"/>
    <n v="865"/>
    <n v="848"/>
    <n v="935"/>
    <n v="1045"/>
    <n v="1006"/>
  </r>
  <r>
    <x v="0"/>
    <x v="15"/>
    <x v="11"/>
    <n v="475"/>
    <n v="387"/>
    <n v="417"/>
    <n v="356"/>
    <n v="342"/>
    <n v="332"/>
    <n v="335"/>
    <n v="324"/>
    <n v="268"/>
    <n v="281"/>
    <n v="286"/>
    <n v="283"/>
    <n v="225"/>
    <n v="271"/>
    <n v="251"/>
  </r>
  <r>
    <x v="0"/>
    <x v="15"/>
    <x v="12"/>
    <n v="279"/>
    <n v="55"/>
    <n v="326"/>
    <n v="397"/>
    <n v="374"/>
    <n v="354"/>
    <n v="374"/>
    <n v="464"/>
    <n v="717"/>
    <n v="526"/>
    <n v="643"/>
    <n v="623"/>
    <n v="602"/>
    <n v="506"/>
    <n v="1026"/>
  </r>
  <r>
    <x v="0"/>
    <x v="15"/>
    <x v="13"/>
    <n v="914"/>
    <n v="1055"/>
    <n v="973"/>
    <n v="1029"/>
    <n v="1079"/>
    <n v="1223"/>
    <n v="1170"/>
    <n v="1151"/>
    <n v="1109"/>
    <n v="1028"/>
    <n v="1092"/>
    <n v="1193"/>
    <n v="1134"/>
    <n v="1048"/>
    <n v="1299"/>
  </r>
  <r>
    <x v="0"/>
    <x v="15"/>
    <x v="14"/>
    <n v="2358"/>
    <n v="707"/>
    <n v="1692"/>
    <n v="1579"/>
    <n v="1198"/>
    <n v="1193"/>
    <n v="1486"/>
    <n v="1810"/>
    <n v="967"/>
    <n v="2701"/>
    <n v="2079"/>
    <n v="1313"/>
    <n v="1737"/>
    <n v="2954"/>
    <n v="3375"/>
  </r>
  <r>
    <x v="0"/>
    <x v="15"/>
    <x v="15"/>
    <n v="5465"/>
    <n v="5240"/>
    <n v="4910"/>
    <n v="5885"/>
    <n v="7238"/>
    <n v="7651"/>
    <n v="8303"/>
    <n v="7024"/>
    <n v="5540"/>
    <n v="5236"/>
    <n v="6446"/>
    <n v="7662"/>
    <n v="7264"/>
    <n v="7399"/>
    <n v="8368"/>
  </r>
  <r>
    <x v="0"/>
    <x v="15"/>
    <x v="16"/>
    <n v="6360"/>
    <n v="3541"/>
    <n v="3765"/>
    <n v="3837"/>
    <n v="4416"/>
    <n v="4376"/>
    <n v="4423"/>
    <n v="3473"/>
    <n v="3149"/>
    <n v="3146"/>
    <n v="3433"/>
    <n v="4031"/>
    <n v="4067"/>
    <n v="4878"/>
    <n v="5040"/>
  </r>
  <r>
    <x v="0"/>
    <x v="15"/>
    <x v="17"/>
    <n v="249"/>
    <n v="509"/>
    <n v="499"/>
    <n v="591"/>
    <n v="696"/>
    <n v="683"/>
    <n v="701"/>
    <n v="720"/>
    <n v="792"/>
    <n v="941"/>
    <n v="896"/>
    <n v="828"/>
    <n v="981"/>
    <n v="1064"/>
    <n v="1272"/>
  </r>
  <r>
    <x v="0"/>
    <x v="15"/>
    <x v="18"/>
    <n v="2960"/>
    <n v="2228"/>
    <n v="2118"/>
    <n v="2352"/>
    <n v="3011"/>
    <n v="3076"/>
    <n v="2708"/>
    <n v="2520"/>
    <n v="2355"/>
    <n v="2786"/>
    <n v="3195"/>
    <n v="3419"/>
    <n v="3959"/>
    <n v="3490"/>
    <n v="3536"/>
  </r>
  <r>
    <x v="0"/>
    <x v="15"/>
    <x v="19"/>
    <n v="4091"/>
    <n v="3691"/>
    <n v="4915"/>
    <n v="4018"/>
    <n v="3533"/>
    <n v="3690"/>
    <n v="4201"/>
    <n v="3993"/>
    <n v="5558"/>
    <n v="5692"/>
    <n v="7913"/>
    <n v="6365"/>
    <n v="4846"/>
    <n v="12263"/>
    <n v="21633"/>
  </r>
  <r>
    <x v="0"/>
    <x v="15"/>
    <x v="20"/>
    <n v="1292"/>
    <n v="1033"/>
    <n v="1042"/>
    <n v="1009"/>
    <n v="1122"/>
    <n v="1172"/>
    <n v="1340"/>
    <n v="1492"/>
    <n v="1739"/>
    <n v="1735"/>
    <n v="1782"/>
    <n v="2089"/>
    <n v="1932"/>
    <n v="2462"/>
    <n v="2555"/>
  </r>
  <r>
    <x v="0"/>
    <x v="15"/>
    <x v="21"/>
    <n v="12840"/>
    <n v="12985"/>
    <n v="13167"/>
    <n v="15373"/>
    <n v="16949"/>
    <n v="16570"/>
    <n v="17686"/>
    <n v="16686"/>
    <n v="14787"/>
    <n v="15239"/>
    <n v="16270"/>
    <n v="16390"/>
    <n v="16345"/>
    <n v="17683"/>
    <n v="19212"/>
  </r>
  <r>
    <x v="0"/>
    <x v="15"/>
    <x v="22"/>
    <n v="13968"/>
    <n v="12979"/>
    <n v="13491"/>
    <n v="13691"/>
    <n v="14988"/>
    <n v="15148"/>
    <n v="16674"/>
    <n v="17715"/>
    <n v="17216"/>
    <n v="16982"/>
    <n v="19147"/>
    <n v="19667"/>
    <n v="22188"/>
    <n v="23204"/>
    <n v="23159"/>
  </r>
  <r>
    <x v="0"/>
    <x v="15"/>
    <x v="23"/>
    <n v="0"/>
    <n v="0"/>
    <n v="0"/>
    <n v="0"/>
    <n v="0"/>
    <n v="0"/>
    <n v="0"/>
    <n v="0"/>
    <n v="0"/>
    <n v="0"/>
    <n v="0"/>
    <n v="0"/>
    <n v="0"/>
    <n v="0"/>
    <n v="0"/>
  </r>
  <r>
    <x v="0"/>
    <x v="15"/>
    <x v="24"/>
    <n v="3555"/>
    <n v="2817"/>
    <n v="3073"/>
    <n v="3179"/>
    <n v="3431"/>
    <n v="4436"/>
    <n v="4009"/>
    <n v="5283"/>
    <n v="6142"/>
    <n v="5928"/>
    <n v="6560"/>
    <n v="7954"/>
    <n v="7753"/>
    <n v="7335"/>
    <n v="9429"/>
  </r>
  <r>
    <x v="0"/>
    <x v="15"/>
    <x v="25"/>
    <n v="7939"/>
    <n v="8053"/>
    <n v="8085"/>
    <n v="8269"/>
    <n v="9041"/>
    <n v="10592"/>
    <n v="11831"/>
    <n v="11769"/>
    <n v="8480"/>
    <n v="8926"/>
    <n v="7493"/>
    <n v="7499"/>
    <n v="4541"/>
    <n v="6014"/>
    <n v="7805"/>
  </r>
  <r>
    <x v="0"/>
    <x v="15"/>
    <x v="26"/>
    <n v="613"/>
    <n v="751"/>
    <n v="805"/>
    <n v="802"/>
    <n v="662"/>
    <n v="719"/>
    <n v="710"/>
    <n v="763"/>
    <n v="734"/>
    <n v="742"/>
    <n v="752"/>
    <n v="681"/>
    <n v="707"/>
    <n v="561"/>
    <n v="515"/>
  </r>
  <r>
    <x v="0"/>
    <x v="15"/>
    <x v="27"/>
    <n v="3511"/>
    <n v="3733"/>
    <n v="2970"/>
    <n v="3094"/>
    <n v="3499"/>
    <n v="3306"/>
    <n v="3421"/>
    <n v="3224"/>
    <n v="3289"/>
    <n v="4608"/>
    <n v="4468"/>
    <n v="4858"/>
    <n v="3685"/>
    <n v="4503"/>
    <n v="5600"/>
  </r>
  <r>
    <x v="0"/>
    <x v="15"/>
    <x v="28"/>
    <n v="5833"/>
    <n v="6206"/>
    <n v="6751"/>
    <n v="7075"/>
    <n v="7996"/>
    <n v="8928"/>
    <n v="8661"/>
    <n v="8609"/>
    <n v="8180"/>
    <n v="8225"/>
    <n v="9361"/>
    <n v="10686"/>
    <n v="9867"/>
    <n v="11833"/>
    <n v="13173"/>
  </r>
  <r>
    <x v="0"/>
    <x v="15"/>
    <x v="29"/>
    <n v="4738"/>
    <n v="5547"/>
    <n v="5715"/>
    <n v="5281"/>
    <n v="6104"/>
    <n v="7425"/>
    <n v="7626"/>
    <n v="7542"/>
    <n v="7624"/>
    <n v="8147"/>
    <n v="7813"/>
    <n v="8128"/>
    <n v="9082"/>
    <n v="8772"/>
    <n v="9223"/>
  </r>
  <r>
    <x v="0"/>
    <x v="15"/>
    <x v="30"/>
    <n v="3962"/>
    <n v="4713"/>
    <n v="4485"/>
    <n v="4772"/>
    <n v="5150"/>
    <n v="5310"/>
    <n v="5995"/>
    <n v="5907"/>
    <n v="6140"/>
    <n v="6159"/>
    <n v="5901"/>
    <n v="6081"/>
    <n v="6343"/>
    <n v="6838"/>
    <n v="6996"/>
  </r>
  <r>
    <x v="0"/>
    <x v="15"/>
    <x v="31"/>
    <n v="7212"/>
    <n v="6865"/>
    <n v="7337"/>
    <n v="7847"/>
    <n v="7577"/>
    <n v="8241"/>
    <n v="8679"/>
    <n v="9557"/>
    <n v="9851"/>
    <n v="10021"/>
    <n v="10843"/>
    <n v="11681"/>
    <n v="11380"/>
    <n v="12295"/>
    <n v="14925"/>
  </r>
  <r>
    <x v="0"/>
    <x v="15"/>
    <x v="32"/>
    <n v="10020"/>
    <n v="10291"/>
    <n v="15245"/>
    <n v="10707"/>
    <n v="13531"/>
    <n v="14102"/>
    <n v="14776"/>
    <n v="13124"/>
    <n v="11877"/>
    <n v="11127"/>
    <n v="13214"/>
    <n v="14545"/>
    <n v="14167"/>
    <n v="15194"/>
    <n v="17267"/>
  </r>
  <r>
    <x v="0"/>
    <x v="15"/>
    <x v="33"/>
    <n v="7900"/>
    <n v="8066"/>
    <n v="8298"/>
    <n v="9983"/>
    <n v="10206"/>
    <n v="9832"/>
    <n v="10410"/>
    <n v="8708"/>
    <n v="6730"/>
    <n v="7100"/>
    <n v="8062"/>
    <n v="10985"/>
    <n v="9197"/>
    <n v="9715"/>
    <n v="12541"/>
  </r>
  <r>
    <x v="0"/>
    <x v="15"/>
    <x v="34"/>
    <n v="7282"/>
    <n v="7762"/>
    <n v="8374"/>
    <n v="8675"/>
    <n v="9018"/>
    <n v="9310"/>
    <n v="10203"/>
    <n v="10852"/>
    <n v="11012"/>
    <n v="11588"/>
    <n v="12259"/>
    <n v="13025"/>
    <n v="13546"/>
    <n v="14404"/>
    <n v="15344"/>
  </r>
  <r>
    <x v="0"/>
    <x v="15"/>
    <x v="35"/>
    <n v="7680"/>
    <n v="8298"/>
    <n v="8900"/>
    <n v="9255"/>
    <n v="9955"/>
    <n v="10957"/>
    <n v="11215"/>
    <n v="11580"/>
    <n v="12189"/>
    <n v="12740"/>
    <n v="13442"/>
    <n v="14233"/>
    <n v="14145"/>
    <n v="15219"/>
    <n v="16419"/>
  </r>
  <r>
    <x v="0"/>
    <x v="15"/>
    <x v="36"/>
    <n v="15546"/>
    <n v="16814"/>
    <n v="17722"/>
    <n v="18998"/>
    <n v="20510"/>
    <n v="21942"/>
    <n v="23457"/>
    <n v="24641"/>
    <n v="25499"/>
    <n v="26534"/>
    <n v="27964"/>
    <n v="29261"/>
    <n v="29619"/>
    <n v="31739"/>
    <n v="33298"/>
  </r>
  <r>
    <x v="0"/>
    <x v="15"/>
    <x v="37"/>
    <n v="3013"/>
    <n v="3073"/>
    <n v="3235"/>
    <n v="3368"/>
    <n v="3531"/>
    <n v="3460"/>
    <n v="3715"/>
    <n v="3768"/>
    <n v="3805"/>
    <n v="4007"/>
    <n v="4275"/>
    <n v="4402"/>
    <n v="3966"/>
    <n v="4309"/>
    <n v="4914"/>
  </r>
  <r>
    <x v="0"/>
    <x v="15"/>
    <x v="38"/>
    <n v="0"/>
    <n v="0"/>
    <n v="0"/>
    <n v="0"/>
    <n v="0"/>
    <n v="0"/>
    <n v="0"/>
    <n v="0"/>
    <n v="0"/>
    <n v="0"/>
    <n v="0"/>
    <n v="0"/>
    <n v="0"/>
    <n v="0"/>
    <n v="0"/>
  </r>
  <r>
    <x v="0"/>
    <x v="15"/>
    <x v="39"/>
    <n v="27029"/>
    <n v="28989"/>
    <n v="30628"/>
    <n v="32301"/>
    <n v="34562"/>
    <n v="36584"/>
    <n v="39111"/>
    <n v="41277"/>
    <n v="42632"/>
    <n v="44599"/>
    <n v="47214"/>
    <n v="49633"/>
    <n v="50473"/>
    <n v="53798"/>
    <n v="57629"/>
  </r>
  <r>
    <x v="0"/>
    <x v="15"/>
    <x v="40"/>
    <n v="10017"/>
    <n v="10597"/>
    <n v="10792"/>
    <n v="11309"/>
    <n v="12059"/>
    <n v="12502"/>
    <n v="13486"/>
    <n v="14434"/>
    <n v="14746"/>
    <n v="15557"/>
    <n v="16632"/>
    <n v="17677"/>
    <n v="18051"/>
    <n v="19529"/>
    <n v="20903"/>
  </r>
  <r>
    <x v="0"/>
    <x v="15"/>
    <x v="41"/>
    <n v="17012"/>
    <n v="18392"/>
    <n v="19836"/>
    <n v="20992"/>
    <n v="22503"/>
    <n v="24082"/>
    <n v="25625"/>
    <n v="26843"/>
    <n v="27886"/>
    <n v="29042"/>
    <n v="30582"/>
    <n v="31956"/>
    <n v="32422"/>
    <n v="34269"/>
    <n v="36726"/>
  </r>
  <r>
    <x v="0"/>
    <x v="16"/>
    <x v="0"/>
    <n v="0"/>
    <n v="0"/>
    <n v="0"/>
    <n v="0"/>
    <n v="0"/>
    <n v="0"/>
    <n v="0"/>
    <n v="0"/>
    <n v="0"/>
    <n v="0"/>
    <n v="0"/>
    <n v="0"/>
    <n v="303904"/>
    <n v="334265"/>
    <n v="409379"/>
  </r>
  <r>
    <x v="0"/>
    <x v="16"/>
    <x v="1"/>
    <n v="0"/>
    <n v="0"/>
    <n v="0"/>
    <n v="0"/>
    <n v="0"/>
    <n v="0"/>
    <n v="0"/>
    <n v="0"/>
    <n v="0"/>
    <n v="0"/>
    <n v="0"/>
    <n v="0"/>
    <n v="1787"/>
    <n v="1922"/>
    <n v="2130"/>
  </r>
  <r>
    <x v="0"/>
    <x v="16"/>
    <x v="2"/>
    <n v="0"/>
    <n v="0"/>
    <n v="0"/>
    <n v="0"/>
    <n v="0"/>
    <n v="0"/>
    <n v="0"/>
    <n v="0"/>
    <n v="0"/>
    <n v="0"/>
    <n v="0"/>
    <n v="0"/>
    <n v="7889"/>
    <n v="7884"/>
    <n v="14889"/>
  </r>
  <r>
    <x v="0"/>
    <x v="16"/>
    <x v="3"/>
    <n v="0"/>
    <n v="0"/>
    <n v="0"/>
    <n v="0"/>
    <n v="0"/>
    <n v="0"/>
    <n v="0"/>
    <n v="0"/>
    <n v="0"/>
    <n v="0"/>
    <n v="0"/>
    <n v="0"/>
    <n v="415"/>
    <n v="387"/>
    <n v="894"/>
  </r>
  <r>
    <x v="0"/>
    <x v="16"/>
    <x v="4"/>
    <n v="0"/>
    <n v="0"/>
    <n v="0"/>
    <n v="0"/>
    <n v="0"/>
    <n v="0"/>
    <n v="0"/>
    <n v="0"/>
    <n v="0"/>
    <n v="0"/>
    <n v="0"/>
    <n v="0"/>
    <n v="11795"/>
    <n v="14224"/>
    <n v="18877"/>
  </r>
  <r>
    <x v="0"/>
    <x v="16"/>
    <x v="5"/>
    <n v="0"/>
    <n v="0"/>
    <n v="0"/>
    <n v="0"/>
    <n v="0"/>
    <n v="0"/>
    <n v="0"/>
    <n v="0"/>
    <n v="0"/>
    <n v="0"/>
    <n v="0"/>
    <n v="0"/>
    <n v="5773"/>
    <n v="6337"/>
    <n v="9394"/>
  </r>
  <r>
    <x v="0"/>
    <x v="16"/>
    <x v="6"/>
    <n v="0"/>
    <n v="0"/>
    <n v="0"/>
    <n v="0"/>
    <n v="0"/>
    <n v="0"/>
    <n v="0"/>
    <n v="0"/>
    <n v="0"/>
    <n v="0"/>
    <n v="0"/>
    <n v="0"/>
    <n v="6022"/>
    <n v="7887"/>
    <n v="9483"/>
  </r>
  <r>
    <x v="0"/>
    <x v="16"/>
    <x v="7"/>
    <n v="0"/>
    <n v="0"/>
    <n v="0"/>
    <n v="0"/>
    <n v="0"/>
    <n v="0"/>
    <n v="0"/>
    <n v="0"/>
    <n v="0"/>
    <n v="0"/>
    <n v="0"/>
    <n v="0"/>
    <n v="28524"/>
    <n v="32623"/>
    <n v="42240"/>
  </r>
  <r>
    <x v="0"/>
    <x v="16"/>
    <x v="8"/>
    <n v="0"/>
    <n v="0"/>
    <n v="0"/>
    <n v="0"/>
    <n v="0"/>
    <n v="0"/>
    <n v="0"/>
    <n v="0"/>
    <n v="0"/>
    <n v="0"/>
    <n v="0"/>
    <n v="0"/>
    <n v="5341"/>
    <n v="5035"/>
    <n v="6127"/>
  </r>
  <r>
    <x v="0"/>
    <x v="16"/>
    <x v="9"/>
    <n v="0"/>
    <n v="0"/>
    <n v="0"/>
    <n v="0"/>
    <n v="0"/>
    <n v="0"/>
    <n v="0"/>
    <n v="0"/>
    <n v="0"/>
    <n v="0"/>
    <n v="0"/>
    <n v="0"/>
    <n v="504"/>
    <n v="457"/>
    <n v="508"/>
  </r>
  <r>
    <x v="0"/>
    <x v="16"/>
    <x v="10"/>
    <n v="0"/>
    <n v="0"/>
    <n v="0"/>
    <n v="0"/>
    <n v="0"/>
    <n v="0"/>
    <n v="0"/>
    <n v="0"/>
    <n v="0"/>
    <n v="0"/>
    <n v="0"/>
    <n v="0"/>
    <n v="890"/>
    <n v="959"/>
    <n v="1169"/>
  </r>
  <r>
    <x v="0"/>
    <x v="16"/>
    <x v="11"/>
    <n v="0"/>
    <n v="0"/>
    <n v="0"/>
    <n v="0"/>
    <n v="0"/>
    <n v="0"/>
    <n v="0"/>
    <n v="0"/>
    <n v="0"/>
    <n v="0"/>
    <n v="0"/>
    <n v="0"/>
    <n v="366"/>
    <n v="396"/>
    <n v="404"/>
  </r>
  <r>
    <x v="0"/>
    <x v="16"/>
    <x v="12"/>
    <n v="0"/>
    <n v="0"/>
    <n v="0"/>
    <n v="0"/>
    <n v="0"/>
    <n v="0"/>
    <n v="0"/>
    <n v="0"/>
    <n v="0"/>
    <n v="0"/>
    <n v="0"/>
    <n v="0"/>
    <n v="-340"/>
    <n v="3662"/>
    <n v="9278"/>
  </r>
  <r>
    <x v="0"/>
    <x v="16"/>
    <x v="13"/>
    <n v="0"/>
    <n v="0"/>
    <n v="0"/>
    <n v="0"/>
    <n v="0"/>
    <n v="0"/>
    <n v="0"/>
    <n v="0"/>
    <n v="0"/>
    <n v="0"/>
    <n v="0"/>
    <n v="0"/>
    <n v="1787"/>
    <n v="1604"/>
    <n v="1216"/>
  </r>
  <r>
    <x v="0"/>
    <x v="16"/>
    <x v="14"/>
    <n v="0"/>
    <n v="0"/>
    <n v="0"/>
    <n v="0"/>
    <n v="0"/>
    <n v="0"/>
    <n v="0"/>
    <n v="0"/>
    <n v="0"/>
    <n v="0"/>
    <n v="0"/>
    <n v="0"/>
    <n v="3864"/>
    <n v="3373"/>
    <n v="5389"/>
  </r>
  <r>
    <x v="0"/>
    <x v="16"/>
    <x v="15"/>
    <n v="0"/>
    <n v="0"/>
    <n v="0"/>
    <n v="0"/>
    <n v="0"/>
    <n v="0"/>
    <n v="0"/>
    <n v="0"/>
    <n v="0"/>
    <n v="0"/>
    <n v="0"/>
    <n v="0"/>
    <n v="7418"/>
    <n v="7451"/>
    <n v="8075"/>
  </r>
  <r>
    <x v="0"/>
    <x v="16"/>
    <x v="16"/>
    <n v="0"/>
    <n v="0"/>
    <n v="0"/>
    <n v="0"/>
    <n v="0"/>
    <n v="0"/>
    <n v="0"/>
    <n v="0"/>
    <n v="0"/>
    <n v="0"/>
    <n v="0"/>
    <n v="0"/>
    <n v="4903"/>
    <n v="5020"/>
    <n v="4631"/>
  </r>
  <r>
    <x v="0"/>
    <x v="16"/>
    <x v="17"/>
    <n v="0"/>
    <n v="0"/>
    <n v="0"/>
    <n v="0"/>
    <n v="0"/>
    <n v="0"/>
    <n v="0"/>
    <n v="0"/>
    <n v="0"/>
    <n v="0"/>
    <n v="0"/>
    <n v="0"/>
    <n v="508"/>
    <n v="535"/>
    <n v="563"/>
  </r>
  <r>
    <x v="0"/>
    <x v="16"/>
    <x v="18"/>
    <n v="0"/>
    <n v="0"/>
    <n v="0"/>
    <n v="0"/>
    <n v="0"/>
    <n v="0"/>
    <n v="0"/>
    <n v="0"/>
    <n v="0"/>
    <n v="0"/>
    <n v="0"/>
    <n v="0"/>
    <n v="3283"/>
    <n v="4131"/>
    <n v="4880"/>
  </r>
  <r>
    <x v="0"/>
    <x v="16"/>
    <x v="19"/>
    <n v="0"/>
    <n v="0"/>
    <n v="0"/>
    <n v="0"/>
    <n v="0"/>
    <n v="0"/>
    <n v="0"/>
    <n v="0"/>
    <n v="0"/>
    <n v="0"/>
    <n v="0"/>
    <n v="0"/>
    <n v="9583"/>
    <n v="21509"/>
    <n v="44286"/>
  </r>
  <r>
    <x v="0"/>
    <x v="16"/>
    <x v="20"/>
    <n v="0"/>
    <n v="0"/>
    <n v="0"/>
    <n v="0"/>
    <n v="0"/>
    <n v="0"/>
    <n v="0"/>
    <n v="0"/>
    <n v="0"/>
    <n v="0"/>
    <n v="0"/>
    <n v="0"/>
    <n v="2907"/>
    <n v="3201"/>
    <n v="3260"/>
  </r>
  <r>
    <x v="0"/>
    <x v="16"/>
    <x v="21"/>
    <n v="0"/>
    <n v="0"/>
    <n v="0"/>
    <n v="0"/>
    <n v="0"/>
    <n v="0"/>
    <n v="0"/>
    <n v="0"/>
    <n v="0"/>
    <n v="0"/>
    <n v="0"/>
    <n v="0"/>
    <n v="24296"/>
    <n v="25371"/>
    <n v="27671"/>
  </r>
  <r>
    <x v="0"/>
    <x v="16"/>
    <x v="22"/>
    <n v="0"/>
    <n v="0"/>
    <n v="0"/>
    <n v="0"/>
    <n v="0"/>
    <n v="0"/>
    <n v="0"/>
    <n v="0"/>
    <n v="0"/>
    <n v="0"/>
    <n v="0"/>
    <n v="0"/>
    <n v="26085"/>
    <n v="26970"/>
    <n v="27481"/>
  </r>
  <r>
    <x v="0"/>
    <x v="16"/>
    <x v="23"/>
    <n v="0"/>
    <n v="0"/>
    <n v="0"/>
    <n v="0"/>
    <n v="0"/>
    <n v="0"/>
    <n v="0"/>
    <n v="0"/>
    <n v="0"/>
    <n v="0"/>
    <n v="0"/>
    <n v="0"/>
    <n v="0"/>
    <n v="0"/>
    <n v="0"/>
  </r>
  <r>
    <x v="0"/>
    <x v="16"/>
    <x v="24"/>
    <n v="0"/>
    <n v="0"/>
    <n v="0"/>
    <n v="0"/>
    <n v="0"/>
    <n v="0"/>
    <n v="0"/>
    <n v="0"/>
    <n v="0"/>
    <n v="0"/>
    <n v="0"/>
    <n v="0"/>
    <n v="4516"/>
    <n v="4734"/>
    <n v="10937"/>
  </r>
  <r>
    <x v="0"/>
    <x v="16"/>
    <x v="25"/>
    <n v="0"/>
    <n v="0"/>
    <n v="0"/>
    <n v="0"/>
    <n v="0"/>
    <n v="0"/>
    <n v="0"/>
    <n v="0"/>
    <n v="0"/>
    <n v="0"/>
    <n v="0"/>
    <n v="0"/>
    <n v="7063"/>
    <n v="7834"/>
    <n v="9636"/>
  </r>
  <r>
    <x v="0"/>
    <x v="16"/>
    <x v="26"/>
    <n v="0"/>
    <n v="0"/>
    <n v="0"/>
    <n v="0"/>
    <n v="0"/>
    <n v="0"/>
    <n v="0"/>
    <n v="0"/>
    <n v="0"/>
    <n v="0"/>
    <n v="0"/>
    <n v="0"/>
    <n v="893"/>
    <n v="723"/>
    <n v="540"/>
  </r>
  <r>
    <x v="0"/>
    <x v="16"/>
    <x v="27"/>
    <n v="0"/>
    <n v="0"/>
    <n v="0"/>
    <n v="0"/>
    <n v="0"/>
    <n v="0"/>
    <n v="0"/>
    <n v="0"/>
    <n v="0"/>
    <n v="0"/>
    <n v="0"/>
    <n v="0"/>
    <n v="3020"/>
    <n v="4340"/>
    <n v="6377"/>
  </r>
  <r>
    <x v="0"/>
    <x v="16"/>
    <x v="28"/>
    <n v="0"/>
    <n v="0"/>
    <n v="0"/>
    <n v="0"/>
    <n v="0"/>
    <n v="0"/>
    <n v="0"/>
    <n v="0"/>
    <n v="0"/>
    <n v="0"/>
    <n v="0"/>
    <n v="0"/>
    <n v="9204"/>
    <n v="9886"/>
    <n v="10123"/>
  </r>
  <r>
    <x v="0"/>
    <x v="16"/>
    <x v="29"/>
    <n v="0"/>
    <n v="0"/>
    <n v="0"/>
    <n v="0"/>
    <n v="0"/>
    <n v="0"/>
    <n v="0"/>
    <n v="0"/>
    <n v="0"/>
    <n v="0"/>
    <n v="0"/>
    <n v="0"/>
    <n v="18023"/>
    <n v="17260"/>
    <n v="18628"/>
  </r>
  <r>
    <x v="0"/>
    <x v="16"/>
    <x v="30"/>
    <n v="0"/>
    <n v="0"/>
    <n v="0"/>
    <n v="0"/>
    <n v="0"/>
    <n v="0"/>
    <n v="0"/>
    <n v="0"/>
    <n v="0"/>
    <n v="0"/>
    <n v="0"/>
    <n v="0"/>
    <n v="9369"/>
    <n v="9706"/>
    <n v="9926"/>
  </r>
  <r>
    <x v="0"/>
    <x v="16"/>
    <x v="31"/>
    <n v="0"/>
    <n v="0"/>
    <n v="0"/>
    <n v="0"/>
    <n v="0"/>
    <n v="0"/>
    <n v="0"/>
    <n v="0"/>
    <n v="0"/>
    <n v="0"/>
    <n v="0"/>
    <n v="0"/>
    <n v="16036"/>
    <n v="17285"/>
    <n v="20710"/>
  </r>
  <r>
    <x v="0"/>
    <x v="16"/>
    <x v="32"/>
    <n v="0"/>
    <n v="0"/>
    <n v="0"/>
    <n v="0"/>
    <n v="0"/>
    <n v="0"/>
    <n v="0"/>
    <n v="0"/>
    <n v="0"/>
    <n v="0"/>
    <n v="0"/>
    <n v="0"/>
    <n v="14849"/>
    <n v="15111"/>
    <n v="17265"/>
  </r>
  <r>
    <x v="0"/>
    <x v="16"/>
    <x v="33"/>
    <n v="0"/>
    <n v="0"/>
    <n v="0"/>
    <n v="0"/>
    <n v="0"/>
    <n v="0"/>
    <n v="0"/>
    <n v="0"/>
    <n v="0"/>
    <n v="0"/>
    <n v="0"/>
    <n v="0"/>
    <n v="9929"/>
    <n v="9008"/>
    <n v="11550"/>
  </r>
  <r>
    <x v="0"/>
    <x v="16"/>
    <x v="34"/>
    <n v="0"/>
    <n v="0"/>
    <n v="0"/>
    <n v="0"/>
    <n v="0"/>
    <n v="0"/>
    <n v="0"/>
    <n v="0"/>
    <n v="0"/>
    <n v="0"/>
    <n v="0"/>
    <n v="0"/>
    <n v="23708"/>
    <n v="25258"/>
    <n v="27340"/>
  </r>
  <r>
    <x v="0"/>
    <x v="16"/>
    <x v="35"/>
    <n v="0"/>
    <n v="0"/>
    <n v="0"/>
    <n v="0"/>
    <n v="0"/>
    <n v="0"/>
    <n v="0"/>
    <n v="0"/>
    <n v="0"/>
    <n v="0"/>
    <n v="0"/>
    <n v="0"/>
    <n v="23610"/>
    <n v="24708"/>
    <n v="25677"/>
  </r>
  <r>
    <x v="0"/>
    <x v="16"/>
    <x v="36"/>
    <n v="0"/>
    <n v="0"/>
    <n v="0"/>
    <n v="0"/>
    <n v="0"/>
    <n v="0"/>
    <n v="0"/>
    <n v="0"/>
    <n v="0"/>
    <n v="0"/>
    <n v="0"/>
    <n v="0"/>
    <n v="44998"/>
    <n v="48372"/>
    <n v="52042"/>
  </r>
  <r>
    <x v="0"/>
    <x v="16"/>
    <x v="37"/>
    <n v="0"/>
    <n v="0"/>
    <n v="0"/>
    <n v="0"/>
    <n v="0"/>
    <n v="0"/>
    <n v="0"/>
    <n v="0"/>
    <n v="0"/>
    <n v="0"/>
    <n v="0"/>
    <n v="0"/>
    <n v="5405"/>
    <n v="5949"/>
    <n v="6900"/>
  </r>
  <r>
    <x v="0"/>
    <x v="16"/>
    <x v="38"/>
    <n v="0"/>
    <n v="0"/>
    <n v="0"/>
    <n v="0"/>
    <n v="0"/>
    <n v="0"/>
    <n v="0"/>
    <n v="0"/>
    <n v="0"/>
    <n v="0"/>
    <n v="0"/>
    <n v="0"/>
    <n v="0"/>
    <n v="0"/>
    <n v="0"/>
  </r>
  <r>
    <x v="0"/>
    <x v="16"/>
    <x v="39"/>
    <n v="0"/>
    <n v="0"/>
    <n v="0"/>
    <n v="0"/>
    <n v="0"/>
    <n v="0"/>
    <n v="0"/>
    <n v="0"/>
    <n v="0"/>
    <n v="0"/>
    <n v="0"/>
    <n v="0"/>
    <n v="81981"/>
    <n v="86861"/>
    <n v="92956"/>
  </r>
  <r>
    <x v="0"/>
    <x v="16"/>
    <x v="40"/>
    <n v="0"/>
    <n v="0"/>
    <n v="0"/>
    <n v="0"/>
    <n v="0"/>
    <n v="0"/>
    <n v="0"/>
    <n v="0"/>
    <n v="0"/>
    <n v="0"/>
    <n v="0"/>
    <n v="0"/>
    <n v="37660"/>
    <n v="40355"/>
    <n v="43286"/>
  </r>
  <r>
    <x v="0"/>
    <x v="16"/>
    <x v="41"/>
    <n v="0"/>
    <n v="0"/>
    <n v="0"/>
    <n v="0"/>
    <n v="0"/>
    <n v="0"/>
    <n v="0"/>
    <n v="0"/>
    <n v="0"/>
    <n v="0"/>
    <n v="0"/>
    <n v="0"/>
    <n v="44321"/>
    <n v="46506"/>
    <n v="49670"/>
  </r>
  <r>
    <x v="0"/>
    <x v="17"/>
    <x v="0"/>
    <n v="176952"/>
    <n v="180041"/>
    <n v="183848"/>
    <n v="195662"/>
    <n v="211128"/>
    <n v="225754"/>
    <n v="236093"/>
    <n v="241307"/>
    <n v="244074"/>
    <n v="248904"/>
    <n v="255830"/>
    <n v="263563"/>
    <n v="0"/>
    <n v="0"/>
    <n v="0"/>
  </r>
  <r>
    <x v="0"/>
    <x v="17"/>
    <x v="1"/>
    <n v="558"/>
    <n v="618"/>
    <n v="649"/>
    <n v="633"/>
    <n v="658"/>
    <n v="649"/>
    <n v="683"/>
    <n v="761"/>
    <n v="818"/>
    <n v="797"/>
    <n v="855"/>
    <n v="836"/>
    <n v="0"/>
    <n v="0"/>
    <n v="0"/>
  </r>
  <r>
    <x v="0"/>
    <x v="17"/>
    <x v="2"/>
    <n v="1551"/>
    <n v="2559"/>
    <n v="3683"/>
    <n v="3523"/>
    <n v="2531"/>
    <n v="4257"/>
    <n v="4568"/>
    <n v="3652"/>
    <n v="6658"/>
    <n v="6312"/>
    <n v="5995"/>
    <n v="4385"/>
    <n v="0"/>
    <n v="0"/>
    <n v="0"/>
  </r>
  <r>
    <x v="0"/>
    <x v="17"/>
    <x v="3"/>
    <n v="106"/>
    <n v="58"/>
    <n v="88"/>
    <n v="97"/>
    <n v="89"/>
    <n v="64"/>
    <n v="205"/>
    <n v="134"/>
    <n v="123"/>
    <n v="148"/>
    <n v="145"/>
    <n v="141"/>
    <n v="0"/>
    <n v="0"/>
    <n v="0"/>
  </r>
  <r>
    <x v="0"/>
    <x v="17"/>
    <x v="4"/>
    <n v="5958"/>
    <n v="8956"/>
    <n v="6039"/>
    <n v="7454"/>
    <n v="8881"/>
    <n v="11474"/>
    <n v="11059"/>
    <n v="11418"/>
    <n v="10605"/>
    <n v="9477"/>
    <n v="9953"/>
    <n v="11602"/>
    <n v="0"/>
    <n v="0"/>
    <n v="0"/>
  </r>
  <r>
    <x v="0"/>
    <x v="17"/>
    <x v="5"/>
    <n v="3253"/>
    <n v="3976"/>
    <n v="3918"/>
    <n v="4271"/>
    <n v="4594"/>
    <n v="5459"/>
    <n v="5882"/>
    <n v="5573"/>
    <n v="5403"/>
    <n v="5163"/>
    <n v="4953"/>
    <n v="5454"/>
    <n v="0"/>
    <n v="0"/>
    <n v="0"/>
  </r>
  <r>
    <x v="0"/>
    <x v="17"/>
    <x v="6"/>
    <n v="2705"/>
    <n v="4980"/>
    <n v="2121"/>
    <n v="3183"/>
    <n v="4287"/>
    <n v="6015"/>
    <n v="5177"/>
    <n v="5845"/>
    <n v="5202"/>
    <n v="4314"/>
    <n v="5000"/>
    <n v="6148"/>
    <n v="0"/>
    <n v="0"/>
    <n v="0"/>
  </r>
  <r>
    <x v="0"/>
    <x v="17"/>
    <x v="7"/>
    <n v="23479"/>
    <n v="22465"/>
    <n v="22089"/>
    <n v="23446"/>
    <n v="25282"/>
    <n v="24777"/>
    <n v="25557"/>
    <n v="24837"/>
    <n v="22743"/>
    <n v="23401"/>
    <n v="23671"/>
    <n v="23287"/>
    <n v="0"/>
    <n v="0"/>
    <n v="0"/>
  </r>
  <r>
    <x v="0"/>
    <x v="17"/>
    <x v="8"/>
    <n v="3662"/>
    <n v="2482"/>
    <n v="3967"/>
    <n v="3819"/>
    <n v="4099"/>
    <n v="3325"/>
    <n v="3521"/>
    <n v="3594"/>
    <n v="3439"/>
    <n v="3742"/>
    <n v="3732"/>
    <n v="4214"/>
    <n v="0"/>
    <n v="0"/>
    <n v="0"/>
  </r>
  <r>
    <x v="0"/>
    <x v="17"/>
    <x v="9"/>
    <n v="383"/>
    <n v="316"/>
    <n v="347"/>
    <n v="347"/>
    <n v="308"/>
    <n v="356"/>
    <n v="305"/>
    <n v="284"/>
    <n v="323"/>
    <n v="355"/>
    <n v="308"/>
    <n v="332"/>
    <n v="0"/>
    <n v="0"/>
    <n v="0"/>
  </r>
  <r>
    <x v="0"/>
    <x v="17"/>
    <x v="10"/>
    <n v="433"/>
    <n v="366"/>
    <n v="419"/>
    <n v="408"/>
    <n v="445"/>
    <n v="409"/>
    <n v="293"/>
    <n v="294"/>
    <n v="272"/>
    <n v="339"/>
    <n v="380"/>
    <n v="356"/>
    <n v="0"/>
    <n v="0"/>
    <n v="0"/>
  </r>
  <r>
    <x v="0"/>
    <x v="17"/>
    <x v="11"/>
    <n v="226"/>
    <n v="189"/>
    <n v="279"/>
    <n v="286"/>
    <n v="303"/>
    <n v="312"/>
    <n v="302"/>
    <n v="282"/>
    <n v="271"/>
    <n v="248"/>
    <n v="246"/>
    <n v="261"/>
    <n v="0"/>
    <n v="0"/>
    <n v="0"/>
  </r>
  <r>
    <x v="0"/>
    <x v="17"/>
    <x v="12"/>
    <n v="2903"/>
    <n v="3623"/>
    <n v="2227"/>
    <n v="2689"/>
    <n v="2870"/>
    <n v="2644"/>
    <n v="2141"/>
    <n v="3775"/>
    <n v="1756"/>
    <n v="3125"/>
    <n v="3382"/>
    <n v="1026"/>
    <n v="0"/>
    <n v="0"/>
    <n v="0"/>
  </r>
  <r>
    <x v="0"/>
    <x v="17"/>
    <x v="13"/>
    <n v="696"/>
    <n v="494"/>
    <n v="567"/>
    <n v="617"/>
    <n v="749"/>
    <n v="671"/>
    <n v="835"/>
    <n v="1012"/>
    <n v="894"/>
    <n v="764"/>
    <n v="728"/>
    <n v="848"/>
    <n v="0"/>
    <n v="0"/>
    <n v="0"/>
  </r>
  <r>
    <x v="0"/>
    <x v="17"/>
    <x v="14"/>
    <n v="1176"/>
    <n v="991"/>
    <n v="1070"/>
    <n v="1256"/>
    <n v="1702"/>
    <n v="1376"/>
    <n v="1424"/>
    <n v="1014"/>
    <n v="1361"/>
    <n v="1538"/>
    <n v="1614"/>
    <n v="1844"/>
    <n v="0"/>
    <n v="0"/>
    <n v="0"/>
  </r>
  <r>
    <x v="0"/>
    <x v="17"/>
    <x v="15"/>
    <n v="8030"/>
    <n v="7882"/>
    <n v="6570"/>
    <n v="6857"/>
    <n v="7116"/>
    <n v="7618"/>
    <n v="7865"/>
    <n v="7105"/>
    <n v="6416"/>
    <n v="5884"/>
    <n v="6522"/>
    <n v="6587"/>
    <n v="0"/>
    <n v="0"/>
    <n v="0"/>
  </r>
  <r>
    <x v="0"/>
    <x v="17"/>
    <x v="16"/>
    <n v="3709"/>
    <n v="4365"/>
    <n v="3040"/>
    <n v="3572"/>
    <n v="3688"/>
    <n v="3925"/>
    <n v="4259"/>
    <n v="3280"/>
    <n v="3902"/>
    <n v="3634"/>
    <n v="3312"/>
    <n v="3961"/>
    <n v="0"/>
    <n v="0"/>
    <n v="0"/>
  </r>
  <r>
    <x v="0"/>
    <x v="17"/>
    <x v="17"/>
    <n v="421"/>
    <n v="366"/>
    <n v="350"/>
    <n v="360"/>
    <n v="346"/>
    <n v="360"/>
    <n v="359"/>
    <n v="393"/>
    <n v="398"/>
    <n v="407"/>
    <n v="427"/>
    <n v="418"/>
    <n v="0"/>
    <n v="0"/>
    <n v="0"/>
  </r>
  <r>
    <x v="0"/>
    <x v="17"/>
    <x v="18"/>
    <n v="1840"/>
    <n v="1391"/>
    <n v="3253"/>
    <n v="3235"/>
    <n v="3656"/>
    <n v="3781"/>
    <n v="4253"/>
    <n v="3804"/>
    <n v="3711"/>
    <n v="3365"/>
    <n v="3020"/>
    <n v="3440"/>
    <n v="0"/>
    <n v="0"/>
    <n v="0"/>
  </r>
  <r>
    <x v="0"/>
    <x v="17"/>
    <x v="19"/>
    <n v="7596"/>
    <n v="7214"/>
    <n v="7343"/>
    <n v="7052"/>
    <n v="7194"/>
    <n v="6990"/>
    <n v="7255"/>
    <n v="8158"/>
    <n v="7149"/>
    <n v="7461"/>
    <n v="10152"/>
    <n v="8450"/>
    <n v="0"/>
    <n v="0"/>
    <n v="0"/>
  </r>
  <r>
    <x v="0"/>
    <x v="17"/>
    <x v="20"/>
    <n v="1203"/>
    <n v="1267"/>
    <n v="1439"/>
    <n v="1538"/>
    <n v="1724"/>
    <n v="1600"/>
    <n v="1642"/>
    <n v="1711"/>
    <n v="1716"/>
    <n v="1857"/>
    <n v="1955"/>
    <n v="2002"/>
    <n v="0"/>
    <n v="0"/>
    <n v="0"/>
  </r>
  <r>
    <x v="0"/>
    <x v="17"/>
    <x v="21"/>
    <n v="12470"/>
    <n v="12234"/>
    <n v="12470"/>
    <n v="13145"/>
    <n v="14875"/>
    <n v="15844"/>
    <n v="16611"/>
    <n v="18292"/>
    <n v="17952"/>
    <n v="18441"/>
    <n v="18260"/>
    <n v="20353"/>
    <n v="0"/>
    <n v="0"/>
    <n v="0"/>
  </r>
  <r>
    <x v="0"/>
    <x v="17"/>
    <x v="22"/>
    <n v="13764"/>
    <n v="12961"/>
    <n v="13637"/>
    <n v="13738"/>
    <n v="15151"/>
    <n v="14645"/>
    <n v="16180"/>
    <n v="18029"/>
    <n v="18624"/>
    <n v="18927"/>
    <n v="20106"/>
    <n v="21085"/>
    <n v="0"/>
    <n v="0"/>
    <n v="0"/>
  </r>
  <r>
    <x v="0"/>
    <x v="17"/>
    <x v="23"/>
    <n v="0"/>
    <n v="0"/>
    <n v="0"/>
    <n v="0"/>
    <n v="0"/>
    <n v="0"/>
    <n v="0"/>
    <n v="0"/>
    <n v="0"/>
    <n v="0"/>
    <n v="0"/>
    <n v="0"/>
    <n v="0"/>
    <n v="0"/>
    <n v="0"/>
  </r>
  <r>
    <x v="0"/>
    <x v="17"/>
    <x v="24"/>
    <n v="8216"/>
    <n v="6230"/>
    <n v="7094"/>
    <n v="7280"/>
    <n v="7720"/>
    <n v="9877"/>
    <n v="11409"/>
    <n v="11078"/>
    <n v="10993"/>
    <n v="9809"/>
    <n v="7450"/>
    <n v="7981"/>
    <n v="0"/>
    <n v="0"/>
    <n v="0"/>
  </r>
  <r>
    <x v="0"/>
    <x v="17"/>
    <x v="25"/>
    <n v="8144"/>
    <n v="7870"/>
    <n v="7525"/>
    <n v="8366"/>
    <n v="8348"/>
    <n v="9545"/>
    <n v="9628"/>
    <n v="9592"/>
    <n v="9706"/>
    <n v="10165"/>
    <n v="9813"/>
    <n v="9864"/>
    <n v="0"/>
    <n v="0"/>
    <n v="0"/>
  </r>
  <r>
    <x v="0"/>
    <x v="17"/>
    <x v="26"/>
    <n v="640"/>
    <n v="793"/>
    <n v="839"/>
    <n v="826"/>
    <n v="589"/>
    <n v="763"/>
    <n v="757"/>
    <n v="817"/>
    <n v="719"/>
    <n v="779"/>
    <n v="701"/>
    <n v="701"/>
    <n v="0"/>
    <n v="0"/>
    <n v="0"/>
  </r>
  <r>
    <x v="0"/>
    <x v="17"/>
    <x v="27"/>
    <n v="2829"/>
    <n v="2800"/>
    <n v="2968"/>
    <n v="3046"/>
    <n v="3247"/>
    <n v="3512"/>
    <n v="3816"/>
    <n v="3762"/>
    <n v="3974"/>
    <n v="3977"/>
    <n v="4004"/>
    <n v="4289"/>
    <n v="0"/>
    <n v="0"/>
    <n v="0"/>
  </r>
  <r>
    <x v="0"/>
    <x v="17"/>
    <x v="28"/>
    <n v="6077"/>
    <n v="6242"/>
    <n v="6877"/>
    <n v="7745"/>
    <n v="7920"/>
    <n v="7449"/>
    <n v="7565"/>
    <n v="7575"/>
    <n v="7358"/>
    <n v="7628"/>
    <n v="8372"/>
    <n v="8273"/>
    <n v="0"/>
    <n v="0"/>
    <n v="0"/>
  </r>
  <r>
    <x v="0"/>
    <x v="17"/>
    <x v="29"/>
    <n v="9660"/>
    <n v="10844"/>
    <n v="10700"/>
    <n v="10601"/>
    <n v="12939"/>
    <n v="14506"/>
    <n v="14983"/>
    <n v="14570"/>
    <n v="15848"/>
    <n v="16627"/>
    <n v="15523"/>
    <n v="14519"/>
    <n v="0"/>
    <n v="0"/>
    <n v="0"/>
  </r>
  <r>
    <x v="0"/>
    <x v="17"/>
    <x v="30"/>
    <n v="5699"/>
    <n v="5928"/>
    <n v="6355"/>
    <n v="6987"/>
    <n v="7317"/>
    <n v="7648"/>
    <n v="7941"/>
    <n v="7283"/>
    <n v="7756"/>
    <n v="8296"/>
    <n v="8215"/>
    <n v="8183"/>
    <n v="0"/>
    <n v="0"/>
    <n v="0"/>
  </r>
  <r>
    <x v="0"/>
    <x v="17"/>
    <x v="31"/>
    <n v="9104"/>
    <n v="8679"/>
    <n v="9286"/>
    <n v="10097"/>
    <n v="10334"/>
    <n v="11180"/>
    <n v="11972"/>
    <n v="13186"/>
    <n v="13655"/>
    <n v="14043"/>
    <n v="14068"/>
    <n v="15137"/>
    <n v="0"/>
    <n v="0"/>
    <n v="0"/>
  </r>
  <r>
    <x v="0"/>
    <x v="17"/>
    <x v="32"/>
    <n v="9814"/>
    <n v="8744"/>
    <n v="8906"/>
    <n v="9984"/>
    <n v="11123"/>
    <n v="12464"/>
    <n v="13156"/>
    <n v="11558"/>
    <n v="11592"/>
    <n v="11378"/>
    <n v="12741"/>
    <n v="13928"/>
    <n v="0"/>
    <n v="0"/>
    <n v="0"/>
  </r>
  <r>
    <x v="0"/>
    <x v="17"/>
    <x v="33"/>
    <n v="5608"/>
    <n v="5375"/>
    <n v="5182"/>
    <n v="6704"/>
    <n v="8113"/>
    <n v="8991"/>
    <n v="8002"/>
    <n v="7287"/>
    <n v="6991"/>
    <n v="7158"/>
    <n v="7630"/>
    <n v="8198"/>
    <n v="0"/>
    <n v="0"/>
    <n v="0"/>
  </r>
  <r>
    <x v="0"/>
    <x v="17"/>
    <x v="34"/>
    <n v="9688"/>
    <n v="10850"/>
    <n v="11800"/>
    <n v="12372"/>
    <n v="13591"/>
    <n v="13554"/>
    <n v="14412"/>
    <n v="15329"/>
    <n v="15730"/>
    <n v="16431"/>
    <n v="17902"/>
    <n v="19063"/>
    <n v="0"/>
    <n v="0"/>
    <n v="0"/>
  </r>
  <r>
    <x v="0"/>
    <x v="17"/>
    <x v="35"/>
    <n v="11273"/>
    <n v="12268"/>
    <n v="12664"/>
    <n v="13359"/>
    <n v="14031"/>
    <n v="14879"/>
    <n v="15432"/>
    <n v="17083"/>
    <n v="17672"/>
    <n v="18273"/>
    <n v="19011"/>
    <n v="20011"/>
    <n v="0"/>
    <n v="0"/>
    <n v="0"/>
  </r>
  <r>
    <x v="0"/>
    <x v="17"/>
    <x v="36"/>
    <n v="19796"/>
    <n v="21097"/>
    <n v="22094"/>
    <n v="23404"/>
    <n v="24994"/>
    <n v="26582"/>
    <n v="28525"/>
    <n v="30345"/>
    <n v="31150"/>
    <n v="32797"/>
    <n v="34324"/>
    <n v="35953"/>
    <n v="0"/>
    <n v="0"/>
    <n v="0"/>
  </r>
  <r>
    <x v="0"/>
    <x v="17"/>
    <x v="37"/>
    <n v="3719"/>
    <n v="3989"/>
    <n v="4121"/>
    <n v="4265"/>
    <n v="4477"/>
    <n v="4504"/>
    <n v="4735"/>
    <n v="4850"/>
    <n v="4542"/>
    <n v="4722"/>
    <n v="4984"/>
    <n v="5322"/>
    <n v="0"/>
    <n v="0"/>
    <n v="0"/>
  </r>
  <r>
    <x v="0"/>
    <x v="17"/>
    <x v="38"/>
    <n v="0"/>
    <n v="0"/>
    <n v="0"/>
    <n v="0"/>
    <n v="0"/>
    <n v="0"/>
    <n v="0"/>
    <n v="0"/>
    <n v="0"/>
    <n v="0"/>
    <n v="0"/>
    <n v="0"/>
    <n v="0"/>
    <n v="0"/>
    <n v="0"/>
  </r>
  <r>
    <x v="0"/>
    <x v="17"/>
    <x v="39"/>
    <n v="35697"/>
    <n v="38797"/>
    <n v="40953"/>
    <n v="43030"/>
    <n v="46218"/>
    <n v="48252"/>
    <n v="50910"/>
    <n v="53806"/>
    <n v="55914"/>
    <n v="58408"/>
    <n v="61891"/>
    <n v="65419"/>
    <n v="0"/>
    <n v="0"/>
    <n v="0"/>
  </r>
  <r>
    <x v="0"/>
    <x v="17"/>
    <x v="40"/>
    <n v="17250"/>
    <n v="18852"/>
    <n v="19387"/>
    <n v="20190"/>
    <n v="21919"/>
    <n v="22705"/>
    <n v="24225"/>
    <n v="25735"/>
    <n v="26678"/>
    <n v="27654"/>
    <n v="29664"/>
    <n v="31497"/>
    <n v="0"/>
    <n v="0"/>
    <n v="0"/>
  </r>
  <r>
    <x v="0"/>
    <x v="17"/>
    <x v="41"/>
    <n v="18447"/>
    <n v="19945"/>
    <n v="21566"/>
    <n v="22840"/>
    <n v="24299"/>
    <n v="25547"/>
    <n v="26685"/>
    <n v="28071"/>
    <n v="29236"/>
    <n v="30754"/>
    <n v="32227"/>
    <n v="33922"/>
    <n v="0"/>
    <n v="0"/>
    <n v="0"/>
  </r>
  <r>
    <x v="0"/>
    <x v="18"/>
    <x v="0"/>
    <n v="33553"/>
    <n v="34359"/>
    <n v="36819"/>
    <n v="38176"/>
    <n v="38562"/>
    <n v="40603"/>
    <n v="42699"/>
    <n v="44316"/>
    <n v="48084"/>
    <n v="48602"/>
    <n v="50193"/>
    <n v="51352"/>
    <n v="0"/>
    <n v="0"/>
    <n v="0"/>
  </r>
  <r>
    <x v="0"/>
    <x v="18"/>
    <x v="1"/>
    <n v="655"/>
    <n v="721"/>
    <n v="755"/>
    <n v="724"/>
    <n v="813"/>
    <n v="788"/>
    <n v="842"/>
    <n v="917"/>
    <n v="984"/>
    <n v="968"/>
    <n v="1040"/>
    <n v="981"/>
    <n v="0"/>
    <n v="0"/>
    <n v="0"/>
  </r>
  <r>
    <x v="0"/>
    <x v="18"/>
    <x v="2"/>
    <n v="675"/>
    <n v="837"/>
    <n v="1843"/>
    <n v="1464"/>
    <n v="1029"/>
    <n v="1509"/>
    <n v="1651"/>
    <n v="1943"/>
    <n v="3652"/>
    <n v="3158"/>
    <n v="2525"/>
    <n v="2479"/>
    <n v="0"/>
    <n v="0"/>
    <n v="0"/>
  </r>
  <r>
    <x v="0"/>
    <x v="18"/>
    <x v="3"/>
    <n v="68"/>
    <n v="159"/>
    <n v="105"/>
    <n v="119"/>
    <n v="140"/>
    <n v="195"/>
    <n v="232"/>
    <n v="252"/>
    <n v="197"/>
    <n v="225"/>
    <n v="232"/>
    <n v="283"/>
    <n v="0"/>
    <n v="0"/>
    <n v="0"/>
  </r>
  <r>
    <x v="0"/>
    <x v="18"/>
    <x v="4"/>
    <n v="67"/>
    <n v="119"/>
    <n v="127"/>
    <n v="78"/>
    <n v="258"/>
    <n v="134"/>
    <n v="218"/>
    <n v="245"/>
    <n v="247"/>
    <n v="48"/>
    <n v="-156"/>
    <n v="-161"/>
    <n v="0"/>
    <n v="0"/>
    <n v="0"/>
  </r>
  <r>
    <x v="0"/>
    <x v="18"/>
    <x v="5"/>
    <n v="37"/>
    <n v="49"/>
    <n v="49"/>
    <n v="50"/>
    <n v="51"/>
    <n v="52"/>
    <n v="58"/>
    <n v="89"/>
    <n v="85"/>
    <n v="81"/>
    <n v="75"/>
    <n v="85"/>
    <n v="0"/>
    <n v="0"/>
    <n v="0"/>
  </r>
  <r>
    <x v="0"/>
    <x v="18"/>
    <x v="6"/>
    <n v="30"/>
    <n v="70"/>
    <n v="78"/>
    <n v="28"/>
    <n v="207"/>
    <n v="82"/>
    <n v="160"/>
    <n v="156"/>
    <n v="162"/>
    <n v="-33"/>
    <n v="-231"/>
    <n v="-246"/>
    <n v="0"/>
    <n v="0"/>
    <n v="0"/>
  </r>
  <r>
    <x v="0"/>
    <x v="18"/>
    <x v="7"/>
    <n v="4827"/>
    <n v="4540"/>
    <n v="4846"/>
    <n v="5419"/>
    <n v="5101"/>
    <n v="5418"/>
    <n v="5851"/>
    <n v="5558"/>
    <n v="5785"/>
    <n v="5737"/>
    <n v="5772"/>
    <n v="6015"/>
    <n v="0"/>
    <n v="0"/>
    <n v="0"/>
  </r>
  <r>
    <x v="0"/>
    <x v="18"/>
    <x v="8"/>
    <n v="1150"/>
    <n v="1631"/>
    <n v="1344"/>
    <n v="1415"/>
    <n v="1583"/>
    <n v="1446"/>
    <n v="1448"/>
    <n v="1434"/>
    <n v="1768"/>
    <n v="1564"/>
    <n v="1299"/>
    <n v="1559"/>
    <n v="0"/>
    <n v="0"/>
    <n v="0"/>
  </r>
  <r>
    <x v="0"/>
    <x v="18"/>
    <x v="9"/>
    <n v="136"/>
    <n v="103"/>
    <n v="102"/>
    <n v="123"/>
    <n v="97"/>
    <n v="168"/>
    <n v="152"/>
    <n v="160"/>
    <n v="157"/>
    <n v="168"/>
    <n v="208"/>
    <n v="191"/>
    <n v="0"/>
    <n v="0"/>
    <n v="0"/>
  </r>
  <r>
    <x v="0"/>
    <x v="18"/>
    <x v="10"/>
    <n v="350"/>
    <n v="237"/>
    <n v="286"/>
    <n v="303"/>
    <n v="338"/>
    <n v="336"/>
    <n v="327"/>
    <n v="332"/>
    <n v="373"/>
    <n v="479"/>
    <n v="408"/>
    <n v="424"/>
    <n v="0"/>
    <n v="0"/>
    <n v="0"/>
  </r>
  <r>
    <x v="0"/>
    <x v="18"/>
    <x v="11"/>
    <n v="39"/>
    <n v="38"/>
    <n v="40"/>
    <n v="90"/>
    <n v="95"/>
    <n v="104"/>
    <n v="113"/>
    <n v="122"/>
    <n v="126"/>
    <n v="138"/>
    <n v="155"/>
    <n v="183"/>
    <n v="0"/>
    <n v="0"/>
    <n v="0"/>
  </r>
  <r>
    <x v="0"/>
    <x v="18"/>
    <x v="12"/>
    <n v="151"/>
    <n v="217"/>
    <n v="332"/>
    <n v="166"/>
    <n v="150"/>
    <n v="311"/>
    <n v="424"/>
    <n v="387"/>
    <n v="378"/>
    <n v="329"/>
    <n v="502"/>
    <n v="503"/>
    <n v="0"/>
    <n v="0"/>
    <n v="0"/>
  </r>
  <r>
    <x v="0"/>
    <x v="18"/>
    <x v="13"/>
    <n v="336"/>
    <n v="150"/>
    <n v="377"/>
    <n v="504"/>
    <n v="503"/>
    <n v="528"/>
    <n v="537"/>
    <n v="496"/>
    <n v="599"/>
    <n v="1134"/>
    <n v="1343"/>
    <n v="865"/>
    <n v="0"/>
    <n v="0"/>
    <n v="0"/>
  </r>
  <r>
    <x v="0"/>
    <x v="18"/>
    <x v="14"/>
    <n v="873"/>
    <n v="346"/>
    <n v="656"/>
    <n v="1234"/>
    <n v="777"/>
    <n v="627"/>
    <n v="997"/>
    <n v="1095"/>
    <n v="885"/>
    <n v="604"/>
    <n v="385"/>
    <n v="482"/>
    <n v="0"/>
    <n v="0"/>
    <n v="0"/>
  </r>
  <r>
    <x v="0"/>
    <x v="18"/>
    <x v="15"/>
    <n v="557"/>
    <n v="587"/>
    <n v="514"/>
    <n v="441"/>
    <n v="596"/>
    <n v="577"/>
    <n v="624"/>
    <n v="567"/>
    <n v="506"/>
    <n v="550"/>
    <n v="599"/>
    <n v="792"/>
    <n v="0"/>
    <n v="0"/>
    <n v="0"/>
  </r>
  <r>
    <x v="0"/>
    <x v="18"/>
    <x v="16"/>
    <n v="862"/>
    <n v="708"/>
    <n v="656"/>
    <n v="593"/>
    <n v="557"/>
    <n v="462"/>
    <n v="592"/>
    <n v="428"/>
    <n v="453"/>
    <n v="297"/>
    <n v="348"/>
    <n v="419"/>
    <n v="0"/>
    <n v="0"/>
    <n v="0"/>
  </r>
  <r>
    <x v="0"/>
    <x v="18"/>
    <x v="17"/>
    <n v="122"/>
    <n v="109"/>
    <n v="133"/>
    <n v="128"/>
    <n v="134"/>
    <n v="140"/>
    <n v="137"/>
    <n v="126"/>
    <n v="107"/>
    <n v="76"/>
    <n v="136"/>
    <n v="101"/>
    <n v="0"/>
    <n v="0"/>
    <n v="0"/>
  </r>
  <r>
    <x v="0"/>
    <x v="18"/>
    <x v="18"/>
    <n v="251"/>
    <n v="414"/>
    <n v="406"/>
    <n v="422"/>
    <n v="271"/>
    <n v="719"/>
    <n v="500"/>
    <n v="411"/>
    <n v="433"/>
    <n v="398"/>
    <n v="389"/>
    <n v="496"/>
    <n v="0"/>
    <n v="0"/>
    <n v="0"/>
  </r>
  <r>
    <x v="0"/>
    <x v="18"/>
    <x v="19"/>
    <n v="5540"/>
    <n v="4737"/>
    <n v="5071"/>
    <n v="5032"/>
    <n v="4388"/>
    <n v="4543"/>
    <n v="4491"/>
    <n v="3853"/>
    <n v="4751"/>
    <n v="5316"/>
    <n v="7135"/>
    <n v="5946"/>
    <n v="0"/>
    <n v="0"/>
    <n v="0"/>
  </r>
  <r>
    <x v="0"/>
    <x v="18"/>
    <x v="20"/>
    <n v="267"/>
    <n v="367"/>
    <n v="378"/>
    <n v="375"/>
    <n v="442"/>
    <n v="464"/>
    <n v="465"/>
    <n v="549"/>
    <n v="633"/>
    <n v="697"/>
    <n v="694"/>
    <n v="841"/>
    <n v="0"/>
    <n v="0"/>
    <n v="0"/>
  </r>
  <r>
    <x v="0"/>
    <x v="18"/>
    <x v="21"/>
    <n v="2221"/>
    <n v="2222"/>
    <n v="2353"/>
    <n v="2654"/>
    <n v="2879"/>
    <n v="2938"/>
    <n v="3165"/>
    <n v="3462"/>
    <n v="3783"/>
    <n v="4069"/>
    <n v="4334"/>
    <n v="4958"/>
    <n v="0"/>
    <n v="0"/>
    <n v="0"/>
  </r>
  <r>
    <x v="0"/>
    <x v="18"/>
    <x v="22"/>
    <n v="2430"/>
    <n v="2311"/>
    <n v="2371"/>
    <n v="2394"/>
    <n v="2876"/>
    <n v="2655"/>
    <n v="2862"/>
    <n v="3280"/>
    <n v="3574"/>
    <n v="3493"/>
    <n v="3641"/>
    <n v="3531"/>
    <n v="0"/>
    <n v="0"/>
    <n v="0"/>
  </r>
  <r>
    <x v="0"/>
    <x v="18"/>
    <x v="23"/>
    <n v="0"/>
    <n v="0"/>
    <n v="0"/>
    <n v="0"/>
    <n v="0"/>
    <n v="0"/>
    <n v="0"/>
    <n v="0"/>
    <n v="0"/>
    <n v="0"/>
    <n v="0"/>
    <n v="0"/>
    <n v="0"/>
    <n v="0"/>
    <n v="0"/>
  </r>
  <r>
    <x v="0"/>
    <x v="18"/>
    <x v="24"/>
    <n v="50"/>
    <n v="38"/>
    <n v="42"/>
    <n v="54"/>
    <n v="60"/>
    <n v="107"/>
    <n v="134"/>
    <n v="184"/>
    <n v="190"/>
    <n v="135"/>
    <n v="42"/>
    <n v="37"/>
    <n v="0"/>
    <n v="0"/>
    <n v="0"/>
  </r>
  <r>
    <x v="0"/>
    <x v="18"/>
    <x v="25"/>
    <n v="1337"/>
    <n v="1755"/>
    <n v="1872"/>
    <n v="2003"/>
    <n v="1729"/>
    <n v="1953"/>
    <n v="1724"/>
    <n v="1885"/>
    <n v="1816"/>
    <n v="1386"/>
    <n v="1190"/>
    <n v="1297"/>
    <n v="0"/>
    <n v="0"/>
    <n v="0"/>
  </r>
  <r>
    <x v="0"/>
    <x v="18"/>
    <x v="26"/>
    <n v="138"/>
    <n v="179"/>
    <n v="184"/>
    <n v="165"/>
    <n v="159"/>
    <n v="178"/>
    <n v="177"/>
    <n v="167"/>
    <n v="150"/>
    <n v="151"/>
    <n v="159"/>
    <n v="160"/>
    <n v="0"/>
    <n v="0"/>
    <n v="0"/>
  </r>
  <r>
    <x v="0"/>
    <x v="18"/>
    <x v="27"/>
    <n v="551"/>
    <n v="563"/>
    <n v="586"/>
    <n v="654"/>
    <n v="705"/>
    <n v="731"/>
    <n v="770"/>
    <n v="827"/>
    <n v="901"/>
    <n v="987"/>
    <n v="935"/>
    <n v="1049"/>
    <n v="0"/>
    <n v="0"/>
    <n v="0"/>
  </r>
  <r>
    <x v="0"/>
    <x v="18"/>
    <x v="28"/>
    <n v="547"/>
    <n v="596"/>
    <n v="582"/>
    <n v="594"/>
    <n v="662"/>
    <n v="723"/>
    <n v="774"/>
    <n v="696"/>
    <n v="792"/>
    <n v="841"/>
    <n v="777"/>
    <n v="806"/>
    <n v="0"/>
    <n v="0"/>
    <n v="0"/>
  </r>
  <r>
    <x v="0"/>
    <x v="18"/>
    <x v="29"/>
    <n v="1037"/>
    <n v="1233"/>
    <n v="1098"/>
    <n v="1062"/>
    <n v="1111"/>
    <n v="1413"/>
    <n v="1396"/>
    <n v="1411"/>
    <n v="1443"/>
    <n v="1465"/>
    <n v="1400"/>
    <n v="1460"/>
    <n v="0"/>
    <n v="0"/>
    <n v="0"/>
  </r>
  <r>
    <x v="0"/>
    <x v="18"/>
    <x v="30"/>
    <n v="669"/>
    <n v="639"/>
    <n v="684"/>
    <n v="733"/>
    <n v="780"/>
    <n v="762"/>
    <n v="856"/>
    <n v="986"/>
    <n v="920"/>
    <n v="1011"/>
    <n v="909"/>
    <n v="973"/>
    <n v="0"/>
    <n v="0"/>
    <n v="0"/>
  </r>
  <r>
    <x v="0"/>
    <x v="18"/>
    <x v="31"/>
    <n v="1603"/>
    <n v="1536"/>
    <n v="1655"/>
    <n v="1630"/>
    <n v="1740"/>
    <n v="1758"/>
    <n v="1933"/>
    <n v="2126"/>
    <n v="2210"/>
    <n v="2287"/>
    <n v="2113"/>
    <n v="2262"/>
    <n v="0"/>
    <n v="0"/>
    <n v="0"/>
  </r>
  <r>
    <x v="0"/>
    <x v="18"/>
    <x v="32"/>
    <n v="900"/>
    <n v="1077"/>
    <n v="1037"/>
    <n v="951"/>
    <n v="1015"/>
    <n v="1052"/>
    <n v="1156"/>
    <n v="1337"/>
    <n v="1221"/>
    <n v="1327"/>
    <n v="1357"/>
    <n v="1382"/>
    <n v="0"/>
    <n v="0"/>
    <n v="0"/>
  </r>
  <r>
    <x v="0"/>
    <x v="18"/>
    <x v="33"/>
    <n v="448"/>
    <n v="538"/>
    <n v="496"/>
    <n v="542"/>
    <n v="575"/>
    <n v="590"/>
    <n v="635"/>
    <n v="618"/>
    <n v="618"/>
    <n v="678"/>
    <n v="762"/>
    <n v="858"/>
    <n v="0"/>
    <n v="0"/>
    <n v="0"/>
  </r>
  <r>
    <x v="0"/>
    <x v="18"/>
    <x v="34"/>
    <n v="2001"/>
    <n v="2213"/>
    <n v="2417"/>
    <n v="2625"/>
    <n v="2697"/>
    <n v="2884"/>
    <n v="3069"/>
    <n v="3112"/>
    <n v="3014"/>
    <n v="3127"/>
    <n v="3266"/>
    <n v="3582"/>
    <n v="0"/>
    <n v="0"/>
    <n v="0"/>
  </r>
  <r>
    <x v="0"/>
    <x v="18"/>
    <x v="35"/>
    <n v="2111"/>
    <n v="2282"/>
    <n v="2359"/>
    <n v="2550"/>
    <n v="2651"/>
    <n v="2712"/>
    <n v="2789"/>
    <n v="3081"/>
    <n v="3066"/>
    <n v="3173"/>
    <n v="3311"/>
    <n v="3450"/>
    <n v="0"/>
    <n v="0"/>
    <n v="0"/>
  </r>
  <r>
    <x v="0"/>
    <x v="18"/>
    <x v="36"/>
    <n v="4830"/>
    <n v="5136"/>
    <n v="5384"/>
    <n v="5692"/>
    <n v="6068"/>
    <n v="6375"/>
    <n v="6780"/>
    <n v="7056"/>
    <n v="7379"/>
    <n v="7530"/>
    <n v="7933"/>
    <n v="8328"/>
    <n v="0"/>
    <n v="0"/>
    <n v="0"/>
  </r>
  <r>
    <x v="0"/>
    <x v="18"/>
    <x v="37"/>
    <n v="581"/>
    <n v="561"/>
    <n v="574"/>
    <n v="662"/>
    <n v="684"/>
    <n v="721"/>
    <n v="729"/>
    <n v="771"/>
    <n v="758"/>
    <n v="793"/>
    <n v="822"/>
    <n v="835"/>
    <n v="0"/>
    <n v="0"/>
    <n v="0"/>
  </r>
  <r>
    <x v="0"/>
    <x v="18"/>
    <x v="38"/>
    <n v="0"/>
    <n v="0"/>
    <n v="0"/>
    <n v="0"/>
    <n v="0"/>
    <n v="0"/>
    <n v="0"/>
    <n v="0"/>
    <n v="0"/>
    <n v="0"/>
    <n v="0"/>
    <n v="0"/>
    <n v="0"/>
    <n v="0"/>
    <n v="0"/>
  </r>
  <r>
    <x v="0"/>
    <x v="18"/>
    <x v="39"/>
    <n v="8228"/>
    <n v="8895"/>
    <n v="9419"/>
    <n v="9999"/>
    <n v="10568"/>
    <n v="11093"/>
    <n v="11719"/>
    <n v="12171"/>
    <n v="12458"/>
    <n v="12878"/>
    <n v="13464"/>
    <n v="14278"/>
    <n v="0"/>
    <n v="0"/>
    <n v="0"/>
  </r>
  <r>
    <x v="0"/>
    <x v="18"/>
    <x v="40"/>
    <n v="2746"/>
    <n v="2910"/>
    <n v="3043"/>
    <n v="3227"/>
    <n v="3420"/>
    <n v="3592"/>
    <n v="3791"/>
    <n v="3993"/>
    <n v="3854"/>
    <n v="3838"/>
    <n v="3990"/>
    <n v="4311"/>
    <n v="0"/>
    <n v="0"/>
    <n v="0"/>
  </r>
  <r>
    <x v="0"/>
    <x v="18"/>
    <x v="41"/>
    <n v="5482"/>
    <n v="5985"/>
    <n v="6376"/>
    <n v="6772"/>
    <n v="7148"/>
    <n v="7501"/>
    <n v="7928"/>
    <n v="8178"/>
    <n v="8604"/>
    <n v="9040"/>
    <n v="9474"/>
    <n v="9967"/>
    <n v="0"/>
    <n v="0"/>
    <n v="0"/>
  </r>
  <r>
    <x v="0"/>
    <x v="19"/>
    <x v="0"/>
    <n v="86329"/>
    <n v="87742"/>
    <n v="93638"/>
    <n v="97640"/>
    <n v="102534"/>
    <n v="108893"/>
    <n v="114884"/>
    <n v="116118"/>
    <n v="112933"/>
    <n v="117188"/>
    <n v="117136"/>
    <n v="125447"/>
    <n v="120349"/>
    <n v="130848"/>
    <n v="146568"/>
  </r>
  <r>
    <x v="0"/>
    <x v="19"/>
    <x v="1"/>
    <n v="833"/>
    <n v="852"/>
    <n v="896"/>
    <n v="875"/>
    <n v="924"/>
    <n v="872"/>
    <n v="890"/>
    <n v="1018"/>
    <n v="1092"/>
    <n v="1054"/>
    <n v="1116"/>
    <n v="1020"/>
    <n v="1051"/>
    <n v="1043"/>
    <n v="1097"/>
  </r>
  <r>
    <x v="0"/>
    <x v="19"/>
    <x v="2"/>
    <n v="2587"/>
    <n v="2485"/>
    <n v="4260"/>
    <n v="4121"/>
    <n v="2980"/>
    <n v="3536"/>
    <n v="4505"/>
    <n v="4935"/>
    <n v="5462"/>
    <n v="7161"/>
    <n v="5708"/>
    <n v="7804"/>
    <n v="5687"/>
    <n v="7668"/>
    <n v="7245"/>
  </r>
  <r>
    <x v="0"/>
    <x v="19"/>
    <x v="3"/>
    <n v="560"/>
    <n v="265"/>
    <n v="362"/>
    <n v="357"/>
    <n v="340"/>
    <n v="293"/>
    <n v="334"/>
    <n v="365"/>
    <n v="401"/>
    <n v="399"/>
    <s v=":"/>
    <s v=":"/>
    <n v="323"/>
    <n v="386"/>
    <n v="396"/>
  </r>
  <r>
    <x v="0"/>
    <x v="19"/>
    <x v="4"/>
    <n v="830"/>
    <n v="1030"/>
    <n v="743"/>
    <n v="1241"/>
    <n v="1312"/>
    <n v="1642"/>
    <n v="2079"/>
    <n v="2950"/>
    <n v="1517"/>
    <n v="888"/>
    <s v=":"/>
    <s v=":"/>
    <n v="2303"/>
    <n v="1922"/>
    <n v="3113"/>
  </r>
  <r>
    <x v="0"/>
    <x v="19"/>
    <x v="5"/>
    <n v="206"/>
    <n v="230"/>
    <n v="243"/>
    <n v="307"/>
    <n v="309"/>
    <n v="353"/>
    <n v="389"/>
    <n v="628"/>
    <n v="631"/>
    <n v="583"/>
    <s v=":"/>
    <s v=":"/>
    <n v="502"/>
    <n v="487"/>
    <n v="819"/>
  </r>
  <r>
    <x v="0"/>
    <x v="19"/>
    <x v="6"/>
    <n v="624"/>
    <n v="800"/>
    <n v="500"/>
    <n v="934"/>
    <n v="1003"/>
    <n v="1289"/>
    <n v="1690"/>
    <n v="2322"/>
    <n v="886"/>
    <n v="305"/>
    <s v=":"/>
    <s v=":"/>
    <n v="1801"/>
    <n v="1435"/>
    <n v="2294"/>
  </r>
  <r>
    <x v="0"/>
    <x v="19"/>
    <x v="7"/>
    <n v="18055"/>
    <n v="19031"/>
    <n v="19690"/>
    <n v="19581"/>
    <n v="19674"/>
    <n v="19702"/>
    <n v="20344"/>
    <n v="19278"/>
    <n v="18190"/>
    <n v="19287"/>
    <n v="16887"/>
    <n v="18695"/>
    <n v="19284"/>
    <n v="21305"/>
    <n v="27873"/>
  </r>
  <r>
    <x v="0"/>
    <x v="19"/>
    <x v="8"/>
    <n v="2692"/>
    <n v="3197"/>
    <n v="3195"/>
    <n v="3443"/>
    <n v="3234"/>
    <n v="3336"/>
    <n v="3869"/>
    <n v="3650"/>
    <n v="3812"/>
    <n v="4763"/>
    <n v="4781"/>
    <n v="5022"/>
    <n v="4883"/>
    <n v="5015"/>
    <n v="5933"/>
  </r>
  <r>
    <x v="0"/>
    <x v="19"/>
    <x v="9"/>
    <n v="439"/>
    <n v="418"/>
    <n v="462"/>
    <n v="513"/>
    <n v="481"/>
    <n v="399"/>
    <n v="412"/>
    <n v="530"/>
    <n v="601"/>
    <n v="644"/>
    <n v="614"/>
    <n v="591"/>
    <s v=":"/>
    <s v=":"/>
    <s v=":"/>
  </r>
  <r>
    <x v="0"/>
    <x v="19"/>
    <x v="10"/>
    <n v="300"/>
    <n v="235"/>
    <n v="252"/>
    <n v="304"/>
    <n v="236"/>
    <n v="306"/>
    <n v="315"/>
    <n v="341"/>
    <n v="357"/>
    <n v="364"/>
    <n v="408"/>
    <n v="350"/>
    <s v=":"/>
    <s v=":"/>
    <s v=":"/>
  </r>
  <r>
    <x v="0"/>
    <x v="19"/>
    <x v="11"/>
    <n v="116"/>
    <n v="75"/>
    <n v="124"/>
    <n v="128"/>
    <n v="126"/>
    <n v="121"/>
    <n v="118"/>
    <n v="104"/>
    <n v="94"/>
    <n v="88"/>
    <n v="77"/>
    <n v="81"/>
    <s v=":"/>
    <s v=":"/>
    <s v=":"/>
  </r>
  <r>
    <x v="0"/>
    <x v="19"/>
    <x v="12"/>
    <n v="1937"/>
    <n v="1658"/>
    <n v="1697"/>
    <n v="1511"/>
    <n v="1294"/>
    <n v="1691"/>
    <n v="1539"/>
    <n v="1709"/>
    <n v="1647"/>
    <n v="903"/>
    <n v="1012"/>
    <n v="1285"/>
    <n v="1292"/>
    <n v="1318"/>
    <n v="1119"/>
  </r>
  <r>
    <x v="0"/>
    <x v="19"/>
    <x v="13"/>
    <n v="1068"/>
    <n v="844"/>
    <n v="818"/>
    <n v="949"/>
    <n v="1101"/>
    <n v="970"/>
    <n v="985"/>
    <n v="1066"/>
    <n v="1147"/>
    <n v="1117"/>
    <n v="959"/>
    <n v="1401"/>
    <n v="1218"/>
    <n v="1371"/>
    <n v="1490"/>
  </r>
  <r>
    <x v="0"/>
    <x v="19"/>
    <x v="14"/>
    <n v="1161"/>
    <n v="196"/>
    <n v="1160"/>
    <n v="1422"/>
    <n v="996"/>
    <n v="934"/>
    <n v="1598"/>
    <n v="2229"/>
    <n v="1441"/>
    <n v="2317"/>
    <n v="2063"/>
    <n v="1229"/>
    <n v="417"/>
    <n v="1585"/>
    <n v="5600"/>
  </r>
  <r>
    <x v="0"/>
    <x v="19"/>
    <x v="15"/>
    <n v="5157"/>
    <n v="6194"/>
    <n v="5391"/>
    <n v="4834"/>
    <n v="5869"/>
    <n v="5586"/>
    <n v="5894"/>
    <n v="5089"/>
    <n v="4368"/>
    <n v="4429"/>
    <n v="4667"/>
    <n v="4794"/>
    <n v="5643"/>
    <n v="5147"/>
    <n v="6422"/>
  </r>
  <r>
    <x v="0"/>
    <x v="19"/>
    <x v="16"/>
    <n v="2492"/>
    <n v="3480"/>
    <n v="4158"/>
    <n v="4360"/>
    <n v="4042"/>
    <n v="4066"/>
    <n v="3398"/>
    <n v="2351"/>
    <n v="2348"/>
    <n v="2070"/>
    <n v="-71"/>
    <n v="1389"/>
    <n v="1736"/>
    <n v="2151"/>
    <n v="2669"/>
  </r>
  <r>
    <x v="0"/>
    <x v="19"/>
    <x v="17"/>
    <n v="1655"/>
    <n v="1516"/>
    <n v="1589"/>
    <n v="1399"/>
    <n v="1430"/>
    <n v="1392"/>
    <n v="1341"/>
    <n v="1156"/>
    <n v="1403"/>
    <n v="1450"/>
    <n v="1304"/>
    <n v="1324"/>
    <n v="1460"/>
    <n v="1783"/>
    <n v="1731"/>
  </r>
  <r>
    <x v="0"/>
    <x v="19"/>
    <x v="18"/>
    <n v="1038"/>
    <n v="1218"/>
    <n v="844"/>
    <n v="718"/>
    <n v="865"/>
    <n v="901"/>
    <n v="875"/>
    <n v="1053"/>
    <n v="972"/>
    <n v="1142"/>
    <n v="1073"/>
    <n v="1229"/>
    <n v="1062"/>
    <n v="1187"/>
    <n v="1235"/>
  </r>
  <r>
    <x v="0"/>
    <x v="19"/>
    <x v="19"/>
    <n v="3645"/>
    <n v="3242"/>
    <n v="4014"/>
    <n v="3552"/>
    <n v="3514"/>
    <n v="3184"/>
    <n v="3018"/>
    <n v="3129"/>
    <n v="3567"/>
    <n v="3846"/>
    <n v="4455"/>
    <n v="4700"/>
    <n v="3027"/>
    <n v="4748"/>
    <n v="5186"/>
  </r>
  <r>
    <x v="0"/>
    <x v="19"/>
    <x v="20"/>
    <n v="454"/>
    <n v="494"/>
    <n v="565"/>
    <n v="627"/>
    <n v="734"/>
    <n v="764"/>
    <n v="840"/>
    <n v="877"/>
    <n v="851"/>
    <n v="844"/>
    <n v="930"/>
    <n v="1013"/>
    <n v="1075"/>
    <n v="1142"/>
    <n v="1313"/>
  </r>
  <r>
    <x v="0"/>
    <x v="19"/>
    <x v="21"/>
    <n v="5646"/>
    <n v="5317"/>
    <n v="5642"/>
    <n v="6274"/>
    <n v="6927"/>
    <n v="7268"/>
    <n v="7466"/>
    <n v="7579"/>
    <n v="7716"/>
    <n v="7999"/>
    <n v="8005"/>
    <n v="8061"/>
    <n v="8245"/>
    <n v="8960"/>
    <n v="9594"/>
  </r>
  <r>
    <x v="0"/>
    <x v="19"/>
    <x v="22"/>
    <n v="7048"/>
    <n v="6614"/>
    <n v="6995"/>
    <n v="7055"/>
    <n v="7778"/>
    <n v="7993"/>
    <n v="8719"/>
    <n v="9668"/>
    <n v="9983"/>
    <n v="10184"/>
    <n v="11363"/>
    <n v="12184"/>
    <n v="12243"/>
    <n v="13415"/>
    <n v="14101"/>
  </r>
  <r>
    <x v="0"/>
    <x v="19"/>
    <x v="23"/>
    <n v="0"/>
    <n v="0"/>
    <n v="0"/>
    <n v="0"/>
    <n v="0"/>
    <n v="0"/>
    <n v="0"/>
    <n v="0"/>
    <n v="0"/>
    <n v="0"/>
    <n v="0"/>
    <n v="0"/>
    <n v="0"/>
    <n v="0"/>
    <n v="0"/>
  </r>
  <r>
    <x v="0"/>
    <x v="19"/>
    <x v="24"/>
    <n v="1044"/>
    <n v="811"/>
    <n v="878"/>
    <n v="901"/>
    <n v="981"/>
    <n v="1274"/>
    <n v="1615"/>
    <n v="1579"/>
    <n v="1137"/>
    <n v="1423"/>
    <n v="1658"/>
    <n v="808"/>
    <n v="292"/>
    <n v="332"/>
    <n v="366"/>
  </r>
  <r>
    <x v="0"/>
    <x v="19"/>
    <x v="25"/>
    <n v="9278"/>
    <n v="9017"/>
    <n v="8928"/>
    <n v="9679"/>
    <n v="10637"/>
    <n v="12977"/>
    <n v="13230"/>
    <n v="11556"/>
    <n v="8515"/>
    <n v="8024"/>
    <n v="5898"/>
    <n v="6680"/>
    <n v="5067"/>
    <n v="3876"/>
    <n v="4960"/>
  </r>
  <r>
    <x v="0"/>
    <x v="19"/>
    <x v="26"/>
    <n v="383"/>
    <n v="432"/>
    <n v="467"/>
    <n v="452"/>
    <n v="379"/>
    <n v="417"/>
    <n v="414"/>
    <n v="463"/>
    <n v="420"/>
    <n v="445"/>
    <n v="427"/>
    <n v="399"/>
    <n v="414"/>
    <n v="311"/>
    <n v="258"/>
  </r>
  <r>
    <x v="0"/>
    <x v="19"/>
    <x v="27"/>
    <n v="1012"/>
    <n v="1057"/>
    <n v="1061"/>
    <n v="1056"/>
    <n v="1205"/>
    <n v="1243"/>
    <n v="1326"/>
    <n v="1324"/>
    <n v="1421"/>
    <n v="1560"/>
    <n v="1518"/>
    <n v="1703"/>
    <n v="1159"/>
    <n v="1476"/>
    <n v="1926"/>
  </r>
  <r>
    <x v="0"/>
    <x v="19"/>
    <x v="28"/>
    <n v="1076"/>
    <n v="1164"/>
    <n v="1205"/>
    <n v="1384"/>
    <n v="1500"/>
    <n v="1639"/>
    <n v="1612"/>
    <n v="1672"/>
    <n v="1721"/>
    <n v="2075"/>
    <n v="2267"/>
    <n v="2647"/>
    <n v="2407"/>
    <n v="2768"/>
    <n v="3051"/>
  </r>
  <r>
    <x v="0"/>
    <x v="19"/>
    <x v="29"/>
    <n v="2939"/>
    <n v="3495"/>
    <n v="3547"/>
    <n v="3157"/>
    <n v="3734"/>
    <n v="4459"/>
    <n v="4354"/>
    <n v="4179"/>
    <n v="4482"/>
    <n v="4666"/>
    <n v="4429"/>
    <n v="4659"/>
    <n v="4869"/>
    <n v="4523"/>
    <n v="4727"/>
  </r>
  <r>
    <x v="0"/>
    <x v="19"/>
    <x v="30"/>
    <n v="2345"/>
    <n v="2588"/>
    <n v="2968"/>
    <n v="3336"/>
    <n v="3748"/>
    <n v="3614"/>
    <n v="3696"/>
    <n v="3874"/>
    <n v="3498"/>
    <n v="3676"/>
    <n v="3674"/>
    <n v="3686"/>
    <n v="3748"/>
    <n v="4453"/>
    <n v="4596"/>
  </r>
  <r>
    <x v="0"/>
    <x v="19"/>
    <x v="31"/>
    <n v="3971"/>
    <n v="3799"/>
    <n v="4081"/>
    <n v="4129"/>
    <n v="4066"/>
    <n v="4259"/>
    <n v="4541"/>
    <n v="4996"/>
    <n v="5189"/>
    <n v="5250"/>
    <n v="5520"/>
    <n v="5917"/>
    <n v="6117"/>
    <n v="6603"/>
    <n v="8044"/>
  </r>
  <r>
    <x v="0"/>
    <x v="19"/>
    <x v="32"/>
    <n v="3054"/>
    <n v="3081"/>
    <n v="2891"/>
    <n v="3466"/>
    <n v="3875"/>
    <n v="3783"/>
    <n v="4211"/>
    <n v="3911"/>
    <n v="3909"/>
    <n v="3896"/>
    <n v="4454"/>
    <n v="5029"/>
    <n v="4901"/>
    <n v="5604"/>
    <n v="5738"/>
  </r>
  <r>
    <x v="0"/>
    <x v="19"/>
    <x v="33"/>
    <n v="1609"/>
    <n v="1657"/>
    <n v="1935"/>
    <n v="2545"/>
    <n v="2705"/>
    <n v="2950"/>
    <n v="3162"/>
    <n v="2973"/>
    <n v="3120"/>
    <n v="2759"/>
    <n v="2721"/>
    <n v="2841"/>
    <n v="2661"/>
    <n v="2754"/>
    <n v="3306"/>
  </r>
  <r>
    <x v="0"/>
    <x v="19"/>
    <x v="34"/>
    <n v="3846"/>
    <n v="4196"/>
    <n v="4632"/>
    <n v="4904"/>
    <n v="5059"/>
    <n v="5403"/>
    <n v="5820"/>
    <n v="6102"/>
    <n v="6052"/>
    <n v="6249"/>
    <n v="6609"/>
    <n v="6921"/>
    <n v="7394"/>
    <n v="7777"/>
    <n v="8434"/>
  </r>
  <r>
    <x v="0"/>
    <x v="19"/>
    <x v="35"/>
    <n v="4482"/>
    <n v="4789"/>
    <n v="5002"/>
    <n v="5330"/>
    <n v="5678"/>
    <n v="5877"/>
    <n v="6029"/>
    <n v="6355"/>
    <n v="6632"/>
    <n v="6600"/>
    <n v="7117"/>
    <n v="7495"/>
    <n v="7425"/>
    <n v="7809"/>
    <n v="8189"/>
  </r>
  <r>
    <x v="0"/>
    <x v="19"/>
    <x v="36"/>
    <n v="10365"/>
    <n v="11051"/>
    <n v="11534"/>
    <n v="12235"/>
    <n v="13273"/>
    <n v="14211"/>
    <n v="15083"/>
    <n v="15707"/>
    <n v="16407"/>
    <n v="17085"/>
    <n v="18175"/>
    <n v="18821"/>
    <n v="18943"/>
    <n v="20057"/>
    <n v="20887"/>
  </r>
  <r>
    <x v="0"/>
    <x v="19"/>
    <x v="37"/>
    <n v="1267"/>
    <n v="1275"/>
    <n v="1342"/>
    <n v="1383"/>
    <n v="1511"/>
    <n v="1533"/>
    <n v="1596"/>
    <n v="1628"/>
    <n v="1651"/>
    <n v="1818"/>
    <n v="1847"/>
    <n v="1932"/>
    <n v="1714"/>
    <n v="1916"/>
    <n v="2168"/>
  </r>
  <r>
    <x v="0"/>
    <x v="19"/>
    <x v="38"/>
    <n v="0"/>
    <n v="0"/>
    <n v="0"/>
    <n v="0"/>
    <n v="0"/>
    <n v="0"/>
    <n v="0"/>
    <n v="0"/>
    <n v="0"/>
    <n v="0"/>
    <n v="0"/>
    <n v="0"/>
    <n v="0"/>
    <n v="0"/>
    <n v="0"/>
  </r>
  <r>
    <x v="0"/>
    <x v="19"/>
    <x v="39"/>
    <n v="16707"/>
    <n v="17847"/>
    <n v="18921"/>
    <n v="20064"/>
    <n v="21454"/>
    <n v="22773"/>
    <n v="24028"/>
    <n v="25114"/>
    <n v="25719"/>
    <n v="26714"/>
    <n v="28386"/>
    <n v="29648"/>
    <n v="30207"/>
    <n v="31859"/>
    <n v="33667"/>
  </r>
  <r>
    <x v="0"/>
    <x v="19"/>
    <x v="40"/>
    <n v="5651"/>
    <n v="5973"/>
    <n v="6135"/>
    <n v="6487"/>
    <n v="6931"/>
    <n v="7372"/>
    <n v="7787"/>
    <n v="8320"/>
    <n v="8269"/>
    <n v="8303"/>
    <n v="9179"/>
    <n v="9692"/>
    <n v="9949"/>
    <n v="10816"/>
    <n v="11445"/>
  </r>
  <r>
    <x v="0"/>
    <x v="19"/>
    <x v="41"/>
    <n v="11056"/>
    <n v="11874"/>
    <n v="12786"/>
    <n v="13577"/>
    <n v="14523"/>
    <n v="15401"/>
    <n v="16241"/>
    <n v="16794"/>
    <n v="17450"/>
    <n v="18411"/>
    <n v="19207"/>
    <n v="19956"/>
    <n v="20258"/>
    <n v="21043"/>
    <n v="22222"/>
  </r>
  <r>
    <x v="0"/>
    <x v="20"/>
    <x v="0"/>
    <n v="0"/>
    <n v="0"/>
    <n v="0"/>
    <n v="0"/>
    <n v="0"/>
    <n v="0"/>
    <n v="0"/>
    <n v="0"/>
    <n v="0"/>
    <n v="0"/>
    <n v="214117"/>
    <n v="222019"/>
    <n v="222147"/>
    <n v="239311"/>
    <n v="268168"/>
  </r>
  <r>
    <x v="0"/>
    <x v="20"/>
    <x v="1"/>
    <n v="0"/>
    <n v="0"/>
    <n v="0"/>
    <n v="0"/>
    <n v="0"/>
    <n v="0"/>
    <n v="0"/>
    <n v="0"/>
    <n v="0"/>
    <n v="0"/>
    <n v="3323"/>
    <n v="3188"/>
    <n v="3155"/>
    <n v="3378"/>
    <n v="3405"/>
  </r>
  <r>
    <x v="0"/>
    <x v="20"/>
    <x v="2"/>
    <n v="0"/>
    <n v="0"/>
    <n v="0"/>
    <n v="0"/>
    <n v="0"/>
    <n v="0"/>
    <n v="0"/>
    <n v="0"/>
    <n v="0"/>
    <n v="0"/>
    <n v="8040"/>
    <n v="5550"/>
    <n v="6674"/>
    <n v="5344"/>
    <n v="10515"/>
  </r>
  <r>
    <x v="0"/>
    <x v="20"/>
    <x v="3"/>
    <n v="0"/>
    <n v="0"/>
    <n v="0"/>
    <n v="0"/>
    <n v="0"/>
    <n v="0"/>
    <n v="0"/>
    <n v="0"/>
    <n v="0"/>
    <n v="0"/>
    <s v=":"/>
    <s v=":"/>
    <n v="375"/>
    <n v="283"/>
    <n v="267"/>
  </r>
  <r>
    <x v="0"/>
    <x v="20"/>
    <x v="4"/>
    <n v="0"/>
    <n v="0"/>
    <n v="0"/>
    <n v="0"/>
    <n v="0"/>
    <n v="0"/>
    <n v="0"/>
    <n v="0"/>
    <n v="0"/>
    <n v="0"/>
    <s v=":"/>
    <s v=":"/>
    <n v="2791"/>
    <n v="2592"/>
    <n v="4255"/>
  </r>
  <r>
    <x v="0"/>
    <x v="20"/>
    <x v="5"/>
    <n v="0"/>
    <n v="0"/>
    <n v="0"/>
    <n v="0"/>
    <n v="0"/>
    <n v="0"/>
    <n v="0"/>
    <n v="0"/>
    <n v="0"/>
    <n v="0"/>
    <s v=":"/>
    <s v=":"/>
    <n v="1583"/>
    <n v="1574"/>
    <n v="2298"/>
  </r>
  <r>
    <x v="0"/>
    <x v="20"/>
    <x v="6"/>
    <n v="0"/>
    <n v="0"/>
    <n v="0"/>
    <n v="0"/>
    <n v="0"/>
    <n v="0"/>
    <n v="0"/>
    <n v="0"/>
    <n v="0"/>
    <n v="0"/>
    <s v=":"/>
    <s v=":"/>
    <n v="1208"/>
    <n v="1018"/>
    <n v="1957"/>
  </r>
  <r>
    <x v="0"/>
    <x v="20"/>
    <x v="7"/>
    <n v="0"/>
    <n v="0"/>
    <n v="0"/>
    <n v="0"/>
    <n v="0"/>
    <n v="0"/>
    <n v="0"/>
    <n v="0"/>
    <n v="0"/>
    <n v="0"/>
    <n v="18478"/>
    <n v="19427"/>
    <n v="18663"/>
    <n v="20067"/>
    <n v="23798"/>
  </r>
  <r>
    <x v="0"/>
    <x v="20"/>
    <x v="8"/>
    <n v="0"/>
    <n v="0"/>
    <n v="0"/>
    <n v="0"/>
    <n v="0"/>
    <n v="0"/>
    <n v="0"/>
    <n v="0"/>
    <n v="0"/>
    <n v="0"/>
    <n v="7076"/>
    <n v="7309"/>
    <n v="6920"/>
    <n v="6030"/>
    <n v="6094"/>
  </r>
  <r>
    <x v="0"/>
    <x v="20"/>
    <x v="9"/>
    <n v="0"/>
    <n v="0"/>
    <n v="0"/>
    <n v="0"/>
    <n v="0"/>
    <n v="0"/>
    <n v="0"/>
    <n v="0"/>
    <n v="0"/>
    <n v="0"/>
    <s v=":"/>
    <s v=":"/>
    <s v=":"/>
    <s v=":"/>
    <s v=":"/>
  </r>
  <r>
    <x v="0"/>
    <x v="20"/>
    <x v="10"/>
    <n v="0"/>
    <n v="0"/>
    <n v="0"/>
    <n v="0"/>
    <n v="0"/>
    <n v="0"/>
    <n v="0"/>
    <n v="0"/>
    <n v="0"/>
    <n v="0"/>
    <n v="1691"/>
    <n v="1932"/>
    <s v=":"/>
    <s v=":"/>
    <s v=":"/>
  </r>
  <r>
    <x v="0"/>
    <x v="20"/>
    <x v="11"/>
    <n v="0"/>
    <n v="0"/>
    <n v="0"/>
    <n v="0"/>
    <n v="0"/>
    <n v="0"/>
    <n v="0"/>
    <n v="0"/>
    <n v="0"/>
    <n v="0"/>
    <n v="207"/>
    <n v="210"/>
    <s v=":"/>
    <s v=":"/>
    <s v=":"/>
  </r>
  <r>
    <x v="0"/>
    <x v="20"/>
    <x v="12"/>
    <n v="0"/>
    <n v="0"/>
    <n v="0"/>
    <n v="0"/>
    <n v="0"/>
    <n v="0"/>
    <n v="0"/>
    <n v="0"/>
    <n v="0"/>
    <n v="0"/>
    <n v="1041"/>
    <n v="1266"/>
    <n v="875"/>
    <n v="1680"/>
    <n v="3393"/>
  </r>
  <r>
    <x v="0"/>
    <x v="20"/>
    <x v="13"/>
    <n v="0"/>
    <n v="0"/>
    <n v="0"/>
    <n v="0"/>
    <n v="0"/>
    <n v="0"/>
    <n v="0"/>
    <n v="0"/>
    <n v="0"/>
    <n v="0"/>
    <n v="1419"/>
    <n v="1361"/>
    <n v="1393"/>
    <n v="1399"/>
    <n v="1309"/>
  </r>
  <r>
    <x v="0"/>
    <x v="20"/>
    <x v="14"/>
    <n v="0"/>
    <n v="0"/>
    <n v="0"/>
    <n v="0"/>
    <n v="0"/>
    <n v="0"/>
    <n v="0"/>
    <n v="0"/>
    <n v="0"/>
    <n v="0"/>
    <s v=":"/>
    <s v=":"/>
    <s v=":"/>
    <s v=":"/>
    <s v=":"/>
  </r>
  <r>
    <x v="0"/>
    <x v="20"/>
    <x v="15"/>
    <n v="0"/>
    <n v="0"/>
    <n v="0"/>
    <n v="0"/>
    <n v="0"/>
    <n v="0"/>
    <n v="0"/>
    <n v="0"/>
    <n v="0"/>
    <n v="0"/>
    <n v="4604"/>
    <n v="4376"/>
    <n v="5620"/>
    <n v="6834"/>
    <n v="6699"/>
  </r>
  <r>
    <x v="0"/>
    <x v="20"/>
    <x v="16"/>
    <n v="0"/>
    <n v="0"/>
    <n v="0"/>
    <n v="0"/>
    <n v="0"/>
    <n v="0"/>
    <n v="0"/>
    <n v="0"/>
    <n v="0"/>
    <n v="0"/>
    <n v="875"/>
    <n v="1307"/>
    <n v="39"/>
    <n v="-124"/>
    <n v="1092"/>
  </r>
  <r>
    <x v="0"/>
    <x v="20"/>
    <x v="17"/>
    <n v="0"/>
    <n v="0"/>
    <n v="0"/>
    <n v="0"/>
    <n v="0"/>
    <n v="0"/>
    <n v="0"/>
    <n v="0"/>
    <n v="0"/>
    <n v="0"/>
    <n v="506"/>
    <n v="575"/>
    <n v="691"/>
    <n v="762"/>
    <n v="753"/>
  </r>
  <r>
    <x v="0"/>
    <x v="20"/>
    <x v="18"/>
    <n v="0"/>
    <n v="0"/>
    <n v="0"/>
    <n v="0"/>
    <n v="0"/>
    <n v="0"/>
    <n v="0"/>
    <n v="0"/>
    <n v="0"/>
    <n v="0"/>
    <n v="816"/>
    <n v="826"/>
    <n v="809"/>
    <n v="741"/>
    <n v="890"/>
  </r>
  <r>
    <x v="0"/>
    <x v="20"/>
    <x v="19"/>
    <n v="0"/>
    <n v="0"/>
    <n v="0"/>
    <n v="0"/>
    <n v="0"/>
    <n v="0"/>
    <n v="0"/>
    <n v="0"/>
    <n v="0"/>
    <n v="0"/>
    <n v="5699"/>
    <n v="6646"/>
    <n v="5299"/>
    <n v="9353"/>
    <n v="12667"/>
  </r>
  <r>
    <x v="0"/>
    <x v="20"/>
    <x v="20"/>
    <n v="0"/>
    <n v="0"/>
    <n v="0"/>
    <n v="0"/>
    <n v="0"/>
    <n v="0"/>
    <n v="0"/>
    <n v="0"/>
    <n v="0"/>
    <n v="0"/>
    <n v="1616"/>
    <n v="1650"/>
    <n v="1814"/>
    <n v="2055"/>
    <n v="2156"/>
  </r>
  <r>
    <x v="0"/>
    <x v="20"/>
    <x v="21"/>
    <n v="0"/>
    <n v="0"/>
    <n v="0"/>
    <n v="0"/>
    <n v="0"/>
    <n v="0"/>
    <n v="0"/>
    <n v="0"/>
    <n v="0"/>
    <n v="0"/>
    <n v="17172"/>
    <n v="18295"/>
    <n v="17847"/>
    <n v="19575"/>
    <n v="20828"/>
  </r>
  <r>
    <x v="0"/>
    <x v="20"/>
    <x v="22"/>
    <n v="0"/>
    <n v="0"/>
    <n v="0"/>
    <n v="0"/>
    <n v="0"/>
    <n v="0"/>
    <n v="0"/>
    <n v="0"/>
    <n v="0"/>
    <n v="0"/>
    <n v="17442"/>
    <n v="18161"/>
    <n v="20076"/>
    <n v="20459"/>
    <n v="20492"/>
  </r>
  <r>
    <x v="0"/>
    <x v="20"/>
    <x v="23"/>
    <n v="0"/>
    <n v="0"/>
    <n v="0"/>
    <n v="0"/>
    <n v="0"/>
    <n v="0"/>
    <n v="0"/>
    <n v="0"/>
    <n v="0"/>
    <n v="0"/>
    <n v="0"/>
    <n v="0"/>
    <n v="0"/>
    <n v="0"/>
    <n v="0"/>
  </r>
  <r>
    <x v="0"/>
    <x v="20"/>
    <x v="24"/>
    <n v="0"/>
    <n v="0"/>
    <n v="0"/>
    <n v="0"/>
    <n v="0"/>
    <n v="0"/>
    <n v="0"/>
    <n v="0"/>
    <n v="0"/>
    <n v="0"/>
    <n v="215"/>
    <n v="248"/>
    <n v="296"/>
    <n v="351"/>
    <n v="348"/>
  </r>
  <r>
    <x v="0"/>
    <x v="20"/>
    <x v="25"/>
    <n v="0"/>
    <n v="0"/>
    <n v="0"/>
    <n v="0"/>
    <n v="0"/>
    <n v="0"/>
    <n v="0"/>
    <n v="0"/>
    <n v="0"/>
    <n v="0"/>
    <n v="6156"/>
    <n v="6597"/>
    <n v="5436"/>
    <n v="4899"/>
    <n v="6147"/>
  </r>
  <r>
    <x v="0"/>
    <x v="20"/>
    <x v="26"/>
    <n v="0"/>
    <n v="0"/>
    <n v="0"/>
    <n v="0"/>
    <n v="0"/>
    <n v="0"/>
    <n v="0"/>
    <n v="0"/>
    <n v="0"/>
    <n v="0"/>
    <n v="764"/>
    <n v="760"/>
    <n v="787"/>
    <n v="665"/>
    <n v="557"/>
  </r>
  <r>
    <x v="0"/>
    <x v="20"/>
    <x v="27"/>
    <n v="0"/>
    <n v="0"/>
    <n v="0"/>
    <n v="0"/>
    <n v="0"/>
    <n v="0"/>
    <n v="0"/>
    <n v="0"/>
    <n v="0"/>
    <n v="0"/>
    <n v="3871"/>
    <n v="3905"/>
    <n v="2563"/>
    <n v="3344"/>
    <n v="4582"/>
  </r>
  <r>
    <x v="0"/>
    <x v="20"/>
    <x v="28"/>
    <n v="0"/>
    <n v="0"/>
    <n v="0"/>
    <n v="0"/>
    <n v="0"/>
    <n v="0"/>
    <n v="0"/>
    <n v="0"/>
    <n v="0"/>
    <n v="0"/>
    <n v="8320"/>
    <n v="9159"/>
    <n v="9090"/>
    <n v="9901"/>
    <n v="10544"/>
  </r>
  <r>
    <x v="0"/>
    <x v="20"/>
    <x v="29"/>
    <n v="0"/>
    <n v="0"/>
    <n v="0"/>
    <n v="0"/>
    <n v="0"/>
    <n v="0"/>
    <n v="0"/>
    <n v="0"/>
    <n v="0"/>
    <n v="0"/>
    <n v="11651"/>
    <n v="11487"/>
    <n v="13301"/>
    <n v="12093"/>
    <n v="11972"/>
  </r>
  <r>
    <x v="0"/>
    <x v="20"/>
    <x v="30"/>
    <n v="0"/>
    <n v="0"/>
    <n v="0"/>
    <n v="0"/>
    <n v="0"/>
    <n v="0"/>
    <n v="0"/>
    <n v="0"/>
    <n v="0"/>
    <n v="0"/>
    <n v="4782"/>
    <n v="5442"/>
    <n v="5775"/>
    <n v="6152"/>
    <n v="7205"/>
  </r>
  <r>
    <x v="0"/>
    <x v="20"/>
    <x v="31"/>
    <n v="0"/>
    <n v="0"/>
    <n v="0"/>
    <n v="0"/>
    <n v="0"/>
    <n v="0"/>
    <n v="0"/>
    <n v="0"/>
    <n v="0"/>
    <n v="0"/>
    <n v="11839"/>
    <n v="12730"/>
    <n v="12537"/>
    <n v="13503"/>
    <n v="16182"/>
  </r>
  <r>
    <x v="0"/>
    <x v="20"/>
    <x v="32"/>
    <n v="0"/>
    <n v="0"/>
    <n v="0"/>
    <n v="0"/>
    <n v="0"/>
    <n v="0"/>
    <n v="0"/>
    <n v="0"/>
    <n v="0"/>
    <n v="0"/>
    <n v="14277"/>
    <n v="14509"/>
    <n v="13395"/>
    <n v="16442"/>
    <n v="18704"/>
  </r>
  <r>
    <x v="0"/>
    <x v="20"/>
    <x v="33"/>
    <n v="0"/>
    <n v="0"/>
    <n v="0"/>
    <n v="0"/>
    <n v="0"/>
    <n v="0"/>
    <n v="0"/>
    <n v="0"/>
    <n v="0"/>
    <n v="0"/>
    <n v="7155"/>
    <n v="6897"/>
    <n v="6748"/>
    <n v="8345"/>
    <n v="7971"/>
  </r>
  <r>
    <x v="0"/>
    <x v="20"/>
    <x v="34"/>
    <n v="0"/>
    <n v="0"/>
    <n v="0"/>
    <n v="0"/>
    <n v="0"/>
    <n v="0"/>
    <n v="0"/>
    <n v="0"/>
    <n v="0"/>
    <n v="0"/>
    <n v="15345"/>
    <n v="16009"/>
    <n v="17115"/>
    <n v="18240"/>
    <n v="19891"/>
  </r>
  <r>
    <x v="0"/>
    <x v="20"/>
    <x v="35"/>
    <n v="0"/>
    <n v="0"/>
    <n v="0"/>
    <n v="0"/>
    <n v="0"/>
    <n v="0"/>
    <n v="0"/>
    <n v="0"/>
    <n v="0"/>
    <n v="0"/>
    <n v="20179"/>
    <n v="20993"/>
    <n v="21084"/>
    <n v="22266"/>
    <n v="23250"/>
  </r>
  <r>
    <x v="0"/>
    <x v="20"/>
    <x v="36"/>
    <n v="0"/>
    <n v="0"/>
    <n v="0"/>
    <n v="0"/>
    <n v="0"/>
    <n v="0"/>
    <n v="0"/>
    <n v="0"/>
    <n v="0"/>
    <n v="0"/>
    <n v="30915"/>
    <n v="32754"/>
    <n v="33150"/>
    <n v="35434"/>
    <n v="37289"/>
  </r>
  <r>
    <x v="0"/>
    <x v="20"/>
    <x v="37"/>
    <n v="0"/>
    <n v="0"/>
    <n v="0"/>
    <n v="0"/>
    <n v="0"/>
    <n v="0"/>
    <n v="0"/>
    <n v="0"/>
    <n v="0"/>
    <n v="0"/>
    <n v="4328"/>
    <n v="4626"/>
    <n v="4176"/>
    <n v="4570"/>
    <n v="5143"/>
  </r>
  <r>
    <x v="0"/>
    <x v="20"/>
    <x v="38"/>
    <n v="0"/>
    <n v="0"/>
    <n v="0"/>
    <n v="0"/>
    <n v="0"/>
    <n v="0"/>
    <n v="0"/>
    <n v="0"/>
    <n v="0"/>
    <n v="0"/>
    <n v="0"/>
    <n v="0"/>
    <n v="0"/>
    <n v="0"/>
    <n v="0"/>
  </r>
  <r>
    <x v="0"/>
    <x v="20"/>
    <x v="39"/>
    <n v="0"/>
    <n v="0"/>
    <n v="0"/>
    <n v="0"/>
    <n v="0"/>
    <n v="0"/>
    <n v="0"/>
    <n v="0"/>
    <n v="0"/>
    <n v="0"/>
    <n v="61017"/>
    <n v="64014"/>
    <n v="65689"/>
    <n v="69846"/>
    <n v="74088"/>
  </r>
  <r>
    <x v="0"/>
    <x v="20"/>
    <x v="40"/>
    <n v="0"/>
    <n v="0"/>
    <n v="0"/>
    <n v="0"/>
    <n v="0"/>
    <n v="0"/>
    <n v="0"/>
    <n v="0"/>
    <n v="0"/>
    <n v="0"/>
    <n v="29967"/>
    <n v="31382"/>
    <n v="32490"/>
    <n v="35128"/>
    <n v="37596"/>
  </r>
  <r>
    <x v="0"/>
    <x v="20"/>
    <x v="41"/>
    <n v="0"/>
    <n v="0"/>
    <n v="0"/>
    <n v="0"/>
    <n v="0"/>
    <n v="0"/>
    <n v="0"/>
    <n v="0"/>
    <n v="0"/>
    <n v="0"/>
    <n v="31050"/>
    <n v="32632"/>
    <n v="33199"/>
    <n v="34718"/>
    <n v="36492"/>
  </r>
  <r>
    <x v="0"/>
    <x v="21"/>
    <x v="0"/>
    <n v="94612"/>
    <n v="96238"/>
    <n v="103829"/>
    <n v="107642"/>
    <n v="115955"/>
    <n v="123335"/>
    <n v="129673"/>
    <n v="137720"/>
    <n v="143358"/>
    <n v="153859"/>
    <n v="0"/>
    <n v="0"/>
    <n v="0"/>
    <n v="0"/>
    <n v="0"/>
  </r>
  <r>
    <x v="0"/>
    <x v="21"/>
    <x v="1"/>
    <n v="1046"/>
    <n v="1004"/>
    <n v="1085"/>
    <n v="1011"/>
    <n v="1067"/>
    <n v="1057"/>
    <n v="1123"/>
    <n v="1241"/>
    <n v="1326"/>
    <n v="1282"/>
    <n v="0"/>
    <n v="0"/>
    <n v="0"/>
    <n v="0"/>
    <n v="0"/>
  </r>
  <r>
    <x v="0"/>
    <x v="21"/>
    <x v="2"/>
    <n v="406"/>
    <n v="341"/>
    <n v="1744"/>
    <n v="855"/>
    <n v="473"/>
    <n v="1027"/>
    <n v="1276"/>
    <n v="1720"/>
    <n v="3790"/>
    <n v="2641"/>
    <n v="0"/>
    <n v="0"/>
    <n v="0"/>
    <n v="0"/>
    <n v="0"/>
  </r>
  <r>
    <x v="0"/>
    <x v="21"/>
    <x v="3"/>
    <n v="78"/>
    <n v="97"/>
    <n v="93"/>
    <n v="133"/>
    <n v="171"/>
    <n v="130"/>
    <n v="114"/>
    <n v="108"/>
    <n v="162"/>
    <n v="152"/>
    <n v="0"/>
    <n v="0"/>
    <n v="0"/>
    <n v="0"/>
    <n v="0"/>
  </r>
  <r>
    <x v="0"/>
    <x v="21"/>
    <x v="4"/>
    <n v="1283"/>
    <n v="1310"/>
    <n v="1457"/>
    <n v="1035"/>
    <n v="981"/>
    <n v="921"/>
    <n v="1392"/>
    <n v="2292"/>
    <n v="1371"/>
    <n v="1157"/>
    <n v="0"/>
    <n v="0"/>
    <n v="0"/>
    <n v="0"/>
    <n v="0"/>
  </r>
  <r>
    <x v="0"/>
    <x v="21"/>
    <x v="5"/>
    <n v="223"/>
    <n v="366"/>
    <n v="140"/>
    <n v="147"/>
    <n v="209"/>
    <n v="275"/>
    <n v="374"/>
    <n v="965"/>
    <n v="585"/>
    <n v="430"/>
    <n v="0"/>
    <n v="0"/>
    <n v="0"/>
    <n v="0"/>
    <n v="0"/>
  </r>
  <r>
    <x v="0"/>
    <x v="21"/>
    <x v="6"/>
    <n v="1060"/>
    <n v="944"/>
    <n v="1317"/>
    <n v="888"/>
    <n v="772"/>
    <n v="646"/>
    <n v="1018"/>
    <n v="1327"/>
    <n v="786"/>
    <n v="727"/>
    <n v="0"/>
    <n v="0"/>
    <n v="0"/>
    <n v="0"/>
    <n v="0"/>
  </r>
  <r>
    <x v="0"/>
    <x v="21"/>
    <x v="7"/>
    <n v="8862"/>
    <n v="8118"/>
    <n v="10300"/>
    <n v="9439"/>
    <n v="9642"/>
    <n v="10447"/>
    <n v="11450"/>
    <n v="11266"/>
    <n v="11241"/>
    <n v="12485"/>
    <n v="0"/>
    <n v="0"/>
    <n v="0"/>
    <n v="0"/>
    <n v="0"/>
  </r>
  <r>
    <x v="0"/>
    <x v="21"/>
    <x v="8"/>
    <n v="2991"/>
    <n v="2908"/>
    <n v="3455"/>
    <n v="3440"/>
    <n v="3383"/>
    <n v="3547"/>
    <n v="4103"/>
    <n v="4013"/>
    <n v="3898"/>
    <n v="5200"/>
    <n v="0"/>
    <n v="0"/>
    <n v="0"/>
    <n v="0"/>
    <n v="0"/>
  </r>
  <r>
    <x v="0"/>
    <x v="21"/>
    <x v="9"/>
    <n v="118"/>
    <n v="138"/>
    <n v="154"/>
    <n v="150"/>
    <n v="156"/>
    <n v="179"/>
    <n v="185"/>
    <n v="184"/>
    <n v="204"/>
    <n v="198"/>
    <n v="0"/>
    <n v="0"/>
    <n v="0"/>
    <n v="0"/>
    <n v="0"/>
  </r>
  <r>
    <x v="0"/>
    <x v="21"/>
    <x v="10"/>
    <n v="638"/>
    <n v="469"/>
    <n v="550"/>
    <n v="576"/>
    <n v="581"/>
    <n v="576"/>
    <n v="662"/>
    <n v="667"/>
    <n v="786"/>
    <n v="756"/>
    <n v="0"/>
    <n v="0"/>
    <n v="0"/>
    <n v="0"/>
    <n v="0"/>
  </r>
  <r>
    <x v="0"/>
    <x v="21"/>
    <x v="11"/>
    <n v="285"/>
    <n v="310"/>
    <n v="275"/>
    <n v="279"/>
    <n v="289"/>
    <n v="274"/>
    <n v="246"/>
    <n v="208"/>
    <n v="178"/>
    <n v="190"/>
    <n v="0"/>
    <n v="0"/>
    <n v="0"/>
    <n v="0"/>
    <n v="0"/>
  </r>
  <r>
    <x v="0"/>
    <x v="21"/>
    <x v="12"/>
    <n v="808"/>
    <n v="491"/>
    <n v="657"/>
    <n v="643"/>
    <n v="173"/>
    <n v="568"/>
    <n v="614"/>
    <n v="570"/>
    <n v="508"/>
    <n v="432"/>
    <n v="0"/>
    <n v="0"/>
    <n v="0"/>
    <n v="0"/>
    <n v="0"/>
  </r>
  <r>
    <x v="0"/>
    <x v="21"/>
    <x v="13"/>
    <n v="581"/>
    <n v="404"/>
    <n v="407"/>
    <n v="515"/>
    <n v="582"/>
    <n v="601"/>
    <n v="748"/>
    <n v="564"/>
    <n v="454"/>
    <n v="742"/>
    <n v="0"/>
    <n v="0"/>
    <n v="0"/>
    <n v="0"/>
    <n v="0"/>
  </r>
  <r>
    <x v="0"/>
    <x v="21"/>
    <x v="14"/>
    <n v="94"/>
    <n v="30"/>
    <n v="243"/>
    <n v="112"/>
    <n v="63"/>
    <n v="86"/>
    <n v="50"/>
    <n v="55"/>
    <n v="56"/>
    <n v="35"/>
    <n v="0"/>
    <n v="0"/>
    <n v="0"/>
    <n v="0"/>
    <n v="0"/>
  </r>
  <r>
    <x v="0"/>
    <x v="21"/>
    <x v="15"/>
    <n v="2343"/>
    <n v="2108"/>
    <n v="2532"/>
    <n v="2508"/>
    <n v="2960"/>
    <n v="3280"/>
    <n v="3509"/>
    <n v="3797"/>
    <n v="3696"/>
    <n v="3587"/>
    <n v="0"/>
    <n v="0"/>
    <n v="0"/>
    <n v="0"/>
    <n v="0"/>
  </r>
  <r>
    <x v="0"/>
    <x v="21"/>
    <x v="16"/>
    <n v="430"/>
    <n v="425"/>
    <n v="1228"/>
    <n v="356"/>
    <n v="534"/>
    <n v="362"/>
    <n v="334"/>
    <n v="243"/>
    <n v="421"/>
    <n v="214"/>
    <n v="0"/>
    <n v="0"/>
    <n v="0"/>
    <n v="0"/>
    <n v="0"/>
  </r>
  <r>
    <x v="0"/>
    <x v="21"/>
    <x v="17"/>
    <n v="246"/>
    <n v="461"/>
    <n v="436"/>
    <n v="448"/>
    <n v="429"/>
    <n v="440"/>
    <n v="413"/>
    <n v="398"/>
    <n v="435"/>
    <n v="446"/>
    <n v="0"/>
    <n v="0"/>
    <n v="0"/>
    <n v="0"/>
    <n v="0"/>
  </r>
  <r>
    <x v="0"/>
    <x v="21"/>
    <x v="18"/>
    <n v="328"/>
    <n v="374"/>
    <n v="363"/>
    <n v="412"/>
    <n v="492"/>
    <n v="534"/>
    <n v="586"/>
    <n v="567"/>
    <n v="605"/>
    <n v="685"/>
    <n v="0"/>
    <n v="0"/>
    <n v="0"/>
    <n v="0"/>
    <n v="0"/>
  </r>
  <r>
    <x v="0"/>
    <x v="21"/>
    <x v="19"/>
    <n v="1935"/>
    <n v="1979"/>
    <n v="2263"/>
    <n v="2628"/>
    <n v="2586"/>
    <n v="2389"/>
    <n v="2351"/>
    <n v="3387"/>
    <n v="2944"/>
    <n v="3290"/>
    <n v="0"/>
    <n v="0"/>
    <n v="0"/>
    <n v="0"/>
    <n v="0"/>
  </r>
  <r>
    <x v="0"/>
    <x v="21"/>
    <x v="20"/>
    <n v="561"/>
    <n v="593"/>
    <n v="737"/>
    <n v="747"/>
    <n v="782"/>
    <n v="777"/>
    <n v="878"/>
    <n v="953"/>
    <n v="964"/>
    <n v="1028"/>
    <n v="0"/>
    <n v="0"/>
    <n v="0"/>
    <n v="0"/>
    <n v="0"/>
  </r>
  <r>
    <x v="0"/>
    <x v="21"/>
    <x v="21"/>
    <n v="6906"/>
    <n v="7181"/>
    <n v="7475"/>
    <n v="8335"/>
    <n v="9593"/>
    <n v="9929"/>
    <n v="10275"/>
    <n v="10194"/>
    <n v="11583"/>
    <n v="11981"/>
    <n v="0"/>
    <n v="0"/>
    <n v="0"/>
    <n v="0"/>
    <n v="0"/>
  </r>
  <r>
    <x v="0"/>
    <x v="21"/>
    <x v="22"/>
    <n v="9153"/>
    <n v="8537"/>
    <n v="8238"/>
    <n v="8304"/>
    <n v="9214"/>
    <n v="9743"/>
    <n v="9552"/>
    <n v="11194"/>
    <n v="11914"/>
    <n v="12267"/>
    <n v="0"/>
    <n v="0"/>
    <n v="0"/>
    <n v="0"/>
    <n v="0"/>
  </r>
  <r>
    <x v="0"/>
    <x v="21"/>
    <x v="23"/>
    <n v="0"/>
    <n v="0"/>
    <n v="0"/>
    <n v="0"/>
    <n v="0"/>
    <n v="0"/>
    <n v="0"/>
    <n v="0"/>
    <n v="0"/>
    <n v="0"/>
    <n v="0"/>
    <n v="0"/>
    <n v="0"/>
    <n v="0"/>
    <n v="0"/>
  </r>
  <r>
    <x v="0"/>
    <x v="21"/>
    <x v="24"/>
    <n v="201"/>
    <n v="156"/>
    <n v="170"/>
    <n v="174"/>
    <n v="188"/>
    <n v="208"/>
    <n v="256"/>
    <n v="296"/>
    <n v="277"/>
    <n v="189"/>
    <n v="0"/>
    <n v="0"/>
    <n v="0"/>
    <n v="0"/>
    <n v="0"/>
  </r>
  <r>
    <x v="0"/>
    <x v="21"/>
    <x v="25"/>
    <n v="3058"/>
    <n v="2783"/>
    <n v="3322"/>
    <n v="3123"/>
    <n v="3701"/>
    <n v="3820"/>
    <n v="3875"/>
    <n v="4282"/>
    <n v="3618"/>
    <n v="3673"/>
    <n v="0"/>
    <n v="0"/>
    <n v="0"/>
    <n v="0"/>
    <n v="0"/>
  </r>
  <r>
    <x v="0"/>
    <x v="21"/>
    <x v="26"/>
    <n v="468"/>
    <n v="461"/>
    <n v="598"/>
    <n v="608"/>
    <n v="563"/>
    <n v="569"/>
    <n v="563"/>
    <n v="629"/>
    <n v="629"/>
    <n v="601"/>
    <n v="0"/>
    <n v="0"/>
    <n v="0"/>
    <n v="0"/>
    <n v="0"/>
  </r>
  <r>
    <x v="0"/>
    <x v="21"/>
    <x v="27"/>
    <n v="1754"/>
    <n v="1805"/>
    <n v="1969"/>
    <n v="2031"/>
    <n v="2176"/>
    <n v="2421"/>
    <n v="2523"/>
    <n v="2829"/>
    <n v="3166"/>
    <n v="3311"/>
    <n v="0"/>
    <n v="0"/>
    <n v="0"/>
    <n v="0"/>
    <n v="0"/>
  </r>
  <r>
    <x v="0"/>
    <x v="21"/>
    <x v="28"/>
    <n v="5015"/>
    <n v="5051"/>
    <n v="4837"/>
    <n v="5557"/>
    <n v="5703"/>
    <n v="5533"/>
    <n v="5386"/>
    <n v="5750"/>
    <n v="5877"/>
    <n v="6447"/>
    <n v="0"/>
    <n v="0"/>
    <n v="0"/>
    <n v="0"/>
    <n v="0"/>
  </r>
  <r>
    <x v="0"/>
    <x v="21"/>
    <x v="29"/>
    <n v="5318"/>
    <n v="6429"/>
    <n v="6277"/>
    <n v="5912"/>
    <n v="7460"/>
    <n v="8768"/>
    <n v="8950"/>
    <n v="9032"/>
    <n v="10254"/>
    <n v="10964"/>
    <n v="0"/>
    <n v="0"/>
    <n v="0"/>
    <n v="0"/>
    <n v="0"/>
  </r>
  <r>
    <x v="0"/>
    <x v="21"/>
    <x v="30"/>
    <n v="2357"/>
    <n v="2718"/>
    <n v="2875"/>
    <n v="3199"/>
    <n v="3348"/>
    <n v="3270"/>
    <n v="3596"/>
    <n v="3841"/>
    <n v="4120"/>
    <n v="4637"/>
    <n v="0"/>
    <n v="0"/>
    <n v="0"/>
    <n v="0"/>
    <n v="0"/>
  </r>
  <r>
    <x v="0"/>
    <x v="21"/>
    <x v="31"/>
    <n v="5972"/>
    <n v="5696"/>
    <n v="6106"/>
    <n v="6658"/>
    <n v="6768"/>
    <n v="7136"/>
    <n v="7830"/>
    <n v="8614"/>
    <n v="8916"/>
    <n v="9162"/>
    <n v="0"/>
    <n v="0"/>
    <n v="0"/>
    <n v="0"/>
    <n v="0"/>
  </r>
  <r>
    <x v="0"/>
    <x v="21"/>
    <x v="32"/>
    <n v="6584"/>
    <n v="7181"/>
    <n v="7114"/>
    <n v="8364"/>
    <n v="9411"/>
    <n v="10677"/>
    <n v="11247"/>
    <n v="10922"/>
    <n v="10078"/>
    <n v="12243"/>
    <n v="0"/>
    <n v="0"/>
    <n v="0"/>
    <n v="0"/>
    <n v="0"/>
  </r>
  <r>
    <x v="0"/>
    <x v="21"/>
    <x v="33"/>
    <n v="3567"/>
    <n v="2918"/>
    <n v="3138"/>
    <n v="3739"/>
    <n v="3888"/>
    <n v="4083"/>
    <n v="4097"/>
    <n v="4163"/>
    <n v="4485"/>
    <n v="5012"/>
    <n v="0"/>
    <n v="0"/>
    <n v="0"/>
    <n v="0"/>
    <n v="0"/>
  </r>
  <r>
    <x v="0"/>
    <x v="21"/>
    <x v="34"/>
    <n v="6146"/>
    <n v="6674"/>
    <n v="7265"/>
    <n v="7657"/>
    <n v="8064"/>
    <n v="8706"/>
    <n v="9491"/>
    <n v="9801"/>
    <n v="9760"/>
    <n v="11045"/>
    <n v="0"/>
    <n v="0"/>
    <n v="0"/>
    <n v="0"/>
    <n v="0"/>
  </r>
  <r>
    <x v="0"/>
    <x v="21"/>
    <x v="35"/>
    <n v="9036"/>
    <n v="9683"/>
    <n v="10327"/>
    <n v="10911"/>
    <n v="11496"/>
    <n v="12380"/>
    <n v="12727"/>
    <n v="13384"/>
    <n v="14053"/>
    <n v="15440"/>
    <n v="0"/>
    <n v="0"/>
    <n v="0"/>
    <n v="0"/>
    <n v="0"/>
  </r>
  <r>
    <x v="0"/>
    <x v="21"/>
    <x v="36"/>
    <n v="12468"/>
    <n v="12971"/>
    <n v="13533"/>
    <n v="14386"/>
    <n v="15650"/>
    <n v="16657"/>
    <n v="17811"/>
    <n v="18759"/>
    <n v="19771"/>
    <n v="21555"/>
    <n v="0"/>
    <n v="0"/>
    <n v="0"/>
    <n v="0"/>
    <n v="0"/>
  </r>
  <r>
    <x v="0"/>
    <x v="21"/>
    <x v="37"/>
    <n v="2438"/>
    <n v="2552"/>
    <n v="2906"/>
    <n v="2836"/>
    <n v="3030"/>
    <n v="2687"/>
    <n v="2910"/>
    <n v="3063"/>
    <n v="3059"/>
    <n v="3297"/>
    <n v="0"/>
    <n v="0"/>
    <n v="0"/>
    <n v="0"/>
    <n v="0"/>
  </r>
  <r>
    <x v="0"/>
    <x v="21"/>
    <x v="38"/>
    <n v="0"/>
    <n v="0"/>
    <n v="0"/>
    <n v="0"/>
    <n v="0"/>
    <n v="0"/>
    <n v="0"/>
    <n v="0"/>
    <n v="0"/>
    <n v="0"/>
    <n v="0"/>
    <n v="0"/>
    <n v="0"/>
    <n v="0"/>
    <n v="0"/>
  </r>
  <r>
    <x v="0"/>
    <x v="21"/>
    <x v="39"/>
    <n v="25595"/>
    <n v="27086"/>
    <n v="28914"/>
    <n v="30636"/>
    <n v="32803"/>
    <n v="34862"/>
    <n v="37053"/>
    <n v="38890"/>
    <n v="40143"/>
    <n v="44493"/>
    <n v="0"/>
    <n v="0"/>
    <n v="0"/>
    <n v="0"/>
    <n v="0"/>
  </r>
  <r>
    <x v="0"/>
    <x v="21"/>
    <x v="40"/>
    <n v="13825"/>
    <n v="14818"/>
    <n v="15664"/>
    <n v="16535"/>
    <n v="17471"/>
    <n v="18647"/>
    <n v="19780"/>
    <n v="20852"/>
    <n v="21352"/>
    <n v="24755"/>
    <n v="0"/>
    <n v="0"/>
    <n v="0"/>
    <n v="0"/>
    <n v="0"/>
  </r>
  <r>
    <x v="0"/>
    <x v="21"/>
    <x v="41"/>
    <n v="11770"/>
    <n v="12268"/>
    <n v="13250"/>
    <n v="14101"/>
    <n v="15332"/>
    <n v="16215"/>
    <n v="17273"/>
    <n v="18038"/>
    <n v="18791"/>
    <n v="19738"/>
    <n v="0"/>
    <n v="0"/>
    <n v="0"/>
    <n v="0"/>
    <n v="0"/>
  </r>
  <r>
    <x v="0"/>
    <x v="22"/>
    <x v="0"/>
    <n v="32620"/>
    <n v="33331"/>
    <n v="35241"/>
    <n v="36749"/>
    <n v="39608"/>
    <n v="41720"/>
    <n v="43011"/>
    <n v="45303"/>
    <n v="48344"/>
    <n v="49547"/>
    <n v="0"/>
    <n v="0"/>
    <n v="0"/>
    <n v="0"/>
    <n v="0"/>
  </r>
  <r>
    <x v="0"/>
    <x v="22"/>
    <x v="1"/>
    <n v="1471"/>
    <n v="1448"/>
    <n v="1578"/>
    <n v="1460"/>
    <n v="1513"/>
    <n v="1460"/>
    <n v="1457"/>
    <n v="1667"/>
    <n v="1724"/>
    <n v="1646"/>
    <n v="0"/>
    <n v="0"/>
    <n v="0"/>
    <n v="0"/>
    <n v="0"/>
  </r>
  <r>
    <x v="0"/>
    <x v="22"/>
    <x v="2"/>
    <n v="303"/>
    <n v="262"/>
    <n v="985"/>
    <n v="725"/>
    <n v="485"/>
    <n v="977"/>
    <n v="1247"/>
    <n v="1367"/>
    <n v="1853"/>
    <n v="2150"/>
    <n v="0"/>
    <n v="0"/>
    <n v="0"/>
    <n v="0"/>
    <n v="0"/>
  </r>
  <r>
    <x v="0"/>
    <x v="22"/>
    <x v="3"/>
    <s v=":"/>
    <s v=":"/>
    <s v=":"/>
    <s v=":"/>
    <s v=":"/>
    <s v=":"/>
    <s v=":"/>
    <s v=":"/>
    <s v=":"/>
    <s v=":"/>
    <n v="0"/>
    <n v="0"/>
    <n v="0"/>
    <n v="0"/>
    <n v="0"/>
  </r>
  <r>
    <x v="0"/>
    <x v="22"/>
    <x v="4"/>
    <n v="784"/>
    <n v="1063"/>
    <n v="945"/>
    <n v="1258"/>
    <n v="1281"/>
    <n v="1351"/>
    <n v="1239"/>
    <n v="1328"/>
    <n v="1285"/>
    <n v="1156"/>
    <n v="0"/>
    <n v="0"/>
    <n v="0"/>
    <n v="0"/>
    <n v="0"/>
  </r>
  <r>
    <x v="0"/>
    <x v="22"/>
    <x v="5"/>
    <n v="725"/>
    <n v="906"/>
    <n v="785"/>
    <n v="963"/>
    <n v="1067"/>
    <n v="1169"/>
    <n v="1083"/>
    <n v="1247"/>
    <n v="1213"/>
    <n v="1124"/>
    <n v="0"/>
    <n v="0"/>
    <n v="0"/>
    <n v="0"/>
    <n v="0"/>
  </r>
  <r>
    <x v="0"/>
    <x v="22"/>
    <x v="6"/>
    <n v="59"/>
    <n v="157"/>
    <n v="160"/>
    <n v="295"/>
    <n v="214"/>
    <n v="182"/>
    <n v="156"/>
    <n v="81"/>
    <n v="72"/>
    <n v="32"/>
    <n v="0"/>
    <n v="0"/>
    <n v="0"/>
    <n v="0"/>
    <n v="0"/>
  </r>
  <r>
    <x v="0"/>
    <x v="22"/>
    <x v="7"/>
    <n v="3701"/>
    <n v="2929"/>
    <n v="3358"/>
    <n v="3200"/>
    <n v="4209"/>
    <n v="4557"/>
    <n v="4526"/>
    <n v="4695"/>
    <n v="5529"/>
    <n v="5070"/>
    <n v="0"/>
    <n v="0"/>
    <n v="0"/>
    <n v="0"/>
    <n v="0"/>
  </r>
  <r>
    <x v="0"/>
    <x v="22"/>
    <x v="8"/>
    <n v="674"/>
    <n v="766"/>
    <n v="966"/>
    <n v="1143"/>
    <n v="1029"/>
    <n v="1083"/>
    <n v="1171"/>
    <n v="1123"/>
    <n v="1356"/>
    <n v="958"/>
    <n v="0"/>
    <n v="0"/>
    <n v="0"/>
    <n v="0"/>
    <n v="0"/>
  </r>
  <r>
    <x v="0"/>
    <x v="22"/>
    <x v="9"/>
    <s v=":"/>
    <s v=":"/>
    <s v=":"/>
    <s v=":"/>
    <s v=":"/>
    <s v=":"/>
    <s v=":"/>
    <s v=":"/>
    <s v=":"/>
    <s v=":"/>
    <n v="0"/>
    <n v="0"/>
    <n v="0"/>
    <n v="0"/>
    <n v="0"/>
  </r>
  <r>
    <x v="0"/>
    <x v="22"/>
    <x v="10"/>
    <n v="629"/>
    <n v="429"/>
    <n v="636"/>
    <n v="-228"/>
    <n v="580"/>
    <n v="661"/>
    <n v="891"/>
    <n v="901"/>
    <n v="1036"/>
    <n v="972"/>
    <n v="0"/>
    <n v="0"/>
    <n v="0"/>
    <n v="0"/>
    <n v="0"/>
  </r>
  <r>
    <x v="0"/>
    <x v="22"/>
    <x v="11"/>
    <n v="29"/>
    <n v="17"/>
    <n v="18"/>
    <n v="18"/>
    <n v="16"/>
    <n v="16"/>
    <n v="15"/>
    <n v="15"/>
    <n v="13"/>
    <n v="14"/>
    <n v="0"/>
    <n v="0"/>
    <n v="0"/>
    <n v="0"/>
    <n v="0"/>
  </r>
  <r>
    <x v="0"/>
    <x v="22"/>
    <x v="12"/>
    <n v="141"/>
    <n v="55"/>
    <n v="113"/>
    <n v="167"/>
    <n v="311"/>
    <n v="187"/>
    <n v="210"/>
    <n v="222"/>
    <n v="337"/>
    <n v="382"/>
    <n v="0"/>
    <n v="0"/>
    <n v="0"/>
    <n v="0"/>
    <n v="0"/>
  </r>
  <r>
    <x v="0"/>
    <x v="22"/>
    <x v="13"/>
    <n v="542"/>
    <n v="472"/>
    <n v="525"/>
    <n v="543"/>
    <n v="689"/>
    <n v="623"/>
    <n v="608"/>
    <n v="673"/>
    <n v="793"/>
    <n v="714"/>
    <n v="0"/>
    <n v="0"/>
    <n v="0"/>
    <n v="0"/>
    <n v="0"/>
  </r>
  <r>
    <x v="0"/>
    <x v="22"/>
    <x v="14"/>
    <s v=":"/>
    <s v=":"/>
    <s v=":"/>
    <s v=":"/>
    <s v=":"/>
    <s v=":"/>
    <s v=":"/>
    <s v=":"/>
    <s v=":"/>
    <s v=":"/>
    <n v="0"/>
    <n v="0"/>
    <n v="0"/>
    <n v="0"/>
    <n v="0"/>
  </r>
  <r>
    <x v="0"/>
    <x v="22"/>
    <x v="15"/>
    <n v="1456"/>
    <n v="784"/>
    <n v="882"/>
    <n v="1143"/>
    <n v="1185"/>
    <n v="1142"/>
    <n v="962"/>
    <n v="1020"/>
    <n v="869"/>
    <n v="759"/>
    <n v="0"/>
    <n v="0"/>
    <n v="0"/>
    <n v="0"/>
    <n v="0"/>
  </r>
  <r>
    <x v="0"/>
    <x v="22"/>
    <x v="16"/>
    <n v="122"/>
    <n v="273"/>
    <n v="113"/>
    <n v="300"/>
    <n v="261"/>
    <n v="654"/>
    <n v="460"/>
    <n v="525"/>
    <n v="897"/>
    <n v="1018"/>
    <n v="0"/>
    <n v="0"/>
    <n v="0"/>
    <n v="0"/>
    <n v="0"/>
  </r>
  <r>
    <x v="0"/>
    <x v="22"/>
    <x v="17"/>
    <n v="48"/>
    <n v="62"/>
    <n v="35"/>
    <n v="34"/>
    <n v="42"/>
    <n v="42"/>
    <n v="47"/>
    <n v="51"/>
    <n v="51"/>
    <n v="55"/>
    <n v="0"/>
    <n v="0"/>
    <n v="0"/>
    <n v="0"/>
    <n v="0"/>
  </r>
  <r>
    <x v="0"/>
    <x v="22"/>
    <x v="18"/>
    <n v="39"/>
    <n v="54"/>
    <n v="53"/>
    <n v="62"/>
    <n v="74"/>
    <n v="120"/>
    <n v="116"/>
    <n v="137"/>
    <n v="146"/>
    <n v="164"/>
    <n v="0"/>
    <n v="0"/>
    <n v="0"/>
    <n v="0"/>
    <n v="0"/>
  </r>
  <r>
    <x v="0"/>
    <x v="22"/>
    <x v="19"/>
    <n v="1413"/>
    <n v="1435"/>
    <n v="1670"/>
    <n v="1795"/>
    <n v="1606"/>
    <n v="1709"/>
    <n v="1384"/>
    <n v="1679"/>
    <n v="1418"/>
    <n v="1711"/>
    <n v="0"/>
    <n v="0"/>
    <n v="0"/>
    <n v="0"/>
    <n v="0"/>
  </r>
  <r>
    <x v="0"/>
    <x v="22"/>
    <x v="20"/>
    <n v="348"/>
    <n v="330"/>
    <n v="365"/>
    <n v="347"/>
    <n v="365"/>
    <n v="385"/>
    <n v="420"/>
    <n v="436"/>
    <n v="463"/>
    <n v="450"/>
    <n v="0"/>
    <n v="0"/>
    <n v="0"/>
    <n v="0"/>
    <n v="0"/>
  </r>
  <r>
    <x v="0"/>
    <x v="22"/>
    <x v="21"/>
    <n v="2288"/>
    <n v="2338"/>
    <n v="2581"/>
    <n v="2682"/>
    <n v="3178"/>
    <n v="3539"/>
    <n v="3456"/>
    <n v="3762"/>
    <n v="4076"/>
    <n v="4391"/>
    <n v="0"/>
    <n v="0"/>
    <n v="0"/>
    <n v="0"/>
    <n v="0"/>
  </r>
  <r>
    <x v="0"/>
    <x v="22"/>
    <x v="22"/>
    <n v="2756"/>
    <n v="2653"/>
    <n v="2761"/>
    <n v="2808"/>
    <n v="3065"/>
    <n v="3092"/>
    <n v="3362"/>
    <n v="3732"/>
    <n v="4123"/>
    <n v="4094"/>
    <n v="0"/>
    <n v="0"/>
    <n v="0"/>
    <n v="0"/>
    <n v="0"/>
  </r>
  <r>
    <x v="0"/>
    <x v="22"/>
    <x v="23"/>
    <n v="0"/>
    <n v="0"/>
    <n v="0"/>
    <n v="0"/>
    <n v="0"/>
    <n v="0"/>
    <n v="0"/>
    <n v="0"/>
    <n v="0"/>
    <n v="0"/>
    <n v="0"/>
    <n v="0"/>
    <n v="0"/>
    <n v="0"/>
    <n v="0"/>
  </r>
  <r>
    <x v="0"/>
    <x v="22"/>
    <x v="24"/>
    <s v=":"/>
    <s v=":"/>
    <s v=":"/>
    <s v=":"/>
    <s v=":"/>
    <s v=":"/>
    <s v=":"/>
    <s v=":"/>
    <s v=":"/>
    <s v=":"/>
    <n v="0"/>
    <n v="0"/>
    <n v="0"/>
    <n v="0"/>
    <n v="0"/>
  </r>
  <r>
    <x v="0"/>
    <x v="22"/>
    <x v="25"/>
    <n v="1995"/>
    <n v="1931"/>
    <n v="1906"/>
    <n v="2062"/>
    <n v="2099"/>
    <n v="2036"/>
    <n v="2063"/>
    <n v="2308"/>
    <n v="2799"/>
    <n v="2657"/>
    <n v="0"/>
    <n v="0"/>
    <n v="0"/>
    <n v="0"/>
    <n v="0"/>
  </r>
  <r>
    <x v="0"/>
    <x v="22"/>
    <x v="26"/>
    <n v="241"/>
    <n v="268"/>
    <n v="232"/>
    <n v="214"/>
    <n v="191"/>
    <n v="208"/>
    <n v="207"/>
    <n v="199"/>
    <n v="174"/>
    <n v="172"/>
    <n v="0"/>
    <n v="0"/>
    <n v="0"/>
    <n v="0"/>
    <n v="0"/>
  </r>
  <r>
    <x v="0"/>
    <x v="22"/>
    <x v="27"/>
    <n v="426"/>
    <n v="496"/>
    <n v="519"/>
    <n v="549"/>
    <n v="600"/>
    <n v="617"/>
    <n v="667"/>
    <n v="705"/>
    <n v="785"/>
    <n v="791"/>
    <n v="0"/>
    <n v="0"/>
    <n v="0"/>
    <n v="0"/>
    <n v="0"/>
  </r>
  <r>
    <x v="0"/>
    <x v="22"/>
    <x v="28"/>
    <n v="1035"/>
    <n v="828"/>
    <n v="676"/>
    <n v="728"/>
    <n v="708"/>
    <n v="705"/>
    <n v="735"/>
    <n v="745"/>
    <n v="788"/>
    <n v="804"/>
    <n v="0"/>
    <n v="0"/>
    <n v="0"/>
    <n v="0"/>
    <n v="0"/>
  </r>
  <r>
    <x v="0"/>
    <x v="22"/>
    <x v="29"/>
    <n v="947"/>
    <n v="1096"/>
    <n v="838"/>
    <n v="748"/>
    <n v="857"/>
    <n v="1010"/>
    <n v="1065"/>
    <n v="1022"/>
    <n v="1096"/>
    <n v="1104"/>
    <n v="0"/>
    <n v="0"/>
    <n v="0"/>
    <n v="0"/>
    <n v="0"/>
  </r>
  <r>
    <x v="0"/>
    <x v="22"/>
    <x v="30"/>
    <n v="480"/>
    <n v="565"/>
    <n v="623"/>
    <n v="738"/>
    <n v="767"/>
    <n v="743"/>
    <n v="816"/>
    <n v="803"/>
    <n v="888"/>
    <n v="1127"/>
    <n v="0"/>
    <n v="0"/>
    <n v="0"/>
    <n v="0"/>
    <n v="0"/>
  </r>
  <r>
    <x v="0"/>
    <x v="22"/>
    <x v="31"/>
    <n v="2013"/>
    <n v="1928"/>
    <n v="2081"/>
    <n v="2041"/>
    <n v="2169"/>
    <n v="2168"/>
    <n v="2405"/>
    <n v="2643"/>
    <n v="2750"/>
    <n v="2837"/>
    <n v="0"/>
    <n v="0"/>
    <n v="0"/>
    <n v="0"/>
    <n v="0"/>
  </r>
  <r>
    <x v="0"/>
    <x v="22"/>
    <x v="32"/>
    <n v="742"/>
    <n v="808"/>
    <n v="836"/>
    <n v="973"/>
    <n v="1058"/>
    <n v="1075"/>
    <n v="1115"/>
    <n v="1194"/>
    <n v="1323"/>
    <n v="1415"/>
    <n v="0"/>
    <n v="0"/>
    <n v="0"/>
    <n v="0"/>
    <n v="0"/>
  </r>
  <r>
    <x v="0"/>
    <x v="22"/>
    <x v="33"/>
    <n v="656"/>
    <n v="1266"/>
    <n v="865"/>
    <n v="1280"/>
    <n v="1423"/>
    <n v="1181"/>
    <n v="1245"/>
    <n v="1144"/>
    <n v="939"/>
    <n v="1178"/>
    <n v="0"/>
    <n v="0"/>
    <n v="0"/>
    <n v="0"/>
    <n v="0"/>
  </r>
  <r>
    <x v="0"/>
    <x v="22"/>
    <x v="34"/>
    <n v="2564"/>
    <n v="2778"/>
    <n v="3033"/>
    <n v="3100"/>
    <n v="3129"/>
    <n v="3446"/>
    <n v="3594"/>
    <n v="3624"/>
    <n v="3450"/>
    <n v="3479"/>
    <n v="0"/>
    <n v="0"/>
    <n v="0"/>
    <n v="0"/>
    <n v="0"/>
  </r>
  <r>
    <x v="0"/>
    <x v="22"/>
    <x v="35"/>
    <n v="2590"/>
    <n v="2739"/>
    <n v="2872"/>
    <n v="3100"/>
    <n v="3336"/>
    <n v="3462"/>
    <n v="3568"/>
    <n v="3630"/>
    <n v="3832"/>
    <n v="3962"/>
    <n v="0"/>
    <n v="0"/>
    <n v="0"/>
    <n v="0"/>
    <n v="0"/>
  </r>
  <r>
    <x v="0"/>
    <x v="22"/>
    <x v="36"/>
    <n v="5093"/>
    <n v="5428"/>
    <n v="5731"/>
    <n v="6110"/>
    <n v="6664"/>
    <n v="7025"/>
    <n v="7458"/>
    <n v="7663"/>
    <n v="8077"/>
    <n v="8347"/>
    <n v="0"/>
    <n v="0"/>
    <n v="0"/>
    <n v="0"/>
    <n v="0"/>
  </r>
  <r>
    <x v="0"/>
    <x v="22"/>
    <x v="37"/>
    <n v="669"/>
    <n v="638"/>
    <n v="658"/>
    <n v="724"/>
    <n v="749"/>
    <n v="800"/>
    <n v="791"/>
    <n v="811"/>
    <n v="849"/>
    <n v="875"/>
    <n v="0"/>
    <n v="0"/>
    <n v="0"/>
    <n v="0"/>
    <n v="0"/>
  </r>
  <r>
    <x v="0"/>
    <x v="22"/>
    <x v="38"/>
    <n v="0"/>
    <n v="0"/>
    <n v="0"/>
    <n v="0"/>
    <n v="0"/>
    <n v="0"/>
    <n v="0"/>
    <n v="0"/>
    <n v="0"/>
    <n v="0"/>
    <n v="0"/>
    <n v="0"/>
    <n v="0"/>
    <n v="0"/>
    <n v="0"/>
  </r>
  <r>
    <x v="0"/>
    <x v="22"/>
    <x v="39"/>
    <n v="9296"/>
    <n v="9877"/>
    <n v="10518"/>
    <n v="11051"/>
    <n v="11707"/>
    <n v="12520"/>
    <n v="13124"/>
    <n v="13410"/>
    <n v="13712"/>
    <n v="14157"/>
    <n v="0"/>
    <n v="0"/>
    <n v="0"/>
    <n v="0"/>
    <n v="0"/>
  </r>
  <r>
    <x v="0"/>
    <x v="22"/>
    <x v="40"/>
    <n v="3292"/>
    <n v="3493"/>
    <n v="3572"/>
    <n v="3720"/>
    <n v="3948"/>
    <n v="4319"/>
    <n v="4528"/>
    <n v="4582"/>
    <n v="4361"/>
    <n v="4424"/>
    <n v="0"/>
    <n v="0"/>
    <n v="0"/>
    <n v="0"/>
    <n v="0"/>
  </r>
  <r>
    <x v="0"/>
    <x v="22"/>
    <x v="41"/>
    <n v="6004"/>
    <n v="6384"/>
    <n v="6946"/>
    <n v="7331"/>
    <n v="7759"/>
    <n v="8201"/>
    <n v="8596"/>
    <n v="8828"/>
    <n v="9351"/>
    <n v="9733"/>
    <n v="0"/>
    <n v="0"/>
    <n v="0"/>
    <n v="0"/>
    <n v="0"/>
  </r>
  <r>
    <x v="0"/>
    <x v="23"/>
    <x v="0"/>
    <n v="69596"/>
    <n v="69019"/>
    <n v="75105"/>
    <n v="74910"/>
    <n v="78356"/>
    <n v="83275"/>
    <n v="88980"/>
    <n v="91537"/>
    <n v="98618"/>
    <n v="102664"/>
    <n v="108910"/>
    <n v="111447"/>
    <n v="106825"/>
    <n v="118178"/>
    <n v="137945"/>
  </r>
  <r>
    <x v="0"/>
    <x v="23"/>
    <x v="1"/>
    <n v="857"/>
    <n v="878"/>
    <n v="913"/>
    <n v="855"/>
    <n v="922"/>
    <n v="884"/>
    <n v="939"/>
    <n v="1048"/>
    <n v="1065"/>
    <n v="1045"/>
    <n v="1111"/>
    <n v="1054"/>
    <n v="1062"/>
    <n v="1130"/>
    <n v="1141"/>
  </r>
  <r>
    <x v="0"/>
    <x v="23"/>
    <x v="2"/>
    <n v="2621"/>
    <n v="3418"/>
    <n v="4396"/>
    <n v="3591"/>
    <n v="2908"/>
    <n v="4275"/>
    <n v="5565"/>
    <n v="5965"/>
    <n v="8873"/>
    <n v="9055"/>
    <n v="9334"/>
    <n v="9606"/>
    <n v="9925"/>
    <n v="11771"/>
    <n v="17328"/>
  </r>
  <r>
    <x v="0"/>
    <x v="23"/>
    <x v="3"/>
    <n v="410"/>
    <n v="288"/>
    <n v="506"/>
    <n v="716"/>
    <n v="772"/>
    <n v="544"/>
    <n v="532"/>
    <n v="638"/>
    <n v="685"/>
    <n v="661"/>
    <n v="705"/>
    <n v="1011"/>
    <s v=":"/>
    <s v=":"/>
    <s v=":"/>
  </r>
  <r>
    <x v="0"/>
    <x v="23"/>
    <x v="4"/>
    <n v="0"/>
    <n v="12"/>
    <n v="19"/>
    <n v="30"/>
    <n v="44"/>
    <n v="62"/>
    <n v="55"/>
    <n v="71"/>
    <n v="86"/>
    <n v="68"/>
    <n v="22"/>
    <n v="119"/>
    <s v=":"/>
    <s v=":"/>
    <s v=":"/>
  </r>
  <r>
    <x v="0"/>
    <x v="23"/>
    <x v="5"/>
    <n v="0"/>
    <n v="0"/>
    <n v="0"/>
    <n v="0"/>
    <n v="0"/>
    <n v="1"/>
    <n v="0"/>
    <n v="16"/>
    <n v="18"/>
    <n v="23"/>
    <n v="20"/>
    <n v="27"/>
    <s v=":"/>
    <s v=":"/>
    <s v=":"/>
  </r>
  <r>
    <x v="0"/>
    <x v="23"/>
    <x v="6"/>
    <n v="0"/>
    <n v="12"/>
    <n v="19"/>
    <n v="30"/>
    <n v="44"/>
    <n v="61"/>
    <n v="55"/>
    <n v="55"/>
    <n v="68"/>
    <n v="45"/>
    <n v="2"/>
    <n v="92"/>
    <s v=":"/>
    <s v=":"/>
    <s v=":"/>
  </r>
  <r>
    <x v="0"/>
    <x v="23"/>
    <x v="7"/>
    <n v="9329"/>
    <n v="6340"/>
    <n v="6856"/>
    <n v="6707"/>
    <n v="7411"/>
    <n v="7325"/>
    <n v="8669"/>
    <n v="8793"/>
    <n v="9497"/>
    <n v="9991"/>
    <n v="9901"/>
    <n v="10034"/>
    <n v="10197"/>
    <n v="10150"/>
    <n v="17354"/>
  </r>
  <r>
    <x v="0"/>
    <x v="23"/>
    <x v="8"/>
    <n v="1596"/>
    <n v="1386"/>
    <n v="2076"/>
    <n v="2304"/>
    <n v="2298"/>
    <n v="2797"/>
    <n v="3077"/>
    <n v="3180"/>
    <n v="3326"/>
    <n v="3374"/>
    <n v="3275"/>
    <n v="4056"/>
    <n v="3460"/>
    <n v="2479"/>
    <n v="4341"/>
  </r>
  <r>
    <x v="0"/>
    <x v="23"/>
    <x v="9"/>
    <n v="120"/>
    <n v="94"/>
    <n v="102"/>
    <n v="116"/>
    <n v="116"/>
    <n v="85"/>
    <n v="106"/>
    <n v="105"/>
    <n v="110"/>
    <n v="118"/>
    <n v="143"/>
    <n v="120"/>
    <s v=":"/>
    <s v=":"/>
    <s v=":"/>
  </r>
  <r>
    <x v="0"/>
    <x v="23"/>
    <x v="10"/>
    <n v="378"/>
    <n v="317"/>
    <n v="335"/>
    <n v="358"/>
    <n v="354"/>
    <n v="328"/>
    <n v="344"/>
    <n v="393"/>
    <n v="419"/>
    <n v="401"/>
    <n v="357"/>
    <n v="351"/>
    <s v=":"/>
    <s v=":"/>
    <s v=":"/>
  </r>
  <r>
    <x v="0"/>
    <x v="23"/>
    <x v="11"/>
    <n v="145"/>
    <n v="164"/>
    <n v="175"/>
    <n v="197"/>
    <n v="227"/>
    <n v="230"/>
    <n v="53"/>
    <n v="245"/>
    <n v="284"/>
    <n v="293"/>
    <n v="338"/>
    <n v="57"/>
    <s v=":"/>
    <s v=":"/>
    <s v=":"/>
  </r>
  <r>
    <x v="0"/>
    <x v="23"/>
    <x v="12"/>
    <n v="1656"/>
    <n v="689"/>
    <n v="698"/>
    <n v="89"/>
    <n v="240"/>
    <n v="481"/>
    <n v="724"/>
    <n v="602"/>
    <n v="689"/>
    <n v="589"/>
    <n v="712"/>
    <n v="964"/>
    <n v="866"/>
    <n v="1524"/>
    <n v="2712"/>
  </r>
  <r>
    <x v="0"/>
    <x v="23"/>
    <x v="13"/>
    <n v="832"/>
    <n v="913"/>
    <n v="938"/>
    <n v="965"/>
    <n v="969"/>
    <n v="793"/>
    <n v="965"/>
    <n v="965"/>
    <n v="1057"/>
    <n v="1444"/>
    <n v="929"/>
    <n v="744"/>
    <n v="954"/>
    <n v="985"/>
    <n v="1350"/>
  </r>
  <r>
    <x v="0"/>
    <x v="23"/>
    <x v="14"/>
    <n v="2588"/>
    <n v="809"/>
    <n v="830"/>
    <n v="947"/>
    <n v="1561"/>
    <n v="786"/>
    <n v="1471"/>
    <n v="1293"/>
    <n v="1857"/>
    <n v="1932"/>
    <n v="1969"/>
    <n v="1705"/>
    <n v="2377"/>
    <n v="2572"/>
    <n v="5798"/>
  </r>
  <r>
    <x v="0"/>
    <x v="23"/>
    <x v="15"/>
    <n v="1389"/>
    <n v="1355"/>
    <n v="1115"/>
    <n v="1071"/>
    <n v="942"/>
    <n v="858"/>
    <n v="1060"/>
    <n v="1064"/>
    <n v="792"/>
    <n v="848"/>
    <n v="1073"/>
    <n v="856"/>
    <n v="813"/>
    <n v="749"/>
    <n v="1279"/>
  </r>
  <r>
    <x v="0"/>
    <x v="23"/>
    <x v="16"/>
    <n v="54"/>
    <n v="47"/>
    <n v="55"/>
    <n v="72"/>
    <n v="43"/>
    <n v="43"/>
    <n v="100"/>
    <n v="92"/>
    <n v="73"/>
    <n v="70"/>
    <n v="116"/>
    <n v="95"/>
    <n v="74"/>
    <n v="87"/>
    <n v="98"/>
  </r>
  <r>
    <x v="0"/>
    <x v="23"/>
    <x v="17"/>
    <n v="111"/>
    <n v="106"/>
    <n v="108"/>
    <n v="115"/>
    <n v="114"/>
    <n v="128"/>
    <n v="137"/>
    <n v="151"/>
    <n v="169"/>
    <n v="169"/>
    <n v="159"/>
    <n v="178"/>
    <n v="170"/>
    <n v="191"/>
    <n v="243"/>
  </r>
  <r>
    <x v="0"/>
    <x v="23"/>
    <x v="18"/>
    <n v="460"/>
    <n v="460"/>
    <n v="424"/>
    <n v="473"/>
    <n v="547"/>
    <n v="796"/>
    <n v="632"/>
    <n v="703"/>
    <n v="721"/>
    <n v="753"/>
    <n v="830"/>
    <n v="908"/>
    <n v="902"/>
    <n v="878"/>
    <n v="920"/>
  </r>
  <r>
    <x v="0"/>
    <x v="23"/>
    <x v="19"/>
    <n v="6181"/>
    <n v="5662"/>
    <n v="6997"/>
    <n v="5327"/>
    <n v="5120"/>
    <n v="5818"/>
    <n v="5277"/>
    <n v="4649"/>
    <n v="5943"/>
    <n v="6253"/>
    <n v="8394"/>
    <n v="7617"/>
    <n v="4372"/>
    <n v="8841"/>
    <n v="10345"/>
  </r>
  <r>
    <x v="0"/>
    <x v="23"/>
    <x v="20"/>
    <n v="643"/>
    <n v="558"/>
    <n v="741"/>
    <n v="765"/>
    <n v="743"/>
    <n v="726"/>
    <n v="795"/>
    <n v="799"/>
    <n v="786"/>
    <n v="928"/>
    <n v="970"/>
    <n v="1011"/>
    <n v="1103"/>
    <n v="1193"/>
    <n v="1187"/>
  </r>
  <r>
    <x v="0"/>
    <x v="23"/>
    <x v="21"/>
    <n v="4942"/>
    <n v="5047"/>
    <n v="5304"/>
    <n v="5663"/>
    <n v="6475"/>
    <n v="6606"/>
    <n v="7363"/>
    <n v="7296"/>
    <n v="7482"/>
    <n v="7958"/>
    <n v="8174"/>
    <n v="8442"/>
    <n v="8751"/>
    <n v="8896"/>
    <n v="9349"/>
  </r>
  <r>
    <x v="0"/>
    <x v="23"/>
    <x v="22"/>
    <n v="5134"/>
    <n v="4936"/>
    <n v="4900"/>
    <n v="4944"/>
    <n v="5331"/>
    <n v="5687"/>
    <n v="6327"/>
    <n v="7095"/>
    <n v="7484"/>
    <n v="7595"/>
    <n v="8059"/>
    <n v="8606"/>
    <n v="8765"/>
    <n v="8589"/>
    <n v="8698"/>
  </r>
  <r>
    <x v="0"/>
    <x v="23"/>
    <x v="23"/>
    <n v="0"/>
    <n v="0"/>
    <n v="0"/>
    <n v="0"/>
    <n v="0"/>
    <n v="0"/>
    <n v="0"/>
    <n v="0"/>
    <n v="0"/>
    <n v="0"/>
    <n v="0"/>
    <n v="0"/>
    <n v="0"/>
    <n v="0"/>
    <n v="0"/>
  </r>
  <r>
    <x v="0"/>
    <x v="23"/>
    <x v="24"/>
    <n v="209"/>
    <n v="160"/>
    <n v="177"/>
    <n v="182"/>
    <n v="195"/>
    <n v="56"/>
    <n v="68"/>
    <n v="38"/>
    <n v="24"/>
    <n v="24"/>
    <n v="18"/>
    <n v="16"/>
    <s v=":"/>
    <s v=":"/>
    <s v=":"/>
  </r>
  <r>
    <x v="0"/>
    <x v="23"/>
    <x v="25"/>
    <n v="2881"/>
    <n v="3258"/>
    <n v="3885"/>
    <n v="3632"/>
    <n v="3755"/>
    <n v="4289"/>
    <n v="3799"/>
    <n v="3976"/>
    <n v="4137"/>
    <n v="4453"/>
    <s v=":"/>
    <s v=":"/>
    <n v="3008"/>
    <n v="3713"/>
    <n v="4245"/>
  </r>
  <r>
    <x v="0"/>
    <x v="23"/>
    <x v="26"/>
    <n v="375"/>
    <n v="467"/>
    <n v="517"/>
    <n v="484"/>
    <n v="413"/>
    <n v="451"/>
    <n v="448"/>
    <n v="499"/>
    <n v="470"/>
    <n v="497"/>
    <s v=":"/>
    <s v=":"/>
    <n v="528"/>
    <n v="447"/>
    <n v="356"/>
  </r>
  <r>
    <x v="0"/>
    <x v="23"/>
    <x v="27"/>
    <n v="1039"/>
    <n v="1097"/>
    <n v="1098"/>
    <n v="1207"/>
    <n v="1308"/>
    <n v="1388"/>
    <n v="1373"/>
    <n v="1440"/>
    <n v="1616"/>
    <n v="1630"/>
    <n v="1822"/>
    <n v="1868"/>
    <n v="1261"/>
    <n v="1615"/>
    <n v="2131"/>
  </r>
  <r>
    <x v="0"/>
    <x v="23"/>
    <x v="28"/>
    <n v="1069"/>
    <n v="1220"/>
    <n v="1261"/>
    <n v="1406"/>
    <n v="1440"/>
    <n v="1453"/>
    <n v="1493"/>
    <n v="1506"/>
    <n v="1374"/>
    <n v="1540"/>
    <n v="1685"/>
    <n v="1634"/>
    <n v="1721"/>
    <n v="1937"/>
    <n v="2442"/>
  </r>
  <r>
    <x v="0"/>
    <x v="23"/>
    <x v="29"/>
    <n v="2044"/>
    <n v="2399"/>
    <n v="2170"/>
    <n v="2010"/>
    <n v="2403"/>
    <n v="2858"/>
    <n v="2855"/>
    <n v="2718"/>
    <n v="2974"/>
    <n v="2881"/>
    <n v="2710"/>
    <n v="3061"/>
    <n v="3033"/>
    <n v="3064"/>
    <n v="2784"/>
  </r>
  <r>
    <x v="0"/>
    <x v="23"/>
    <x v="30"/>
    <n v="1288"/>
    <n v="1484"/>
    <n v="1629"/>
    <n v="1693"/>
    <n v="1731"/>
    <n v="1774"/>
    <n v="2007"/>
    <n v="1992"/>
    <n v="2004"/>
    <n v="2276"/>
    <n v="2203"/>
    <n v="2257"/>
    <n v="2155"/>
    <n v="2522"/>
    <n v="2501"/>
  </r>
  <r>
    <x v="0"/>
    <x v="23"/>
    <x v="31"/>
    <n v="4172"/>
    <n v="3986"/>
    <n v="4291"/>
    <n v="4343"/>
    <n v="4321"/>
    <n v="4325"/>
    <n v="4808"/>
    <n v="5278"/>
    <n v="5466"/>
    <n v="5573"/>
    <n v="5682"/>
    <n v="6096"/>
    <n v="5878"/>
    <n v="6342"/>
    <n v="7715"/>
  </r>
  <r>
    <x v="0"/>
    <x v="23"/>
    <x v="32"/>
    <n v="1662"/>
    <n v="1624"/>
    <n v="1706"/>
    <n v="1865"/>
    <n v="1803"/>
    <n v="2067"/>
    <n v="2271"/>
    <n v="2446"/>
    <n v="2608"/>
    <n v="2558"/>
    <n v="2864"/>
    <n v="3309"/>
    <n v="3400"/>
    <n v="3397"/>
    <n v="4010"/>
  </r>
  <r>
    <x v="0"/>
    <x v="23"/>
    <x v="33"/>
    <n v="924"/>
    <n v="987"/>
    <n v="1060"/>
    <n v="1267"/>
    <n v="1366"/>
    <n v="1369"/>
    <n v="1561"/>
    <n v="1812"/>
    <n v="1899"/>
    <n v="2213"/>
    <n v="2503"/>
    <n v="2657"/>
    <n v="2387"/>
    <n v="2153"/>
    <n v="2273"/>
  </r>
  <r>
    <x v="0"/>
    <x v="23"/>
    <x v="34"/>
    <n v="6923"/>
    <n v="7370"/>
    <n v="8026"/>
    <n v="8415"/>
    <n v="8745"/>
    <n v="9492"/>
    <n v="10083"/>
    <n v="10417"/>
    <n v="10031"/>
    <n v="10287"/>
    <n v="10723"/>
    <n v="11042"/>
    <n v="11138"/>
    <n v="12004"/>
    <n v="12537"/>
  </r>
  <r>
    <x v="0"/>
    <x v="23"/>
    <x v="35"/>
    <n v="4762"/>
    <n v="5056"/>
    <n v="5254"/>
    <n v="5593"/>
    <n v="5878"/>
    <n v="6157"/>
    <n v="6303"/>
    <n v="6274"/>
    <n v="6691"/>
    <n v="7032"/>
    <n v="7348"/>
    <n v="7614"/>
    <n v="7365"/>
    <n v="7660"/>
    <n v="7925"/>
  </r>
  <r>
    <x v="0"/>
    <x v="23"/>
    <x v="36"/>
    <n v="10576"/>
    <n v="11230"/>
    <n v="11758"/>
    <n v="12555"/>
    <n v="13565"/>
    <n v="14092"/>
    <n v="14788"/>
    <n v="15083"/>
    <n v="15679"/>
    <n v="16346"/>
    <n v="17258"/>
    <n v="17957"/>
    <n v="17955"/>
    <n v="19100"/>
    <n v="19984"/>
  </r>
  <r>
    <x v="0"/>
    <x v="23"/>
    <x v="37"/>
    <n v="1555"/>
    <n v="1542"/>
    <n v="1641"/>
    <n v="1660"/>
    <n v="1707"/>
    <n v="1577"/>
    <n v="1601"/>
    <n v="1704"/>
    <n v="1744"/>
    <n v="1800"/>
    <n v="1868"/>
    <n v="1928"/>
    <n v="1770"/>
    <n v="1948"/>
    <n v="2234"/>
  </r>
  <r>
    <x v="0"/>
    <x v="23"/>
    <x v="38"/>
    <n v="0"/>
    <n v="0"/>
    <n v="0"/>
    <n v="0"/>
    <n v="0"/>
    <n v="0"/>
    <n v="0"/>
    <n v="0"/>
    <n v="0"/>
    <n v="0"/>
    <n v="0"/>
    <n v="0"/>
    <n v="0"/>
    <n v="0"/>
    <n v="0"/>
  </r>
  <r>
    <x v="0"/>
    <x v="23"/>
    <x v="39"/>
    <n v="20895"/>
    <n v="22150"/>
    <n v="23503"/>
    <n v="24859"/>
    <n v="26337"/>
    <n v="27548"/>
    <n v="28958"/>
    <n v="29608"/>
    <n v="29978"/>
    <n v="31177"/>
    <n v="32765"/>
    <n v="33932"/>
    <n v="33958"/>
    <n v="36005"/>
    <n v="37486"/>
  </r>
  <r>
    <x v="0"/>
    <x v="23"/>
    <x v="40"/>
    <n v="9394"/>
    <n v="9928"/>
    <n v="10258"/>
    <n v="10857"/>
    <n v="11463"/>
    <n v="11762"/>
    <n v="12487"/>
    <n v="12789"/>
    <n v="12330"/>
    <n v="12716"/>
    <n v="13589"/>
    <n v="14022"/>
    <n v="14384"/>
    <n v="15559"/>
    <n v="16318"/>
  </r>
  <r>
    <x v="0"/>
    <x v="23"/>
    <x v="41"/>
    <n v="11501"/>
    <n v="12222"/>
    <n v="13245"/>
    <n v="14002"/>
    <n v="14874"/>
    <n v="15786"/>
    <n v="16471"/>
    <n v="16819"/>
    <n v="17648"/>
    <n v="18461"/>
    <n v="19176"/>
    <n v="19910"/>
    <n v="19574"/>
    <n v="20446"/>
    <n v="21168"/>
  </r>
  <r>
    <x v="0"/>
    <x v="24"/>
    <x v="0"/>
    <n v="0"/>
    <n v="0"/>
    <n v="0"/>
    <n v="0"/>
    <n v="0"/>
    <n v="0"/>
    <n v="0"/>
    <n v="0"/>
    <n v="0"/>
    <n v="0"/>
    <n v="0"/>
    <n v="0"/>
    <n v="111086"/>
    <n v="120822"/>
    <n v="132079"/>
  </r>
  <r>
    <x v="0"/>
    <x v="24"/>
    <x v="1"/>
    <n v="0"/>
    <n v="0"/>
    <n v="0"/>
    <n v="0"/>
    <n v="0"/>
    <n v="0"/>
    <n v="0"/>
    <n v="0"/>
    <n v="0"/>
    <n v="0"/>
    <n v="0"/>
    <n v="0"/>
    <n v="526"/>
    <n v="508"/>
    <n v="495"/>
  </r>
  <r>
    <x v="0"/>
    <x v="24"/>
    <x v="2"/>
    <n v="0"/>
    <n v="0"/>
    <n v="0"/>
    <n v="0"/>
    <n v="0"/>
    <n v="0"/>
    <n v="0"/>
    <n v="0"/>
    <n v="0"/>
    <n v="0"/>
    <n v="0"/>
    <n v="0"/>
    <n v="8737"/>
    <n v="10188"/>
    <n v="11793"/>
  </r>
  <r>
    <x v="0"/>
    <x v="24"/>
    <x v="3"/>
    <n v="0"/>
    <n v="0"/>
    <n v="0"/>
    <n v="0"/>
    <n v="0"/>
    <n v="0"/>
    <n v="0"/>
    <n v="0"/>
    <n v="0"/>
    <n v="0"/>
    <n v="0"/>
    <n v="0"/>
    <n v="251"/>
    <n v="343"/>
    <n v="292"/>
  </r>
  <r>
    <x v="0"/>
    <x v="24"/>
    <x v="4"/>
    <n v="0"/>
    <n v="0"/>
    <n v="0"/>
    <n v="0"/>
    <n v="0"/>
    <n v="0"/>
    <n v="0"/>
    <n v="0"/>
    <n v="0"/>
    <n v="0"/>
    <n v="0"/>
    <n v="0"/>
    <n v="1272"/>
    <n v="1335"/>
    <n v="2077"/>
  </r>
  <r>
    <x v="0"/>
    <x v="24"/>
    <x v="5"/>
    <n v="0"/>
    <n v="0"/>
    <n v="0"/>
    <n v="0"/>
    <n v="0"/>
    <n v="0"/>
    <n v="0"/>
    <n v="0"/>
    <n v="0"/>
    <n v="0"/>
    <n v="0"/>
    <n v="0"/>
    <n v="1102"/>
    <n v="1092"/>
    <n v="1772"/>
  </r>
  <r>
    <x v="0"/>
    <x v="24"/>
    <x v="6"/>
    <n v="0"/>
    <n v="0"/>
    <n v="0"/>
    <n v="0"/>
    <n v="0"/>
    <n v="0"/>
    <n v="0"/>
    <n v="0"/>
    <n v="0"/>
    <n v="0"/>
    <n v="0"/>
    <n v="0"/>
    <n v="170"/>
    <n v="243"/>
    <n v="305"/>
  </r>
  <r>
    <x v="0"/>
    <x v="24"/>
    <x v="7"/>
    <n v="0"/>
    <n v="0"/>
    <n v="0"/>
    <n v="0"/>
    <n v="0"/>
    <n v="0"/>
    <n v="0"/>
    <n v="0"/>
    <n v="0"/>
    <n v="0"/>
    <n v="0"/>
    <n v="0"/>
    <n v="6679"/>
    <n v="6033"/>
    <n v="7474"/>
  </r>
  <r>
    <x v="0"/>
    <x v="24"/>
    <x v="8"/>
    <n v="0"/>
    <n v="0"/>
    <n v="0"/>
    <n v="0"/>
    <n v="0"/>
    <n v="0"/>
    <n v="0"/>
    <n v="0"/>
    <n v="0"/>
    <n v="0"/>
    <n v="0"/>
    <n v="0"/>
    <n v="4043"/>
    <n v="3089"/>
    <n v="4274"/>
  </r>
  <r>
    <x v="0"/>
    <x v="24"/>
    <x v="9"/>
    <n v="0"/>
    <n v="0"/>
    <n v="0"/>
    <n v="0"/>
    <n v="0"/>
    <n v="0"/>
    <n v="0"/>
    <n v="0"/>
    <n v="0"/>
    <n v="0"/>
    <n v="0"/>
    <n v="0"/>
    <s v=":"/>
    <s v=":"/>
    <s v=":"/>
  </r>
  <r>
    <x v="0"/>
    <x v="24"/>
    <x v="10"/>
    <n v="0"/>
    <n v="0"/>
    <n v="0"/>
    <n v="0"/>
    <n v="0"/>
    <n v="0"/>
    <n v="0"/>
    <n v="0"/>
    <n v="0"/>
    <n v="0"/>
    <n v="0"/>
    <n v="0"/>
    <s v=":"/>
    <s v=":"/>
    <s v=":"/>
  </r>
  <r>
    <x v="0"/>
    <x v="24"/>
    <x v="11"/>
    <n v="0"/>
    <n v="0"/>
    <n v="0"/>
    <n v="0"/>
    <n v="0"/>
    <n v="0"/>
    <n v="0"/>
    <n v="0"/>
    <n v="0"/>
    <n v="0"/>
    <n v="0"/>
    <n v="0"/>
    <s v=":"/>
    <s v=":"/>
    <s v=":"/>
  </r>
  <r>
    <x v="0"/>
    <x v="24"/>
    <x v="12"/>
    <n v="0"/>
    <n v="0"/>
    <n v="0"/>
    <n v="0"/>
    <n v="0"/>
    <n v="0"/>
    <n v="0"/>
    <n v="0"/>
    <n v="0"/>
    <n v="0"/>
    <n v="0"/>
    <n v="0"/>
    <n v="98"/>
    <n v="118"/>
    <n v="103"/>
  </r>
  <r>
    <x v="0"/>
    <x v="24"/>
    <x v="13"/>
    <n v="0"/>
    <n v="0"/>
    <n v="0"/>
    <n v="0"/>
    <n v="0"/>
    <n v="0"/>
    <n v="0"/>
    <n v="0"/>
    <n v="0"/>
    <n v="0"/>
    <n v="0"/>
    <n v="0"/>
    <n v="680"/>
    <n v="723"/>
    <n v="833"/>
  </r>
  <r>
    <x v="0"/>
    <x v="24"/>
    <x v="14"/>
    <n v="0"/>
    <n v="0"/>
    <n v="0"/>
    <n v="0"/>
    <n v="0"/>
    <n v="0"/>
    <n v="0"/>
    <n v="0"/>
    <n v="0"/>
    <n v="0"/>
    <n v="0"/>
    <n v="0"/>
    <n v="305"/>
    <n v="440"/>
    <n v="501"/>
  </r>
  <r>
    <x v="0"/>
    <x v="24"/>
    <x v="15"/>
    <n v="0"/>
    <n v="0"/>
    <n v="0"/>
    <n v="0"/>
    <n v="0"/>
    <n v="0"/>
    <n v="0"/>
    <n v="0"/>
    <n v="0"/>
    <n v="0"/>
    <n v="0"/>
    <n v="0"/>
    <n v="300"/>
    <n v="296"/>
    <n v="343"/>
  </r>
  <r>
    <x v="0"/>
    <x v="24"/>
    <x v="16"/>
    <n v="0"/>
    <n v="0"/>
    <n v="0"/>
    <n v="0"/>
    <n v="0"/>
    <n v="0"/>
    <n v="0"/>
    <n v="0"/>
    <n v="0"/>
    <n v="0"/>
    <n v="0"/>
    <n v="0"/>
    <n v="158"/>
    <n v="189"/>
    <n v="156"/>
  </r>
  <r>
    <x v="0"/>
    <x v="24"/>
    <x v="17"/>
    <n v="0"/>
    <n v="0"/>
    <n v="0"/>
    <n v="0"/>
    <n v="0"/>
    <n v="0"/>
    <n v="0"/>
    <n v="0"/>
    <n v="0"/>
    <n v="0"/>
    <n v="0"/>
    <n v="0"/>
    <n v="131"/>
    <n v="130"/>
    <n v="138"/>
  </r>
  <r>
    <x v="0"/>
    <x v="24"/>
    <x v="18"/>
    <n v="0"/>
    <n v="0"/>
    <n v="0"/>
    <n v="0"/>
    <n v="0"/>
    <n v="0"/>
    <n v="0"/>
    <n v="0"/>
    <n v="0"/>
    <n v="0"/>
    <n v="0"/>
    <n v="0"/>
    <n v="694"/>
    <n v="750"/>
    <n v="829"/>
  </r>
  <r>
    <x v="0"/>
    <x v="24"/>
    <x v="19"/>
    <n v="0"/>
    <n v="0"/>
    <n v="0"/>
    <n v="0"/>
    <n v="0"/>
    <n v="0"/>
    <n v="0"/>
    <n v="0"/>
    <n v="0"/>
    <n v="0"/>
    <n v="0"/>
    <n v="0"/>
    <n v="3244"/>
    <n v="4722"/>
    <n v="5040"/>
  </r>
  <r>
    <x v="0"/>
    <x v="24"/>
    <x v="20"/>
    <n v="0"/>
    <n v="0"/>
    <n v="0"/>
    <n v="0"/>
    <n v="0"/>
    <n v="0"/>
    <n v="0"/>
    <n v="0"/>
    <n v="0"/>
    <n v="0"/>
    <n v="0"/>
    <n v="0"/>
    <n v="1069"/>
    <n v="1259"/>
    <n v="1340"/>
  </r>
  <r>
    <x v="0"/>
    <x v="24"/>
    <x v="21"/>
    <n v="0"/>
    <n v="0"/>
    <n v="0"/>
    <n v="0"/>
    <n v="0"/>
    <n v="0"/>
    <n v="0"/>
    <n v="0"/>
    <n v="0"/>
    <n v="0"/>
    <n v="0"/>
    <n v="0"/>
    <n v="8543"/>
    <n v="9313"/>
    <n v="9547"/>
  </r>
  <r>
    <x v="0"/>
    <x v="24"/>
    <x v="22"/>
    <n v="0"/>
    <n v="0"/>
    <n v="0"/>
    <n v="0"/>
    <n v="0"/>
    <n v="0"/>
    <n v="0"/>
    <n v="0"/>
    <n v="0"/>
    <n v="0"/>
    <n v="0"/>
    <n v="0"/>
    <n v="9231"/>
    <n v="9809"/>
    <n v="9727"/>
  </r>
  <r>
    <x v="0"/>
    <x v="24"/>
    <x v="23"/>
    <n v="0"/>
    <n v="0"/>
    <n v="0"/>
    <n v="0"/>
    <n v="0"/>
    <n v="0"/>
    <n v="0"/>
    <n v="0"/>
    <n v="0"/>
    <n v="0"/>
    <n v="0"/>
    <n v="0"/>
    <n v="0"/>
    <n v="0"/>
    <n v="0"/>
  </r>
  <r>
    <x v="0"/>
    <x v="24"/>
    <x v="24"/>
    <n v="0"/>
    <n v="0"/>
    <n v="0"/>
    <n v="0"/>
    <n v="0"/>
    <n v="0"/>
    <n v="0"/>
    <n v="0"/>
    <n v="0"/>
    <n v="0"/>
    <n v="0"/>
    <n v="0"/>
    <n v="63"/>
    <n v="53"/>
    <n v="34"/>
  </r>
  <r>
    <x v="0"/>
    <x v="24"/>
    <x v="25"/>
    <n v="0"/>
    <n v="0"/>
    <n v="0"/>
    <n v="0"/>
    <n v="0"/>
    <n v="0"/>
    <n v="0"/>
    <n v="0"/>
    <n v="0"/>
    <n v="0"/>
    <n v="0"/>
    <n v="0"/>
    <n v="1504"/>
    <n v="3404"/>
    <n v="4130"/>
  </r>
  <r>
    <x v="0"/>
    <x v="24"/>
    <x v="26"/>
    <n v="0"/>
    <n v="0"/>
    <n v="0"/>
    <n v="0"/>
    <n v="0"/>
    <n v="0"/>
    <n v="0"/>
    <n v="0"/>
    <n v="0"/>
    <n v="0"/>
    <n v="0"/>
    <n v="0"/>
    <n v="528"/>
    <n v="437"/>
    <n v="354"/>
  </r>
  <r>
    <x v="0"/>
    <x v="24"/>
    <x v="27"/>
    <n v="0"/>
    <n v="0"/>
    <n v="0"/>
    <n v="0"/>
    <n v="0"/>
    <n v="0"/>
    <n v="0"/>
    <n v="0"/>
    <n v="0"/>
    <n v="0"/>
    <n v="0"/>
    <n v="0"/>
    <n v="1290"/>
    <n v="1645"/>
    <n v="2657"/>
  </r>
  <r>
    <x v="0"/>
    <x v="24"/>
    <x v="28"/>
    <n v="0"/>
    <n v="0"/>
    <n v="0"/>
    <n v="0"/>
    <n v="0"/>
    <n v="0"/>
    <n v="0"/>
    <n v="0"/>
    <n v="0"/>
    <n v="0"/>
    <n v="0"/>
    <n v="0"/>
    <n v="2342"/>
    <n v="2275"/>
    <n v="2178"/>
  </r>
  <r>
    <x v="0"/>
    <x v="24"/>
    <x v="29"/>
    <n v="0"/>
    <n v="0"/>
    <n v="0"/>
    <n v="0"/>
    <n v="0"/>
    <n v="0"/>
    <n v="0"/>
    <n v="0"/>
    <n v="0"/>
    <n v="0"/>
    <n v="0"/>
    <n v="0"/>
    <n v="3334"/>
    <n v="3156"/>
    <n v="2863"/>
  </r>
  <r>
    <x v="0"/>
    <x v="24"/>
    <x v="30"/>
    <n v="0"/>
    <n v="0"/>
    <n v="0"/>
    <n v="0"/>
    <n v="0"/>
    <n v="0"/>
    <n v="0"/>
    <n v="0"/>
    <n v="0"/>
    <n v="0"/>
    <n v="0"/>
    <n v="0"/>
    <n v="2338"/>
    <n v="2412"/>
    <n v="2758"/>
  </r>
  <r>
    <x v="0"/>
    <x v="24"/>
    <x v="31"/>
    <n v="0"/>
    <n v="0"/>
    <n v="0"/>
    <n v="0"/>
    <n v="0"/>
    <n v="0"/>
    <n v="0"/>
    <n v="0"/>
    <n v="0"/>
    <n v="0"/>
    <n v="0"/>
    <n v="0"/>
    <n v="6203"/>
    <n v="6675"/>
    <n v="7992"/>
  </r>
  <r>
    <x v="0"/>
    <x v="24"/>
    <x v="32"/>
    <n v="0"/>
    <n v="0"/>
    <n v="0"/>
    <n v="0"/>
    <n v="0"/>
    <n v="0"/>
    <n v="0"/>
    <n v="0"/>
    <n v="0"/>
    <n v="0"/>
    <n v="0"/>
    <n v="0"/>
    <n v="3334"/>
    <n v="3341"/>
    <n v="3735"/>
  </r>
  <r>
    <x v="0"/>
    <x v="24"/>
    <x v="33"/>
    <n v="0"/>
    <n v="0"/>
    <n v="0"/>
    <n v="0"/>
    <n v="0"/>
    <n v="0"/>
    <n v="0"/>
    <n v="0"/>
    <n v="0"/>
    <n v="0"/>
    <n v="0"/>
    <n v="0"/>
    <n v="2316"/>
    <n v="2510"/>
    <n v="3155"/>
  </r>
  <r>
    <x v="0"/>
    <x v="24"/>
    <x v="34"/>
    <n v="0"/>
    <n v="0"/>
    <n v="0"/>
    <n v="0"/>
    <n v="0"/>
    <n v="0"/>
    <n v="0"/>
    <n v="0"/>
    <n v="0"/>
    <n v="0"/>
    <n v="0"/>
    <n v="0"/>
    <n v="14910"/>
    <n v="16075"/>
    <n v="17316"/>
  </r>
  <r>
    <x v="0"/>
    <x v="24"/>
    <x v="35"/>
    <n v="0"/>
    <n v="0"/>
    <n v="0"/>
    <n v="0"/>
    <n v="0"/>
    <n v="0"/>
    <n v="0"/>
    <n v="0"/>
    <n v="0"/>
    <n v="0"/>
    <n v="0"/>
    <n v="0"/>
    <n v="10794"/>
    <n v="11223"/>
    <n v="11608"/>
  </r>
  <r>
    <x v="0"/>
    <x v="24"/>
    <x v="36"/>
    <n v="0"/>
    <n v="0"/>
    <n v="0"/>
    <n v="0"/>
    <n v="0"/>
    <n v="0"/>
    <n v="0"/>
    <n v="0"/>
    <n v="0"/>
    <n v="0"/>
    <n v="0"/>
    <n v="0"/>
    <n v="20511"/>
    <n v="21867"/>
    <n v="22993"/>
  </r>
  <r>
    <x v="0"/>
    <x v="24"/>
    <x v="37"/>
    <n v="0"/>
    <n v="0"/>
    <n v="0"/>
    <n v="0"/>
    <n v="0"/>
    <n v="0"/>
    <n v="0"/>
    <n v="0"/>
    <n v="0"/>
    <n v="0"/>
    <n v="0"/>
    <n v="0"/>
    <n v="2067"/>
    <n v="2239"/>
    <n v="2521"/>
  </r>
  <r>
    <x v="0"/>
    <x v="24"/>
    <x v="38"/>
    <n v="0"/>
    <n v="0"/>
    <n v="0"/>
    <n v="0"/>
    <n v="0"/>
    <n v="0"/>
    <n v="0"/>
    <n v="0"/>
    <n v="0"/>
    <n v="0"/>
    <n v="0"/>
    <n v="0"/>
    <n v="0"/>
    <n v="0"/>
    <n v="0"/>
  </r>
  <r>
    <x v="0"/>
    <x v="24"/>
    <x v="39"/>
    <n v="0"/>
    <n v="0"/>
    <n v="0"/>
    <n v="0"/>
    <n v="0"/>
    <n v="0"/>
    <n v="0"/>
    <n v="0"/>
    <n v="0"/>
    <n v="0"/>
    <n v="0"/>
    <n v="0"/>
    <n v="43283"/>
    <n v="46021"/>
    <n v="48737"/>
  </r>
  <r>
    <x v="0"/>
    <x v="24"/>
    <x v="40"/>
    <n v="0"/>
    <n v="0"/>
    <n v="0"/>
    <n v="0"/>
    <n v="0"/>
    <n v="0"/>
    <n v="0"/>
    <n v="0"/>
    <n v="0"/>
    <n v="0"/>
    <n v="0"/>
    <n v="0"/>
    <n v="23283"/>
    <n v="25053"/>
    <n v="26752"/>
  </r>
  <r>
    <x v="0"/>
    <x v="24"/>
    <x v="41"/>
    <n v="0"/>
    <n v="0"/>
    <n v="0"/>
    <n v="0"/>
    <n v="0"/>
    <n v="0"/>
    <n v="0"/>
    <n v="0"/>
    <n v="0"/>
    <n v="0"/>
    <n v="0"/>
    <n v="0"/>
    <n v="20000"/>
    <n v="20968"/>
    <n v="21985"/>
  </r>
  <r>
    <x v="0"/>
    <x v="25"/>
    <x v="0"/>
    <n v="43815"/>
    <n v="47388"/>
    <n v="50116"/>
    <n v="52381"/>
    <n v="54679"/>
    <n v="59442"/>
    <n v="62368"/>
    <n v="64375"/>
    <n v="71567"/>
    <n v="74564"/>
    <n v="78283"/>
    <n v="80486"/>
    <n v="0"/>
    <n v="0"/>
    <n v="0"/>
  </r>
  <r>
    <x v="0"/>
    <x v="25"/>
    <x v="1"/>
    <n v="321"/>
    <n v="336"/>
    <n v="330"/>
    <n v="354"/>
    <n v="362"/>
    <n v="326"/>
    <n v="343"/>
    <n v="371"/>
    <n v="386"/>
    <n v="373"/>
    <n v="384"/>
    <n v="344"/>
    <n v="0"/>
    <n v="0"/>
    <n v="0"/>
  </r>
  <r>
    <x v="0"/>
    <x v="25"/>
    <x v="2"/>
    <n v="911"/>
    <n v="1169"/>
    <n v="2187"/>
    <n v="1992"/>
    <n v="1840"/>
    <n v="3045"/>
    <n v="3223"/>
    <n v="2984"/>
    <n v="5491"/>
    <n v="5790"/>
    <n v="6037"/>
    <n v="4888"/>
    <n v="0"/>
    <n v="0"/>
    <n v="0"/>
  </r>
  <r>
    <x v="0"/>
    <x v="25"/>
    <x v="3"/>
    <n v="32"/>
    <n v="31"/>
    <n v="46"/>
    <n v="53"/>
    <n v="70"/>
    <n v="81"/>
    <n v="52"/>
    <n v="59"/>
    <n v="52"/>
    <n v="56"/>
    <n v="52"/>
    <n v="58"/>
    <n v="0"/>
    <n v="0"/>
    <n v="0"/>
  </r>
  <r>
    <x v="0"/>
    <x v="25"/>
    <x v="4"/>
    <n v="300"/>
    <n v="340"/>
    <n v="350"/>
    <n v="398"/>
    <n v="504"/>
    <n v="604"/>
    <n v="711"/>
    <n v="645"/>
    <n v="565"/>
    <n v="535"/>
    <n v="482"/>
    <n v="550"/>
    <n v="0"/>
    <n v="0"/>
    <n v="0"/>
  </r>
  <r>
    <x v="0"/>
    <x v="25"/>
    <x v="5"/>
    <n v="300"/>
    <n v="339"/>
    <n v="340"/>
    <n v="354"/>
    <n v="391"/>
    <n v="457"/>
    <n v="511"/>
    <n v="564"/>
    <n v="524"/>
    <n v="486"/>
    <n v="469"/>
    <n v="503"/>
    <n v="0"/>
    <n v="0"/>
    <n v="0"/>
  </r>
  <r>
    <x v="0"/>
    <x v="25"/>
    <x v="6"/>
    <n v="0"/>
    <n v="1"/>
    <n v="10"/>
    <n v="44"/>
    <n v="113"/>
    <n v="147"/>
    <n v="200"/>
    <n v="81"/>
    <n v="41"/>
    <n v="49"/>
    <n v="13"/>
    <n v="47"/>
    <n v="0"/>
    <n v="0"/>
    <n v="0"/>
  </r>
  <r>
    <x v="0"/>
    <x v="25"/>
    <x v="7"/>
    <n v="1911"/>
    <n v="2160"/>
    <n v="2460"/>
    <n v="2344"/>
    <n v="2269"/>
    <n v="2659"/>
    <n v="2993"/>
    <n v="2869"/>
    <n v="3089"/>
    <n v="3632"/>
    <n v="4422"/>
    <n v="4721"/>
    <n v="0"/>
    <n v="0"/>
    <n v="0"/>
  </r>
  <r>
    <x v="0"/>
    <x v="25"/>
    <x v="8"/>
    <n v="701"/>
    <n v="1190"/>
    <n v="1048"/>
    <n v="1093"/>
    <n v="1100"/>
    <n v="1381"/>
    <n v="1529"/>
    <n v="1413"/>
    <n v="1480"/>
    <n v="1911"/>
    <n v="2598"/>
    <n v="2840"/>
    <n v="0"/>
    <n v="0"/>
    <n v="0"/>
  </r>
  <r>
    <x v="0"/>
    <x v="25"/>
    <x v="9"/>
    <s v=":"/>
    <s v=":"/>
    <s v=":"/>
    <s v=":"/>
    <s v=":"/>
    <s v=":"/>
    <s v=":"/>
    <s v=":"/>
    <s v=":"/>
    <s v=":"/>
    <n v="69"/>
    <n v="78"/>
    <n v="0"/>
    <n v="0"/>
    <n v="0"/>
  </r>
  <r>
    <x v="0"/>
    <x v="25"/>
    <x v="10"/>
    <n v="46"/>
    <n v="60"/>
    <n v="56"/>
    <n v="68"/>
    <n v="81"/>
    <n v="82"/>
    <n v="74"/>
    <n v="74"/>
    <n v="83"/>
    <n v="83"/>
    <n v="92"/>
    <n v="79"/>
    <n v="0"/>
    <n v="0"/>
    <n v="0"/>
  </r>
  <r>
    <x v="0"/>
    <x v="25"/>
    <x v="11"/>
    <n v="86"/>
    <n v="105"/>
    <n v="98"/>
    <n v="109"/>
    <n v="114"/>
    <n v="108"/>
    <n v="109"/>
    <n v="99"/>
    <n v="96"/>
    <n v="95"/>
    <n v="90"/>
    <n v="85"/>
    <n v="0"/>
    <n v="0"/>
    <n v="0"/>
  </r>
  <r>
    <x v="0"/>
    <x v="25"/>
    <x v="12"/>
    <n v="19"/>
    <n v="16"/>
    <n v="1"/>
    <n v="16"/>
    <n v="11"/>
    <n v="-5"/>
    <n v="7"/>
    <n v="14"/>
    <n v="7"/>
    <n v="5"/>
    <n v="18"/>
    <n v="28"/>
    <n v="0"/>
    <n v="0"/>
    <n v="0"/>
  </r>
  <r>
    <x v="0"/>
    <x v="25"/>
    <x v="13"/>
    <n v="160"/>
    <n v="221"/>
    <n v="200"/>
    <n v="213"/>
    <n v="190"/>
    <n v="225"/>
    <n v="323"/>
    <n v="258"/>
    <n v="370"/>
    <n v="275"/>
    <n v="299"/>
    <n v="431"/>
    <n v="0"/>
    <n v="0"/>
    <n v="0"/>
  </r>
  <r>
    <x v="0"/>
    <x v="25"/>
    <x v="14"/>
    <s v=":"/>
    <s v=":"/>
    <s v=":"/>
    <s v=":"/>
    <s v=":"/>
    <s v=":"/>
    <s v=":"/>
    <s v=":"/>
    <s v=":"/>
    <s v=":"/>
    <n v="322"/>
    <n v="233"/>
    <n v="0"/>
    <n v="0"/>
    <n v="0"/>
  </r>
  <r>
    <x v="0"/>
    <x v="25"/>
    <x v="15"/>
    <n v="219"/>
    <n v="112"/>
    <n v="158"/>
    <n v="151"/>
    <n v="179"/>
    <n v="165"/>
    <n v="163"/>
    <n v="173"/>
    <n v="199"/>
    <n v="263"/>
    <n v="236"/>
    <n v="214"/>
    <n v="0"/>
    <n v="0"/>
    <n v="0"/>
  </r>
  <r>
    <x v="0"/>
    <x v="25"/>
    <x v="16"/>
    <n v="81"/>
    <n v="69"/>
    <n v="78"/>
    <n v="70"/>
    <n v="95"/>
    <n v="78"/>
    <n v="89"/>
    <n v="136"/>
    <n v="134"/>
    <n v="140"/>
    <n v="135"/>
    <n v="153"/>
    <n v="0"/>
    <n v="0"/>
    <n v="0"/>
  </r>
  <r>
    <x v="0"/>
    <x v="25"/>
    <x v="17"/>
    <n v="64"/>
    <n v="64"/>
    <n v="65"/>
    <n v="71"/>
    <n v="72"/>
    <n v="74"/>
    <n v="76"/>
    <n v="64"/>
    <n v="75"/>
    <n v="93"/>
    <n v="88"/>
    <n v="90"/>
    <n v="0"/>
    <n v="0"/>
    <n v="0"/>
  </r>
  <r>
    <x v="0"/>
    <x v="25"/>
    <x v="18"/>
    <n v="206"/>
    <n v="208"/>
    <n v="259"/>
    <n v="273"/>
    <n v="300"/>
    <n v="296"/>
    <n v="381"/>
    <n v="429"/>
    <n v="408"/>
    <n v="415"/>
    <n v="475"/>
    <n v="490"/>
    <n v="0"/>
    <n v="0"/>
    <n v="0"/>
  </r>
  <r>
    <x v="0"/>
    <x v="25"/>
    <x v="19"/>
    <n v="1075"/>
    <n v="968"/>
    <n v="1357"/>
    <n v="1350"/>
    <n v="1249"/>
    <n v="1665"/>
    <n v="1203"/>
    <n v="1342"/>
    <n v="1591"/>
    <n v="1701"/>
    <n v="1893"/>
    <n v="1955"/>
    <n v="0"/>
    <n v="0"/>
    <n v="0"/>
  </r>
  <r>
    <x v="0"/>
    <x v="25"/>
    <x v="20"/>
    <n v="362"/>
    <n v="482"/>
    <n v="525"/>
    <n v="601"/>
    <n v="413"/>
    <n v="453"/>
    <n v="489"/>
    <n v="527"/>
    <n v="601"/>
    <n v="636"/>
    <n v="694"/>
    <n v="694"/>
    <n v="0"/>
    <n v="0"/>
    <n v="0"/>
  </r>
  <r>
    <x v="0"/>
    <x v="25"/>
    <x v="21"/>
    <n v="2999"/>
    <n v="3985"/>
    <n v="3102"/>
    <n v="3596"/>
    <n v="3611"/>
    <n v="3702"/>
    <n v="4617"/>
    <n v="5055"/>
    <n v="5684"/>
    <n v="5930"/>
    <n v="6306"/>
    <n v="6203"/>
    <n v="0"/>
    <n v="0"/>
    <n v="0"/>
  </r>
  <r>
    <x v="0"/>
    <x v="25"/>
    <x v="22"/>
    <n v="3840"/>
    <n v="3653"/>
    <n v="4067"/>
    <n v="4139"/>
    <n v="4252"/>
    <n v="4575"/>
    <n v="5177"/>
    <n v="5641"/>
    <n v="5921"/>
    <n v="5915"/>
    <n v="6466"/>
    <n v="6713"/>
    <n v="0"/>
    <n v="0"/>
    <n v="0"/>
  </r>
  <r>
    <x v="0"/>
    <x v="25"/>
    <x v="23"/>
    <n v="0"/>
    <n v="0"/>
    <n v="0"/>
    <n v="0"/>
    <n v="0"/>
    <n v="0"/>
    <n v="0"/>
    <n v="0"/>
    <n v="0"/>
    <n v="0"/>
    <n v="0"/>
    <n v="0"/>
    <n v="0"/>
    <n v="0"/>
    <n v="0"/>
  </r>
  <r>
    <x v="0"/>
    <x v="25"/>
    <x v="24"/>
    <n v="27"/>
    <n v="22"/>
    <n v="23"/>
    <n v="23"/>
    <n v="26"/>
    <n v="26"/>
    <n v="23"/>
    <n v="22"/>
    <n v="29"/>
    <n v="27"/>
    <n v="34"/>
    <n v="30"/>
    <n v="0"/>
    <n v="0"/>
    <n v="0"/>
  </r>
  <r>
    <x v="0"/>
    <x v="25"/>
    <x v="25"/>
    <n v="1909"/>
    <n v="2469"/>
    <n v="2580"/>
    <n v="2521"/>
    <n v="2854"/>
    <n v="2943"/>
    <n v="2173"/>
    <n v="2392"/>
    <n v="2950"/>
    <n v="3003"/>
    <n v="2846"/>
    <n v="3309"/>
    <n v="0"/>
    <n v="0"/>
    <n v="0"/>
  </r>
  <r>
    <x v="0"/>
    <x v="25"/>
    <x v="26"/>
    <n v="264"/>
    <n v="330"/>
    <n v="383"/>
    <n v="383"/>
    <n v="329"/>
    <n v="360"/>
    <n v="356"/>
    <n v="411"/>
    <n v="375"/>
    <n v="399"/>
    <n v="388"/>
    <n v="387"/>
    <n v="0"/>
    <n v="0"/>
    <n v="0"/>
  </r>
  <r>
    <x v="0"/>
    <x v="25"/>
    <x v="27"/>
    <n v="843"/>
    <n v="856"/>
    <n v="903"/>
    <n v="996"/>
    <n v="1057"/>
    <n v="1129"/>
    <n v="1275"/>
    <n v="1364"/>
    <n v="1498"/>
    <n v="1575"/>
    <n v="1540"/>
    <n v="1650"/>
    <n v="0"/>
    <n v="0"/>
    <n v="0"/>
  </r>
  <r>
    <x v="0"/>
    <x v="25"/>
    <x v="28"/>
    <n v="1658"/>
    <n v="1664"/>
    <n v="1627"/>
    <n v="1694"/>
    <n v="1798"/>
    <n v="1806"/>
    <n v="1581"/>
    <n v="1477"/>
    <n v="1522"/>
    <n v="1677"/>
    <n v="1708"/>
    <n v="1825"/>
    <n v="0"/>
    <n v="0"/>
    <n v="0"/>
  </r>
  <r>
    <x v="0"/>
    <x v="25"/>
    <x v="29"/>
    <n v="1731"/>
    <n v="2013"/>
    <n v="1883"/>
    <n v="1809"/>
    <n v="2253"/>
    <n v="2544"/>
    <n v="2504"/>
    <n v="2383"/>
    <n v="2760"/>
    <n v="2952"/>
    <n v="2575"/>
    <n v="2558"/>
    <n v="0"/>
    <n v="0"/>
    <n v="0"/>
  </r>
  <r>
    <x v="0"/>
    <x v="25"/>
    <x v="30"/>
    <n v="661"/>
    <n v="935"/>
    <n v="915"/>
    <n v="960"/>
    <n v="969"/>
    <n v="1064"/>
    <n v="1195"/>
    <n v="1246"/>
    <n v="1381"/>
    <n v="1637"/>
    <n v="1725"/>
    <n v="1576"/>
    <n v="0"/>
    <n v="0"/>
    <n v="0"/>
  </r>
  <r>
    <x v="0"/>
    <x v="25"/>
    <x v="31"/>
    <n v="2926"/>
    <n v="2797"/>
    <n v="3002"/>
    <n v="3197"/>
    <n v="3310"/>
    <n v="3510"/>
    <n v="3797"/>
    <n v="4180"/>
    <n v="4329"/>
    <n v="4458"/>
    <n v="4395"/>
    <n v="4720"/>
    <n v="0"/>
    <n v="0"/>
    <n v="0"/>
  </r>
  <r>
    <x v="0"/>
    <x v="25"/>
    <x v="32"/>
    <n v="1451"/>
    <n v="1434"/>
    <n v="1501"/>
    <n v="1442"/>
    <n v="1580"/>
    <n v="1857"/>
    <n v="1892"/>
    <n v="2121"/>
    <n v="2205"/>
    <n v="2541"/>
    <n v="2592"/>
    <n v="2617"/>
    <n v="0"/>
    <n v="0"/>
    <n v="0"/>
  </r>
  <r>
    <x v="0"/>
    <x v="25"/>
    <x v="33"/>
    <n v="797"/>
    <n v="892"/>
    <n v="759"/>
    <n v="1023"/>
    <n v="990"/>
    <n v="1136"/>
    <n v="1320"/>
    <n v="1227"/>
    <n v="1429"/>
    <n v="1675"/>
    <n v="1849"/>
    <n v="1894"/>
    <n v="0"/>
    <n v="0"/>
    <n v="0"/>
  </r>
  <r>
    <x v="0"/>
    <x v="25"/>
    <x v="34"/>
    <n v="5660"/>
    <n v="5819"/>
    <n v="6149"/>
    <n v="6487"/>
    <n v="6833"/>
    <n v="7095"/>
    <n v="7703"/>
    <n v="8016"/>
    <n v="8614"/>
    <n v="8425"/>
    <n v="9048"/>
    <n v="9608"/>
    <n v="0"/>
    <n v="0"/>
    <n v="0"/>
  </r>
  <r>
    <x v="0"/>
    <x v="25"/>
    <x v="35"/>
    <n v="4812"/>
    <n v="5201"/>
    <n v="5477"/>
    <n v="5864"/>
    <n v="6218"/>
    <n v="6403"/>
    <n v="6518"/>
    <n v="6636"/>
    <n v="7031"/>
    <n v="7244"/>
    <n v="7571"/>
    <n v="8059"/>
    <n v="0"/>
    <n v="0"/>
    <n v="0"/>
  </r>
  <r>
    <x v="0"/>
    <x v="25"/>
    <x v="36"/>
    <n v="8368"/>
    <n v="8882"/>
    <n v="9325"/>
    <n v="10018"/>
    <n v="10713"/>
    <n v="11213"/>
    <n v="11875"/>
    <n v="12032"/>
    <n v="12688"/>
    <n v="12961"/>
    <n v="13735"/>
    <n v="14489"/>
    <n v="0"/>
    <n v="0"/>
    <n v="0"/>
  </r>
  <r>
    <x v="0"/>
    <x v="25"/>
    <x v="37"/>
    <n v="957"/>
    <n v="950"/>
    <n v="1165"/>
    <n v="1137"/>
    <n v="1179"/>
    <n v="1246"/>
    <n v="1348"/>
    <n v="1375"/>
    <n v="1376"/>
    <n v="1422"/>
    <n v="1541"/>
    <n v="1638"/>
    <n v="0"/>
    <n v="0"/>
    <n v="0"/>
  </r>
  <r>
    <x v="0"/>
    <x v="25"/>
    <x v="38"/>
    <n v="0"/>
    <n v="0"/>
    <n v="0"/>
    <n v="0"/>
    <n v="0"/>
    <n v="0"/>
    <n v="0"/>
    <n v="0"/>
    <n v="0"/>
    <n v="0"/>
    <n v="0"/>
    <n v="0"/>
    <n v="0"/>
    <n v="0"/>
    <n v="0"/>
  </r>
  <r>
    <x v="0"/>
    <x v="25"/>
    <x v="39"/>
    <n v="17644"/>
    <n v="18704"/>
    <n v="19613"/>
    <n v="21005"/>
    <n v="22113"/>
    <n v="22985"/>
    <n v="24275"/>
    <n v="24890"/>
    <n v="26169"/>
    <n v="26584"/>
    <n v="28096"/>
    <n v="29827"/>
    <n v="0"/>
    <n v="0"/>
    <n v="0"/>
  </r>
  <r>
    <x v="0"/>
    <x v="25"/>
    <x v="40"/>
    <n v="10239"/>
    <n v="10716"/>
    <n v="11104"/>
    <n v="11824"/>
    <n v="12573"/>
    <n v="12894"/>
    <n v="13820"/>
    <n v="14039"/>
    <n v="14737"/>
    <n v="14650"/>
    <n v="15592"/>
    <n v="16679"/>
    <n v="0"/>
    <n v="0"/>
    <n v="0"/>
  </r>
  <r>
    <x v="0"/>
    <x v="25"/>
    <x v="41"/>
    <n v="7405"/>
    <n v="7988"/>
    <n v="8509"/>
    <n v="9181"/>
    <n v="9540"/>
    <n v="10091"/>
    <n v="10455"/>
    <n v="10851"/>
    <n v="11432"/>
    <n v="11934"/>
    <n v="12504"/>
    <n v="13148"/>
    <n v="0"/>
    <n v="0"/>
    <n v="0"/>
  </r>
  <r>
    <x v="0"/>
    <x v="26"/>
    <x v="0"/>
    <n v="19359"/>
    <n v="20705"/>
    <n v="22841"/>
    <n v="24092"/>
    <n v="24878"/>
    <n v="25977"/>
    <n v="27769"/>
    <n v="29277"/>
    <n v="31797"/>
    <n v="32742"/>
    <n v="34566"/>
    <n v="35777"/>
    <n v="0"/>
    <n v="0"/>
    <n v="0"/>
  </r>
  <r>
    <x v="0"/>
    <x v="26"/>
    <x v="1"/>
    <n v="107"/>
    <n v="101"/>
    <n v="102"/>
    <n v="102"/>
    <n v="111"/>
    <n v="108"/>
    <n v="115"/>
    <n v="125"/>
    <n v="117"/>
    <n v="118"/>
    <n v="136"/>
    <n v="117"/>
    <n v="0"/>
    <n v="0"/>
    <n v="0"/>
  </r>
  <r>
    <x v="0"/>
    <x v="26"/>
    <x v="2"/>
    <n v="886"/>
    <n v="1105"/>
    <n v="1661"/>
    <n v="1426"/>
    <n v="1259"/>
    <n v="1447"/>
    <n v="1708"/>
    <n v="2293"/>
    <n v="3869"/>
    <n v="3974"/>
    <n v="4491"/>
    <n v="4198"/>
    <n v="0"/>
    <n v="0"/>
    <n v="0"/>
  </r>
  <r>
    <x v="0"/>
    <x v="26"/>
    <x v="3"/>
    <n v="112"/>
    <n v="164"/>
    <n v="252"/>
    <n v="591"/>
    <n v="702"/>
    <n v="669"/>
    <n v="556"/>
    <n v="610"/>
    <n v="295"/>
    <n v="270"/>
    <n v="283"/>
    <n v="245"/>
    <n v="0"/>
    <n v="0"/>
    <n v="0"/>
  </r>
  <r>
    <x v="0"/>
    <x v="26"/>
    <x v="4"/>
    <n v="475"/>
    <n v="672"/>
    <n v="955"/>
    <n v="950"/>
    <n v="856"/>
    <n v="996"/>
    <n v="1095"/>
    <n v="851"/>
    <n v="764"/>
    <n v="910"/>
    <n v="851"/>
    <n v="795"/>
    <n v="0"/>
    <n v="0"/>
    <n v="0"/>
  </r>
  <r>
    <x v="0"/>
    <x v="26"/>
    <x v="5"/>
    <n v="306"/>
    <n v="425"/>
    <n v="594"/>
    <n v="830"/>
    <n v="747"/>
    <n v="834"/>
    <n v="853"/>
    <n v="557"/>
    <n v="600"/>
    <n v="684"/>
    <n v="623"/>
    <n v="632"/>
    <n v="0"/>
    <n v="0"/>
    <n v="0"/>
  </r>
  <r>
    <x v="0"/>
    <x v="26"/>
    <x v="6"/>
    <n v="169"/>
    <n v="247"/>
    <n v="361"/>
    <n v="120"/>
    <n v="109"/>
    <n v="162"/>
    <n v="242"/>
    <n v="294"/>
    <n v="164"/>
    <n v="226"/>
    <n v="228"/>
    <n v="163"/>
    <n v="0"/>
    <n v="0"/>
    <n v="0"/>
  </r>
  <r>
    <x v="0"/>
    <x v="26"/>
    <x v="7"/>
    <n v="902"/>
    <n v="913"/>
    <n v="987"/>
    <n v="1121"/>
    <n v="1223"/>
    <n v="1317"/>
    <n v="1574"/>
    <n v="1435"/>
    <n v="1819"/>
    <n v="2028"/>
    <n v="2029"/>
    <n v="2472"/>
    <n v="0"/>
    <n v="0"/>
    <n v="0"/>
  </r>
  <r>
    <x v="0"/>
    <x v="26"/>
    <x v="8"/>
    <n v="406"/>
    <n v="513"/>
    <n v="565"/>
    <n v="653"/>
    <n v="684"/>
    <n v="763"/>
    <n v="985"/>
    <n v="861"/>
    <n v="1235"/>
    <n v="1401"/>
    <n v="1464"/>
    <n v="1877"/>
    <n v="0"/>
    <n v="0"/>
    <n v="0"/>
  </r>
  <r>
    <x v="0"/>
    <x v="26"/>
    <x v="9"/>
    <s v=":"/>
    <s v=":"/>
    <s v=":"/>
    <s v=":"/>
    <s v=":"/>
    <s v=":"/>
    <s v=":"/>
    <s v=":"/>
    <s v=":"/>
    <s v=":"/>
    <n v="9"/>
    <n v="11"/>
    <n v="0"/>
    <n v="0"/>
    <n v="0"/>
  </r>
  <r>
    <x v="0"/>
    <x v="26"/>
    <x v="10"/>
    <n v="21"/>
    <n v="16"/>
    <n v="8"/>
    <n v="11"/>
    <n v="16"/>
    <n v="18"/>
    <n v="10"/>
    <n v="9"/>
    <n v="9"/>
    <n v="9"/>
    <n v="8"/>
    <n v="10"/>
    <n v="0"/>
    <n v="0"/>
    <n v="0"/>
  </r>
  <r>
    <x v="0"/>
    <x v="26"/>
    <x v="11"/>
    <n v="18"/>
    <n v="17"/>
    <n v="16"/>
    <n v="16"/>
    <n v="14"/>
    <n v="15"/>
    <n v="17"/>
    <n v="16"/>
    <n v="21"/>
    <n v="21"/>
    <n v="21"/>
    <n v="22"/>
    <n v="0"/>
    <n v="0"/>
    <n v="0"/>
  </r>
  <r>
    <x v="0"/>
    <x v="26"/>
    <x v="12"/>
    <s v=":"/>
    <s v=":"/>
    <s v=":"/>
    <s v=":"/>
    <s v=":"/>
    <s v=":"/>
    <s v=":"/>
    <s v=":"/>
    <s v=":"/>
    <s v=":"/>
    <s v=":"/>
    <s v=":"/>
    <n v="0"/>
    <n v="0"/>
    <n v="0"/>
  </r>
  <r>
    <x v="0"/>
    <x v="26"/>
    <x v="13"/>
    <n v="173"/>
    <n v="131"/>
    <n v="135"/>
    <n v="166"/>
    <n v="180"/>
    <n v="171"/>
    <n v="200"/>
    <n v="208"/>
    <n v="221"/>
    <n v="237"/>
    <n v="185"/>
    <n v="232"/>
    <n v="0"/>
    <n v="0"/>
    <n v="0"/>
  </r>
  <r>
    <x v="0"/>
    <x v="26"/>
    <x v="14"/>
    <n v="0"/>
    <n v="0"/>
    <n v="0"/>
    <n v="0"/>
    <n v="0"/>
    <n v="0"/>
    <n v="0"/>
    <n v="0"/>
    <n v="0"/>
    <n v="-1"/>
    <s v=":"/>
    <s v=":"/>
    <n v="0"/>
    <n v="0"/>
    <n v="0"/>
  </r>
  <r>
    <x v="0"/>
    <x v="26"/>
    <x v="15"/>
    <n v="53"/>
    <n v="62"/>
    <n v="71"/>
    <n v="92"/>
    <n v="88"/>
    <n v="99"/>
    <n v="89"/>
    <n v="75"/>
    <n v="74"/>
    <n v="74"/>
    <n v="93"/>
    <n v="91"/>
    <n v="0"/>
    <n v="0"/>
    <n v="0"/>
  </r>
  <r>
    <x v="0"/>
    <x v="26"/>
    <x v="16"/>
    <n v="114"/>
    <n v="40"/>
    <n v="24"/>
    <n v="0"/>
    <n v="2"/>
    <n v="7"/>
    <n v="4"/>
    <n v="3"/>
    <n v="0"/>
    <n v="0"/>
    <s v=":"/>
    <s v=":"/>
    <n v="0"/>
    <n v="0"/>
    <n v="0"/>
  </r>
  <r>
    <x v="0"/>
    <x v="26"/>
    <x v="17"/>
    <s v=":"/>
    <s v=":"/>
    <s v=":"/>
    <s v=":"/>
    <s v=":"/>
    <s v=":"/>
    <s v=":"/>
    <s v=":"/>
    <s v=":"/>
    <s v=":"/>
    <n v="28"/>
    <n v="28"/>
    <n v="0"/>
    <n v="0"/>
    <n v="0"/>
  </r>
  <r>
    <x v="0"/>
    <x v="26"/>
    <x v="18"/>
    <n v="93"/>
    <n v="110"/>
    <n v="144"/>
    <n v="162"/>
    <n v="219"/>
    <n v="224"/>
    <n v="245"/>
    <n v="232"/>
    <n v="227"/>
    <n v="249"/>
    <n v="221"/>
    <n v="199"/>
    <n v="0"/>
    <n v="0"/>
    <n v="0"/>
  </r>
  <r>
    <x v="0"/>
    <x v="26"/>
    <x v="19"/>
    <n v="616"/>
    <n v="1049"/>
    <n v="1540"/>
    <n v="1351"/>
    <n v="1343"/>
    <n v="1409"/>
    <n v="1407"/>
    <n v="1408"/>
    <n v="1724"/>
    <n v="1847"/>
    <n v="2301"/>
    <n v="2396"/>
    <n v="0"/>
    <n v="0"/>
    <n v="0"/>
  </r>
  <r>
    <x v="0"/>
    <x v="26"/>
    <x v="20"/>
    <n v="243"/>
    <n v="288"/>
    <n v="280"/>
    <n v="341"/>
    <n v="272"/>
    <n v="291"/>
    <n v="324"/>
    <n v="336"/>
    <n v="323"/>
    <n v="336"/>
    <n v="342"/>
    <n v="349"/>
    <n v="0"/>
    <n v="0"/>
    <n v="0"/>
  </r>
  <r>
    <x v="0"/>
    <x v="26"/>
    <x v="21"/>
    <n v="1512"/>
    <n v="1483"/>
    <n v="1421"/>
    <n v="1711"/>
    <n v="1818"/>
    <n v="1826"/>
    <n v="2012"/>
    <n v="2387"/>
    <n v="2451"/>
    <n v="2475"/>
    <n v="2578"/>
    <n v="2694"/>
    <n v="0"/>
    <n v="0"/>
    <n v="0"/>
  </r>
  <r>
    <x v="0"/>
    <x v="26"/>
    <x v="22"/>
    <n v="1480"/>
    <n v="1429"/>
    <n v="1461"/>
    <n v="1488"/>
    <n v="1620"/>
    <n v="1636"/>
    <n v="1989"/>
    <n v="1942"/>
    <n v="2104"/>
    <n v="2081"/>
    <n v="2265"/>
    <n v="2181"/>
    <n v="0"/>
    <n v="0"/>
    <n v="0"/>
  </r>
  <r>
    <x v="0"/>
    <x v="26"/>
    <x v="23"/>
    <n v="0"/>
    <n v="0"/>
    <n v="0"/>
    <n v="0"/>
    <n v="0"/>
    <n v="0"/>
    <n v="0"/>
    <n v="0"/>
    <n v="0"/>
    <n v="0"/>
    <n v="0"/>
    <n v="0"/>
    <n v="0"/>
    <n v="0"/>
    <n v="0"/>
  </r>
  <r>
    <x v="0"/>
    <x v="26"/>
    <x v="24"/>
    <n v="0"/>
    <n v="0"/>
    <n v="0"/>
    <n v="0"/>
    <n v="0"/>
    <n v="74"/>
    <n v="77"/>
    <n v="64"/>
    <n v="51"/>
    <n v="48"/>
    <n v="40"/>
    <n v="58"/>
    <n v="0"/>
    <n v="0"/>
    <n v="0"/>
  </r>
  <r>
    <x v="0"/>
    <x v="26"/>
    <x v="25"/>
    <n v="837"/>
    <n v="826"/>
    <n v="1057"/>
    <n v="1285"/>
    <n v="1288"/>
    <n v="1166"/>
    <n v="1097"/>
    <n v="1685"/>
    <n v="1552"/>
    <n v="1606"/>
    <n v="1409"/>
    <n v="1479"/>
    <n v="0"/>
    <n v="0"/>
    <n v="0"/>
  </r>
  <r>
    <x v="0"/>
    <x v="26"/>
    <x v="26"/>
    <n v="95"/>
    <n v="121"/>
    <n v="143"/>
    <n v="132"/>
    <n v="105"/>
    <n v="117"/>
    <n v="116"/>
    <n v="135"/>
    <n v="126"/>
    <n v="124"/>
    <n v="111"/>
    <n v="122"/>
    <n v="0"/>
    <n v="0"/>
    <n v="0"/>
  </r>
  <r>
    <x v="0"/>
    <x v="26"/>
    <x v="27"/>
    <n v="473"/>
    <n v="454"/>
    <n v="477"/>
    <n v="469"/>
    <n v="460"/>
    <n v="485"/>
    <n v="518"/>
    <n v="557"/>
    <n v="594"/>
    <n v="664"/>
    <n v="608"/>
    <n v="617"/>
    <n v="0"/>
    <n v="0"/>
    <n v="0"/>
  </r>
  <r>
    <x v="0"/>
    <x v="26"/>
    <x v="28"/>
    <n v="313"/>
    <n v="315"/>
    <n v="398"/>
    <n v="416"/>
    <n v="383"/>
    <n v="404"/>
    <n v="373"/>
    <n v="375"/>
    <n v="402"/>
    <n v="410"/>
    <n v="434"/>
    <n v="462"/>
    <n v="0"/>
    <n v="0"/>
    <n v="0"/>
  </r>
  <r>
    <x v="0"/>
    <x v="26"/>
    <x v="29"/>
    <n v="503"/>
    <n v="604"/>
    <n v="491"/>
    <n v="453"/>
    <n v="550"/>
    <n v="615"/>
    <n v="608"/>
    <n v="578"/>
    <n v="547"/>
    <n v="552"/>
    <n v="420"/>
    <n v="341"/>
    <n v="0"/>
    <n v="0"/>
    <n v="0"/>
  </r>
  <r>
    <x v="0"/>
    <x v="26"/>
    <x v="30"/>
    <n v="331"/>
    <n v="362"/>
    <n v="346"/>
    <n v="362"/>
    <n v="465"/>
    <n v="448"/>
    <n v="521"/>
    <n v="498"/>
    <n v="541"/>
    <n v="598"/>
    <n v="536"/>
    <n v="595"/>
    <n v="0"/>
    <n v="0"/>
    <n v="0"/>
  </r>
  <r>
    <x v="0"/>
    <x v="26"/>
    <x v="31"/>
    <n v="1206"/>
    <n v="1157"/>
    <n v="1252"/>
    <n v="1228"/>
    <n v="1305"/>
    <n v="1279"/>
    <n v="1445"/>
    <n v="1587"/>
    <n v="1639"/>
    <n v="1700"/>
    <n v="1577"/>
    <n v="1687"/>
    <n v="0"/>
    <n v="0"/>
    <n v="0"/>
  </r>
  <r>
    <x v="0"/>
    <x v="26"/>
    <x v="32"/>
    <n v="437"/>
    <n v="412"/>
    <n v="371"/>
    <n v="386"/>
    <n v="417"/>
    <n v="461"/>
    <n v="454"/>
    <n v="410"/>
    <n v="502"/>
    <n v="775"/>
    <n v="673"/>
    <n v="760"/>
    <n v="0"/>
    <n v="0"/>
    <n v="0"/>
  </r>
  <r>
    <x v="0"/>
    <x v="26"/>
    <x v="33"/>
    <n v="577"/>
    <n v="530"/>
    <n v="404"/>
    <n v="526"/>
    <n v="488"/>
    <n v="555"/>
    <n v="584"/>
    <n v="635"/>
    <n v="654"/>
    <n v="310"/>
    <n v="822"/>
    <n v="892"/>
    <n v="0"/>
    <n v="0"/>
    <n v="0"/>
  </r>
  <r>
    <x v="0"/>
    <x v="26"/>
    <x v="34"/>
    <n v="2766"/>
    <n v="2865"/>
    <n v="3100"/>
    <n v="3232"/>
    <n v="3318"/>
    <n v="3420"/>
    <n v="3634"/>
    <n v="3743"/>
    <n v="3793"/>
    <n v="3683"/>
    <n v="3975"/>
    <n v="4341"/>
    <n v="0"/>
    <n v="0"/>
    <n v="0"/>
  </r>
  <r>
    <x v="0"/>
    <x v="26"/>
    <x v="35"/>
    <n v="1718"/>
    <n v="1866"/>
    <n v="1952"/>
    <n v="2036"/>
    <n v="2138"/>
    <n v="2241"/>
    <n v="2260"/>
    <n v="2195"/>
    <n v="2280"/>
    <n v="2366"/>
    <n v="2462"/>
    <n v="2550"/>
    <n v="0"/>
    <n v="0"/>
    <n v="0"/>
  </r>
  <r>
    <x v="0"/>
    <x v="26"/>
    <x v="36"/>
    <n v="3283"/>
    <n v="3515"/>
    <n v="3689"/>
    <n v="3945"/>
    <n v="4251"/>
    <n v="4415"/>
    <n v="4656"/>
    <n v="4780"/>
    <n v="5050"/>
    <n v="5231"/>
    <n v="5539"/>
    <n v="5708"/>
    <n v="0"/>
    <n v="0"/>
    <n v="0"/>
  </r>
  <r>
    <x v="0"/>
    <x v="26"/>
    <x v="37"/>
    <n v="487"/>
    <n v="474"/>
    <n v="502"/>
    <n v="541"/>
    <n v="506"/>
    <n v="598"/>
    <n v="646"/>
    <n v="648"/>
    <n v="600"/>
    <n v="636"/>
    <n v="684"/>
    <n v="718"/>
    <n v="0"/>
    <n v="0"/>
    <n v="0"/>
  </r>
  <r>
    <x v="0"/>
    <x v="26"/>
    <x v="38"/>
    <n v="0"/>
    <n v="0"/>
    <n v="0"/>
    <n v="0"/>
    <n v="0"/>
    <n v="0"/>
    <n v="0"/>
    <n v="0"/>
    <n v="0"/>
    <n v="0"/>
    <n v="0"/>
    <n v="0"/>
    <n v="0"/>
    <n v="0"/>
    <n v="0"/>
  </r>
  <r>
    <x v="0"/>
    <x v="26"/>
    <x v="39"/>
    <n v="7477"/>
    <n v="7970"/>
    <n v="8456"/>
    <n v="8915"/>
    <n v="9207"/>
    <n v="9605"/>
    <n v="10080"/>
    <n v="10262"/>
    <n v="10575"/>
    <n v="10778"/>
    <n v="11381"/>
    <n v="12017"/>
    <n v="0"/>
    <n v="0"/>
    <n v="0"/>
  </r>
  <r>
    <x v="0"/>
    <x v="26"/>
    <x v="40"/>
    <n v="3418"/>
    <n v="3566"/>
    <n v="3647"/>
    <n v="3836"/>
    <n v="4039"/>
    <n v="4147"/>
    <n v="4391"/>
    <n v="4354"/>
    <n v="4337"/>
    <n v="4326"/>
    <n v="4712"/>
    <n v="5088"/>
    <n v="0"/>
    <n v="0"/>
    <n v="0"/>
  </r>
  <r>
    <x v="0"/>
    <x v="26"/>
    <x v="41"/>
    <n v="4059"/>
    <n v="4404"/>
    <n v="4809"/>
    <n v="5079"/>
    <n v="5168"/>
    <n v="5458"/>
    <n v="5689"/>
    <n v="5908"/>
    <n v="6238"/>
    <n v="6452"/>
    <n v="6669"/>
    <n v="6929"/>
    <n v="0"/>
    <n v="0"/>
    <n v="0"/>
  </r>
  <r>
    <x v="0"/>
    <x v="27"/>
    <x v="0"/>
    <n v="2982"/>
    <n v="1981"/>
    <n v="1968"/>
    <n v="1578"/>
    <n v="1181"/>
    <n v="1598"/>
    <n v="1065"/>
    <n v="1322"/>
    <n v="1541"/>
    <n v="1319"/>
    <n v="1361"/>
    <n v="1562"/>
    <n v="1134"/>
    <n v="1751"/>
    <n v="2630"/>
  </r>
  <r>
    <x v="0"/>
    <x v="27"/>
    <x v="1"/>
    <n v="0"/>
    <n v="0"/>
    <n v="0"/>
    <n v="0"/>
    <n v="0"/>
    <n v="0"/>
    <n v="0"/>
    <n v="0"/>
    <n v="0"/>
    <n v="0"/>
    <n v="0"/>
    <n v="0"/>
    <n v="0"/>
    <n v="0"/>
    <n v="0"/>
  </r>
  <r>
    <x v="0"/>
    <x v="27"/>
    <x v="2"/>
    <n v="0"/>
    <n v="0"/>
    <n v="0"/>
    <n v="0"/>
    <n v="0"/>
    <n v="0"/>
    <n v="0"/>
    <n v="0"/>
    <n v="0"/>
    <n v="0"/>
    <n v="0"/>
    <n v="0"/>
    <n v="0"/>
    <n v="0"/>
    <n v="0"/>
  </r>
  <r>
    <x v="0"/>
    <x v="27"/>
    <x v="3"/>
    <n v="2086"/>
    <n v="1157"/>
    <n v="885"/>
    <n v="566"/>
    <n v="193"/>
    <n v="431"/>
    <n v="-132"/>
    <n v="21"/>
    <n v="152"/>
    <n v="-47"/>
    <s v=":"/>
    <s v=":"/>
    <s v=":"/>
    <s v=":"/>
    <s v=":"/>
  </r>
  <r>
    <x v="0"/>
    <x v="27"/>
    <x v="4"/>
    <n v="0"/>
    <n v="0"/>
    <n v="0"/>
    <n v="0"/>
    <n v="0"/>
    <n v="0"/>
    <n v="0"/>
    <n v="0"/>
    <n v="0"/>
    <n v="0"/>
    <n v="0"/>
    <n v="0"/>
    <s v=":"/>
    <s v=":"/>
    <s v=":"/>
  </r>
  <r>
    <x v="0"/>
    <x v="27"/>
    <x v="5"/>
    <n v="0"/>
    <n v="0"/>
    <n v="0"/>
    <n v="0"/>
    <n v="0"/>
    <n v="0"/>
    <n v="0"/>
    <n v="0"/>
    <n v="0"/>
    <n v="0"/>
    <n v="0"/>
    <n v="0"/>
    <s v=":"/>
    <s v=":"/>
    <s v=":"/>
  </r>
  <r>
    <x v="0"/>
    <x v="27"/>
    <x v="6"/>
    <n v="0"/>
    <n v="0"/>
    <n v="0"/>
    <n v="0"/>
    <n v="0"/>
    <n v="0"/>
    <n v="0"/>
    <n v="0"/>
    <n v="0"/>
    <n v="0"/>
    <n v="0"/>
    <n v="0"/>
    <s v=":"/>
    <s v=":"/>
    <s v=":"/>
  </r>
  <r>
    <x v="0"/>
    <x v="27"/>
    <x v="7"/>
    <n v="0"/>
    <n v="0"/>
    <n v="0"/>
    <n v="0"/>
    <n v="0"/>
    <n v="0"/>
    <n v="0"/>
    <n v="32"/>
    <n v="34"/>
    <n v="36"/>
    <n v="36"/>
    <n v="29"/>
    <n v="25"/>
    <n v="32"/>
    <n v="20"/>
  </r>
  <r>
    <x v="0"/>
    <x v="27"/>
    <x v="8"/>
    <n v="0"/>
    <n v="0"/>
    <n v="0"/>
    <n v="0"/>
    <n v="0"/>
    <n v="0"/>
    <n v="0"/>
    <n v="2"/>
    <n v="2"/>
    <n v="2"/>
    <n v="5"/>
    <n v="5"/>
    <s v=":"/>
    <s v=":"/>
    <s v=":"/>
  </r>
  <r>
    <x v="0"/>
    <x v="27"/>
    <x v="9"/>
    <s v=":"/>
    <s v=":"/>
    <s v=":"/>
    <s v=":"/>
    <s v=":"/>
    <s v=":"/>
    <s v=":"/>
    <s v=":"/>
    <s v=":"/>
    <s v=":"/>
    <s v=":"/>
    <s v=":"/>
    <s v=":"/>
    <s v=":"/>
    <s v=":"/>
  </r>
  <r>
    <x v="0"/>
    <x v="27"/>
    <x v="10"/>
    <n v="0"/>
    <n v="0"/>
    <n v="0"/>
    <n v="0"/>
    <n v="0"/>
    <n v="0"/>
    <n v="0"/>
    <n v="0"/>
    <n v="0"/>
    <n v="0"/>
    <n v="0"/>
    <n v="0"/>
    <n v="0"/>
    <n v="0"/>
    <n v="0"/>
  </r>
  <r>
    <x v="0"/>
    <x v="27"/>
    <x v="11"/>
    <n v="0"/>
    <n v="0"/>
    <n v="0"/>
    <n v="0"/>
    <n v="0"/>
    <n v="0"/>
    <n v="0"/>
    <n v="0"/>
    <n v="0"/>
    <n v="0"/>
    <n v="0"/>
    <n v="0"/>
    <n v="0"/>
    <n v="0"/>
    <n v="0"/>
  </r>
  <r>
    <x v="0"/>
    <x v="27"/>
    <x v="12"/>
    <n v="0"/>
    <n v="0"/>
    <n v="0"/>
    <n v="0"/>
    <n v="0"/>
    <n v="0"/>
    <n v="0"/>
    <n v="0"/>
    <n v="0"/>
    <n v="0"/>
    <n v="0"/>
    <n v="0"/>
    <s v=":"/>
    <s v=":"/>
    <s v=":"/>
  </r>
  <r>
    <x v="0"/>
    <x v="27"/>
    <x v="13"/>
    <n v="0"/>
    <n v="0"/>
    <n v="0"/>
    <n v="0"/>
    <n v="0"/>
    <n v="0"/>
    <n v="0"/>
    <n v="0"/>
    <n v="0"/>
    <n v="0"/>
    <n v="0"/>
    <n v="0"/>
    <n v="0"/>
    <n v="0"/>
    <n v="0"/>
  </r>
  <r>
    <x v="0"/>
    <x v="27"/>
    <x v="14"/>
    <n v="0"/>
    <n v="0"/>
    <n v="0"/>
    <n v="0"/>
    <n v="0"/>
    <n v="0"/>
    <n v="0"/>
    <n v="0"/>
    <n v="0"/>
    <n v="0"/>
    <n v="0"/>
    <n v="0"/>
    <n v="0"/>
    <n v="0"/>
    <n v="0"/>
  </r>
  <r>
    <x v="0"/>
    <x v="27"/>
    <x v="15"/>
    <n v="0"/>
    <n v="0"/>
    <n v="0"/>
    <n v="0"/>
    <n v="0"/>
    <n v="0"/>
    <n v="0"/>
    <n v="0"/>
    <n v="0"/>
    <n v="0"/>
    <n v="0"/>
    <n v="0"/>
    <n v="0"/>
    <n v="0"/>
    <n v="0"/>
  </r>
  <r>
    <x v="0"/>
    <x v="27"/>
    <x v="16"/>
    <n v="0"/>
    <n v="0"/>
    <n v="0"/>
    <n v="0"/>
    <n v="0"/>
    <n v="0"/>
    <n v="0"/>
    <n v="0"/>
    <n v="0"/>
    <n v="0"/>
    <n v="0"/>
    <n v="0"/>
    <n v="0"/>
    <n v="0"/>
    <n v="0"/>
  </r>
  <r>
    <x v="0"/>
    <x v="27"/>
    <x v="17"/>
    <s v=":"/>
    <s v=":"/>
    <s v=":"/>
    <s v=":"/>
    <s v=":"/>
    <s v=":"/>
    <s v=":"/>
    <s v=":"/>
    <s v=":"/>
    <s v=":"/>
    <s v=":"/>
    <s v=":"/>
    <s v=":"/>
    <s v=":"/>
    <s v=":"/>
  </r>
  <r>
    <x v="0"/>
    <x v="27"/>
    <x v="18"/>
    <s v=":"/>
    <s v=":"/>
    <s v=":"/>
    <s v=":"/>
    <s v=":"/>
    <s v=":"/>
    <s v=":"/>
    <s v=":"/>
    <s v=":"/>
    <s v=":"/>
    <s v=":"/>
    <s v=":"/>
    <s v=":"/>
    <s v=":"/>
    <s v=":"/>
  </r>
  <r>
    <x v="0"/>
    <x v="27"/>
    <x v="19"/>
    <s v=":"/>
    <s v=":"/>
    <s v=":"/>
    <s v=":"/>
    <s v=":"/>
    <s v=":"/>
    <s v=":"/>
    <s v=":"/>
    <s v=":"/>
    <s v=":"/>
    <s v=":"/>
    <s v=":"/>
    <s v=":"/>
    <s v=":"/>
    <s v=":"/>
  </r>
  <r>
    <x v="0"/>
    <x v="27"/>
    <x v="20"/>
    <n v="6"/>
    <n v="1"/>
    <n v="0"/>
    <n v="0"/>
    <n v="0"/>
    <n v="0"/>
    <n v="3"/>
    <n v="3"/>
    <n v="4"/>
    <n v="5"/>
    <n v="4"/>
    <n v="38"/>
    <n v="-135"/>
    <n v="218"/>
    <n v="297"/>
  </r>
  <r>
    <x v="0"/>
    <x v="27"/>
    <x v="21"/>
    <n v="196"/>
    <n v="194"/>
    <n v="189"/>
    <n v="168"/>
    <n v="228"/>
    <n v="237"/>
    <n v="246"/>
    <n v="194"/>
    <n v="253"/>
    <n v="212"/>
    <s v=":"/>
    <s v=":"/>
    <n v="217"/>
    <n v="244"/>
    <n v="307"/>
  </r>
  <r>
    <x v="0"/>
    <x v="27"/>
    <x v="22"/>
    <n v="71"/>
    <n v="67"/>
    <n v="71"/>
    <n v="73"/>
    <n v="75"/>
    <n v="90"/>
    <n v="93"/>
    <n v="104"/>
    <n v="86"/>
    <n v="102"/>
    <n v="115"/>
    <n v="93"/>
    <n v="80"/>
    <n v="92"/>
    <n v="129"/>
  </r>
  <r>
    <x v="0"/>
    <x v="27"/>
    <x v="23"/>
    <n v="0"/>
    <n v="0"/>
    <n v="0"/>
    <n v="0"/>
    <n v="0"/>
    <n v="0"/>
    <n v="0"/>
    <n v="0"/>
    <n v="0"/>
    <n v="0"/>
    <n v="0"/>
    <n v="0"/>
    <n v="0"/>
    <n v="0"/>
    <n v="0"/>
  </r>
  <r>
    <x v="0"/>
    <x v="27"/>
    <x v="24"/>
    <n v="0"/>
    <n v="0"/>
    <n v="0"/>
    <n v="0"/>
    <n v="0"/>
    <n v="0"/>
    <n v="0"/>
    <n v="0"/>
    <n v="0"/>
    <n v="0"/>
    <n v="0"/>
    <n v="0"/>
    <n v="0"/>
    <n v="0"/>
    <n v="0"/>
  </r>
  <r>
    <x v="0"/>
    <x v="27"/>
    <x v="25"/>
    <n v="70"/>
    <n v="49"/>
    <n v="70"/>
    <n v="83"/>
    <n v="81"/>
    <n v="88"/>
    <n v="84"/>
    <n v="89"/>
    <n v="99"/>
    <n v="97"/>
    <s v=":"/>
    <s v=":"/>
    <n v="44"/>
    <n v="49"/>
    <n v="116"/>
  </r>
  <r>
    <x v="0"/>
    <x v="27"/>
    <x v="26"/>
    <s v=":"/>
    <s v=":"/>
    <s v=":"/>
    <s v=":"/>
    <s v=":"/>
    <s v=":"/>
    <s v=":"/>
    <s v=":"/>
    <s v=":"/>
    <s v=":"/>
    <s v=":"/>
    <s v=":"/>
    <s v=":"/>
    <s v=":"/>
    <s v=":"/>
  </r>
  <r>
    <x v="0"/>
    <x v="27"/>
    <x v="27"/>
    <n v="112"/>
    <n v="102"/>
    <n v="98"/>
    <n v="103"/>
    <n v="104"/>
    <n v="126"/>
    <n v="157"/>
    <n v="174"/>
    <n v="188"/>
    <n v="174"/>
    <n v="173"/>
    <n v="211"/>
    <n v="85"/>
    <n v="85"/>
    <n v="234"/>
  </r>
  <r>
    <x v="0"/>
    <x v="27"/>
    <x v="28"/>
    <n v="85"/>
    <n v="83"/>
    <n v="146"/>
    <n v="165"/>
    <n v="80"/>
    <n v="86"/>
    <n v="103"/>
    <n v="265"/>
    <n v="126"/>
    <n v="138"/>
    <n v="163"/>
    <n v="184"/>
    <s v=":"/>
    <s v=":"/>
    <s v=":"/>
  </r>
  <r>
    <x v="0"/>
    <x v="27"/>
    <x v="29"/>
    <n v="26"/>
    <n v="4"/>
    <n v="0"/>
    <n v="0"/>
    <n v="0"/>
    <n v="0"/>
    <n v="0"/>
    <n v="0"/>
    <n v="0"/>
    <n v="0"/>
    <n v="0"/>
    <n v="0"/>
    <n v="0"/>
    <n v="0"/>
    <n v="0"/>
  </r>
  <r>
    <x v="0"/>
    <x v="27"/>
    <x v="30"/>
    <n v="44"/>
    <n v="29"/>
    <n v="24"/>
    <n v="21"/>
    <n v="27"/>
    <n v="48"/>
    <n v="56"/>
    <n v="45"/>
    <n v="65"/>
    <n v="55"/>
    <n v="41"/>
    <n v="33"/>
    <n v="47"/>
    <n v="24"/>
    <n v="45"/>
  </r>
  <r>
    <x v="0"/>
    <x v="27"/>
    <x v="31"/>
    <n v="0"/>
    <n v="0"/>
    <n v="0"/>
    <n v="30"/>
    <n v="33"/>
    <n v="34"/>
    <n v="37"/>
    <n v="42"/>
    <n v="42"/>
    <n v="43"/>
    <n v="46"/>
    <n v="50"/>
    <n v="56"/>
    <n v="58"/>
    <n v="66"/>
  </r>
  <r>
    <x v="0"/>
    <x v="27"/>
    <x v="32"/>
    <n v="7"/>
    <n v="6"/>
    <n v="6"/>
    <n v="10"/>
    <n v="11"/>
    <n v="10"/>
    <n v="18"/>
    <n v="-26"/>
    <n v="18"/>
    <n v="23"/>
    <n v="27"/>
    <n v="29"/>
    <n v="27"/>
    <n v="42"/>
    <n v="37"/>
  </r>
  <r>
    <x v="0"/>
    <x v="27"/>
    <x v="33"/>
    <n v="67"/>
    <n v="54"/>
    <n v="65"/>
    <n v="55"/>
    <n v="47"/>
    <n v="49"/>
    <n v="43"/>
    <n v="48"/>
    <n v="66"/>
    <n v="73"/>
    <n v="146"/>
    <n v="158"/>
    <n v="60"/>
    <n v="42"/>
    <n v="91"/>
  </r>
  <r>
    <x v="0"/>
    <x v="27"/>
    <x v="34"/>
    <n v="70"/>
    <n v="78"/>
    <n v="81"/>
    <n v="105"/>
    <n v="108"/>
    <n v="98"/>
    <n v="106"/>
    <n v="114"/>
    <n v="165"/>
    <n v="153"/>
    <n v="175"/>
    <n v="184"/>
    <n v="185"/>
    <n v="208"/>
    <n v="216"/>
  </r>
  <r>
    <x v="0"/>
    <x v="27"/>
    <x v="35"/>
    <n v="68"/>
    <n v="76"/>
    <n v="180"/>
    <n v="106"/>
    <n v="118"/>
    <n v="141"/>
    <n v="149"/>
    <n v="130"/>
    <n v="146"/>
    <n v="138"/>
    <n v="141"/>
    <n v="139"/>
    <n v="138"/>
    <n v="156"/>
    <n v="170"/>
  </r>
  <r>
    <x v="0"/>
    <x v="27"/>
    <x v="36"/>
    <n v="36"/>
    <n v="41"/>
    <n v="32"/>
    <n v="22"/>
    <n v="26"/>
    <n v="29"/>
    <n v="27"/>
    <n v="26"/>
    <n v="19"/>
    <n v="29"/>
    <n v="28"/>
    <n v="29"/>
    <n v="30"/>
    <n v="33"/>
    <n v="32"/>
  </r>
  <r>
    <x v="0"/>
    <x v="27"/>
    <x v="37"/>
    <n v="17"/>
    <n v="15"/>
    <n v="30"/>
    <n v="30"/>
    <n v="21"/>
    <n v="38"/>
    <n v="43"/>
    <n v="46"/>
    <n v="61"/>
    <n v="71"/>
    <n v="69"/>
    <n v="68"/>
    <n v="46"/>
    <n v="56"/>
    <n v="92"/>
  </r>
  <r>
    <x v="0"/>
    <x v="27"/>
    <x v="38"/>
    <n v="0"/>
    <n v="0"/>
    <n v="0"/>
    <n v="0"/>
    <n v="0"/>
    <n v="0"/>
    <n v="0"/>
    <n v="0"/>
    <n v="0"/>
    <n v="0"/>
    <n v="0"/>
    <n v="0"/>
    <n v="0"/>
    <n v="0"/>
    <n v="0"/>
  </r>
  <r>
    <x v="0"/>
    <x v="27"/>
    <x v="39"/>
    <n v="155"/>
    <n v="173"/>
    <n v="183"/>
    <n v="233"/>
    <n v="252"/>
    <n v="272"/>
    <n v="286"/>
    <n v="275"/>
    <n v="337"/>
    <n v="327"/>
    <n v="351"/>
    <n v="358"/>
    <n v="359"/>
    <n v="403"/>
    <n v="426"/>
  </r>
  <r>
    <x v="0"/>
    <x v="27"/>
    <x v="40"/>
    <n v="155"/>
    <n v="173"/>
    <n v="183"/>
    <n v="233"/>
    <n v="252"/>
    <n v="272"/>
    <n v="286"/>
    <n v="275"/>
    <n v="337"/>
    <n v="327"/>
    <n v="351"/>
    <n v="358"/>
    <n v="359"/>
    <n v="403"/>
    <n v="426"/>
  </r>
  <r>
    <x v="0"/>
    <x v="27"/>
    <x v="41"/>
    <n v="0"/>
    <n v="0"/>
    <n v="0"/>
    <n v="0"/>
    <n v="0"/>
    <n v="0"/>
    <n v="0"/>
    <n v="0"/>
    <n v="0"/>
    <n v="0"/>
    <n v="0"/>
    <n v="0"/>
    <n v="0"/>
    <n v="0"/>
    <n v="0"/>
  </r>
  <r>
    <x v="0"/>
    <x v="28"/>
    <x v="0"/>
    <n v="643591"/>
    <n v="444168"/>
    <n v="491326"/>
    <n v="615322"/>
    <n v="646753"/>
    <n v="624315"/>
    <n v="580337"/>
    <n v="449386"/>
    <n v="361249"/>
    <n v="466071"/>
    <n v="590952"/>
    <n v="469150"/>
    <n v="341087"/>
    <n v="953522"/>
    <n v="1966351"/>
  </r>
  <r>
    <x v="0"/>
    <x v="28"/>
    <x v="1"/>
    <n v="0"/>
    <n v="0"/>
    <n v="0"/>
    <n v="0"/>
    <n v="0"/>
    <n v="0"/>
    <n v="0"/>
    <n v="0"/>
    <n v="0"/>
    <n v="0"/>
    <n v="0"/>
    <n v="0"/>
    <n v="0"/>
    <n v="0"/>
    <n v="0"/>
  </r>
  <r>
    <x v="0"/>
    <x v="28"/>
    <x v="2"/>
    <n v="0"/>
    <n v="0"/>
    <n v="0"/>
    <n v="0"/>
    <n v="0"/>
    <n v="0"/>
    <n v="0"/>
    <n v="0"/>
    <n v="0"/>
    <n v="0"/>
    <n v="0"/>
    <n v="0"/>
    <n v="0"/>
    <n v="0"/>
    <n v="0"/>
  </r>
  <r>
    <x v="0"/>
    <x v="28"/>
    <x v="3"/>
    <n v="0"/>
    <n v="0"/>
    <n v="0"/>
    <n v="0"/>
    <n v="0"/>
    <n v="0"/>
    <n v="0"/>
    <n v="0"/>
    <n v="0"/>
    <n v="0"/>
    <n v="0"/>
    <n v="0"/>
    <n v="0"/>
    <n v="0"/>
    <n v="0"/>
  </r>
  <r>
    <x v="0"/>
    <x v="28"/>
    <x v="4"/>
    <n v="624407"/>
    <n v="425833"/>
    <n v="472944"/>
    <n v="599628"/>
    <n v="630558"/>
    <n v="607048"/>
    <n v="562990"/>
    <n v="432435"/>
    <n v="343524"/>
    <n v="448439"/>
    <n v="573125"/>
    <n v="450410"/>
    <n v="322517"/>
    <n v="937425"/>
    <n v="1950075"/>
  </r>
  <r>
    <x v="0"/>
    <x v="28"/>
    <x v="5"/>
    <n v="614530"/>
    <n v="413883"/>
    <n v="463756"/>
    <n v="586661"/>
    <n v="617809"/>
    <n v="591448"/>
    <n v="547068"/>
    <n v="432435"/>
    <n v="343524"/>
    <n v="448439"/>
    <n v="573125"/>
    <n v="450410"/>
    <n v="322517"/>
    <n v="937425"/>
    <n v="1950075"/>
  </r>
  <r>
    <x v="0"/>
    <x v="28"/>
    <x v="6"/>
    <n v="9877"/>
    <n v="11950"/>
    <n v="9188"/>
    <n v="12967"/>
    <n v="12749"/>
    <n v="15600"/>
    <n v="15922"/>
    <n v="0"/>
    <n v="0"/>
    <n v="0"/>
    <n v="0"/>
    <n v="0"/>
    <n v="0"/>
    <n v="0"/>
    <n v="0"/>
  </r>
  <r>
    <x v="0"/>
    <x v="28"/>
    <x v="7"/>
    <n v="0"/>
    <n v="0"/>
    <n v="0"/>
    <n v="0"/>
    <n v="0"/>
    <n v="0"/>
    <n v="0"/>
    <n v="0"/>
    <n v="0"/>
    <n v="0"/>
    <n v="0"/>
    <n v="0"/>
    <n v="0"/>
    <n v="0"/>
    <n v="0"/>
  </r>
  <r>
    <x v="0"/>
    <x v="28"/>
    <x v="8"/>
    <n v="0"/>
    <n v="0"/>
    <n v="0"/>
    <n v="0"/>
    <n v="0"/>
    <n v="0"/>
    <n v="0"/>
    <n v="0"/>
    <n v="0"/>
    <n v="0"/>
    <n v="0"/>
    <n v="0"/>
    <n v="0"/>
    <n v="0"/>
    <n v="0"/>
  </r>
  <r>
    <x v="0"/>
    <x v="28"/>
    <x v="9"/>
    <n v="0"/>
    <n v="0"/>
    <n v="0"/>
    <n v="0"/>
    <n v="0"/>
    <n v="0"/>
    <n v="0"/>
    <n v="0"/>
    <n v="0"/>
    <n v="0"/>
    <n v="0"/>
    <n v="0"/>
    <n v="0"/>
    <n v="0"/>
    <n v="0"/>
  </r>
  <r>
    <x v="0"/>
    <x v="28"/>
    <x v="10"/>
    <n v="0"/>
    <n v="0"/>
    <n v="0"/>
    <n v="0"/>
    <n v="0"/>
    <n v="0"/>
    <n v="0"/>
    <n v="0"/>
    <n v="0"/>
    <n v="0"/>
    <n v="0"/>
    <n v="0"/>
    <n v="0"/>
    <n v="0"/>
    <n v="0"/>
  </r>
  <r>
    <x v="0"/>
    <x v="28"/>
    <x v="11"/>
    <n v="0"/>
    <n v="0"/>
    <n v="0"/>
    <n v="0"/>
    <n v="0"/>
    <n v="0"/>
    <n v="0"/>
    <n v="0"/>
    <n v="0"/>
    <n v="0"/>
    <n v="0"/>
    <n v="0"/>
    <n v="0"/>
    <n v="0"/>
    <n v="0"/>
  </r>
  <r>
    <x v="0"/>
    <x v="28"/>
    <x v="12"/>
    <n v="0"/>
    <n v="0"/>
    <n v="0"/>
    <n v="0"/>
    <n v="0"/>
    <n v="0"/>
    <n v="0"/>
    <n v="0"/>
    <n v="0"/>
    <n v="0"/>
    <n v="0"/>
    <n v="0"/>
    <n v="0"/>
    <n v="0"/>
    <n v="0"/>
  </r>
  <r>
    <x v="0"/>
    <x v="28"/>
    <x v="13"/>
    <n v="0"/>
    <n v="0"/>
    <n v="0"/>
    <n v="0"/>
    <n v="0"/>
    <n v="0"/>
    <n v="0"/>
    <n v="0"/>
    <n v="0"/>
    <n v="0"/>
    <n v="0"/>
    <n v="0"/>
    <n v="0"/>
    <n v="0"/>
    <n v="0"/>
  </r>
  <r>
    <x v="0"/>
    <x v="28"/>
    <x v="14"/>
    <n v="0"/>
    <n v="0"/>
    <n v="0"/>
    <n v="0"/>
    <n v="0"/>
    <n v="0"/>
    <n v="0"/>
    <n v="0"/>
    <n v="0"/>
    <n v="0"/>
    <n v="0"/>
    <n v="0"/>
    <n v="0"/>
    <n v="0"/>
    <n v="0"/>
  </r>
  <r>
    <x v="0"/>
    <x v="28"/>
    <x v="15"/>
    <n v="0"/>
    <n v="0"/>
    <n v="0"/>
    <n v="0"/>
    <n v="0"/>
    <n v="0"/>
    <n v="0"/>
    <n v="0"/>
    <n v="0"/>
    <n v="0"/>
    <n v="0"/>
    <n v="0"/>
    <n v="0"/>
    <n v="0"/>
    <n v="0"/>
  </r>
  <r>
    <x v="0"/>
    <x v="28"/>
    <x v="16"/>
    <n v="0"/>
    <n v="0"/>
    <n v="0"/>
    <n v="0"/>
    <n v="0"/>
    <n v="0"/>
    <n v="0"/>
    <n v="0"/>
    <n v="0"/>
    <n v="0"/>
    <n v="0"/>
    <n v="0"/>
    <n v="0"/>
    <n v="0"/>
    <n v="0"/>
  </r>
  <r>
    <x v="0"/>
    <x v="28"/>
    <x v="17"/>
    <n v="0"/>
    <n v="0"/>
    <n v="0"/>
    <n v="0"/>
    <n v="0"/>
    <n v="0"/>
    <n v="0"/>
    <n v="0"/>
    <n v="0"/>
    <n v="0"/>
    <n v="0"/>
    <n v="0"/>
    <n v="0"/>
    <n v="0"/>
    <n v="0"/>
  </r>
  <r>
    <x v="0"/>
    <x v="28"/>
    <x v="18"/>
    <n v="0"/>
    <n v="0"/>
    <n v="0"/>
    <n v="0"/>
    <n v="0"/>
    <n v="0"/>
    <n v="0"/>
    <n v="0"/>
    <n v="0"/>
    <n v="0"/>
    <n v="0"/>
    <n v="0"/>
    <n v="0"/>
    <n v="0"/>
    <n v="0"/>
  </r>
  <r>
    <x v="0"/>
    <x v="28"/>
    <x v="19"/>
    <n v="0"/>
    <n v="0"/>
    <n v="0"/>
    <n v="0"/>
    <n v="0"/>
    <n v="0"/>
    <n v="0"/>
    <n v="0"/>
    <n v="0"/>
    <n v="0"/>
    <n v="0"/>
    <n v="0"/>
    <n v="0"/>
    <n v="0"/>
    <n v="0"/>
  </r>
  <r>
    <x v="0"/>
    <x v="28"/>
    <x v="20"/>
    <n v="0"/>
    <n v="0"/>
    <n v="0"/>
    <n v="0"/>
    <n v="0"/>
    <n v="0"/>
    <n v="0"/>
    <n v="0"/>
    <n v="0"/>
    <n v="0"/>
    <n v="0"/>
    <n v="0"/>
    <n v="0"/>
    <n v="0"/>
    <n v="0"/>
  </r>
  <r>
    <x v="0"/>
    <x v="28"/>
    <x v="21"/>
    <n v="0"/>
    <n v="0"/>
    <n v="0"/>
    <n v="0"/>
    <n v="0"/>
    <n v="0"/>
    <n v="0"/>
    <n v="0"/>
    <n v="0"/>
    <n v="0"/>
    <n v="0"/>
    <n v="0"/>
    <n v="0"/>
    <n v="0"/>
    <n v="0"/>
  </r>
  <r>
    <x v="0"/>
    <x v="28"/>
    <x v="22"/>
    <n v="0"/>
    <n v="0"/>
    <n v="0"/>
    <n v="0"/>
    <n v="0"/>
    <n v="0"/>
    <n v="0"/>
    <n v="0"/>
    <n v="0"/>
    <n v="0"/>
    <n v="0"/>
    <n v="0"/>
    <n v="0"/>
    <n v="0"/>
    <n v="0"/>
  </r>
  <r>
    <x v="0"/>
    <x v="28"/>
    <x v="23"/>
    <n v="19184"/>
    <n v="18335"/>
    <n v="18382"/>
    <n v="15694"/>
    <n v="16195"/>
    <n v="17267"/>
    <n v="17347"/>
    <n v="16951"/>
    <n v="17725"/>
    <n v="17632"/>
    <n v="17827"/>
    <n v="18740"/>
    <n v="18570"/>
    <n v="16097"/>
    <n v="16276"/>
  </r>
  <r>
    <x v="0"/>
    <x v="28"/>
    <x v="24"/>
    <n v="0"/>
    <n v="0"/>
    <n v="0"/>
    <n v="0"/>
    <n v="0"/>
    <n v="0"/>
    <n v="0"/>
    <n v="0"/>
    <n v="0"/>
    <n v="0"/>
    <n v="0"/>
    <n v="0"/>
    <n v="0"/>
    <n v="0"/>
    <n v="0"/>
  </r>
  <r>
    <x v="0"/>
    <x v="28"/>
    <x v="25"/>
    <n v="0"/>
    <n v="0"/>
    <n v="0"/>
    <n v="0"/>
    <n v="0"/>
    <n v="0"/>
    <n v="0"/>
    <n v="0"/>
    <n v="0"/>
    <n v="0"/>
    <n v="0"/>
    <n v="0"/>
    <n v="0"/>
    <n v="0"/>
    <n v="0"/>
  </r>
  <r>
    <x v="0"/>
    <x v="28"/>
    <x v="26"/>
    <n v="0"/>
    <n v="0"/>
    <n v="0"/>
    <n v="0"/>
    <n v="0"/>
    <n v="0"/>
    <n v="0"/>
    <n v="0"/>
    <n v="0"/>
    <n v="0"/>
    <n v="0"/>
    <n v="0"/>
    <n v="0"/>
    <n v="0"/>
    <n v="0"/>
  </r>
  <r>
    <x v="0"/>
    <x v="28"/>
    <x v="27"/>
    <n v="0"/>
    <n v="0"/>
    <n v="0"/>
    <n v="0"/>
    <n v="0"/>
    <n v="0"/>
    <n v="0"/>
    <n v="0"/>
    <n v="0"/>
    <n v="0"/>
    <n v="0"/>
    <n v="0"/>
    <n v="0"/>
    <n v="0"/>
    <n v="0"/>
  </r>
  <r>
    <x v="0"/>
    <x v="28"/>
    <x v="28"/>
    <n v="0"/>
    <n v="0"/>
    <n v="0"/>
    <n v="0"/>
    <n v="0"/>
    <n v="0"/>
    <n v="0"/>
    <n v="0"/>
    <n v="0"/>
    <n v="0"/>
    <n v="0"/>
    <n v="0"/>
    <n v="0"/>
    <n v="0"/>
    <n v="0"/>
  </r>
  <r>
    <x v="0"/>
    <x v="28"/>
    <x v="29"/>
    <n v="0"/>
    <n v="0"/>
    <n v="0"/>
    <n v="0"/>
    <n v="0"/>
    <n v="0"/>
    <n v="0"/>
    <n v="0"/>
    <n v="0"/>
    <n v="0"/>
    <n v="0"/>
    <n v="0"/>
    <n v="0"/>
    <n v="0"/>
    <n v="0"/>
  </r>
  <r>
    <x v="0"/>
    <x v="28"/>
    <x v="30"/>
    <n v="0"/>
    <n v="0"/>
    <n v="0"/>
    <n v="0"/>
    <n v="0"/>
    <n v="0"/>
    <n v="0"/>
    <n v="0"/>
    <n v="0"/>
    <n v="0"/>
    <n v="0"/>
    <n v="0"/>
    <n v="0"/>
    <n v="0"/>
    <n v="0"/>
  </r>
  <r>
    <x v="0"/>
    <x v="28"/>
    <x v="31"/>
    <n v="0"/>
    <n v="0"/>
    <n v="0"/>
    <n v="0"/>
    <n v="0"/>
    <n v="0"/>
    <n v="0"/>
    <n v="0"/>
    <n v="0"/>
    <n v="0"/>
    <n v="0"/>
    <n v="0"/>
    <n v="0"/>
    <n v="0"/>
    <n v="0"/>
  </r>
  <r>
    <x v="0"/>
    <x v="28"/>
    <x v="32"/>
    <n v="0"/>
    <n v="0"/>
    <n v="0"/>
    <n v="0"/>
    <n v="0"/>
    <n v="0"/>
    <n v="0"/>
    <n v="0"/>
    <n v="0"/>
    <n v="0"/>
    <n v="0"/>
    <n v="0"/>
    <n v="0"/>
    <n v="0"/>
    <n v="0"/>
  </r>
  <r>
    <x v="0"/>
    <x v="28"/>
    <x v="33"/>
    <n v="0"/>
    <n v="0"/>
    <n v="0"/>
    <n v="0"/>
    <n v="0"/>
    <n v="0"/>
    <n v="0"/>
    <n v="0"/>
    <n v="0"/>
    <n v="0"/>
    <n v="0"/>
    <n v="0"/>
    <n v="0"/>
    <n v="0"/>
    <n v="0"/>
  </r>
  <r>
    <x v="0"/>
    <x v="28"/>
    <x v="34"/>
    <n v="0"/>
    <n v="0"/>
    <n v="0"/>
    <n v="0"/>
    <n v="0"/>
    <n v="0"/>
    <n v="0"/>
    <n v="0"/>
    <n v="0"/>
    <n v="0"/>
    <n v="0"/>
    <n v="0"/>
    <n v="0"/>
    <n v="0"/>
    <n v="0"/>
  </r>
  <r>
    <x v="0"/>
    <x v="28"/>
    <x v="35"/>
    <n v="0"/>
    <n v="0"/>
    <n v="0"/>
    <n v="0"/>
    <n v="0"/>
    <n v="0"/>
    <n v="0"/>
    <n v="0"/>
    <n v="0"/>
    <n v="0"/>
    <n v="0"/>
    <n v="0"/>
    <n v="0"/>
    <n v="0"/>
    <n v="0"/>
  </r>
  <r>
    <x v="0"/>
    <x v="28"/>
    <x v="36"/>
    <n v="0"/>
    <n v="0"/>
    <n v="0"/>
    <n v="0"/>
    <n v="0"/>
    <n v="0"/>
    <n v="0"/>
    <n v="0"/>
    <n v="0"/>
    <n v="0"/>
    <n v="0"/>
    <n v="0"/>
    <n v="0"/>
    <n v="0"/>
    <n v="0"/>
  </r>
  <r>
    <x v="0"/>
    <x v="28"/>
    <x v="37"/>
    <n v="0"/>
    <n v="0"/>
    <n v="0"/>
    <n v="0"/>
    <n v="0"/>
    <n v="0"/>
    <n v="0"/>
    <n v="0"/>
    <n v="0"/>
    <n v="0"/>
    <n v="0"/>
    <n v="0"/>
    <n v="0"/>
    <n v="0"/>
    <n v="0"/>
  </r>
  <r>
    <x v="0"/>
    <x v="28"/>
    <x v="38"/>
    <n v="0"/>
    <n v="0"/>
    <n v="0"/>
    <n v="0"/>
    <n v="0"/>
    <n v="0"/>
    <n v="0"/>
    <n v="0"/>
    <n v="0"/>
    <n v="0"/>
    <n v="0"/>
    <n v="0"/>
    <n v="0"/>
    <n v="0"/>
    <n v="0"/>
  </r>
  <r>
    <x v="0"/>
    <x v="28"/>
    <x v="39"/>
    <n v="0"/>
    <n v="0"/>
    <n v="0"/>
    <n v="0"/>
    <n v="0"/>
    <n v="0"/>
    <n v="0"/>
    <n v="0"/>
    <n v="0"/>
    <n v="0"/>
    <n v="0"/>
    <n v="0"/>
    <n v="0"/>
    <n v="0"/>
    <n v="0"/>
  </r>
  <r>
    <x v="0"/>
    <x v="28"/>
    <x v="40"/>
    <n v="0"/>
    <n v="0"/>
    <n v="0"/>
    <n v="0"/>
    <n v="0"/>
    <n v="0"/>
    <n v="0"/>
    <n v="0"/>
    <n v="0"/>
    <n v="0"/>
    <n v="0"/>
    <n v="0"/>
    <n v="0"/>
    <n v="0"/>
    <n v="0"/>
  </r>
  <r>
    <x v="0"/>
    <x v="28"/>
    <x v="41"/>
    <n v="0"/>
    <n v="0"/>
    <n v="0"/>
    <n v="0"/>
    <n v="0"/>
    <n v="0"/>
    <n v="0"/>
    <n v="0"/>
    <n v="0"/>
    <n v="0"/>
    <n v="0"/>
    <n v="0"/>
    <n v="0"/>
    <n v="0"/>
    <n v="0"/>
  </r>
  <r>
    <x v="1"/>
    <x v="0"/>
    <x v="0"/>
    <n v="2569.6999999999998"/>
    <n v="2559.1"/>
    <n v="2552.3000000000002"/>
    <n v="2589"/>
    <n v="2642.4"/>
    <n v="2671.8"/>
    <n v="2699.6"/>
    <n v="2709.6"/>
    <n v="2716.8"/>
    <n v="2747.6"/>
    <n v="2792.4"/>
    <n v="2836.1"/>
    <n v="2792.5"/>
    <n v="2823.6"/>
    <n v="2929.2"/>
  </r>
  <r>
    <x v="1"/>
    <x v="0"/>
    <x v="1"/>
    <n v="53.3"/>
    <n v="52.4"/>
    <n v="51.9"/>
    <n v="52.1"/>
    <n v="51.7"/>
    <n v="50.5"/>
    <n v="49.5"/>
    <n v="49.1"/>
    <n v="49.1"/>
    <n v="48.4"/>
    <n v="47.7"/>
    <n v="47.3"/>
    <n v="47"/>
    <n v="46.9"/>
    <n v="47"/>
  </r>
  <r>
    <x v="1"/>
    <x v="0"/>
    <x v="2"/>
    <n v="14.2"/>
    <n v="13.2"/>
    <n v="14.1"/>
    <n v="14.4"/>
    <n v="14.4"/>
    <n v="14.4"/>
    <n v="14.7"/>
    <n v="15.4"/>
    <n v="16"/>
    <n v="16.899999999999999"/>
    <n v="17.7"/>
    <n v="18.3"/>
    <n v="19.100000000000001"/>
    <n v="19.600000000000001"/>
    <n v="20.5"/>
  </r>
  <r>
    <x v="1"/>
    <x v="0"/>
    <x v="3"/>
    <n v="4.8"/>
    <n v="4.5999999999999996"/>
    <n v="4.5"/>
    <n v="4.5999999999999996"/>
    <n v="4.9000000000000004"/>
    <n v="4.9000000000000004"/>
    <n v="4.9000000000000004"/>
    <n v="4.7"/>
    <n v="4.3"/>
    <n v="4.3"/>
    <n v="4.5"/>
    <n v="4.5"/>
    <n v="4.5999999999999996"/>
    <n v="4.5999999999999996"/>
    <n v="4.5999999999999996"/>
  </r>
  <r>
    <x v="1"/>
    <x v="0"/>
    <x v="4"/>
    <n v="48.7"/>
    <n v="51.7"/>
    <n v="53.9"/>
    <n v="56.8"/>
    <n v="61.8"/>
    <n v="65.8"/>
    <n v="66.8"/>
    <n v="61.4"/>
    <n v="54"/>
    <n v="51.4"/>
    <n v="51.7"/>
    <n v="55.4"/>
    <n v="57.8"/>
    <n v="57.6"/>
    <n v="59.7"/>
  </r>
  <r>
    <x v="1"/>
    <x v="0"/>
    <x v="5"/>
    <n v="21"/>
    <n v="22.5"/>
    <n v="23.8"/>
    <n v="25.5"/>
    <n v="27.2"/>
    <n v="28.3"/>
    <n v="28.4"/>
    <n v="26.2"/>
    <n v="25"/>
    <n v="23.8"/>
    <n v="23.8"/>
    <n v="24.1"/>
    <n v="24.5"/>
    <n v="24.3"/>
    <n v="24.7"/>
  </r>
  <r>
    <x v="1"/>
    <x v="0"/>
    <x v="6"/>
    <n v="27.8"/>
    <n v="29.2"/>
    <n v="30.1"/>
    <n v="31.3"/>
    <n v="34.6"/>
    <n v="37.5"/>
    <n v="38.4"/>
    <n v="35.200000000000003"/>
    <n v="29.1"/>
    <n v="27.6"/>
    <n v="27.9"/>
    <n v="31.3"/>
    <n v="33.299999999999997"/>
    <n v="33.299999999999997"/>
    <n v="35"/>
  </r>
  <r>
    <x v="1"/>
    <x v="0"/>
    <x v="7"/>
    <n v="251.5"/>
    <n v="240.4"/>
    <n v="230"/>
    <n v="228.7"/>
    <n v="231.3"/>
    <n v="233.5"/>
    <n v="234.3"/>
    <n v="227"/>
    <n v="217"/>
    <n v="213.2"/>
    <n v="215.8"/>
    <n v="220.5"/>
    <n v="215.9"/>
    <n v="215.6"/>
    <n v="221.4"/>
  </r>
  <r>
    <x v="1"/>
    <x v="0"/>
    <x v="8"/>
    <n v="47.2"/>
    <n v="49"/>
    <n v="48.3"/>
    <n v="48.5"/>
    <n v="49.2"/>
    <n v="49.3"/>
    <n v="49.2"/>
    <n v="48.9"/>
    <n v="49.2"/>
    <n v="49.1"/>
    <n v="49.5"/>
    <n v="49.4"/>
    <n v="49.2"/>
    <n v="50.4"/>
    <n v="51.7"/>
  </r>
  <r>
    <x v="1"/>
    <x v="0"/>
    <x v="9"/>
    <n v="5.5"/>
    <n v="4.9000000000000004"/>
    <n v="4.5999999999999996"/>
    <n v="4.5"/>
    <n v="4.4000000000000004"/>
    <n v="4.2"/>
    <n v="4.2"/>
    <n v="4.0999999999999996"/>
    <n v="4.2"/>
    <n v="4.3"/>
    <n v="4.7"/>
    <n v="4.7"/>
    <n v="4.4000000000000004"/>
    <n v="4.7"/>
    <n v="4.8"/>
  </r>
  <r>
    <x v="1"/>
    <x v="0"/>
    <x v="10"/>
    <n v="19.600000000000001"/>
    <n v="17.399999999999999"/>
    <n v="17.3"/>
    <n v="17.2"/>
    <n v="16"/>
    <n v="15.3"/>
    <n v="14.9"/>
    <n v="14.9"/>
    <n v="15"/>
    <n v="15.7"/>
    <n v="15.8"/>
    <n v="15.6"/>
    <n v="15.6"/>
    <n v="16"/>
    <n v="16.3"/>
  </r>
  <r>
    <x v="1"/>
    <x v="0"/>
    <x v="11"/>
    <n v="7.7"/>
    <n v="7"/>
    <n v="6.7"/>
    <n v="6.3"/>
    <n v="6"/>
    <n v="5.8"/>
    <n v="5.5"/>
    <n v="5.3"/>
    <n v="4.9000000000000004"/>
    <n v="4.9000000000000004"/>
    <n v="4.8"/>
    <n v="4.7"/>
    <n v="4.3"/>
    <n v="3.9"/>
    <n v="3.9"/>
  </r>
  <r>
    <x v="1"/>
    <x v="0"/>
    <x v="12"/>
    <n v="15.9"/>
    <n v="14.2"/>
    <n v="14.3"/>
    <n v="14.1"/>
    <n v="13.2"/>
    <n v="13.4"/>
    <n v="13.2"/>
    <n v="12.9"/>
    <n v="12.9"/>
    <n v="13.1"/>
    <n v="13.4"/>
    <n v="13.5"/>
    <n v="13.3"/>
    <n v="13.4"/>
    <n v="13.8"/>
  </r>
  <r>
    <x v="1"/>
    <x v="0"/>
    <x v="13"/>
    <n v="16.8"/>
    <n v="14.8"/>
    <n v="14.2"/>
    <n v="14.2"/>
    <n v="14.2"/>
    <n v="14"/>
    <n v="13.9"/>
    <n v="13.9"/>
    <n v="14.1"/>
    <n v="14.5"/>
    <n v="14.8"/>
    <n v="14.7"/>
    <n v="14.3"/>
    <n v="14.2"/>
    <n v="14.7"/>
  </r>
  <r>
    <x v="1"/>
    <x v="0"/>
    <x v="14"/>
    <n v="12.6"/>
    <n v="11.3"/>
    <n v="10.3"/>
    <n v="10"/>
    <n v="9.4"/>
    <n v="9.1"/>
    <n v="9.1999999999999993"/>
    <n v="9.4"/>
    <n v="10"/>
    <n v="10.1"/>
    <n v="10.3"/>
    <n v="10.5"/>
    <n v="10.4"/>
    <n v="10.3"/>
    <n v="10.6"/>
  </r>
  <r>
    <x v="1"/>
    <x v="0"/>
    <x v="15"/>
    <n v="60.6"/>
    <n v="61.1"/>
    <n v="58.2"/>
    <n v="58.6"/>
    <n v="61.8"/>
    <n v="63.7"/>
    <n v="64.8"/>
    <n v="63"/>
    <n v="57.2"/>
    <n v="53.7"/>
    <n v="54"/>
    <n v="56.9"/>
    <n v="56.1"/>
    <n v="55.4"/>
    <n v="57.7"/>
  </r>
  <r>
    <x v="1"/>
    <x v="0"/>
    <x v="16"/>
    <n v="33.6"/>
    <n v="30.9"/>
    <n v="27.9"/>
    <n v="27.3"/>
    <n v="28.4"/>
    <n v="29.4"/>
    <n v="29.7"/>
    <n v="25.2"/>
    <n v="21.6"/>
    <n v="19.8"/>
    <n v="20.5"/>
    <n v="21.1"/>
    <n v="20"/>
    <n v="18.7"/>
    <n v="18.5"/>
  </r>
  <r>
    <x v="1"/>
    <x v="0"/>
    <x v="17"/>
    <n v="12.3"/>
    <n v="11.2"/>
    <n v="10.1"/>
    <n v="9.5"/>
    <n v="9.4"/>
    <n v="9"/>
    <n v="8.6999999999999993"/>
    <n v="8.6"/>
    <n v="8.5"/>
    <n v="8.6"/>
    <n v="8.5"/>
    <n v="8.6"/>
    <n v="8.1999999999999993"/>
    <n v="8.6"/>
    <n v="9"/>
  </r>
  <r>
    <x v="1"/>
    <x v="0"/>
    <x v="18"/>
    <n v="19.7"/>
    <n v="18.600000000000001"/>
    <n v="18.3"/>
    <n v="18.5"/>
    <n v="19.5"/>
    <n v="20.5"/>
    <n v="21.1"/>
    <n v="20.8"/>
    <n v="19.3"/>
    <n v="19.3"/>
    <n v="19.600000000000001"/>
    <n v="20.7"/>
    <n v="20.100000000000001"/>
    <n v="20"/>
    <n v="20.399999999999999"/>
  </r>
  <r>
    <x v="1"/>
    <x v="0"/>
    <x v="19"/>
    <n v="15.3"/>
    <n v="14.3"/>
    <n v="14.2"/>
    <n v="14.4"/>
    <n v="14.7"/>
    <n v="14.6"/>
    <n v="15"/>
    <n v="15.3"/>
    <n v="15.7"/>
    <n v="15.7"/>
    <n v="15.7"/>
    <n v="15.9"/>
    <n v="16.2"/>
    <n v="16.600000000000001"/>
    <n v="17.100000000000001"/>
  </r>
  <r>
    <x v="1"/>
    <x v="0"/>
    <x v="20"/>
    <n v="14.3"/>
    <n v="13.8"/>
    <n v="13.9"/>
    <n v="14"/>
    <n v="14"/>
    <n v="14.2"/>
    <n v="14.6"/>
    <n v="15"/>
    <n v="15.4"/>
    <n v="15.7"/>
    <n v="16.5"/>
    <n v="17"/>
    <n v="17.3"/>
    <n v="17.7"/>
    <n v="18.2"/>
  </r>
  <r>
    <x v="1"/>
    <x v="0"/>
    <x v="21"/>
    <n v="193.1"/>
    <n v="184.9"/>
    <n v="182.2"/>
    <n v="189"/>
    <n v="199.5"/>
    <n v="205.4"/>
    <n v="210"/>
    <n v="215"/>
    <n v="220.8"/>
    <n v="230"/>
    <n v="238.2"/>
    <n v="245.4"/>
    <n v="244.8"/>
    <n v="246"/>
    <n v="256.60000000000002"/>
  </r>
  <r>
    <x v="1"/>
    <x v="0"/>
    <x v="22"/>
    <n v="365.9"/>
    <n v="359.5"/>
    <n v="353.2"/>
    <n v="350.5"/>
    <n v="355"/>
    <n v="354.5"/>
    <n v="358.1"/>
    <n v="360.9"/>
    <n v="359.9"/>
    <n v="361.1"/>
    <n v="361"/>
    <n v="358.4"/>
    <n v="351.7"/>
    <n v="356.3"/>
    <n v="363.9"/>
  </r>
  <r>
    <x v="1"/>
    <x v="0"/>
    <x v="23"/>
    <n v="0.2"/>
    <n v="0.2"/>
    <n v="0.2"/>
    <n v="0.2"/>
    <n v="0.2"/>
    <n v="0.3"/>
    <n v="0.3"/>
    <n v="0.3"/>
    <n v="0.2"/>
    <n v="0.2"/>
    <n v="0.2"/>
    <n v="0.2"/>
    <n v="0.2"/>
    <n v="0.2"/>
    <n v="0.2"/>
  </r>
  <r>
    <x v="1"/>
    <x v="0"/>
    <x v="24"/>
    <n v="21"/>
    <n v="20.6"/>
    <n v="24.2"/>
    <n v="24.6"/>
    <n v="26.1"/>
    <n v="26.2"/>
    <n v="21"/>
    <n v="21.3"/>
    <n v="21.1"/>
    <n v="20.7"/>
    <n v="20.9"/>
    <n v="21.1"/>
    <n v="19.3"/>
    <n v="18.8"/>
    <n v="18.899999999999999"/>
  </r>
  <r>
    <x v="1"/>
    <x v="0"/>
    <x v="25"/>
    <n v="115.8"/>
    <n v="117.1"/>
    <n v="117.8"/>
    <n v="117.2"/>
    <n v="117.5"/>
    <n v="118.6"/>
    <n v="119"/>
    <n v="119"/>
    <n v="118.5"/>
    <n v="117.2"/>
    <n v="118.9"/>
    <n v="120"/>
    <n v="114.5"/>
    <n v="110.8"/>
    <n v="116.9"/>
  </r>
  <r>
    <x v="1"/>
    <x v="0"/>
    <x v="26"/>
    <n v="22.9"/>
    <n v="22.4"/>
    <n v="21.5"/>
    <n v="20.6"/>
    <n v="20.8"/>
    <n v="20.100000000000001"/>
    <n v="19.899999999999999"/>
    <n v="19.600000000000001"/>
    <n v="19.3"/>
    <n v="18.5"/>
    <n v="17.8"/>
    <n v="17.100000000000001"/>
    <n v="16.600000000000001"/>
    <n v="17"/>
    <n v="17.3"/>
  </r>
  <r>
    <x v="1"/>
    <x v="0"/>
    <x v="27"/>
    <n v="81.7"/>
    <n v="79"/>
    <n v="79.099999999999994"/>
    <n v="81.5"/>
    <n v="82.8"/>
    <n v="84.8"/>
    <n v="88.4"/>
    <n v="91.1"/>
    <n v="94.9"/>
    <n v="98.8"/>
    <n v="100.9"/>
    <n v="103.4"/>
    <n v="91.5"/>
    <n v="85.7"/>
    <n v="108.4"/>
  </r>
  <r>
    <x v="1"/>
    <x v="0"/>
    <x v="28"/>
    <n v="84.3"/>
    <n v="85.3"/>
    <n v="85.4"/>
    <n v="86.5"/>
    <n v="88.1"/>
    <n v="88.9"/>
    <n v="91.1"/>
    <n v="92.2"/>
    <n v="91.6"/>
    <n v="92.7"/>
    <n v="95.9"/>
    <n v="100.6"/>
    <n v="99.3"/>
    <n v="105"/>
    <n v="112.8"/>
  </r>
  <r>
    <x v="1"/>
    <x v="0"/>
    <x v="29"/>
    <n v="49.8"/>
    <n v="52.5"/>
    <n v="51.1"/>
    <n v="49.8"/>
    <n v="49.8"/>
    <n v="49.1"/>
    <n v="48.7"/>
    <n v="47.9"/>
    <n v="47.3"/>
    <n v="46.7"/>
    <n v="46.4"/>
    <n v="46.8"/>
    <n v="47.4"/>
    <n v="48.4"/>
    <n v="49.9"/>
  </r>
  <r>
    <x v="1"/>
    <x v="0"/>
    <x v="30"/>
    <n v="27.6"/>
    <n v="26.3"/>
    <n v="25.8"/>
    <n v="26.4"/>
    <n v="27.8"/>
    <n v="27.3"/>
    <n v="27.5"/>
    <n v="28.2"/>
    <n v="28.8"/>
    <n v="29.4"/>
    <n v="29.9"/>
    <n v="29.8"/>
    <n v="29.9"/>
    <n v="30.1"/>
    <n v="31.4"/>
  </r>
  <r>
    <x v="1"/>
    <x v="0"/>
    <x v="31"/>
    <s v=":"/>
    <s v=":"/>
    <s v=":"/>
    <s v=":"/>
    <s v=":"/>
    <s v=":"/>
    <s v=":"/>
    <s v=":"/>
    <s v=":"/>
    <s v=":"/>
    <s v=":"/>
    <s v=":"/>
    <s v=":"/>
    <s v=":"/>
    <s v=":"/>
  </r>
  <r>
    <x v="1"/>
    <x v="0"/>
    <x v="32"/>
    <n v="124.8"/>
    <n v="125.2"/>
    <n v="124"/>
    <n v="125.8"/>
    <n v="129.1"/>
    <n v="132.1"/>
    <n v="134.30000000000001"/>
    <n v="135.4"/>
    <n v="133.80000000000001"/>
    <n v="135.30000000000001"/>
    <n v="141.1"/>
    <n v="146.6"/>
    <n v="146.19999999999999"/>
    <n v="149.19999999999999"/>
    <n v="157.4"/>
  </r>
  <r>
    <x v="1"/>
    <x v="0"/>
    <x v="33"/>
    <n v="122.5"/>
    <n v="114.3"/>
    <n v="112"/>
    <n v="118.5"/>
    <n v="124.7"/>
    <n v="125.3"/>
    <n v="126.6"/>
    <n v="122.9"/>
    <n v="123.3"/>
    <n v="130.1"/>
    <n v="138"/>
    <n v="142.1"/>
    <n v="131"/>
    <n v="132.1"/>
    <n v="142.9"/>
  </r>
  <r>
    <x v="1"/>
    <x v="0"/>
    <x v="34"/>
    <n v="169.4"/>
    <n v="175.2"/>
    <n v="177.4"/>
    <n v="181.6"/>
    <n v="183.6"/>
    <n v="184.2"/>
    <n v="186.5"/>
    <n v="190.8"/>
    <n v="193.4"/>
    <n v="196"/>
    <n v="194.3"/>
    <n v="195.3"/>
    <n v="197.8"/>
    <n v="203.3"/>
    <n v="204.4"/>
  </r>
  <r>
    <x v="1"/>
    <x v="0"/>
    <x v="35"/>
    <n v="194.7"/>
    <n v="198.6"/>
    <n v="200.2"/>
    <n v="202.5"/>
    <n v="205"/>
    <n v="207.5"/>
    <n v="210.2"/>
    <n v="211.6"/>
    <n v="214.8"/>
    <n v="218.6"/>
    <n v="222.5"/>
    <n v="225.8"/>
    <n v="224.3"/>
    <n v="228.4"/>
    <n v="232.9"/>
  </r>
  <r>
    <x v="1"/>
    <x v="0"/>
    <x v="36"/>
    <n v="504.1"/>
    <n v="514.79999999999995"/>
    <n v="522.79999999999995"/>
    <n v="535.79999999999995"/>
    <n v="545.29999999999995"/>
    <n v="554.79999999999995"/>
    <n v="562"/>
    <n v="569.29999999999995"/>
    <n v="577.79999999999995"/>
    <n v="583.4"/>
    <n v="587.6"/>
    <n v="593"/>
    <n v="592.70000000000005"/>
    <n v="603.79999999999995"/>
    <n v="609.29999999999995"/>
  </r>
  <r>
    <x v="1"/>
    <x v="0"/>
    <x v="37"/>
    <n v="89.9"/>
    <n v="93"/>
    <n v="93"/>
    <n v="93.8"/>
    <n v="94.4"/>
    <n v="94.8"/>
    <n v="96.3"/>
    <n v="96.4"/>
    <n v="99.6"/>
    <n v="103.2"/>
    <n v="109.3"/>
    <n v="111.5"/>
    <n v="107.2"/>
    <n v="110"/>
    <n v="117.4"/>
  </r>
  <r>
    <x v="1"/>
    <x v="0"/>
    <x v="38"/>
    <n v="0"/>
    <n v="0"/>
    <n v="0"/>
    <n v="0"/>
    <n v="0"/>
    <n v="0"/>
    <n v="0"/>
    <n v="0"/>
    <n v="0"/>
    <n v="0"/>
    <n v="0"/>
    <n v="0"/>
    <n v="0"/>
    <n v="0"/>
    <n v="0"/>
  </r>
  <r>
    <x v="1"/>
    <x v="0"/>
    <x v="39"/>
    <n v="739.7"/>
    <n v="753"/>
    <n v="762.7"/>
    <n v="777.6"/>
    <n v="789.9"/>
    <n v="800.7"/>
    <n v="809.6"/>
    <n v="818.5"/>
    <n v="827.3"/>
    <n v="838.8"/>
    <n v="848.9"/>
    <n v="856.7"/>
    <n v="857.4"/>
    <n v="873.5"/>
    <n v="881.7"/>
  </r>
  <r>
    <x v="1"/>
    <x v="0"/>
    <x v="40"/>
    <n v="261.60000000000002"/>
    <n v="265.8"/>
    <n v="268.8"/>
    <n v="273.39999999999998"/>
    <n v="277.39999999999998"/>
    <n v="281"/>
    <n v="287.10000000000002"/>
    <n v="293.2"/>
    <n v="296.3"/>
    <n v="299.3"/>
    <n v="302"/>
    <n v="304"/>
    <n v="308.39999999999998"/>
    <n v="317"/>
    <n v="322.39999999999998"/>
  </r>
  <r>
    <x v="1"/>
    <x v="0"/>
    <x v="41"/>
    <n v="478.1"/>
    <n v="487.2"/>
    <n v="493.9"/>
    <n v="504.2"/>
    <n v="512.5"/>
    <n v="519.70000000000005"/>
    <n v="522.6"/>
    <n v="525.29999999999995"/>
    <n v="531.1"/>
    <n v="539.5"/>
    <n v="546.9"/>
    <n v="552.70000000000005"/>
    <n v="548.9"/>
    <n v="556.6"/>
    <n v="559.20000000000005"/>
  </r>
  <r>
    <x v="1"/>
    <x v="1"/>
    <x v="0"/>
    <n v="0"/>
    <n v="0"/>
    <n v="0"/>
    <n v="0"/>
    <n v="0"/>
    <n v="0"/>
    <n v="0"/>
    <n v="0"/>
    <n v="0"/>
    <n v="0"/>
    <n v="0"/>
    <n v="0"/>
    <n v="560"/>
    <n v="563.70000000000005"/>
    <n v="586.70000000000005"/>
  </r>
  <r>
    <x v="1"/>
    <x v="1"/>
    <x v="1"/>
    <n v="0"/>
    <n v="0"/>
    <n v="0"/>
    <n v="0"/>
    <n v="0"/>
    <n v="0"/>
    <n v="0"/>
    <n v="0"/>
    <n v="0"/>
    <n v="0"/>
    <n v="0"/>
    <n v="0"/>
    <n v="7.6"/>
    <n v="7.7"/>
    <n v="7.9"/>
  </r>
  <r>
    <x v="1"/>
    <x v="1"/>
    <x v="2"/>
    <n v="0"/>
    <n v="0"/>
    <n v="0"/>
    <n v="0"/>
    <n v="0"/>
    <n v="0"/>
    <n v="0"/>
    <n v="0"/>
    <n v="0"/>
    <n v="0"/>
    <n v="0"/>
    <n v="0"/>
    <s v=":"/>
    <s v=":"/>
    <s v=":"/>
  </r>
  <r>
    <x v="1"/>
    <x v="1"/>
    <x v="3"/>
    <n v="0"/>
    <n v="0"/>
    <n v="0"/>
    <n v="0"/>
    <n v="0"/>
    <n v="0"/>
    <n v="0"/>
    <n v="0"/>
    <n v="0"/>
    <n v="0"/>
    <n v="0"/>
    <n v="0"/>
    <s v=":"/>
    <s v=":"/>
    <s v=":"/>
  </r>
  <r>
    <x v="1"/>
    <x v="1"/>
    <x v="4"/>
    <n v="0"/>
    <n v="0"/>
    <n v="0"/>
    <n v="0"/>
    <n v="0"/>
    <n v="0"/>
    <n v="0"/>
    <n v="0"/>
    <n v="0"/>
    <n v="0"/>
    <n v="0"/>
    <n v="0"/>
    <s v=":"/>
    <s v=":"/>
    <s v=":"/>
  </r>
  <r>
    <x v="1"/>
    <x v="1"/>
    <x v="5"/>
    <n v="0"/>
    <n v="0"/>
    <n v="0"/>
    <n v="0"/>
    <n v="0"/>
    <n v="0"/>
    <n v="0"/>
    <n v="0"/>
    <n v="0"/>
    <n v="0"/>
    <n v="0"/>
    <n v="0"/>
    <s v=":"/>
    <s v=":"/>
    <s v=":"/>
  </r>
  <r>
    <x v="1"/>
    <x v="1"/>
    <x v="6"/>
    <n v="0"/>
    <n v="0"/>
    <n v="0"/>
    <n v="0"/>
    <n v="0"/>
    <n v="0"/>
    <n v="0"/>
    <n v="0"/>
    <n v="0"/>
    <n v="0"/>
    <n v="0"/>
    <n v="0"/>
    <s v=":"/>
    <s v=":"/>
    <s v=":"/>
  </r>
  <r>
    <x v="1"/>
    <x v="1"/>
    <x v="7"/>
    <n v="0"/>
    <n v="0"/>
    <n v="0"/>
    <n v="0"/>
    <n v="0"/>
    <n v="0"/>
    <n v="0"/>
    <n v="0"/>
    <n v="0"/>
    <n v="0"/>
    <n v="0"/>
    <n v="0"/>
    <n v="41.1"/>
    <n v="40.700000000000003"/>
    <n v="41.6"/>
  </r>
  <r>
    <x v="1"/>
    <x v="1"/>
    <x v="8"/>
    <n v="0"/>
    <n v="0"/>
    <n v="0"/>
    <n v="0"/>
    <n v="0"/>
    <n v="0"/>
    <n v="0"/>
    <n v="0"/>
    <n v="0"/>
    <n v="0"/>
    <n v="0"/>
    <n v="0"/>
    <n v="7.7"/>
    <n v="7.8"/>
    <n v="8.1"/>
  </r>
  <r>
    <x v="1"/>
    <x v="1"/>
    <x v="9"/>
    <n v="0"/>
    <n v="0"/>
    <n v="0"/>
    <n v="0"/>
    <n v="0"/>
    <n v="0"/>
    <n v="0"/>
    <n v="0"/>
    <n v="0"/>
    <n v="0"/>
    <n v="0"/>
    <n v="0"/>
    <n v="0.7"/>
    <n v="0.8"/>
    <n v="0.7"/>
  </r>
  <r>
    <x v="1"/>
    <x v="1"/>
    <x v="10"/>
    <n v="0"/>
    <n v="0"/>
    <n v="0"/>
    <n v="0"/>
    <n v="0"/>
    <n v="0"/>
    <n v="0"/>
    <n v="0"/>
    <n v="0"/>
    <n v="0"/>
    <n v="0"/>
    <n v="0"/>
    <n v="3.2"/>
    <n v="3.2"/>
    <n v="3.3"/>
  </r>
  <r>
    <x v="1"/>
    <x v="1"/>
    <x v="11"/>
    <n v="0"/>
    <n v="0"/>
    <n v="0"/>
    <n v="0"/>
    <n v="0"/>
    <n v="0"/>
    <n v="0"/>
    <n v="0"/>
    <n v="0"/>
    <n v="0"/>
    <n v="0"/>
    <n v="0"/>
    <n v="1.2"/>
    <n v="1.1000000000000001"/>
    <n v="1.1000000000000001"/>
  </r>
  <r>
    <x v="1"/>
    <x v="1"/>
    <x v="12"/>
    <n v="0"/>
    <n v="0"/>
    <n v="0"/>
    <n v="0"/>
    <n v="0"/>
    <n v="0"/>
    <n v="0"/>
    <n v="0"/>
    <n v="0"/>
    <n v="0"/>
    <n v="0"/>
    <n v="0"/>
    <n v="3"/>
    <n v="3"/>
    <n v="3.3"/>
  </r>
  <r>
    <x v="1"/>
    <x v="1"/>
    <x v="13"/>
    <n v="0"/>
    <n v="0"/>
    <n v="0"/>
    <n v="0"/>
    <n v="0"/>
    <n v="0"/>
    <n v="0"/>
    <n v="0"/>
    <n v="0"/>
    <n v="0"/>
    <n v="0"/>
    <n v="0"/>
    <n v="3.7"/>
    <n v="3.8"/>
    <n v="3.9"/>
  </r>
  <r>
    <x v="1"/>
    <x v="1"/>
    <x v="14"/>
    <n v="0"/>
    <n v="0"/>
    <n v="0"/>
    <n v="0"/>
    <n v="0"/>
    <n v="0"/>
    <n v="0"/>
    <n v="0"/>
    <n v="0"/>
    <n v="0"/>
    <n v="0"/>
    <n v="0"/>
    <n v="0.1"/>
    <n v="0.1"/>
    <n v="0.1"/>
  </r>
  <r>
    <x v="1"/>
    <x v="1"/>
    <x v="15"/>
    <n v="0"/>
    <n v="0"/>
    <n v="0"/>
    <n v="0"/>
    <n v="0"/>
    <n v="0"/>
    <n v="0"/>
    <n v="0"/>
    <n v="0"/>
    <n v="0"/>
    <n v="0"/>
    <n v="0"/>
    <n v="13.2"/>
    <n v="12.9"/>
    <n v="13.4"/>
  </r>
  <r>
    <x v="1"/>
    <x v="1"/>
    <x v="16"/>
    <n v="0"/>
    <n v="0"/>
    <n v="0"/>
    <n v="0"/>
    <n v="0"/>
    <n v="0"/>
    <n v="0"/>
    <n v="0"/>
    <n v="0"/>
    <n v="0"/>
    <n v="0"/>
    <n v="0"/>
    <n v="3.3"/>
    <n v="3"/>
    <n v="2.8"/>
  </r>
  <r>
    <x v="1"/>
    <x v="1"/>
    <x v="17"/>
    <n v="0"/>
    <n v="0"/>
    <n v="0"/>
    <n v="0"/>
    <n v="0"/>
    <n v="0"/>
    <n v="0"/>
    <n v="0"/>
    <n v="0"/>
    <n v="0"/>
    <n v="0"/>
    <n v="0"/>
    <n v="1.4"/>
    <n v="1.5"/>
    <n v="1.6"/>
  </r>
  <r>
    <x v="1"/>
    <x v="1"/>
    <x v="18"/>
    <n v="0"/>
    <n v="0"/>
    <n v="0"/>
    <n v="0"/>
    <n v="0"/>
    <n v="0"/>
    <n v="0"/>
    <n v="0"/>
    <n v="0"/>
    <n v="0"/>
    <n v="0"/>
    <n v="0"/>
    <n v="3.5"/>
    <n v="3.5"/>
    <n v="3.5"/>
  </r>
  <r>
    <x v="1"/>
    <x v="1"/>
    <x v="19"/>
    <n v="0"/>
    <n v="0"/>
    <n v="0"/>
    <n v="0"/>
    <n v="0"/>
    <n v="0"/>
    <n v="0"/>
    <n v="0"/>
    <n v="0"/>
    <n v="0"/>
    <n v="0"/>
    <n v="0"/>
    <n v="1.3"/>
    <n v="1.4"/>
    <n v="1.3"/>
  </r>
  <r>
    <x v="1"/>
    <x v="1"/>
    <x v="20"/>
    <n v="0"/>
    <n v="0"/>
    <n v="0"/>
    <n v="0"/>
    <n v="0"/>
    <n v="0"/>
    <n v="0"/>
    <n v="0"/>
    <n v="0"/>
    <n v="0"/>
    <n v="0"/>
    <n v="0"/>
    <n v="4.0999999999999996"/>
    <n v="4.0999999999999996"/>
    <n v="4.3"/>
  </r>
  <r>
    <x v="1"/>
    <x v="1"/>
    <x v="21"/>
    <n v="0"/>
    <n v="0"/>
    <n v="0"/>
    <n v="0"/>
    <n v="0"/>
    <n v="0"/>
    <n v="0"/>
    <n v="0"/>
    <n v="0"/>
    <n v="0"/>
    <n v="0"/>
    <n v="0"/>
    <n v="60.1"/>
    <n v="59.5"/>
    <n v="62.6"/>
  </r>
  <r>
    <x v="1"/>
    <x v="1"/>
    <x v="22"/>
    <n v="0"/>
    <n v="0"/>
    <n v="0"/>
    <n v="0"/>
    <n v="0"/>
    <n v="0"/>
    <n v="0"/>
    <n v="0"/>
    <n v="0"/>
    <n v="0"/>
    <n v="0"/>
    <n v="0"/>
    <n v="90.7"/>
    <n v="92.5"/>
    <n v="95"/>
  </r>
  <r>
    <x v="1"/>
    <x v="1"/>
    <x v="23"/>
    <n v="0"/>
    <n v="0"/>
    <n v="0"/>
    <n v="0"/>
    <n v="0"/>
    <n v="0"/>
    <n v="0"/>
    <n v="0"/>
    <n v="0"/>
    <n v="0"/>
    <n v="0"/>
    <n v="0"/>
    <n v="0"/>
    <n v="0"/>
    <n v="0"/>
  </r>
  <r>
    <x v="1"/>
    <x v="1"/>
    <x v="24"/>
    <n v="0"/>
    <n v="0"/>
    <n v="0"/>
    <n v="0"/>
    <n v="0"/>
    <n v="0"/>
    <n v="0"/>
    <n v="0"/>
    <n v="0"/>
    <n v="0"/>
    <n v="0"/>
    <n v="0"/>
    <n v="2.1"/>
    <n v="0.7"/>
    <n v="1.7"/>
  </r>
  <r>
    <x v="1"/>
    <x v="1"/>
    <x v="25"/>
    <n v="0"/>
    <n v="0"/>
    <n v="0"/>
    <n v="0"/>
    <n v="0"/>
    <n v="0"/>
    <n v="0"/>
    <n v="0"/>
    <n v="0"/>
    <n v="0"/>
    <n v="0"/>
    <n v="0"/>
    <n v="25.6"/>
    <n v="24.3"/>
    <n v="27.2"/>
  </r>
  <r>
    <x v="1"/>
    <x v="1"/>
    <x v="26"/>
    <n v="0"/>
    <n v="0"/>
    <n v="0"/>
    <n v="0"/>
    <n v="0"/>
    <n v="0"/>
    <n v="0"/>
    <n v="0"/>
    <n v="0"/>
    <n v="0"/>
    <n v="0"/>
    <n v="0"/>
    <n v="4.3"/>
    <n v="4.8"/>
    <n v="4.8"/>
  </r>
  <r>
    <x v="1"/>
    <x v="1"/>
    <x v="27"/>
    <n v="0"/>
    <n v="0"/>
    <n v="0"/>
    <n v="0"/>
    <n v="0"/>
    <n v="0"/>
    <n v="0"/>
    <n v="0"/>
    <n v="0"/>
    <n v="0"/>
    <n v="0"/>
    <n v="0"/>
    <n v="16.399999999999999"/>
    <n v="15.1"/>
    <n v="19"/>
  </r>
  <r>
    <x v="1"/>
    <x v="1"/>
    <x v="28"/>
    <n v="0"/>
    <n v="0"/>
    <n v="0"/>
    <n v="0"/>
    <n v="0"/>
    <n v="0"/>
    <n v="0"/>
    <n v="0"/>
    <n v="0"/>
    <n v="0"/>
    <n v="0"/>
    <n v="0"/>
    <n v="19.600000000000001"/>
    <n v="19.7"/>
    <n v="20.7"/>
  </r>
  <r>
    <x v="1"/>
    <x v="1"/>
    <x v="29"/>
    <n v="0"/>
    <n v="0"/>
    <n v="0"/>
    <n v="0"/>
    <n v="0"/>
    <n v="0"/>
    <n v="0"/>
    <n v="0"/>
    <n v="0"/>
    <n v="0"/>
    <n v="0"/>
    <n v="0"/>
    <n v="6"/>
    <n v="6.3"/>
    <n v="6.3"/>
  </r>
  <r>
    <x v="1"/>
    <x v="1"/>
    <x v="30"/>
    <n v="0"/>
    <n v="0"/>
    <n v="0"/>
    <n v="0"/>
    <n v="0"/>
    <n v="0"/>
    <n v="0"/>
    <n v="0"/>
    <n v="0"/>
    <n v="0"/>
    <n v="0"/>
    <n v="0"/>
    <n v="5.9"/>
    <n v="6"/>
    <n v="6.2"/>
  </r>
  <r>
    <x v="1"/>
    <x v="1"/>
    <x v="31"/>
    <n v="0"/>
    <n v="0"/>
    <n v="0"/>
    <n v="0"/>
    <n v="0"/>
    <n v="0"/>
    <n v="0"/>
    <n v="0"/>
    <n v="0"/>
    <n v="0"/>
    <n v="0"/>
    <n v="0"/>
    <n v="0"/>
    <s v=":"/>
    <s v=":"/>
  </r>
  <r>
    <x v="1"/>
    <x v="1"/>
    <x v="32"/>
    <n v="0"/>
    <n v="0"/>
    <n v="0"/>
    <n v="0"/>
    <n v="0"/>
    <n v="0"/>
    <n v="0"/>
    <n v="0"/>
    <n v="0"/>
    <n v="0"/>
    <n v="0"/>
    <n v="0"/>
    <n v="26.8"/>
    <n v="27.1"/>
    <n v="28.3"/>
  </r>
  <r>
    <x v="1"/>
    <x v="1"/>
    <x v="33"/>
    <n v="0"/>
    <n v="0"/>
    <n v="0"/>
    <n v="0"/>
    <n v="0"/>
    <n v="0"/>
    <n v="0"/>
    <n v="0"/>
    <n v="0"/>
    <n v="0"/>
    <n v="0"/>
    <n v="0"/>
    <n v="26.5"/>
    <n v="26.4"/>
    <n v="27.8"/>
  </r>
  <r>
    <x v="1"/>
    <x v="1"/>
    <x v="34"/>
    <n v="0"/>
    <n v="0"/>
    <n v="0"/>
    <n v="0"/>
    <n v="0"/>
    <n v="0"/>
    <n v="0"/>
    <n v="0"/>
    <n v="0"/>
    <n v="0"/>
    <n v="0"/>
    <n v="0"/>
    <n v="34.6"/>
    <n v="36"/>
    <n v="36.6"/>
  </r>
  <r>
    <x v="1"/>
    <x v="1"/>
    <x v="35"/>
    <n v="0"/>
    <n v="0"/>
    <n v="0"/>
    <n v="0"/>
    <n v="0"/>
    <n v="0"/>
    <n v="0"/>
    <n v="0"/>
    <n v="0"/>
    <n v="0"/>
    <n v="0"/>
    <n v="0"/>
    <n v="40.9"/>
    <n v="42.2"/>
    <n v="43.5"/>
  </r>
  <r>
    <x v="1"/>
    <x v="1"/>
    <x v="36"/>
    <n v="0"/>
    <n v="0"/>
    <n v="0"/>
    <n v="0"/>
    <n v="0"/>
    <n v="0"/>
    <n v="0"/>
    <n v="0"/>
    <n v="0"/>
    <n v="0"/>
    <n v="0"/>
    <n v="0"/>
    <n v="122.6"/>
    <n v="125.1"/>
    <n v="126.3"/>
  </r>
  <r>
    <x v="1"/>
    <x v="1"/>
    <x v="37"/>
    <n v="0"/>
    <n v="0"/>
    <n v="0"/>
    <n v="0"/>
    <n v="0"/>
    <n v="0"/>
    <n v="0"/>
    <n v="0"/>
    <n v="0"/>
    <n v="0"/>
    <n v="0"/>
    <n v="0"/>
    <n v="18.100000000000001"/>
    <n v="18.8"/>
    <n v="20.2"/>
  </r>
  <r>
    <x v="1"/>
    <x v="1"/>
    <x v="38"/>
    <n v="0"/>
    <n v="0"/>
    <n v="0"/>
    <n v="0"/>
    <n v="0"/>
    <n v="0"/>
    <n v="0"/>
    <n v="0"/>
    <n v="0"/>
    <n v="0"/>
    <n v="0"/>
    <n v="0"/>
    <n v="0"/>
    <n v="0"/>
    <n v="0"/>
  </r>
  <r>
    <x v="1"/>
    <x v="1"/>
    <x v="39"/>
    <n v="0"/>
    <n v="0"/>
    <n v="0"/>
    <n v="0"/>
    <n v="0"/>
    <n v="0"/>
    <n v="0"/>
    <n v="0"/>
    <n v="0"/>
    <n v="0"/>
    <n v="0"/>
    <n v="0"/>
    <n v="164.6"/>
    <n v="169.4"/>
    <n v="171.9"/>
  </r>
  <r>
    <x v="1"/>
    <x v="1"/>
    <x v="40"/>
    <n v="0"/>
    <n v="0"/>
    <n v="0"/>
    <n v="0"/>
    <n v="0"/>
    <n v="0"/>
    <n v="0"/>
    <n v="0"/>
    <n v="0"/>
    <n v="0"/>
    <n v="0"/>
    <n v="0"/>
    <n v="48"/>
    <n v="50.4"/>
    <n v="52"/>
  </r>
  <r>
    <x v="1"/>
    <x v="1"/>
    <x v="41"/>
    <n v="0"/>
    <n v="0"/>
    <n v="0"/>
    <n v="0"/>
    <n v="0"/>
    <n v="0"/>
    <n v="0"/>
    <n v="0"/>
    <n v="0"/>
    <n v="0"/>
    <n v="0"/>
    <n v="0"/>
    <n v="116.6"/>
    <n v="119"/>
    <n v="119.9"/>
  </r>
  <r>
    <x v="1"/>
    <x v="2"/>
    <x v="0"/>
    <n v="120.9"/>
    <n v="119.4"/>
    <n v="117.4"/>
    <n v="118.9"/>
    <n v="120.4"/>
    <n v="119.9"/>
    <n v="120.1"/>
    <n v="120.9"/>
    <n v="122.6"/>
    <n v="124"/>
    <n v="125.9"/>
    <n v="128"/>
    <n v="0"/>
    <n v="0"/>
    <n v="0"/>
  </r>
  <r>
    <x v="1"/>
    <x v="2"/>
    <x v="1"/>
    <n v="2.5"/>
    <n v="2.5"/>
    <n v="2.5"/>
    <n v="2.4"/>
    <n v="2.5"/>
    <n v="2.4"/>
    <n v="2.4"/>
    <n v="2.4"/>
    <n v="2.5"/>
    <n v="2.5"/>
    <n v="2.4"/>
    <n v="2.4"/>
    <n v="0"/>
    <n v="0"/>
    <n v="0"/>
  </r>
  <r>
    <x v="1"/>
    <x v="2"/>
    <x v="2"/>
    <s v=":"/>
    <s v=":"/>
    <s v=":"/>
    <s v=":"/>
    <s v=":"/>
    <s v=":"/>
    <s v=":"/>
    <s v=":"/>
    <s v=":"/>
    <s v=":"/>
    <s v=":"/>
    <s v=":"/>
    <n v="0"/>
    <n v="0"/>
    <n v="0"/>
  </r>
  <r>
    <x v="1"/>
    <x v="2"/>
    <x v="3"/>
    <s v=":"/>
    <s v=":"/>
    <s v=":"/>
    <s v=":"/>
    <s v=":"/>
    <s v=":"/>
    <s v=":"/>
    <s v=":"/>
    <s v=":"/>
    <s v=":"/>
    <n v="0.1"/>
    <n v="0.1"/>
    <n v="0"/>
    <n v="0"/>
    <n v="0"/>
  </r>
  <r>
    <x v="1"/>
    <x v="2"/>
    <x v="4"/>
    <n v="0"/>
    <n v="0"/>
    <n v="0"/>
    <n v="0"/>
    <n v="0"/>
    <n v="0"/>
    <n v="0"/>
    <n v="0"/>
    <n v="0"/>
    <n v="0"/>
    <s v=":"/>
    <s v=":"/>
    <n v="0"/>
    <n v="0"/>
    <n v="0"/>
  </r>
  <r>
    <x v="1"/>
    <x v="2"/>
    <x v="5"/>
    <n v="0"/>
    <n v="0"/>
    <n v="0"/>
    <n v="0"/>
    <n v="0"/>
    <n v="0"/>
    <n v="0"/>
    <n v="0"/>
    <n v="0"/>
    <n v="0"/>
    <s v=":"/>
    <s v=":"/>
    <n v="0"/>
    <n v="0"/>
    <n v="0"/>
  </r>
  <r>
    <x v="1"/>
    <x v="2"/>
    <x v="6"/>
    <n v="0"/>
    <n v="0"/>
    <n v="0"/>
    <n v="0"/>
    <n v="0"/>
    <n v="0"/>
    <n v="0"/>
    <n v="0"/>
    <n v="0"/>
    <n v="0"/>
    <s v=":"/>
    <s v=":"/>
    <n v="0"/>
    <n v="0"/>
    <n v="0"/>
  </r>
  <r>
    <x v="1"/>
    <x v="2"/>
    <x v="7"/>
    <n v="16.899999999999999"/>
    <n v="16.7"/>
    <n v="15.8"/>
    <n v="16"/>
    <n v="15.4"/>
    <n v="15"/>
    <n v="14.7"/>
    <n v="13.8"/>
    <n v="13.8"/>
    <n v="13.8"/>
    <n v="14.1"/>
    <n v="14.1"/>
    <n v="0"/>
    <n v="0"/>
    <n v="0"/>
  </r>
  <r>
    <x v="1"/>
    <x v="2"/>
    <x v="8"/>
    <n v="3.6"/>
    <n v="3.9"/>
    <n v="3.8"/>
    <n v="3.7"/>
    <n v="3.7"/>
    <n v="3.8"/>
    <n v="3.6"/>
    <n v="3.4"/>
    <n v="3.4"/>
    <n v="3.3"/>
    <n v="3.3"/>
    <n v="3.4"/>
    <n v="0"/>
    <n v="0"/>
    <n v="0"/>
  </r>
  <r>
    <x v="1"/>
    <x v="2"/>
    <x v="9"/>
    <n v="0.4"/>
    <n v="0.3"/>
    <n v="0.3"/>
    <n v="0.3"/>
    <n v="0.2"/>
    <n v="0.2"/>
    <n v="0.3"/>
    <n v="0.2"/>
    <n v="0.2"/>
    <n v="0.2"/>
    <n v="0.3"/>
    <n v="0.3"/>
    <n v="0"/>
    <n v="0"/>
    <n v="0"/>
  </r>
  <r>
    <x v="1"/>
    <x v="2"/>
    <x v="10"/>
    <n v="2.1"/>
    <n v="2.4"/>
    <n v="2.4"/>
    <n v="2.2999999999999998"/>
    <n v="1.6"/>
    <n v="1.5"/>
    <n v="1.5"/>
    <n v="1.5"/>
    <n v="1.5"/>
    <n v="1.6"/>
    <n v="1.7"/>
    <n v="1.6"/>
    <n v="0"/>
    <n v="0"/>
    <n v="0"/>
  </r>
  <r>
    <x v="1"/>
    <x v="2"/>
    <x v="11"/>
    <n v="0.7"/>
    <n v="0.6"/>
    <n v="0.5"/>
    <n v="0.5"/>
    <n v="0.4"/>
    <n v="0.4"/>
    <n v="0.4"/>
    <n v="0.4"/>
    <n v="0.4"/>
    <n v="0.4"/>
    <n v="0.3"/>
    <n v="0.3"/>
    <n v="0"/>
    <n v="0"/>
    <n v="0"/>
  </r>
  <r>
    <x v="1"/>
    <x v="2"/>
    <x v="12"/>
    <n v="1.5"/>
    <n v="1.5"/>
    <n v="1.4"/>
    <n v="1.5"/>
    <n v="1.9"/>
    <n v="1.8"/>
    <n v="1.8"/>
    <n v="1.8"/>
    <n v="1.9"/>
    <n v="1.9"/>
    <n v="2"/>
    <n v="1.9"/>
    <n v="0"/>
    <n v="0"/>
    <n v="0"/>
  </r>
  <r>
    <x v="1"/>
    <x v="2"/>
    <x v="13"/>
    <n v="2"/>
    <n v="1.6"/>
    <n v="1.6"/>
    <n v="1.7"/>
    <n v="1.6"/>
    <n v="1.5"/>
    <n v="1.4"/>
    <n v="1.3"/>
    <n v="1.3"/>
    <n v="1.3"/>
    <n v="1.3"/>
    <n v="1.3"/>
    <n v="0"/>
    <n v="0"/>
    <n v="0"/>
  </r>
  <r>
    <x v="1"/>
    <x v="2"/>
    <x v="14"/>
    <n v="0.2"/>
    <n v="0.2"/>
    <n v="0.2"/>
    <n v="0.2"/>
    <n v="0.2"/>
    <n v="0.1"/>
    <n v="0.1"/>
    <n v="0.1"/>
    <n v="0.1"/>
    <n v="0.1"/>
    <n v="0.1"/>
    <n v="0.1"/>
    <n v="0"/>
    <n v="0"/>
    <n v="0"/>
  </r>
  <r>
    <x v="1"/>
    <x v="2"/>
    <x v="15"/>
    <n v="5"/>
    <n v="4.8"/>
    <n v="4.5"/>
    <n v="4.7"/>
    <n v="4.7"/>
    <n v="4.4000000000000004"/>
    <n v="4.4000000000000004"/>
    <n v="3.8"/>
    <n v="3.7"/>
    <n v="3.7"/>
    <n v="3.7"/>
    <n v="3.8"/>
    <n v="0"/>
    <n v="0"/>
    <n v="0"/>
  </r>
  <r>
    <x v="1"/>
    <x v="2"/>
    <x v="16"/>
    <n v="0.3"/>
    <n v="0.2"/>
    <n v="0.2"/>
    <n v="0.3"/>
    <n v="0.3"/>
    <n v="0.2"/>
    <n v="0.3"/>
    <n v="0.3"/>
    <n v="0.3"/>
    <n v="0.3"/>
    <n v="0.3"/>
    <n v="0.3"/>
    <n v="0"/>
    <n v="0"/>
    <n v="0"/>
  </r>
  <r>
    <x v="1"/>
    <x v="2"/>
    <x v="17"/>
    <n v="0.4"/>
    <n v="0.4"/>
    <n v="0.3"/>
    <n v="0.3"/>
    <n v="0.3"/>
    <n v="0.3"/>
    <n v="0.3"/>
    <n v="0.3"/>
    <n v="0.3"/>
    <n v="0.3"/>
    <n v="0.2"/>
    <n v="0.3"/>
    <n v="0"/>
    <n v="0"/>
    <n v="0"/>
  </r>
  <r>
    <x v="1"/>
    <x v="2"/>
    <x v="18"/>
    <n v="0.7"/>
    <n v="0.8"/>
    <n v="0.7"/>
    <n v="0.7"/>
    <n v="0.7"/>
    <n v="0.7"/>
    <n v="0.7"/>
    <n v="0.7"/>
    <n v="0.7"/>
    <n v="0.7"/>
    <n v="0.8"/>
    <n v="0.8"/>
    <n v="0"/>
    <n v="0"/>
    <n v="0"/>
  </r>
  <r>
    <x v="1"/>
    <x v="2"/>
    <x v="19"/>
    <n v="0.4"/>
    <n v="0.3"/>
    <n v="0.3"/>
    <n v="0.3"/>
    <n v="0.3"/>
    <n v="0.3"/>
    <n v="0.3"/>
    <n v="0.3"/>
    <n v="0.3"/>
    <n v="0.3"/>
    <n v="0.3"/>
    <n v="0.3"/>
    <n v="0"/>
    <n v="0"/>
    <n v="0"/>
  </r>
  <r>
    <x v="1"/>
    <x v="2"/>
    <x v="20"/>
    <n v="0.8"/>
    <n v="0.8"/>
    <n v="0.7"/>
    <n v="0.8"/>
    <n v="0.8"/>
    <n v="0.8"/>
    <n v="0.8"/>
    <n v="0.9"/>
    <n v="0.9"/>
    <n v="1"/>
    <n v="1"/>
    <n v="1"/>
    <n v="0"/>
    <n v="0"/>
    <n v="0"/>
  </r>
  <r>
    <x v="1"/>
    <x v="2"/>
    <x v="21"/>
    <n v="11.4"/>
    <n v="10.7"/>
    <n v="10.6"/>
    <n v="10.8"/>
    <n v="11.7"/>
    <n v="12.2"/>
    <n v="12.3"/>
    <n v="12.2"/>
    <n v="12.5"/>
    <n v="13.1"/>
    <n v="13.8"/>
    <n v="14.2"/>
    <n v="0"/>
    <n v="0"/>
    <n v="0"/>
  </r>
  <r>
    <x v="1"/>
    <x v="2"/>
    <x v="22"/>
    <n v="19.600000000000001"/>
    <n v="19"/>
    <n v="18.7"/>
    <n v="18.399999999999999"/>
    <n v="18.600000000000001"/>
    <n v="18.2"/>
    <n v="18.3"/>
    <n v="18.3"/>
    <n v="18.100000000000001"/>
    <n v="18.2"/>
    <n v="17.7"/>
    <n v="17.899999999999999"/>
    <n v="0"/>
    <n v="0"/>
    <n v="0"/>
  </r>
  <r>
    <x v="1"/>
    <x v="2"/>
    <x v="23"/>
    <n v="0"/>
    <n v="0"/>
    <n v="0"/>
    <n v="0"/>
    <n v="0"/>
    <n v="0"/>
    <n v="0"/>
    <n v="0"/>
    <n v="0"/>
    <n v="0"/>
    <n v="0"/>
    <n v="0"/>
    <n v="0"/>
    <n v="0"/>
    <n v="0"/>
  </r>
  <r>
    <x v="1"/>
    <x v="2"/>
    <x v="24"/>
    <n v="0"/>
    <n v="0"/>
    <n v="0"/>
    <n v="0"/>
    <n v="0"/>
    <n v="0"/>
    <n v="0"/>
    <n v="0.1"/>
    <n v="0.1"/>
    <n v="0.1"/>
    <n v="0.2"/>
    <n v="0.3"/>
    <n v="0"/>
    <n v="0"/>
    <n v="0"/>
  </r>
  <r>
    <x v="1"/>
    <x v="2"/>
    <x v="25"/>
    <n v="4.7"/>
    <n v="4.5"/>
    <n v="4.5999999999999996"/>
    <n v="4.7"/>
    <n v="4.7"/>
    <n v="4.9000000000000004"/>
    <n v="4.8"/>
    <n v="4.5"/>
    <n v="4.4000000000000004"/>
    <n v="4.5"/>
    <n v="4.3"/>
    <n v="4.4000000000000004"/>
    <n v="0"/>
    <n v="0"/>
    <n v="0"/>
  </r>
  <r>
    <x v="1"/>
    <x v="2"/>
    <x v="26"/>
    <n v="1.1000000000000001"/>
    <n v="1.2"/>
    <n v="0.9"/>
    <n v="0.9"/>
    <n v="0.9"/>
    <n v="0.9"/>
    <n v="0.9"/>
    <n v="1"/>
    <n v="1.1000000000000001"/>
    <n v="0.9"/>
    <n v="0.9"/>
    <n v="0.8"/>
    <n v="0"/>
    <n v="0"/>
    <n v="0"/>
  </r>
  <r>
    <x v="1"/>
    <x v="2"/>
    <x v="27"/>
    <n v="3.1"/>
    <n v="3"/>
    <n v="2.9"/>
    <n v="3"/>
    <n v="3"/>
    <n v="3"/>
    <n v="3.2"/>
    <n v="3.3"/>
    <n v="3.5"/>
    <n v="3.4"/>
    <n v="3.6"/>
    <n v="3.6"/>
    <n v="0"/>
    <n v="0"/>
    <n v="0"/>
  </r>
  <r>
    <x v="1"/>
    <x v="2"/>
    <x v="28"/>
    <n v="2.1"/>
    <n v="2"/>
    <n v="2"/>
    <n v="2"/>
    <n v="2.1"/>
    <n v="2.2000000000000002"/>
    <n v="2.2000000000000002"/>
    <n v="2.4"/>
    <n v="2.2999999999999998"/>
    <n v="2.2999999999999998"/>
    <n v="2.4"/>
    <n v="2.4"/>
    <n v="0"/>
    <n v="0"/>
    <n v="0"/>
  </r>
  <r>
    <x v="1"/>
    <x v="2"/>
    <x v="29"/>
    <n v="1.8"/>
    <n v="1.9"/>
    <n v="1.1000000000000001"/>
    <n v="1.1000000000000001"/>
    <n v="1"/>
    <n v="1"/>
    <n v="1"/>
    <n v="0.8"/>
    <n v="0.8"/>
    <n v="0.8"/>
    <n v="0.8"/>
    <n v="1"/>
    <n v="0"/>
    <n v="0"/>
    <n v="0"/>
  </r>
  <r>
    <x v="1"/>
    <x v="2"/>
    <x v="30"/>
    <n v="1.2"/>
    <n v="1.2"/>
    <n v="1.3"/>
    <n v="1.3"/>
    <n v="1.3"/>
    <n v="1.4"/>
    <n v="1.4"/>
    <n v="1.3"/>
    <n v="1.5"/>
    <n v="1.4"/>
    <n v="1.3"/>
    <n v="1.4"/>
    <n v="0"/>
    <n v="0"/>
    <n v="0"/>
  </r>
  <r>
    <x v="1"/>
    <x v="2"/>
    <x v="31"/>
    <s v=":"/>
    <s v=":"/>
    <s v=":"/>
    <s v=":"/>
    <s v=":"/>
    <s v=":"/>
    <s v=":"/>
    <s v=":"/>
    <s v=":"/>
    <s v=":"/>
    <s v=":"/>
    <s v=":"/>
    <n v="0"/>
    <n v="0"/>
    <n v="0"/>
  </r>
  <r>
    <x v="1"/>
    <x v="2"/>
    <x v="32"/>
    <n v="4.2"/>
    <n v="4.0999999999999996"/>
    <n v="4.2"/>
    <n v="4.4000000000000004"/>
    <n v="4.3"/>
    <n v="4.5"/>
    <n v="4.5"/>
    <n v="4.7"/>
    <n v="4.8"/>
    <n v="4.8"/>
    <n v="5"/>
    <n v="5.2"/>
    <n v="0"/>
    <n v="0"/>
    <n v="0"/>
  </r>
  <r>
    <x v="1"/>
    <x v="2"/>
    <x v="33"/>
    <n v="5.2"/>
    <n v="4.8"/>
    <n v="4.5999999999999996"/>
    <n v="4.8"/>
    <n v="4.8"/>
    <n v="4.5999999999999996"/>
    <n v="4.5"/>
    <n v="4.5999999999999996"/>
    <n v="4.8"/>
    <n v="4.9000000000000004"/>
    <n v="5.2"/>
    <n v="5.0999999999999996"/>
    <n v="0"/>
    <n v="0"/>
    <n v="0"/>
  </r>
  <r>
    <x v="1"/>
    <x v="2"/>
    <x v="34"/>
    <n v="6.9"/>
    <n v="7.1"/>
    <n v="7.1"/>
    <n v="7.4"/>
    <n v="7.4"/>
    <n v="7.1"/>
    <n v="7.9"/>
    <n v="8"/>
    <n v="7.6"/>
    <n v="8.1"/>
    <n v="8.1999999999999993"/>
    <n v="8.4"/>
    <n v="0"/>
    <n v="0"/>
    <n v="0"/>
  </r>
  <r>
    <x v="1"/>
    <x v="2"/>
    <x v="35"/>
    <n v="8.6999999999999993"/>
    <n v="8.9"/>
    <n v="8.9"/>
    <n v="9"/>
    <n v="9.1"/>
    <n v="9"/>
    <n v="8.6999999999999993"/>
    <n v="9"/>
    <n v="9.1999999999999993"/>
    <n v="9.3000000000000007"/>
    <n v="9.5"/>
    <n v="9.6999999999999993"/>
    <n v="0"/>
    <n v="0"/>
    <n v="0"/>
  </r>
  <r>
    <x v="1"/>
    <x v="2"/>
    <x v="36"/>
    <n v="26.5"/>
    <n v="27"/>
    <n v="27.3"/>
    <n v="28.1"/>
    <n v="28.6"/>
    <n v="28.9"/>
    <n v="28.2"/>
    <n v="29.1"/>
    <n v="30.2"/>
    <n v="30.3"/>
    <n v="30.7"/>
    <n v="31.2"/>
    <n v="0"/>
    <n v="0"/>
    <n v="0"/>
  </r>
  <r>
    <x v="1"/>
    <x v="2"/>
    <x v="37"/>
    <n v="3.4"/>
    <n v="3.5"/>
    <n v="3.4"/>
    <n v="3.4"/>
    <n v="3.6"/>
    <n v="3.2"/>
    <n v="3.8"/>
    <n v="3.9"/>
    <n v="4"/>
    <n v="4.2"/>
    <n v="4.4000000000000004"/>
    <n v="4.5"/>
    <n v="0"/>
    <n v="0"/>
    <n v="0"/>
  </r>
  <r>
    <x v="1"/>
    <x v="2"/>
    <x v="38"/>
    <n v="0"/>
    <n v="0"/>
    <n v="0"/>
    <n v="0"/>
    <n v="0"/>
    <n v="0"/>
    <n v="0"/>
    <n v="0"/>
    <n v="0"/>
    <n v="0"/>
    <n v="0"/>
    <n v="0"/>
    <n v="0"/>
    <n v="0"/>
    <n v="0"/>
  </r>
  <r>
    <x v="1"/>
    <x v="2"/>
    <x v="39"/>
    <n v="35.299999999999997"/>
    <n v="35.9"/>
    <n v="36.1"/>
    <n v="37.1"/>
    <n v="37.700000000000003"/>
    <n v="37.9"/>
    <n v="38"/>
    <n v="38.4"/>
    <n v="38.700000000000003"/>
    <n v="39.4"/>
    <n v="40.1"/>
    <n v="40.799999999999997"/>
    <n v="0"/>
    <n v="0"/>
    <n v="0"/>
  </r>
  <r>
    <x v="1"/>
    <x v="2"/>
    <x v="40"/>
    <n v="9.6999999999999993"/>
    <n v="9.8000000000000007"/>
    <n v="9.8000000000000007"/>
    <n v="10"/>
    <n v="10.1"/>
    <n v="9.8000000000000007"/>
    <n v="10.3"/>
    <n v="10.9"/>
    <n v="11"/>
    <n v="11.3"/>
    <n v="11.4"/>
    <n v="11.6"/>
    <n v="0"/>
    <n v="0"/>
    <n v="0"/>
  </r>
  <r>
    <x v="1"/>
    <x v="2"/>
    <x v="41"/>
    <n v="25.6"/>
    <n v="26.1"/>
    <n v="26.3"/>
    <n v="27"/>
    <n v="27.7"/>
    <n v="28.1"/>
    <n v="27.7"/>
    <n v="27.4"/>
    <n v="27.7"/>
    <n v="28.1"/>
    <n v="28.7"/>
    <n v="29.2"/>
    <n v="0"/>
    <n v="0"/>
    <n v="0"/>
  </r>
  <r>
    <x v="1"/>
    <x v="3"/>
    <x v="0"/>
    <n v="262"/>
    <n v="259.89999999999998"/>
    <n v="250.4"/>
    <n v="254.8"/>
    <n v="262.10000000000002"/>
    <n v="266.3"/>
    <n v="274.7"/>
    <n v="274.89999999999998"/>
    <n v="280.7"/>
    <n v="285"/>
    <n v="292.2"/>
    <n v="296.89999999999998"/>
    <n v="0"/>
    <n v="0"/>
    <n v="0"/>
  </r>
  <r>
    <x v="1"/>
    <x v="3"/>
    <x v="1"/>
    <n v="2.8"/>
    <n v="2.8"/>
    <n v="2.7"/>
    <n v="2.5"/>
    <n v="2.5"/>
    <n v="2.5"/>
    <n v="2.6"/>
    <n v="2.6"/>
    <n v="2.5"/>
    <n v="2.5"/>
    <n v="2.4"/>
    <n v="2.4"/>
    <n v="0"/>
    <n v="0"/>
    <n v="0"/>
  </r>
  <r>
    <x v="1"/>
    <x v="3"/>
    <x v="2"/>
    <s v=":"/>
    <s v=":"/>
    <s v=":"/>
    <s v=":"/>
    <s v=":"/>
    <s v=":"/>
    <s v=":"/>
    <s v=":"/>
    <s v=":"/>
    <s v=":"/>
    <s v=":"/>
    <s v=":"/>
    <n v="0"/>
    <n v="0"/>
    <n v="0"/>
  </r>
  <r>
    <x v="1"/>
    <x v="3"/>
    <x v="3"/>
    <s v=":"/>
    <s v=":"/>
    <s v=":"/>
    <s v=":"/>
    <s v=":"/>
    <s v=":"/>
    <s v=":"/>
    <s v=":"/>
    <s v=":"/>
    <s v=":"/>
    <n v="0.3"/>
    <n v="0.3"/>
    <n v="0"/>
    <n v="0"/>
    <n v="0"/>
  </r>
  <r>
    <x v="1"/>
    <x v="3"/>
    <x v="4"/>
    <n v="1.1000000000000001"/>
    <n v="1.7"/>
    <n v="2.2999999999999998"/>
    <n v="2.1"/>
    <n v="3.9"/>
    <n v="4.2"/>
    <n v="4.4000000000000004"/>
    <n v="3.6"/>
    <n v="4.8"/>
    <n v="4.4000000000000004"/>
    <n v="4.2"/>
    <n v="4.4000000000000004"/>
    <n v="0"/>
    <n v="0"/>
    <n v="0"/>
  </r>
  <r>
    <x v="1"/>
    <x v="3"/>
    <x v="5"/>
    <n v="0.4"/>
    <n v="0.5"/>
    <n v="0.7"/>
    <n v="0.8"/>
    <n v="2.5"/>
    <n v="2.6"/>
    <n v="2.6"/>
    <n v="2"/>
    <n v="1.9"/>
    <n v="1.9"/>
    <n v="2"/>
    <n v="2.1"/>
    <n v="0"/>
    <n v="0"/>
    <n v="0"/>
  </r>
  <r>
    <x v="1"/>
    <x v="3"/>
    <x v="6"/>
    <n v="0.7"/>
    <n v="1.2"/>
    <n v="1.6"/>
    <n v="1.4"/>
    <n v="1.4"/>
    <n v="1.6"/>
    <n v="1.8"/>
    <n v="1.6"/>
    <n v="2.9"/>
    <n v="2.5"/>
    <n v="2.2999999999999998"/>
    <n v="2.2999999999999998"/>
    <n v="0"/>
    <n v="0"/>
    <n v="0"/>
  </r>
  <r>
    <x v="1"/>
    <x v="3"/>
    <x v="7"/>
    <n v="16.600000000000001"/>
    <n v="15.1"/>
    <n v="13.3"/>
    <n v="13.1"/>
    <n v="12.9"/>
    <n v="13.7"/>
    <n v="14.1"/>
    <n v="13.6"/>
    <n v="12.5"/>
    <n v="12.2"/>
    <n v="12.1"/>
    <n v="11.8"/>
    <n v="0"/>
    <n v="0"/>
    <n v="0"/>
  </r>
  <r>
    <x v="1"/>
    <x v="3"/>
    <x v="8"/>
    <n v="3"/>
    <n v="3.1"/>
    <n v="3.1"/>
    <n v="3.1"/>
    <n v="3.3"/>
    <n v="3.1"/>
    <n v="3.3"/>
    <n v="3.4"/>
    <n v="3.6"/>
    <n v="3.4"/>
    <n v="3.3"/>
    <n v="2.8"/>
    <n v="0"/>
    <n v="0"/>
    <n v="0"/>
  </r>
  <r>
    <x v="1"/>
    <x v="3"/>
    <x v="9"/>
    <s v=":"/>
    <s v=":"/>
    <s v=":"/>
    <s v=":"/>
    <s v=":"/>
    <s v=":"/>
    <s v=":"/>
    <s v=":"/>
    <s v=":"/>
    <s v=":"/>
    <s v=":"/>
    <s v=":"/>
    <n v="0"/>
    <n v="0"/>
    <n v="0"/>
  </r>
  <r>
    <x v="1"/>
    <x v="3"/>
    <x v="10"/>
    <n v="1.4"/>
    <n v="0.7"/>
    <n v="0.7"/>
    <n v="0.6"/>
    <n v="0.5"/>
    <n v="0.5"/>
    <n v="0.5"/>
    <n v="0.5"/>
    <n v="0.4"/>
    <n v="0.5"/>
    <n v="0.4"/>
    <n v="0.4"/>
    <n v="0"/>
    <n v="0"/>
    <n v="0"/>
  </r>
  <r>
    <x v="1"/>
    <x v="3"/>
    <x v="11"/>
    <n v="1"/>
    <n v="0.9"/>
    <n v="0.9"/>
    <n v="0.8"/>
    <n v="0.8"/>
    <n v="0.7"/>
    <n v="0.7"/>
    <n v="0.6"/>
    <n v="0.6"/>
    <n v="0.6"/>
    <n v="0.6"/>
    <n v="0.7"/>
    <n v="0"/>
    <n v="0"/>
    <n v="0"/>
  </r>
  <r>
    <x v="1"/>
    <x v="3"/>
    <x v="12"/>
    <n v="1.3"/>
    <n v="1.1000000000000001"/>
    <n v="1"/>
    <n v="1"/>
    <n v="0.7"/>
    <n v="0.9"/>
    <n v="0.8"/>
    <n v="0.8"/>
    <n v="0.8"/>
    <n v="0.8"/>
    <n v="0.8"/>
    <n v="0.8"/>
    <n v="0"/>
    <n v="0"/>
    <n v="0"/>
  </r>
  <r>
    <x v="1"/>
    <x v="3"/>
    <x v="13"/>
    <n v="1"/>
    <n v="0.9"/>
    <n v="0.9"/>
    <n v="0.8"/>
    <n v="0.7"/>
    <n v="0.8"/>
    <n v="0.8"/>
    <n v="0.8"/>
    <n v="0.7"/>
    <n v="0.8"/>
    <n v="0.8"/>
    <n v="0.7"/>
    <n v="0"/>
    <n v="0"/>
    <n v="0"/>
  </r>
  <r>
    <x v="1"/>
    <x v="3"/>
    <x v="14"/>
    <s v=":"/>
    <s v=":"/>
    <s v=":"/>
    <s v=":"/>
    <s v=":"/>
    <s v=":"/>
    <s v=":"/>
    <s v=":"/>
    <s v=":"/>
    <s v=":"/>
    <n v="0"/>
    <n v="0"/>
    <n v="0"/>
    <n v="0"/>
    <n v="0"/>
  </r>
  <r>
    <x v="1"/>
    <x v="3"/>
    <x v="15"/>
    <n v="3.5"/>
    <n v="3.3"/>
    <n v="2.9"/>
    <n v="2.7"/>
    <n v="2.8"/>
    <n v="3"/>
    <n v="3.2"/>
    <n v="3"/>
    <n v="2.6"/>
    <n v="2.5"/>
    <n v="2.6"/>
    <n v="2.8"/>
    <n v="0"/>
    <n v="0"/>
    <n v="0"/>
  </r>
  <r>
    <x v="1"/>
    <x v="3"/>
    <x v="16"/>
    <n v="2.2000000000000002"/>
    <n v="2"/>
    <n v="1.2"/>
    <n v="1.4"/>
    <n v="1.8"/>
    <n v="2"/>
    <n v="2.2000000000000002"/>
    <n v="2"/>
    <n v="1.1000000000000001"/>
    <n v="0.8"/>
    <n v="0.7"/>
    <n v="0.7"/>
    <n v="0"/>
    <n v="0"/>
    <n v="0"/>
  </r>
  <r>
    <x v="1"/>
    <x v="3"/>
    <x v="17"/>
    <n v="0.8"/>
    <n v="0.8"/>
    <n v="0.7"/>
    <n v="0.7"/>
    <n v="0.7"/>
    <n v="0.6"/>
    <n v="0.6"/>
    <n v="0.6"/>
    <n v="0.6"/>
    <n v="0.6"/>
    <s v=":"/>
    <s v=":"/>
    <n v="0"/>
    <n v="0"/>
    <n v="0"/>
  </r>
  <r>
    <x v="1"/>
    <x v="3"/>
    <x v="18"/>
    <n v="2.1"/>
    <n v="1.9"/>
    <n v="1.7"/>
    <n v="1.6"/>
    <n v="1.3"/>
    <n v="1.8"/>
    <n v="1.7"/>
    <n v="1.7"/>
    <n v="1.7"/>
    <n v="1.8"/>
    <s v=":"/>
    <s v=":"/>
    <n v="0"/>
    <n v="0"/>
    <n v="0"/>
  </r>
  <r>
    <x v="1"/>
    <x v="3"/>
    <x v="19"/>
    <n v="0.4"/>
    <n v="0.3"/>
    <n v="0.3"/>
    <n v="0.3"/>
    <n v="0.3"/>
    <n v="0.3"/>
    <n v="0.3"/>
    <n v="0.2"/>
    <n v="0.2"/>
    <n v="0.2"/>
    <n v="0.2"/>
    <n v="0.2"/>
    <n v="0"/>
    <n v="0"/>
    <n v="0"/>
  </r>
  <r>
    <x v="1"/>
    <x v="3"/>
    <x v="20"/>
    <n v="1.5"/>
    <n v="1.4"/>
    <n v="1.3"/>
    <n v="1.4"/>
    <n v="1.5"/>
    <n v="1.5"/>
    <n v="1.5"/>
    <n v="1.6"/>
    <n v="1.7"/>
    <n v="1.7"/>
    <n v="1.8"/>
    <n v="1.9"/>
    <n v="0"/>
    <n v="0"/>
    <n v="0"/>
  </r>
  <r>
    <x v="1"/>
    <x v="3"/>
    <x v="21"/>
    <n v="17.100000000000001"/>
    <n v="16.100000000000001"/>
    <n v="16.100000000000001"/>
    <n v="16.899999999999999"/>
    <n v="18.100000000000001"/>
    <n v="18.8"/>
    <n v="20.2"/>
    <n v="20.3"/>
    <n v="22.5"/>
    <n v="24.4"/>
    <n v="26.2"/>
    <n v="27.3"/>
    <n v="0"/>
    <n v="0"/>
    <n v="0"/>
  </r>
  <r>
    <x v="1"/>
    <x v="3"/>
    <x v="22"/>
    <n v="50.3"/>
    <n v="49.6"/>
    <n v="48.9"/>
    <n v="48.3"/>
    <n v="49"/>
    <n v="50.3"/>
    <n v="51.1"/>
    <n v="51"/>
    <n v="51.9"/>
    <n v="53"/>
    <n v="53.7"/>
    <n v="52.9"/>
    <n v="0"/>
    <n v="0"/>
    <n v="0"/>
  </r>
  <r>
    <x v="1"/>
    <x v="3"/>
    <x v="23"/>
    <n v="0"/>
    <n v="0"/>
    <n v="0"/>
    <n v="0"/>
    <n v="0"/>
    <n v="0"/>
    <n v="0"/>
    <n v="0"/>
    <n v="0"/>
    <n v="0"/>
    <n v="0"/>
    <n v="0"/>
    <n v="0"/>
    <n v="0"/>
    <n v="0"/>
  </r>
  <r>
    <x v="1"/>
    <x v="3"/>
    <x v="24"/>
    <n v="3.5"/>
    <n v="3.4"/>
    <n v="2.6"/>
    <n v="2.6"/>
    <n v="2.8"/>
    <n v="3"/>
    <n v="2"/>
    <n v="2"/>
    <n v="1.8"/>
    <n v="2"/>
    <n v="1.2"/>
    <n v="1.6"/>
    <n v="0"/>
    <n v="0"/>
    <n v="0"/>
  </r>
  <r>
    <x v="1"/>
    <x v="3"/>
    <x v="25"/>
    <n v="16.5"/>
    <n v="15.8"/>
    <n v="15.8"/>
    <n v="16.3"/>
    <n v="16.399999999999999"/>
    <n v="16.3"/>
    <n v="16.399999999999999"/>
    <n v="17.100000000000001"/>
    <n v="17"/>
    <n v="17.2"/>
    <s v=":"/>
    <s v=":"/>
    <n v="0"/>
    <n v="0"/>
    <n v="0"/>
  </r>
  <r>
    <x v="1"/>
    <x v="3"/>
    <x v="26"/>
    <n v="2.4"/>
    <n v="1.9"/>
    <n v="2.7"/>
    <n v="3.6"/>
    <n v="3.6"/>
    <n v="3.5"/>
    <n v="3.4"/>
    <n v="2.9"/>
    <n v="2.9"/>
    <n v="3"/>
    <s v=":"/>
    <s v=":"/>
    <n v="0"/>
    <n v="0"/>
    <n v="0"/>
  </r>
  <r>
    <x v="1"/>
    <x v="3"/>
    <x v="27"/>
    <n v="6.9"/>
    <n v="6.8"/>
    <n v="7"/>
    <n v="7.2"/>
    <n v="7.8"/>
    <n v="8"/>
    <n v="8.8000000000000007"/>
    <n v="8.1999999999999993"/>
    <n v="9"/>
    <n v="9.1999999999999993"/>
    <n v="9.3000000000000007"/>
    <n v="9.6999999999999993"/>
    <n v="0"/>
    <n v="0"/>
    <n v="0"/>
  </r>
  <r>
    <x v="1"/>
    <x v="3"/>
    <x v="28"/>
    <n v="12.3"/>
    <n v="12.8"/>
    <n v="12.4"/>
    <n v="12.4"/>
    <n v="12.7"/>
    <n v="13"/>
    <n v="14.1"/>
    <n v="14.3"/>
    <n v="14.3"/>
    <n v="14.1"/>
    <n v="14.5"/>
    <n v="14.7"/>
    <n v="0"/>
    <n v="0"/>
    <n v="0"/>
  </r>
  <r>
    <x v="1"/>
    <x v="3"/>
    <x v="29"/>
    <n v="10.1"/>
    <n v="10.6"/>
    <n v="4.9000000000000004"/>
    <n v="4.8"/>
    <n v="3.7"/>
    <n v="3.6"/>
    <n v="3.5"/>
    <n v="3.6"/>
    <n v="3.3"/>
    <n v="3.2"/>
    <n v="3.2"/>
    <n v="3.4"/>
    <n v="0"/>
    <n v="0"/>
    <n v="0"/>
  </r>
  <r>
    <x v="1"/>
    <x v="3"/>
    <x v="30"/>
    <n v="2.5"/>
    <n v="2.4"/>
    <n v="2.4"/>
    <n v="2.6"/>
    <n v="2.5"/>
    <n v="2.4"/>
    <n v="2.5"/>
    <n v="2.6"/>
    <n v="2.7"/>
    <n v="2.7"/>
    <n v="2.8"/>
    <n v="2.8"/>
    <n v="0"/>
    <n v="0"/>
    <n v="0"/>
  </r>
  <r>
    <x v="1"/>
    <x v="3"/>
    <x v="31"/>
    <s v=":"/>
    <s v=":"/>
    <s v=":"/>
    <s v=":"/>
    <s v=":"/>
    <s v=":"/>
    <s v=":"/>
    <s v=":"/>
    <s v=":"/>
    <s v=":"/>
    <s v=":"/>
    <s v=":"/>
    <n v="0"/>
    <n v="0"/>
    <n v="0"/>
  </r>
  <r>
    <x v="1"/>
    <x v="3"/>
    <x v="32"/>
    <n v="16.899999999999999"/>
    <n v="17"/>
    <n v="16.899999999999999"/>
    <n v="17"/>
    <n v="17.600000000000001"/>
    <n v="17.5"/>
    <n v="17"/>
    <n v="16.8"/>
    <n v="16.2"/>
    <n v="15.3"/>
    <n v="16.100000000000001"/>
    <n v="16.3"/>
    <n v="0"/>
    <n v="0"/>
    <n v="0"/>
  </r>
  <r>
    <x v="1"/>
    <x v="3"/>
    <x v="33"/>
    <n v="12.6"/>
    <n v="10.9"/>
    <n v="10.7"/>
    <n v="11.2"/>
    <n v="12"/>
    <n v="12.5"/>
    <n v="14"/>
    <n v="14.2"/>
    <n v="14"/>
    <n v="14.4"/>
    <n v="16"/>
    <n v="16.2"/>
    <n v="0"/>
    <n v="0"/>
    <n v="0"/>
  </r>
  <r>
    <x v="1"/>
    <x v="3"/>
    <x v="34"/>
    <n v="13.6"/>
    <n v="14.3"/>
    <n v="14.3"/>
    <n v="14.8"/>
    <n v="14.8"/>
    <n v="14.6"/>
    <n v="14.7"/>
    <n v="15.3"/>
    <n v="16.2"/>
    <n v="16.5"/>
    <n v="17.100000000000001"/>
    <n v="17.399999999999999"/>
    <n v="0"/>
    <n v="0"/>
    <n v="0"/>
  </r>
  <r>
    <x v="1"/>
    <x v="3"/>
    <x v="35"/>
    <n v="17.7"/>
    <n v="18.2"/>
    <n v="18.2"/>
    <n v="18.3"/>
    <n v="18.7"/>
    <n v="18.399999999999999"/>
    <n v="19.2"/>
    <n v="20.100000000000001"/>
    <n v="20.399999999999999"/>
    <n v="20.8"/>
    <n v="21.3"/>
    <n v="21.7"/>
    <n v="0"/>
    <n v="0"/>
    <n v="0"/>
  </r>
  <r>
    <x v="1"/>
    <x v="3"/>
    <x v="36"/>
    <n v="48.8"/>
    <n v="50.1"/>
    <n v="49.8"/>
    <n v="51.7"/>
    <n v="53.2"/>
    <n v="54.7"/>
    <n v="56.6"/>
    <n v="56.6"/>
    <n v="58"/>
    <n v="59"/>
    <n v="59.6"/>
    <n v="60.9"/>
    <n v="0"/>
    <n v="0"/>
    <n v="0"/>
  </r>
  <r>
    <x v="1"/>
    <x v="3"/>
    <x v="37"/>
    <n v="8.1"/>
    <n v="8.3000000000000007"/>
    <n v="7.5"/>
    <n v="7.5"/>
    <n v="8"/>
    <n v="7.4"/>
    <n v="8.1"/>
    <n v="7.9"/>
    <n v="8.5"/>
    <n v="8.6999999999999993"/>
    <n v="9.4"/>
    <n v="9.5"/>
    <n v="0"/>
    <n v="0"/>
    <n v="0"/>
  </r>
  <r>
    <x v="1"/>
    <x v="3"/>
    <x v="38"/>
    <n v="0"/>
    <n v="0"/>
    <n v="0"/>
    <n v="0"/>
    <n v="0"/>
    <n v="0"/>
    <n v="0"/>
    <n v="0"/>
    <n v="0"/>
    <n v="0"/>
    <n v="0"/>
    <n v="0"/>
    <n v="0"/>
    <n v="0"/>
    <n v="0"/>
  </r>
  <r>
    <x v="1"/>
    <x v="3"/>
    <x v="39"/>
    <n v="66.2"/>
    <n v="68.099999999999994"/>
    <n v="68"/>
    <n v="70.3"/>
    <n v="72.3"/>
    <n v="73.400000000000006"/>
    <n v="75.3"/>
    <n v="76.7"/>
    <n v="78.599999999999994"/>
    <n v="79.8"/>
    <n v="81.900000000000006"/>
    <n v="83.4"/>
    <n v="0"/>
    <n v="0"/>
    <n v="0"/>
  </r>
  <r>
    <x v="1"/>
    <x v="3"/>
    <x v="40"/>
    <n v="21.1"/>
    <n v="21.4"/>
    <n v="20.5"/>
    <n v="21.4"/>
    <n v="21.6"/>
    <n v="21.4"/>
    <n v="22.1"/>
    <n v="23.2"/>
    <n v="24"/>
    <n v="24"/>
    <n v="24.8"/>
    <n v="25.4"/>
    <n v="0"/>
    <n v="0"/>
    <n v="0"/>
  </r>
  <r>
    <x v="1"/>
    <x v="3"/>
    <x v="41"/>
    <n v="45.2"/>
    <n v="46.7"/>
    <n v="47.5"/>
    <n v="49"/>
    <n v="50.7"/>
    <n v="52"/>
    <n v="53.1"/>
    <n v="53.6"/>
    <n v="54.6"/>
    <n v="55.8"/>
    <n v="57.1"/>
    <n v="58"/>
    <n v="0"/>
    <n v="0"/>
    <n v="0"/>
  </r>
  <r>
    <x v="1"/>
    <x v="4"/>
    <x v="0"/>
    <n v="124.7"/>
    <n v="124.5"/>
    <n v="123.9"/>
    <n v="125.2"/>
    <n v="127.7"/>
    <n v="128.1"/>
    <n v="128.30000000000001"/>
    <n v="127.9"/>
    <n v="130.69999999999999"/>
    <n v="130.69999999999999"/>
    <n v="132.69999999999999"/>
    <n v="134.5"/>
    <n v="0"/>
    <n v="0"/>
    <n v="0"/>
  </r>
  <r>
    <x v="1"/>
    <x v="4"/>
    <x v="1"/>
    <n v="2.6"/>
    <n v="2.6"/>
    <n v="2.6"/>
    <n v="2.5"/>
    <n v="2.7"/>
    <n v="2.6"/>
    <n v="2.5"/>
    <n v="2.6"/>
    <n v="2.6"/>
    <n v="2.6"/>
    <n v="2.5"/>
    <n v="2.5"/>
    <n v="0"/>
    <n v="0"/>
    <n v="0"/>
  </r>
  <r>
    <x v="1"/>
    <x v="4"/>
    <x v="2"/>
    <s v=":"/>
    <s v=":"/>
    <s v=":"/>
    <s v=":"/>
    <s v=":"/>
    <s v=":"/>
    <s v=":"/>
    <s v=":"/>
    <s v=":"/>
    <s v=":"/>
    <s v=":"/>
    <s v=":"/>
    <n v="0"/>
    <n v="0"/>
    <n v="0"/>
  </r>
  <r>
    <x v="1"/>
    <x v="4"/>
    <x v="3"/>
    <n v="0.2"/>
    <n v="0.2"/>
    <n v="0.2"/>
    <n v="0.2"/>
    <n v="0.3"/>
    <n v="0.3"/>
    <n v="0.3"/>
    <n v="0.3"/>
    <n v="0.2"/>
    <n v="0.2"/>
    <n v="0.2"/>
    <n v="0.2"/>
    <n v="0"/>
    <n v="0"/>
    <n v="0"/>
  </r>
  <r>
    <x v="1"/>
    <x v="4"/>
    <x v="4"/>
    <n v="0"/>
    <n v="0"/>
    <n v="0"/>
    <n v="0"/>
    <n v="0"/>
    <n v="0"/>
    <n v="0"/>
    <n v="0"/>
    <n v="0"/>
    <n v="0"/>
    <s v=":"/>
    <s v=":"/>
    <n v="0"/>
    <n v="0"/>
    <n v="0"/>
  </r>
  <r>
    <x v="1"/>
    <x v="4"/>
    <x v="5"/>
    <n v="0"/>
    <n v="0"/>
    <n v="0"/>
    <n v="0"/>
    <n v="0"/>
    <n v="0"/>
    <n v="0"/>
    <n v="0"/>
    <n v="0"/>
    <n v="0"/>
    <s v=":"/>
    <s v=":"/>
    <n v="0"/>
    <n v="0"/>
    <n v="0"/>
  </r>
  <r>
    <x v="1"/>
    <x v="4"/>
    <x v="6"/>
    <n v="0"/>
    <n v="0"/>
    <n v="0"/>
    <n v="0"/>
    <n v="0"/>
    <n v="0"/>
    <n v="0"/>
    <n v="0"/>
    <n v="0"/>
    <n v="0"/>
    <s v=":"/>
    <s v=":"/>
    <n v="0"/>
    <n v="0"/>
    <n v="0"/>
  </r>
  <r>
    <x v="1"/>
    <x v="4"/>
    <x v="7"/>
    <n v="17.2"/>
    <n v="16.8"/>
    <n v="16.399999999999999"/>
    <n v="16.899999999999999"/>
    <n v="17.399999999999999"/>
    <n v="17.2"/>
    <n v="17.3"/>
    <n v="16.7"/>
    <n v="15.5"/>
    <n v="14.7"/>
    <n v="14.6"/>
    <n v="15.1"/>
    <n v="0"/>
    <n v="0"/>
    <n v="0"/>
  </r>
  <r>
    <x v="1"/>
    <x v="4"/>
    <x v="8"/>
    <n v="1.2"/>
    <n v="1.3"/>
    <n v="1.3"/>
    <n v="1.3"/>
    <n v="1.4"/>
    <n v="1.4"/>
    <n v="1.4"/>
    <n v="1.5"/>
    <n v="1.4"/>
    <n v="1.4"/>
    <n v="1.5"/>
    <n v="1.4"/>
    <n v="0"/>
    <n v="0"/>
    <n v="0"/>
  </r>
  <r>
    <x v="1"/>
    <x v="4"/>
    <x v="9"/>
    <n v="0.2"/>
    <n v="0.2"/>
    <n v="0.2"/>
    <n v="0.2"/>
    <n v="0.2"/>
    <n v="0.2"/>
    <n v="0.2"/>
    <n v="0.2"/>
    <n v="0.2"/>
    <n v="0.2"/>
    <n v="0.2"/>
    <n v="0.2"/>
    <n v="0"/>
    <n v="0"/>
    <n v="0"/>
  </r>
  <r>
    <x v="1"/>
    <x v="4"/>
    <x v="10"/>
    <n v="2.1"/>
    <n v="1.8"/>
    <n v="1.8"/>
    <n v="1.7"/>
    <n v="1.4"/>
    <n v="1.2"/>
    <n v="1"/>
    <n v="1.1000000000000001"/>
    <n v="1.1000000000000001"/>
    <n v="1.1000000000000001"/>
    <n v="1.2"/>
    <n v="1.2"/>
    <n v="0"/>
    <n v="0"/>
    <n v="0"/>
  </r>
  <r>
    <x v="1"/>
    <x v="4"/>
    <x v="11"/>
    <n v="0.2"/>
    <n v="0.2"/>
    <n v="0.2"/>
    <n v="0.2"/>
    <n v="0.2"/>
    <n v="0.2"/>
    <n v="0.2"/>
    <n v="0.2"/>
    <n v="0.2"/>
    <n v="0.2"/>
    <n v="0.2"/>
    <n v="0.2"/>
    <n v="0"/>
    <n v="0"/>
    <n v="0"/>
  </r>
  <r>
    <x v="1"/>
    <x v="4"/>
    <x v="12"/>
    <n v="0.5"/>
    <n v="0.5"/>
    <n v="0.4"/>
    <n v="0.3"/>
    <n v="0.3"/>
    <n v="0.3"/>
    <n v="0.3"/>
    <n v="0.3"/>
    <n v="0.3"/>
    <n v="0.3"/>
    <n v="0.3"/>
    <n v="0.3"/>
    <n v="0"/>
    <n v="0"/>
    <n v="0"/>
  </r>
  <r>
    <x v="1"/>
    <x v="4"/>
    <x v="13"/>
    <n v="2"/>
    <n v="1.5"/>
    <n v="1.4"/>
    <n v="1.5"/>
    <n v="1.5"/>
    <n v="1.4"/>
    <n v="1.4"/>
    <n v="1.3"/>
    <n v="1.4"/>
    <n v="1.3"/>
    <n v="1.4"/>
    <n v="1.5"/>
    <n v="0"/>
    <n v="0"/>
    <n v="0"/>
  </r>
  <r>
    <x v="1"/>
    <x v="4"/>
    <x v="14"/>
    <n v="0.2"/>
    <n v="0.2"/>
    <n v="0.1"/>
    <n v="0.1"/>
    <n v="0.1"/>
    <n v="0.1"/>
    <n v="0.1"/>
    <n v="0.1"/>
    <n v="0"/>
    <n v="0"/>
    <n v="0"/>
    <n v="0"/>
    <n v="0"/>
    <n v="0"/>
    <n v="0"/>
  </r>
  <r>
    <x v="1"/>
    <x v="4"/>
    <x v="15"/>
    <n v="5.7"/>
    <n v="6"/>
    <n v="6.1"/>
    <n v="6.4"/>
    <n v="6.9"/>
    <n v="6.9"/>
    <n v="7.1"/>
    <n v="7.1"/>
    <n v="6.6"/>
    <n v="6.1"/>
    <n v="5.8"/>
    <n v="6.3"/>
    <n v="0"/>
    <n v="0"/>
    <n v="0"/>
  </r>
  <r>
    <x v="1"/>
    <x v="4"/>
    <x v="16"/>
    <n v="3.3"/>
    <n v="3.4"/>
    <n v="3.3"/>
    <n v="3.6"/>
    <n v="4"/>
    <n v="4.0999999999999996"/>
    <n v="4.2"/>
    <n v="3.6"/>
    <n v="3"/>
    <n v="2.7"/>
    <n v="2.6"/>
    <n v="2.5"/>
    <n v="0"/>
    <n v="0"/>
    <n v="0"/>
  </r>
  <r>
    <x v="1"/>
    <x v="4"/>
    <x v="17"/>
    <n v="0.8"/>
    <n v="0.7"/>
    <n v="0.5"/>
    <n v="0.5"/>
    <n v="0.5"/>
    <n v="0.5"/>
    <n v="0.5"/>
    <n v="0.5"/>
    <n v="0.5"/>
    <n v="0.5"/>
    <n v="0.5"/>
    <n v="0.5"/>
    <n v="0"/>
    <n v="0"/>
    <n v="0"/>
  </r>
  <r>
    <x v="1"/>
    <x v="4"/>
    <x v="18"/>
    <n v="1"/>
    <n v="1.1000000000000001"/>
    <n v="1.1000000000000001"/>
    <n v="1"/>
    <n v="1"/>
    <n v="1"/>
    <n v="1"/>
    <n v="0.9"/>
    <n v="0.9"/>
    <n v="0.8"/>
    <n v="0.9"/>
    <n v="1"/>
    <n v="0"/>
    <n v="0"/>
    <n v="0"/>
  </r>
  <r>
    <x v="1"/>
    <x v="4"/>
    <x v="19"/>
    <n v="0.7"/>
    <n v="0.7"/>
    <n v="0.7"/>
    <n v="0.7"/>
    <n v="0.8"/>
    <n v="0.7"/>
    <n v="0.7"/>
    <n v="0.8"/>
    <n v="0.8"/>
    <n v="0.8"/>
    <n v="0.8"/>
    <n v="0.8"/>
    <n v="0"/>
    <n v="0"/>
    <n v="0"/>
  </r>
  <r>
    <x v="1"/>
    <x v="4"/>
    <x v="20"/>
    <n v="0.7"/>
    <n v="0.7"/>
    <n v="0.8"/>
    <n v="0.8"/>
    <n v="0.8"/>
    <n v="0.9"/>
    <n v="0.9"/>
    <n v="0.9"/>
    <n v="1"/>
    <n v="0.9"/>
    <n v="1.1000000000000001"/>
    <n v="1"/>
    <n v="0"/>
    <n v="0"/>
    <n v="0"/>
  </r>
  <r>
    <x v="1"/>
    <x v="4"/>
    <x v="21"/>
    <n v="11.2"/>
    <n v="10.7"/>
    <n v="10.8"/>
    <n v="11.4"/>
    <n v="12.4"/>
    <n v="12.8"/>
    <n v="13"/>
    <n v="13.5"/>
    <n v="14.3"/>
    <n v="14.9"/>
    <n v="15.4"/>
    <n v="16.100000000000001"/>
    <n v="0"/>
    <n v="0"/>
    <n v="0"/>
  </r>
  <r>
    <x v="1"/>
    <x v="4"/>
    <x v="22"/>
    <n v="20.3"/>
    <n v="20"/>
    <n v="19.8"/>
    <n v="19.7"/>
    <n v="19.899999999999999"/>
    <n v="19.7"/>
    <n v="20"/>
    <n v="19.899999999999999"/>
    <n v="19.899999999999999"/>
    <n v="20"/>
    <n v="20.6"/>
    <n v="20.2"/>
    <n v="0"/>
    <n v="0"/>
    <n v="0"/>
  </r>
  <r>
    <x v="1"/>
    <x v="4"/>
    <x v="23"/>
    <n v="0"/>
    <n v="0"/>
    <n v="0"/>
    <n v="0"/>
    <n v="0"/>
    <n v="0"/>
    <n v="0"/>
    <n v="0"/>
    <n v="0"/>
    <n v="0"/>
    <n v="0"/>
    <n v="0"/>
    <n v="0"/>
    <n v="0"/>
    <n v="0"/>
  </r>
  <r>
    <x v="1"/>
    <x v="4"/>
    <x v="24"/>
    <s v=":"/>
    <s v=":"/>
    <s v=":"/>
    <s v=":"/>
    <s v=":"/>
    <s v=":"/>
    <s v=":"/>
    <s v=":"/>
    <s v=":"/>
    <s v=":"/>
    <n v="0"/>
    <n v="0"/>
    <n v="0"/>
    <n v="0"/>
    <n v="0"/>
  </r>
  <r>
    <x v="1"/>
    <x v="4"/>
    <x v="25"/>
    <n v="4.5999999999999996"/>
    <n v="4.5999999999999996"/>
    <n v="4.8"/>
    <n v="4.5999999999999996"/>
    <n v="4.7"/>
    <n v="4.7"/>
    <n v="4.5999999999999996"/>
    <n v="4.3"/>
    <n v="4.5999999999999996"/>
    <n v="4.4000000000000004"/>
    <n v="4.4000000000000004"/>
    <n v="4.4000000000000004"/>
    <n v="0"/>
    <n v="0"/>
    <n v="0"/>
  </r>
  <r>
    <x v="1"/>
    <x v="4"/>
    <x v="26"/>
    <s v=":"/>
    <s v=":"/>
    <s v=":"/>
    <s v=":"/>
    <s v=":"/>
    <s v=":"/>
    <s v=":"/>
    <s v=":"/>
    <s v=":"/>
    <s v=":"/>
    <n v="0.8"/>
    <n v="0.8"/>
    <n v="0"/>
    <n v="0"/>
    <n v="0"/>
  </r>
  <r>
    <x v="1"/>
    <x v="4"/>
    <x v="27"/>
    <n v="4.3"/>
    <n v="4"/>
    <n v="4.0999999999999996"/>
    <n v="4.2"/>
    <n v="4.4000000000000004"/>
    <n v="4.5"/>
    <n v="4.4000000000000004"/>
    <n v="4.4000000000000004"/>
    <n v="4.7"/>
    <n v="4.8"/>
    <n v="4.8"/>
    <n v="4.7"/>
    <n v="0"/>
    <n v="0"/>
    <n v="0"/>
  </r>
  <r>
    <x v="1"/>
    <x v="4"/>
    <x v="28"/>
    <n v="1.8"/>
    <n v="1.7"/>
    <n v="1.9"/>
    <n v="1.9"/>
    <n v="1.9"/>
    <n v="1.9"/>
    <n v="1.9"/>
    <n v="1.8"/>
    <n v="1.9"/>
    <n v="1.9"/>
    <n v="1.9"/>
    <n v="1.9"/>
    <n v="0"/>
    <n v="0"/>
    <n v="0"/>
  </r>
  <r>
    <x v="1"/>
    <x v="4"/>
    <x v="29"/>
    <n v="2.1"/>
    <n v="2.2000000000000002"/>
    <n v="1.2"/>
    <n v="1.2"/>
    <n v="1.1000000000000001"/>
    <n v="1.1000000000000001"/>
    <n v="1.1000000000000001"/>
    <n v="1"/>
    <n v="0.9"/>
    <n v="0.9"/>
    <n v="0.9"/>
    <n v="1.1000000000000001"/>
    <n v="0"/>
    <n v="0"/>
    <n v="0"/>
  </r>
  <r>
    <x v="1"/>
    <x v="4"/>
    <x v="30"/>
    <n v="1.7"/>
    <n v="1.4"/>
    <n v="1.5"/>
    <n v="1.5"/>
    <n v="1.6"/>
    <n v="1.6"/>
    <n v="1.5"/>
    <n v="1.6"/>
    <n v="1.6"/>
    <n v="1.6"/>
    <n v="1.6"/>
    <n v="1.6"/>
    <n v="0"/>
    <n v="0"/>
    <n v="0"/>
  </r>
  <r>
    <x v="1"/>
    <x v="4"/>
    <x v="31"/>
    <s v=":"/>
    <s v=":"/>
    <s v=":"/>
    <s v=":"/>
    <s v=":"/>
    <s v=":"/>
    <s v=":"/>
    <s v=":"/>
    <s v=":"/>
    <s v=":"/>
    <s v=":"/>
    <s v=":"/>
    <n v="0"/>
    <n v="0"/>
    <n v="0"/>
  </r>
  <r>
    <x v="1"/>
    <x v="4"/>
    <x v="32"/>
    <n v="5.2"/>
    <n v="5.3"/>
    <n v="5.6"/>
    <n v="5.7"/>
    <n v="5.6"/>
    <n v="5.5"/>
    <n v="5.5"/>
    <n v="5.4"/>
    <n v="5.6"/>
    <n v="5"/>
    <n v="5.2"/>
    <n v="5.4"/>
    <n v="0"/>
    <n v="0"/>
    <n v="0"/>
  </r>
  <r>
    <x v="1"/>
    <x v="4"/>
    <x v="33"/>
    <n v="5.8"/>
    <n v="5.6"/>
    <n v="5.5"/>
    <n v="5.6"/>
    <n v="5.6"/>
    <n v="6.1"/>
    <n v="6"/>
    <n v="6.1"/>
    <n v="6.5"/>
    <n v="6.7"/>
    <n v="7.2"/>
    <n v="7.1"/>
    <n v="0"/>
    <n v="0"/>
    <n v="0"/>
  </r>
  <r>
    <x v="1"/>
    <x v="4"/>
    <x v="34"/>
    <n v="7.2"/>
    <n v="7.5"/>
    <n v="7.8"/>
    <n v="7.2"/>
    <n v="6.9"/>
    <n v="7"/>
    <n v="6.8"/>
    <n v="6.8"/>
    <n v="6.9"/>
    <n v="7.2"/>
    <n v="7.3"/>
    <n v="7.5"/>
    <n v="0"/>
    <n v="0"/>
    <n v="0"/>
  </r>
  <r>
    <x v="1"/>
    <x v="4"/>
    <x v="35"/>
    <n v="8.1999999999999993"/>
    <n v="8.4"/>
    <n v="8.5"/>
    <n v="8.5"/>
    <n v="8.5"/>
    <n v="8.3000000000000007"/>
    <n v="8.5"/>
    <n v="8.6"/>
    <n v="8.8000000000000007"/>
    <n v="9"/>
    <n v="9.1999999999999993"/>
    <n v="9.3000000000000007"/>
    <n v="0"/>
    <n v="0"/>
    <n v="0"/>
  </r>
  <r>
    <x v="1"/>
    <x v="4"/>
    <x v="36"/>
    <n v="25.7"/>
    <n v="26.3"/>
    <n v="26.7"/>
    <n v="27.4"/>
    <n v="27.9"/>
    <n v="28.4"/>
    <n v="28.4"/>
    <n v="28.1"/>
    <n v="29.2"/>
    <n v="29.3"/>
    <n v="29.3"/>
    <n v="29.6"/>
    <n v="0"/>
    <n v="0"/>
    <n v="0"/>
  </r>
  <r>
    <x v="1"/>
    <x v="4"/>
    <x v="37"/>
    <n v="4.4000000000000004"/>
    <n v="4.4000000000000004"/>
    <n v="4.0999999999999996"/>
    <n v="4.4000000000000004"/>
    <n v="4.3"/>
    <n v="3.9"/>
    <n v="4.2"/>
    <n v="4.3"/>
    <n v="4.7"/>
    <n v="4.8"/>
    <n v="4.9000000000000004"/>
    <n v="5.0999999999999996"/>
    <n v="0"/>
    <n v="0"/>
    <n v="0"/>
  </r>
  <r>
    <x v="1"/>
    <x v="4"/>
    <x v="38"/>
    <n v="0"/>
    <n v="0"/>
    <n v="0"/>
    <n v="0"/>
    <n v="0"/>
    <n v="0"/>
    <n v="0"/>
    <n v="0"/>
    <n v="0"/>
    <n v="0"/>
    <n v="0"/>
    <n v="0"/>
    <n v="0"/>
    <n v="0"/>
    <n v="0"/>
  </r>
  <r>
    <x v="1"/>
    <x v="4"/>
    <x v="39"/>
    <n v="34.1"/>
    <n v="34.799999999999997"/>
    <n v="35.5"/>
    <n v="35.1"/>
    <n v="35.5"/>
    <n v="36.299999999999997"/>
    <n v="36.299999999999997"/>
    <n v="35.9"/>
    <n v="36.9"/>
    <n v="37.5"/>
    <n v="37.799999999999997"/>
    <n v="38.200000000000003"/>
    <n v="0"/>
    <n v="0"/>
    <n v="0"/>
  </r>
  <r>
    <x v="1"/>
    <x v="4"/>
    <x v="40"/>
    <n v="9.6999999999999993"/>
    <n v="9.8000000000000007"/>
    <n v="10.199999999999999"/>
    <n v="9.5"/>
    <n v="9.4"/>
    <n v="9.6999999999999993"/>
    <n v="10.1"/>
    <n v="10.3"/>
    <n v="10.3"/>
    <n v="10.7"/>
    <n v="10.4"/>
    <n v="10.6"/>
    <n v="0"/>
    <n v="0"/>
    <n v="0"/>
  </r>
  <r>
    <x v="1"/>
    <x v="4"/>
    <x v="41"/>
    <n v="24.5"/>
    <n v="25"/>
    <n v="25.3"/>
    <n v="25.6"/>
    <n v="26.1"/>
    <n v="26.6"/>
    <n v="26.2"/>
    <n v="25.6"/>
    <n v="26.6"/>
    <n v="26.9"/>
    <n v="27.4"/>
    <n v="27.6"/>
    <n v="0"/>
    <n v="0"/>
    <n v="0"/>
  </r>
  <r>
    <x v="1"/>
    <x v="5"/>
    <x v="0"/>
    <n v="444"/>
    <n v="440.8"/>
    <n v="447.4"/>
    <n v="454.5"/>
    <n v="462.6"/>
    <n v="469.9"/>
    <n v="467.6"/>
    <n v="466.5"/>
    <n v="468.2"/>
    <n v="478.8"/>
    <n v="488.9"/>
    <n v="498.6"/>
    <n v="489.4"/>
    <n v="495.8"/>
    <n v="525.1"/>
  </r>
  <r>
    <x v="1"/>
    <x v="5"/>
    <x v="1"/>
    <n v="0.5"/>
    <n v="0.5"/>
    <n v="0.4"/>
    <n v="0.3"/>
    <n v="0.4"/>
    <n v="0.3"/>
    <n v="0.3"/>
    <n v="0.3"/>
    <n v="0.2"/>
    <n v="0.2"/>
    <n v="0.4"/>
    <n v="0.5"/>
    <n v="0.3"/>
    <n v="0.2"/>
    <n v="0.2"/>
  </r>
  <r>
    <x v="1"/>
    <x v="5"/>
    <x v="2"/>
    <s v=":"/>
    <s v=":"/>
    <s v=":"/>
    <s v=":"/>
    <s v=":"/>
    <s v=":"/>
    <s v=":"/>
    <s v=":"/>
    <s v=":"/>
    <s v=":"/>
    <s v=":"/>
    <s v=":"/>
    <s v=":"/>
    <s v=":"/>
    <s v=":"/>
  </r>
  <r>
    <x v="1"/>
    <x v="5"/>
    <x v="3"/>
    <s v=":"/>
    <s v=":"/>
    <s v=":"/>
    <s v=":"/>
    <s v=":"/>
    <s v=":"/>
    <s v=":"/>
    <s v=":"/>
    <s v=":"/>
    <s v=":"/>
    <s v=":"/>
    <s v=":"/>
    <s v=":"/>
    <s v=":"/>
    <s v=":"/>
  </r>
  <r>
    <x v="1"/>
    <x v="5"/>
    <x v="4"/>
    <n v="1.6"/>
    <n v="1.6"/>
    <n v="1.7"/>
    <n v="2.6"/>
    <n v="1.2"/>
    <n v="1.2"/>
    <n v="1.3"/>
    <n v="1.8"/>
    <n v="0.9"/>
    <n v="0.6"/>
    <n v="0.4"/>
    <n v="0.4"/>
    <s v=":"/>
    <s v=":"/>
    <s v=":"/>
  </r>
  <r>
    <x v="1"/>
    <x v="5"/>
    <x v="5"/>
    <n v="1.2"/>
    <n v="1.4"/>
    <n v="1.5"/>
    <n v="2.1"/>
    <n v="0.7"/>
    <n v="0.8"/>
    <n v="0.6"/>
    <n v="0.6"/>
    <n v="0.6"/>
    <n v="0.4"/>
    <n v="0.3"/>
    <n v="0.3"/>
    <s v=":"/>
    <s v=":"/>
    <s v=":"/>
  </r>
  <r>
    <x v="1"/>
    <x v="5"/>
    <x v="6"/>
    <n v="0.4"/>
    <n v="0.2"/>
    <n v="0.2"/>
    <n v="0.5"/>
    <n v="0.4"/>
    <n v="0.4"/>
    <n v="0.7"/>
    <n v="1.2"/>
    <n v="0.3"/>
    <n v="0.2"/>
    <n v="0.1"/>
    <n v="0"/>
    <s v=":"/>
    <s v=":"/>
    <s v=":"/>
  </r>
  <r>
    <x v="1"/>
    <x v="5"/>
    <x v="7"/>
    <n v="18.8"/>
    <n v="15.1"/>
    <n v="13.9"/>
    <n v="13.9"/>
    <n v="14.4"/>
    <n v="14.1"/>
    <n v="13.9"/>
    <n v="13.1"/>
    <n v="12.6"/>
    <n v="12.6"/>
    <n v="12.6"/>
    <n v="13"/>
    <n v="12.6"/>
    <n v="12.4"/>
    <n v="12.5"/>
  </r>
  <r>
    <x v="1"/>
    <x v="5"/>
    <x v="8"/>
    <n v="5.4"/>
    <n v="4.4000000000000004"/>
    <n v="4.4000000000000004"/>
    <n v="4.4000000000000004"/>
    <n v="4.4000000000000004"/>
    <n v="4.4000000000000004"/>
    <n v="4.2"/>
    <n v="3.7"/>
    <n v="3.8"/>
    <n v="4"/>
    <n v="4.2"/>
    <n v="4.3"/>
    <n v="4.3"/>
    <n v="4.3"/>
    <n v="4.4000000000000004"/>
  </r>
  <r>
    <x v="1"/>
    <x v="5"/>
    <x v="9"/>
    <n v="0.3"/>
    <n v="0.3"/>
    <n v="0.2"/>
    <n v="0.2"/>
    <n v="0.2"/>
    <n v="0.2"/>
    <n v="0.2"/>
    <n v="0.3"/>
    <n v="0.3"/>
    <n v="0.3"/>
    <n v="0.3"/>
    <n v="0.3"/>
    <n v="0.2"/>
    <n v="0.3"/>
    <n v="0.3"/>
  </r>
  <r>
    <x v="1"/>
    <x v="5"/>
    <x v="10"/>
    <n v="0.2"/>
    <n v="0.2"/>
    <n v="0.1"/>
    <n v="0.2"/>
    <n v="0.2"/>
    <n v="0.1"/>
    <n v="0.1"/>
    <n v="0.2"/>
    <n v="0.2"/>
    <n v="0.2"/>
    <n v="0.2"/>
    <n v="0.2"/>
    <n v="0.2"/>
    <n v="0.2"/>
    <n v="0.2"/>
  </r>
  <r>
    <x v="1"/>
    <x v="5"/>
    <x v="11"/>
    <n v="2"/>
    <n v="1.9"/>
    <n v="1.8"/>
    <n v="1.6"/>
    <n v="1.5"/>
    <n v="1.5"/>
    <n v="1.4"/>
    <n v="1.4"/>
    <n v="1.2"/>
    <n v="1.1000000000000001"/>
    <n v="1.1000000000000001"/>
    <n v="1.1000000000000001"/>
    <n v="0.9"/>
    <n v="0.8"/>
    <n v="0.8"/>
  </r>
  <r>
    <x v="1"/>
    <x v="5"/>
    <x v="12"/>
    <n v="3.1"/>
    <n v="2.5"/>
    <n v="2.2000000000000002"/>
    <n v="2.1"/>
    <n v="2.1"/>
    <n v="2.1"/>
    <n v="2"/>
    <n v="1.8"/>
    <n v="1.8"/>
    <n v="1.9"/>
    <n v="1.9"/>
    <n v="2"/>
    <n v="2"/>
    <n v="1.9"/>
    <n v="1.9"/>
  </r>
  <r>
    <x v="1"/>
    <x v="5"/>
    <x v="13"/>
    <n v="0.8"/>
    <n v="0.6"/>
    <n v="0.5"/>
    <n v="0.5"/>
    <n v="0.5"/>
    <n v="0.5"/>
    <n v="0.6"/>
    <n v="0.6"/>
    <n v="0.6"/>
    <n v="0.6"/>
    <n v="0.7"/>
    <n v="0.7"/>
    <n v="0.6"/>
    <n v="0.6"/>
    <n v="0.6"/>
  </r>
  <r>
    <x v="1"/>
    <x v="5"/>
    <x v="14"/>
    <n v="1.5"/>
    <n v="0.5"/>
    <n v="0.4"/>
    <n v="0.5"/>
    <n v="0.5"/>
    <n v="0.4"/>
    <n v="0.4"/>
    <n v="0.4"/>
    <n v="0.2"/>
    <n v="0.3"/>
    <n v="0.2"/>
    <n v="0.1"/>
    <n v="0.1"/>
    <n v="0.2"/>
    <n v="0.1"/>
  </r>
  <r>
    <x v="1"/>
    <x v="5"/>
    <x v="15"/>
    <n v="2.2999999999999998"/>
    <n v="2.2999999999999998"/>
    <n v="2"/>
    <n v="2"/>
    <n v="2"/>
    <n v="2.1"/>
    <n v="2.1"/>
    <n v="2"/>
    <n v="2"/>
    <n v="1.7"/>
    <n v="1.8"/>
    <n v="1.8"/>
    <n v="1.8"/>
    <n v="1.8"/>
    <n v="1.9"/>
  </r>
  <r>
    <x v="1"/>
    <x v="5"/>
    <x v="16"/>
    <n v="0.4"/>
    <n v="0.2"/>
    <n v="0.1"/>
    <n v="0.1"/>
    <n v="0.3"/>
    <n v="0.1"/>
    <n v="0.1"/>
    <n v="0.1"/>
    <n v="0.2"/>
    <n v="0.2"/>
    <n v="0.1"/>
    <n v="0.1"/>
    <n v="0.1"/>
    <n v="0.1"/>
    <n v="0.1"/>
  </r>
  <r>
    <x v="1"/>
    <x v="5"/>
    <x v="17"/>
    <n v="1.2"/>
    <n v="0.8"/>
    <n v="0.7"/>
    <n v="0.8"/>
    <n v="0.7"/>
    <n v="0.7"/>
    <n v="0.7"/>
    <n v="0.7"/>
    <n v="0.7"/>
    <n v="0.7"/>
    <n v="0.7"/>
    <n v="0.8"/>
    <n v="0.8"/>
    <n v="0.7"/>
    <n v="0.8"/>
  </r>
  <r>
    <x v="1"/>
    <x v="5"/>
    <x v="18"/>
    <n v="1.6"/>
    <n v="1.7"/>
    <n v="1.6"/>
    <n v="1.5"/>
    <n v="1.9"/>
    <n v="1.9"/>
    <n v="2"/>
    <n v="1.9"/>
    <n v="1.6"/>
    <n v="1.7"/>
    <n v="1.5"/>
    <n v="1.6"/>
    <n v="1.5"/>
    <n v="1.5"/>
    <n v="1.5"/>
  </r>
  <r>
    <x v="1"/>
    <x v="5"/>
    <x v="19"/>
    <n v="2.7"/>
    <n v="2.2999999999999998"/>
    <n v="1.8"/>
    <n v="1.7"/>
    <n v="1.7"/>
    <n v="1.8"/>
    <n v="1.8"/>
    <n v="1.9"/>
    <n v="2.1"/>
    <n v="2.2000000000000002"/>
    <n v="2.2999999999999998"/>
    <n v="2.4"/>
    <n v="2.5"/>
    <n v="2.7"/>
    <n v="2.9"/>
  </r>
  <r>
    <x v="1"/>
    <x v="5"/>
    <x v="20"/>
    <n v="1.6"/>
    <n v="1.4"/>
    <n v="1.5"/>
    <n v="1.4"/>
    <n v="1.5"/>
    <n v="1.6"/>
    <n v="1.7"/>
    <n v="1.8"/>
    <n v="1.8"/>
    <n v="1.9"/>
    <n v="2.1"/>
    <n v="2.2000000000000002"/>
    <n v="2"/>
    <n v="2"/>
    <n v="2"/>
  </r>
  <r>
    <x v="1"/>
    <x v="5"/>
    <x v="21"/>
    <n v="27"/>
    <n v="25.6"/>
    <n v="24.4"/>
    <n v="25.5"/>
    <n v="27.4"/>
    <n v="28.9"/>
    <n v="29.7"/>
    <n v="30.5"/>
    <n v="30.7"/>
    <n v="32"/>
    <n v="32.9"/>
    <n v="33.799999999999997"/>
    <n v="32.299999999999997"/>
    <n v="32.6"/>
    <n v="35.4"/>
  </r>
  <r>
    <x v="1"/>
    <x v="5"/>
    <x v="22"/>
    <n v="64"/>
    <n v="62.6"/>
    <n v="59.8"/>
    <n v="59.2"/>
    <n v="60"/>
    <n v="59.2"/>
    <n v="59.4"/>
    <n v="58.6"/>
    <n v="57.8"/>
    <n v="57.9"/>
    <n v="57.4"/>
    <n v="57.6"/>
    <n v="56.4"/>
    <n v="56.7"/>
    <n v="58.7"/>
  </r>
  <r>
    <x v="1"/>
    <x v="5"/>
    <x v="23"/>
    <n v="0"/>
    <n v="0"/>
    <n v="0"/>
    <n v="0"/>
    <n v="0"/>
    <n v="0"/>
    <n v="0"/>
    <n v="0"/>
    <n v="0"/>
    <n v="0"/>
    <n v="0"/>
    <n v="0"/>
    <n v="0"/>
    <n v="0"/>
    <n v="0"/>
  </r>
  <r>
    <x v="1"/>
    <x v="5"/>
    <x v="24"/>
    <n v="5.7"/>
    <n v="5.6"/>
    <n v="8.3000000000000007"/>
    <n v="8.1"/>
    <n v="8.6"/>
    <n v="6.8"/>
    <n v="4.5"/>
    <n v="4.5999999999999996"/>
    <n v="4.5"/>
    <n v="4.2"/>
    <n v="3.8"/>
    <n v="3.7"/>
    <n v="3.6"/>
    <n v="3.6"/>
    <n v="2.9"/>
  </r>
  <r>
    <x v="1"/>
    <x v="5"/>
    <x v="25"/>
    <n v="17.100000000000001"/>
    <n v="17.8"/>
    <n v="16.8"/>
    <n v="16.8"/>
    <n v="17.399999999999999"/>
    <n v="17.100000000000001"/>
    <n v="17.100000000000001"/>
    <n v="18.2"/>
    <n v="17.3"/>
    <n v="16.600000000000001"/>
    <n v="16.8"/>
    <n v="17.100000000000001"/>
    <n v="17.2"/>
    <n v="16.8"/>
    <n v="16.899999999999999"/>
  </r>
  <r>
    <x v="1"/>
    <x v="5"/>
    <x v="26"/>
    <n v="6.4"/>
    <n v="6.2"/>
    <n v="5.4"/>
    <n v="4.7"/>
    <n v="4.5"/>
    <n v="4.2"/>
    <n v="4.2"/>
    <n v="3.5"/>
    <n v="3.4"/>
    <n v="3.4"/>
    <n v="3.7"/>
    <n v="3.6"/>
    <n v="3.5"/>
    <n v="4.2"/>
    <n v="4.4000000000000004"/>
  </r>
  <r>
    <x v="1"/>
    <x v="5"/>
    <x v="27"/>
    <n v="16.5"/>
    <n v="15.6"/>
    <n v="15.8"/>
    <n v="17.399999999999999"/>
    <n v="16.899999999999999"/>
    <n v="17.8"/>
    <n v="18.5"/>
    <n v="19"/>
    <n v="19.8"/>
    <n v="21.1"/>
    <n v="22.2"/>
    <n v="23.1"/>
    <n v="19.600000000000001"/>
    <n v="16.8"/>
    <n v="23.5"/>
  </r>
  <r>
    <x v="1"/>
    <x v="5"/>
    <x v="28"/>
    <n v="35.299999999999997"/>
    <n v="35.799999999999997"/>
    <n v="35.6"/>
    <n v="36.200000000000003"/>
    <n v="36.700000000000003"/>
    <n v="37.1"/>
    <n v="38.1"/>
    <n v="39"/>
    <n v="38.700000000000003"/>
    <n v="39.9"/>
    <n v="41.5"/>
    <n v="44.7"/>
    <n v="43.3"/>
    <n v="46.8"/>
    <n v="50.7"/>
  </r>
  <r>
    <x v="1"/>
    <x v="5"/>
    <x v="29"/>
    <n v="13.5"/>
    <n v="14.3"/>
    <n v="22.3"/>
    <n v="22.3"/>
    <n v="23.8"/>
    <n v="24.2"/>
    <n v="23.9"/>
    <n v="23.4"/>
    <n v="23.7"/>
    <n v="23.7"/>
    <n v="24.2"/>
    <n v="21.2"/>
    <n v="21"/>
    <n v="21.6"/>
    <n v="22.5"/>
  </r>
  <r>
    <x v="1"/>
    <x v="5"/>
    <x v="30"/>
    <n v="6.6"/>
    <n v="6.3"/>
    <n v="5.7"/>
    <n v="6"/>
    <n v="6.4"/>
    <n v="6.3"/>
    <n v="6.3"/>
    <n v="6.1"/>
    <n v="6.1"/>
    <n v="6.3"/>
    <n v="6.5"/>
    <n v="6.6"/>
    <n v="6.8"/>
    <n v="6.8"/>
    <n v="7.2"/>
  </r>
  <r>
    <x v="1"/>
    <x v="5"/>
    <x v="31"/>
    <s v=":"/>
    <s v=":"/>
    <s v=":"/>
    <s v=":"/>
    <s v=":"/>
    <s v=":"/>
    <s v=":"/>
    <s v=":"/>
    <s v=":"/>
    <s v=":"/>
    <s v=":"/>
    <s v=":"/>
    <s v=":"/>
    <s v=":"/>
    <s v=":"/>
  </r>
  <r>
    <x v="1"/>
    <x v="5"/>
    <x v="32"/>
    <n v="34.6"/>
    <n v="33.6"/>
    <n v="33"/>
    <n v="34"/>
    <n v="34.799999999999997"/>
    <n v="36.200000000000003"/>
    <n v="37.799999999999997"/>
    <n v="39"/>
    <n v="40"/>
    <n v="41.7"/>
    <n v="44"/>
    <n v="46.7"/>
    <n v="46.6"/>
    <n v="47.6"/>
    <n v="50.8"/>
  </r>
  <r>
    <x v="1"/>
    <x v="5"/>
    <x v="33"/>
    <n v="35.9"/>
    <n v="33.700000000000003"/>
    <n v="32.799999999999997"/>
    <n v="32.700000000000003"/>
    <n v="33.799999999999997"/>
    <n v="34.9"/>
    <n v="34.6"/>
    <n v="32.799999999999997"/>
    <n v="33.799999999999997"/>
    <n v="36.299999999999997"/>
    <n v="37.9"/>
    <n v="38.6"/>
    <n v="35.1"/>
    <n v="34.799999999999997"/>
    <n v="38.200000000000003"/>
  </r>
  <r>
    <x v="1"/>
    <x v="5"/>
    <x v="34"/>
    <n v="42.5"/>
    <n v="44.1"/>
    <n v="44.5"/>
    <n v="47.5"/>
    <n v="48.9"/>
    <n v="48.9"/>
    <n v="48.4"/>
    <n v="47.6"/>
    <n v="47.5"/>
    <n v="47.8"/>
    <n v="46.6"/>
    <n v="46.8"/>
    <n v="49.4"/>
    <n v="50.4"/>
    <n v="51.5"/>
  </r>
  <r>
    <x v="1"/>
    <x v="5"/>
    <x v="35"/>
    <n v="27.1"/>
    <n v="27.8"/>
    <n v="29.2"/>
    <n v="29.2"/>
    <n v="29.8"/>
    <n v="30.7"/>
    <n v="33.299999999999997"/>
    <n v="33"/>
    <n v="33.9"/>
    <n v="35.1"/>
    <n v="36.1"/>
    <n v="37.4"/>
    <n v="37.700000000000003"/>
    <n v="37.6"/>
    <n v="38"/>
  </r>
  <r>
    <x v="1"/>
    <x v="5"/>
    <x v="36"/>
    <n v="61.1"/>
    <n v="62.4"/>
    <n v="65.7"/>
    <n v="66.8"/>
    <n v="66.2"/>
    <n v="68.400000000000006"/>
    <n v="63.1"/>
    <n v="63.7"/>
    <n v="64.099999999999994"/>
    <n v="65.2"/>
    <n v="65.099999999999994"/>
    <n v="66.3"/>
    <n v="66.400000000000006"/>
    <n v="69.099999999999994"/>
    <n v="71"/>
  </r>
  <r>
    <x v="1"/>
    <x v="5"/>
    <x v="37"/>
    <n v="25.5"/>
    <n v="28.3"/>
    <n v="28.5"/>
    <n v="28.1"/>
    <n v="28.2"/>
    <n v="30.4"/>
    <n v="29.6"/>
    <n v="28.4"/>
    <n v="29.3"/>
    <n v="30.1"/>
    <n v="32.4"/>
    <n v="33.1"/>
    <n v="32.299999999999997"/>
    <n v="32.4"/>
    <n v="35"/>
  </r>
  <r>
    <x v="1"/>
    <x v="5"/>
    <x v="38"/>
    <n v="0"/>
    <n v="0"/>
    <n v="0"/>
    <n v="0"/>
    <n v="0"/>
    <n v="0"/>
    <n v="0"/>
    <n v="0"/>
    <n v="0"/>
    <n v="0"/>
    <n v="0"/>
    <n v="0"/>
    <n v="0"/>
    <n v="0"/>
    <n v="0"/>
  </r>
  <r>
    <x v="1"/>
    <x v="5"/>
    <x v="39"/>
    <n v="111.1"/>
    <n v="113.7"/>
    <n v="117.6"/>
    <n v="121.1"/>
    <n v="122.3"/>
    <n v="124.9"/>
    <n v="122"/>
    <n v="120"/>
    <n v="120.5"/>
    <n v="122.3"/>
    <n v="123.3"/>
    <n v="125.5"/>
    <n v="128.80000000000001"/>
    <n v="131.19999999999999"/>
    <n v="133.80000000000001"/>
  </r>
  <r>
    <x v="1"/>
    <x v="5"/>
    <x v="40"/>
    <n v="65.099999999999994"/>
    <n v="66.7"/>
    <n v="69.599999999999994"/>
    <n v="72.099999999999994"/>
    <n v="72.599999999999994"/>
    <n v="74.900000000000006"/>
    <n v="74.8"/>
    <n v="72.2"/>
    <n v="72.8"/>
    <n v="73.400000000000006"/>
    <n v="73.3"/>
    <n v="73.599999999999994"/>
    <n v="75.8"/>
    <n v="76.8"/>
    <n v="79.2"/>
  </r>
  <r>
    <x v="1"/>
    <x v="5"/>
    <x v="41"/>
    <n v="46"/>
    <n v="47"/>
    <n v="48"/>
    <n v="49"/>
    <n v="49.7"/>
    <n v="50"/>
    <n v="47.2"/>
    <n v="47.8"/>
    <n v="47.7"/>
    <n v="48.9"/>
    <n v="50"/>
    <n v="52"/>
    <n v="53"/>
    <n v="54.4"/>
    <n v="54.6"/>
  </r>
  <r>
    <x v="1"/>
    <x v="6"/>
    <x v="0"/>
    <n v="0"/>
    <n v="0"/>
    <n v="0"/>
    <n v="0"/>
    <n v="0"/>
    <n v="0"/>
    <n v="0"/>
    <n v="0"/>
    <n v="0"/>
    <n v="0"/>
    <n v="0"/>
    <n v="0"/>
    <n v="179"/>
    <n v="180.3"/>
    <n v="183.2"/>
  </r>
  <r>
    <x v="1"/>
    <x v="6"/>
    <x v="1"/>
    <n v="0"/>
    <n v="0"/>
    <n v="0"/>
    <n v="0"/>
    <n v="0"/>
    <n v="0"/>
    <n v="0"/>
    <n v="0"/>
    <n v="0"/>
    <n v="0"/>
    <n v="0"/>
    <n v="0"/>
    <n v="9.1999999999999993"/>
    <n v="9.1999999999999993"/>
    <n v="9.1999999999999993"/>
  </r>
  <r>
    <x v="1"/>
    <x v="6"/>
    <x v="2"/>
    <n v="0"/>
    <n v="0"/>
    <n v="0"/>
    <n v="0"/>
    <n v="0"/>
    <n v="0"/>
    <n v="0"/>
    <n v="0"/>
    <n v="0"/>
    <n v="0"/>
    <n v="0"/>
    <n v="0"/>
    <s v=":"/>
    <s v=":"/>
    <s v=":"/>
  </r>
  <r>
    <x v="1"/>
    <x v="6"/>
    <x v="3"/>
    <n v="0"/>
    <n v="0"/>
    <n v="0"/>
    <n v="0"/>
    <n v="0"/>
    <n v="0"/>
    <n v="0"/>
    <n v="0"/>
    <n v="0"/>
    <n v="0"/>
    <n v="0"/>
    <n v="0"/>
    <s v=":"/>
    <s v=":"/>
    <s v=":"/>
  </r>
  <r>
    <x v="1"/>
    <x v="6"/>
    <x v="4"/>
    <n v="0"/>
    <n v="0"/>
    <n v="0"/>
    <n v="0"/>
    <n v="0"/>
    <n v="0"/>
    <n v="0"/>
    <n v="0"/>
    <n v="0"/>
    <n v="0"/>
    <n v="0"/>
    <n v="0"/>
    <s v=":"/>
    <s v=":"/>
    <s v=":"/>
  </r>
  <r>
    <x v="1"/>
    <x v="6"/>
    <x v="5"/>
    <n v="0"/>
    <n v="0"/>
    <n v="0"/>
    <n v="0"/>
    <n v="0"/>
    <n v="0"/>
    <n v="0"/>
    <n v="0"/>
    <n v="0"/>
    <n v="0"/>
    <n v="0"/>
    <n v="0"/>
    <s v=":"/>
    <s v=":"/>
    <s v=":"/>
  </r>
  <r>
    <x v="1"/>
    <x v="6"/>
    <x v="6"/>
    <n v="0"/>
    <n v="0"/>
    <n v="0"/>
    <n v="0"/>
    <n v="0"/>
    <n v="0"/>
    <n v="0"/>
    <n v="0"/>
    <n v="0"/>
    <n v="0"/>
    <n v="0"/>
    <n v="0"/>
    <s v=":"/>
    <s v=":"/>
    <s v=":"/>
  </r>
  <r>
    <x v="1"/>
    <x v="6"/>
    <x v="7"/>
    <n v="0"/>
    <n v="0"/>
    <n v="0"/>
    <n v="0"/>
    <n v="0"/>
    <n v="0"/>
    <n v="0"/>
    <n v="0"/>
    <n v="0"/>
    <n v="0"/>
    <n v="0"/>
    <n v="0"/>
    <n v="15.8"/>
    <n v="16"/>
    <n v="16.600000000000001"/>
  </r>
  <r>
    <x v="1"/>
    <x v="6"/>
    <x v="8"/>
    <n v="0"/>
    <n v="0"/>
    <n v="0"/>
    <n v="0"/>
    <n v="0"/>
    <n v="0"/>
    <n v="0"/>
    <n v="0"/>
    <n v="0"/>
    <n v="0"/>
    <n v="0"/>
    <n v="0"/>
    <n v="3.8"/>
    <n v="3.8"/>
    <n v="3.9"/>
  </r>
  <r>
    <x v="1"/>
    <x v="6"/>
    <x v="9"/>
    <n v="0"/>
    <n v="0"/>
    <n v="0"/>
    <n v="0"/>
    <n v="0"/>
    <n v="0"/>
    <n v="0"/>
    <n v="0"/>
    <n v="0"/>
    <n v="0"/>
    <n v="0"/>
    <n v="0"/>
    <s v=":"/>
    <s v=":"/>
    <s v=":"/>
  </r>
  <r>
    <x v="1"/>
    <x v="6"/>
    <x v="10"/>
    <n v="0"/>
    <n v="0"/>
    <n v="0"/>
    <n v="0"/>
    <n v="0"/>
    <n v="0"/>
    <n v="0"/>
    <n v="0"/>
    <n v="0"/>
    <n v="0"/>
    <n v="0"/>
    <n v="0"/>
    <n v="3.2"/>
    <n v="3.4"/>
    <n v="3.5"/>
  </r>
  <r>
    <x v="1"/>
    <x v="6"/>
    <x v="11"/>
    <n v="0"/>
    <n v="0"/>
    <n v="0"/>
    <n v="0"/>
    <n v="0"/>
    <n v="0"/>
    <n v="0"/>
    <n v="0"/>
    <n v="0"/>
    <n v="0"/>
    <n v="0"/>
    <n v="0"/>
    <n v="0.2"/>
    <n v="0.2"/>
    <n v="0.2"/>
  </r>
  <r>
    <x v="1"/>
    <x v="6"/>
    <x v="12"/>
    <n v="0"/>
    <n v="0"/>
    <n v="0"/>
    <n v="0"/>
    <n v="0"/>
    <n v="0"/>
    <n v="0"/>
    <n v="0"/>
    <n v="0"/>
    <n v="0"/>
    <n v="0"/>
    <n v="0"/>
    <s v=":"/>
    <s v=":"/>
    <s v=":"/>
  </r>
  <r>
    <x v="1"/>
    <x v="6"/>
    <x v="13"/>
    <n v="0"/>
    <n v="0"/>
    <n v="0"/>
    <n v="0"/>
    <n v="0"/>
    <n v="0"/>
    <n v="0"/>
    <n v="0"/>
    <n v="0"/>
    <n v="0"/>
    <n v="0"/>
    <n v="0"/>
    <n v="0.9"/>
    <n v="1"/>
    <n v="0.9"/>
  </r>
  <r>
    <x v="1"/>
    <x v="6"/>
    <x v="14"/>
    <n v="0"/>
    <n v="0"/>
    <n v="0"/>
    <n v="0"/>
    <n v="0"/>
    <n v="0"/>
    <n v="0"/>
    <n v="0"/>
    <n v="0"/>
    <n v="0"/>
    <n v="0"/>
    <n v="0"/>
    <s v=":"/>
    <s v=":"/>
    <s v=":"/>
  </r>
  <r>
    <x v="1"/>
    <x v="6"/>
    <x v="15"/>
    <n v="0"/>
    <n v="0"/>
    <n v="0"/>
    <n v="0"/>
    <n v="0"/>
    <n v="0"/>
    <n v="0"/>
    <n v="0"/>
    <n v="0"/>
    <n v="0"/>
    <n v="0"/>
    <n v="0"/>
    <n v="3.6"/>
    <n v="3.5"/>
    <n v="3.7"/>
  </r>
  <r>
    <x v="1"/>
    <x v="6"/>
    <x v="16"/>
    <n v="0"/>
    <n v="0"/>
    <n v="0"/>
    <n v="0"/>
    <n v="0"/>
    <n v="0"/>
    <n v="0"/>
    <n v="0"/>
    <n v="0"/>
    <n v="0"/>
    <n v="0"/>
    <n v="0"/>
    <n v="1"/>
    <n v="1"/>
    <n v="1"/>
  </r>
  <r>
    <x v="1"/>
    <x v="6"/>
    <x v="17"/>
    <n v="0"/>
    <n v="0"/>
    <n v="0"/>
    <n v="0"/>
    <n v="0"/>
    <n v="0"/>
    <n v="0"/>
    <n v="0"/>
    <n v="0"/>
    <n v="0"/>
    <n v="0"/>
    <n v="0"/>
    <n v="0.7"/>
    <n v="0.7"/>
    <n v="0.8"/>
  </r>
  <r>
    <x v="1"/>
    <x v="6"/>
    <x v="18"/>
    <n v="0"/>
    <n v="0"/>
    <n v="0"/>
    <n v="0"/>
    <n v="0"/>
    <n v="0"/>
    <n v="0"/>
    <n v="0"/>
    <n v="0"/>
    <n v="0"/>
    <n v="0"/>
    <n v="0"/>
    <n v="0.6"/>
    <n v="0.7"/>
    <n v="0.7"/>
  </r>
  <r>
    <x v="1"/>
    <x v="6"/>
    <x v="19"/>
    <n v="0"/>
    <n v="0"/>
    <n v="0"/>
    <n v="0"/>
    <n v="0"/>
    <n v="0"/>
    <n v="0"/>
    <n v="0"/>
    <n v="0"/>
    <n v="0"/>
    <n v="0"/>
    <n v="0"/>
    <n v="1.3"/>
    <n v="1.3"/>
    <n v="1.3"/>
  </r>
  <r>
    <x v="1"/>
    <x v="6"/>
    <x v="20"/>
    <n v="0"/>
    <n v="0"/>
    <n v="0"/>
    <n v="0"/>
    <n v="0"/>
    <n v="0"/>
    <n v="0"/>
    <n v="0"/>
    <n v="0"/>
    <n v="0"/>
    <n v="0"/>
    <n v="0"/>
    <n v="1.2"/>
    <n v="1.3"/>
    <n v="1.3"/>
  </r>
  <r>
    <x v="1"/>
    <x v="6"/>
    <x v="21"/>
    <n v="0"/>
    <n v="0"/>
    <n v="0"/>
    <n v="0"/>
    <n v="0"/>
    <n v="0"/>
    <n v="0"/>
    <n v="0"/>
    <n v="0"/>
    <n v="0"/>
    <n v="0"/>
    <n v="0"/>
    <n v="17"/>
    <n v="17"/>
    <n v="17.3"/>
  </r>
  <r>
    <x v="1"/>
    <x v="6"/>
    <x v="22"/>
    <n v="0"/>
    <n v="0"/>
    <n v="0"/>
    <n v="0"/>
    <n v="0"/>
    <n v="0"/>
    <n v="0"/>
    <n v="0"/>
    <n v="0"/>
    <n v="0"/>
    <n v="0"/>
    <n v="0"/>
    <n v="22.4"/>
    <n v="22.5"/>
    <n v="22.8"/>
  </r>
  <r>
    <x v="1"/>
    <x v="6"/>
    <x v="23"/>
    <n v="0"/>
    <n v="0"/>
    <n v="0"/>
    <n v="0"/>
    <n v="0"/>
    <n v="0"/>
    <n v="0"/>
    <n v="0"/>
    <n v="0"/>
    <n v="0"/>
    <n v="0"/>
    <n v="0"/>
    <n v="0"/>
    <n v="0"/>
    <n v="0"/>
  </r>
  <r>
    <x v="1"/>
    <x v="6"/>
    <x v="24"/>
    <n v="0"/>
    <n v="0"/>
    <n v="0"/>
    <n v="0"/>
    <n v="0"/>
    <n v="0"/>
    <n v="0"/>
    <n v="0"/>
    <n v="0"/>
    <n v="0"/>
    <n v="0"/>
    <n v="0"/>
    <s v=":"/>
    <s v=":"/>
    <s v=":"/>
  </r>
  <r>
    <x v="1"/>
    <x v="6"/>
    <x v="25"/>
    <n v="0"/>
    <n v="0"/>
    <n v="0"/>
    <n v="0"/>
    <n v="0"/>
    <n v="0"/>
    <n v="0"/>
    <n v="0"/>
    <n v="0"/>
    <n v="0"/>
    <n v="0"/>
    <n v="0"/>
    <n v="5.8"/>
    <n v="5.9"/>
    <n v="6"/>
  </r>
  <r>
    <x v="1"/>
    <x v="6"/>
    <x v="26"/>
    <n v="0"/>
    <n v="0"/>
    <n v="0"/>
    <n v="0"/>
    <n v="0"/>
    <n v="0"/>
    <n v="0"/>
    <n v="0"/>
    <n v="0"/>
    <n v="0"/>
    <n v="0"/>
    <n v="0"/>
    <s v=":"/>
    <s v=":"/>
    <s v=":"/>
  </r>
  <r>
    <x v="1"/>
    <x v="6"/>
    <x v="27"/>
    <n v="0"/>
    <n v="0"/>
    <n v="0"/>
    <n v="0"/>
    <n v="0"/>
    <n v="0"/>
    <n v="0"/>
    <n v="0"/>
    <n v="0"/>
    <n v="0"/>
    <n v="0"/>
    <n v="0"/>
    <n v="6"/>
    <n v="6"/>
    <n v="7"/>
  </r>
  <r>
    <x v="1"/>
    <x v="6"/>
    <x v="28"/>
    <n v="0"/>
    <n v="0"/>
    <n v="0"/>
    <n v="0"/>
    <n v="0"/>
    <n v="0"/>
    <n v="0"/>
    <n v="0"/>
    <n v="0"/>
    <n v="0"/>
    <n v="0"/>
    <n v="0"/>
    <n v="2.8"/>
    <n v="2.9"/>
    <n v="3.1"/>
  </r>
  <r>
    <x v="1"/>
    <x v="6"/>
    <x v="29"/>
    <n v="0"/>
    <n v="0"/>
    <n v="0"/>
    <n v="0"/>
    <n v="0"/>
    <n v="0"/>
    <n v="0"/>
    <n v="0"/>
    <n v="0"/>
    <n v="0"/>
    <n v="0"/>
    <n v="0"/>
    <n v="2"/>
    <n v="2"/>
    <n v="2.1"/>
  </r>
  <r>
    <x v="1"/>
    <x v="6"/>
    <x v="30"/>
    <n v="0"/>
    <n v="0"/>
    <n v="0"/>
    <n v="0"/>
    <n v="0"/>
    <n v="0"/>
    <n v="0"/>
    <n v="0"/>
    <n v="0"/>
    <n v="0"/>
    <n v="0"/>
    <n v="0"/>
    <n v="2.1"/>
    <n v="2.1"/>
    <n v="2.2000000000000002"/>
  </r>
  <r>
    <x v="1"/>
    <x v="6"/>
    <x v="31"/>
    <n v="0"/>
    <n v="0"/>
    <n v="0"/>
    <n v="0"/>
    <n v="0"/>
    <n v="0"/>
    <n v="0"/>
    <n v="0"/>
    <n v="0"/>
    <n v="0"/>
    <n v="0"/>
    <n v="0"/>
    <n v="0"/>
    <s v=":"/>
    <s v=":"/>
  </r>
  <r>
    <x v="1"/>
    <x v="6"/>
    <x v="32"/>
    <n v="0"/>
    <n v="0"/>
    <n v="0"/>
    <n v="0"/>
    <n v="0"/>
    <n v="0"/>
    <n v="0"/>
    <n v="0"/>
    <n v="0"/>
    <n v="0"/>
    <n v="0"/>
    <n v="0"/>
    <n v="5.9"/>
    <n v="5.9"/>
    <n v="6"/>
  </r>
  <r>
    <x v="1"/>
    <x v="6"/>
    <x v="33"/>
    <n v="0"/>
    <n v="0"/>
    <n v="0"/>
    <n v="0"/>
    <n v="0"/>
    <n v="0"/>
    <n v="0"/>
    <n v="0"/>
    <n v="0"/>
    <n v="0"/>
    <n v="0"/>
    <n v="0"/>
    <n v="4.9000000000000004"/>
    <n v="5"/>
    <n v="5.0999999999999996"/>
  </r>
  <r>
    <x v="1"/>
    <x v="6"/>
    <x v="34"/>
    <n v="0"/>
    <n v="0"/>
    <n v="0"/>
    <n v="0"/>
    <n v="0"/>
    <n v="0"/>
    <n v="0"/>
    <n v="0"/>
    <n v="0"/>
    <n v="0"/>
    <n v="0"/>
    <n v="0"/>
    <n v="13.9"/>
    <n v="14.2"/>
    <n v="13.1"/>
  </r>
  <r>
    <x v="1"/>
    <x v="6"/>
    <x v="35"/>
    <n v="0"/>
    <n v="0"/>
    <n v="0"/>
    <n v="0"/>
    <n v="0"/>
    <n v="0"/>
    <n v="0"/>
    <n v="0"/>
    <n v="0"/>
    <n v="0"/>
    <n v="0"/>
    <n v="0"/>
    <n v="13.5"/>
    <n v="13.6"/>
    <n v="14"/>
  </r>
  <r>
    <x v="1"/>
    <x v="6"/>
    <x v="36"/>
    <n v="0"/>
    <n v="0"/>
    <n v="0"/>
    <n v="0"/>
    <n v="0"/>
    <n v="0"/>
    <n v="0"/>
    <n v="0"/>
    <n v="0"/>
    <n v="0"/>
    <n v="0"/>
    <n v="0"/>
    <n v="47.1"/>
    <n v="47.5"/>
    <n v="48"/>
  </r>
  <r>
    <x v="1"/>
    <x v="6"/>
    <x v="37"/>
    <n v="0"/>
    <n v="0"/>
    <n v="0"/>
    <n v="0"/>
    <n v="0"/>
    <n v="0"/>
    <n v="0"/>
    <n v="0"/>
    <n v="0"/>
    <n v="0"/>
    <n v="0"/>
    <n v="0"/>
    <n v="6.6"/>
    <n v="6.6"/>
    <n v="6.8"/>
  </r>
  <r>
    <x v="1"/>
    <x v="6"/>
    <x v="38"/>
    <n v="0"/>
    <n v="0"/>
    <n v="0"/>
    <n v="0"/>
    <n v="0"/>
    <n v="0"/>
    <n v="0"/>
    <n v="0"/>
    <n v="0"/>
    <n v="0"/>
    <n v="0"/>
    <n v="0"/>
    <n v="0"/>
    <n v="0"/>
    <n v="0"/>
  </r>
  <r>
    <x v="1"/>
    <x v="6"/>
    <x v="39"/>
    <n v="0"/>
    <n v="0"/>
    <n v="0"/>
    <n v="0"/>
    <n v="0"/>
    <n v="0"/>
    <n v="0"/>
    <n v="0"/>
    <n v="0"/>
    <n v="0"/>
    <n v="0"/>
    <n v="0"/>
    <n v="63.4"/>
    <n v="64"/>
    <n v="63.4"/>
  </r>
  <r>
    <x v="1"/>
    <x v="6"/>
    <x v="40"/>
    <n v="0"/>
    <n v="0"/>
    <n v="0"/>
    <n v="0"/>
    <n v="0"/>
    <n v="0"/>
    <n v="0"/>
    <n v="0"/>
    <n v="0"/>
    <n v="0"/>
    <n v="0"/>
    <n v="0"/>
    <n v="19.100000000000001"/>
    <n v="19.7"/>
    <n v="18.899999999999999"/>
  </r>
  <r>
    <x v="1"/>
    <x v="6"/>
    <x v="41"/>
    <n v="0"/>
    <n v="0"/>
    <n v="0"/>
    <n v="0"/>
    <n v="0"/>
    <n v="0"/>
    <n v="0"/>
    <n v="0"/>
    <n v="0"/>
    <n v="0"/>
    <n v="0"/>
    <n v="0"/>
    <n v="44.3"/>
    <n v="44.3"/>
    <n v="44.5"/>
  </r>
  <r>
    <x v="1"/>
    <x v="7"/>
    <x v="0"/>
    <n v="87.2"/>
    <n v="86.8"/>
    <n v="86.7"/>
    <n v="86.9"/>
    <n v="87.2"/>
    <n v="88.3"/>
    <n v="89.9"/>
    <n v="89.8"/>
    <n v="91.2"/>
    <n v="92.2"/>
    <n v="93"/>
    <n v="92.9"/>
    <n v="0"/>
    <n v="0"/>
    <n v="0"/>
  </r>
  <r>
    <x v="1"/>
    <x v="7"/>
    <x v="1"/>
    <n v="5.0999999999999996"/>
    <n v="4.9000000000000004"/>
    <n v="4.9000000000000004"/>
    <n v="5.2"/>
    <n v="5"/>
    <n v="5"/>
    <n v="5"/>
    <n v="5"/>
    <n v="5.0999999999999996"/>
    <n v="4.9000000000000004"/>
    <n v="4.8"/>
    <n v="4.5999999999999996"/>
    <n v="0"/>
    <n v="0"/>
    <n v="0"/>
  </r>
  <r>
    <x v="1"/>
    <x v="7"/>
    <x v="2"/>
    <s v=":"/>
    <s v=":"/>
    <s v=":"/>
    <s v=":"/>
    <s v=":"/>
    <s v=":"/>
    <s v=":"/>
    <s v=":"/>
    <s v=":"/>
    <s v=":"/>
    <s v=":"/>
    <s v=":"/>
    <n v="0"/>
    <n v="0"/>
    <n v="0"/>
  </r>
  <r>
    <x v="1"/>
    <x v="7"/>
    <x v="3"/>
    <n v="0.2"/>
    <n v="0.2"/>
    <n v="0.1"/>
    <n v="0.2"/>
    <n v="0.2"/>
    <n v="0.2"/>
    <n v="0.2"/>
    <n v="0.2"/>
    <n v="0.2"/>
    <n v="0.2"/>
    <n v="0.2"/>
    <n v="0.2"/>
    <n v="0"/>
    <n v="0"/>
    <n v="0"/>
  </r>
  <r>
    <x v="1"/>
    <x v="7"/>
    <x v="4"/>
    <s v=":"/>
    <s v=":"/>
    <s v=":"/>
    <s v=":"/>
    <s v=":"/>
    <s v=":"/>
    <s v=":"/>
    <s v=":"/>
    <s v=":"/>
    <s v=":"/>
    <s v=":"/>
    <s v=":"/>
    <n v="0"/>
    <n v="0"/>
    <n v="0"/>
  </r>
  <r>
    <x v="1"/>
    <x v="7"/>
    <x v="5"/>
    <s v=":"/>
    <s v=":"/>
    <s v=":"/>
    <s v=":"/>
    <s v=":"/>
    <s v=":"/>
    <s v=":"/>
    <s v=":"/>
    <s v=":"/>
    <s v=":"/>
    <s v=":"/>
    <s v=":"/>
    <n v="0"/>
    <n v="0"/>
    <n v="0"/>
  </r>
  <r>
    <x v="1"/>
    <x v="7"/>
    <x v="6"/>
    <s v=":"/>
    <s v=":"/>
    <s v=":"/>
    <s v=":"/>
    <s v=":"/>
    <s v=":"/>
    <s v=":"/>
    <s v=":"/>
    <s v=":"/>
    <s v=":"/>
    <s v=":"/>
    <s v=":"/>
    <n v="0"/>
    <n v="0"/>
    <n v="0"/>
  </r>
  <r>
    <x v="1"/>
    <x v="7"/>
    <x v="7"/>
    <n v="8.6999999999999993"/>
    <n v="8.5"/>
    <n v="8.1"/>
    <n v="7.9"/>
    <n v="7.8"/>
    <n v="7.9"/>
    <n v="8"/>
    <n v="7.9"/>
    <n v="7.7"/>
    <n v="7.6"/>
    <n v="7.8"/>
    <n v="7.7"/>
    <n v="0"/>
    <n v="0"/>
    <n v="0"/>
  </r>
  <r>
    <x v="1"/>
    <x v="7"/>
    <x v="8"/>
    <n v="2.2000000000000002"/>
    <n v="2.6"/>
    <n v="2.5"/>
    <n v="2.2999999999999998"/>
    <n v="2.4"/>
    <n v="2.4"/>
    <n v="2.5"/>
    <n v="2.5"/>
    <n v="2.2999999999999998"/>
    <n v="2.2999999999999998"/>
    <n v="2.4"/>
    <n v="2.4"/>
    <n v="0"/>
    <n v="0"/>
    <n v="0"/>
  </r>
  <r>
    <x v="1"/>
    <x v="7"/>
    <x v="9"/>
    <n v="0.1"/>
    <n v="0.1"/>
    <n v="0.1"/>
    <n v="0.1"/>
    <n v="0.1"/>
    <n v="0.1"/>
    <n v="0.1"/>
    <n v="0.1"/>
    <n v="0"/>
    <n v="0"/>
    <n v="0"/>
    <n v="0"/>
    <n v="0"/>
    <n v="0"/>
    <n v="0"/>
  </r>
  <r>
    <x v="1"/>
    <x v="7"/>
    <x v="10"/>
    <n v="2.1"/>
    <n v="1.8"/>
    <n v="1.8"/>
    <n v="1.9"/>
    <n v="1.9"/>
    <n v="1.9"/>
    <n v="1.9"/>
    <n v="1.9"/>
    <n v="1.9"/>
    <n v="1.9"/>
    <n v="1.9"/>
    <n v="1.9"/>
    <n v="0"/>
    <n v="0"/>
    <n v="0"/>
  </r>
  <r>
    <x v="1"/>
    <x v="7"/>
    <x v="11"/>
    <n v="0.2"/>
    <n v="0.2"/>
    <n v="0.2"/>
    <n v="0.2"/>
    <n v="0.2"/>
    <n v="0.2"/>
    <n v="0.2"/>
    <n v="0.1"/>
    <n v="0.1"/>
    <n v="0.1"/>
    <n v="0.1"/>
    <n v="0.1"/>
    <n v="0"/>
    <n v="0"/>
    <n v="0"/>
  </r>
  <r>
    <x v="1"/>
    <x v="7"/>
    <x v="12"/>
    <n v="0.4"/>
    <n v="0.4"/>
    <n v="0.4"/>
    <n v="0.4"/>
    <n v="0.2"/>
    <n v="0.4"/>
    <n v="0.4"/>
    <n v="0.4"/>
    <n v="0.3"/>
    <n v="0.3"/>
    <n v="0.4"/>
    <n v="0.4"/>
    <n v="0"/>
    <n v="0"/>
    <n v="0"/>
  </r>
  <r>
    <x v="1"/>
    <x v="7"/>
    <x v="13"/>
    <n v="0.7"/>
    <n v="0.6"/>
    <n v="0.5"/>
    <n v="0.5"/>
    <n v="0.5"/>
    <n v="0.5"/>
    <n v="0.5"/>
    <n v="0.6"/>
    <n v="0.5"/>
    <n v="0.5"/>
    <n v="0.6"/>
    <n v="0.5"/>
    <n v="0"/>
    <n v="0"/>
    <n v="0"/>
  </r>
  <r>
    <x v="1"/>
    <x v="7"/>
    <x v="14"/>
    <n v="0.6"/>
    <n v="0.5"/>
    <n v="0.5"/>
    <n v="0.5"/>
    <n v="0.4"/>
    <n v="0.4"/>
    <n v="0.3"/>
    <n v="0.3"/>
    <n v="0.3"/>
    <n v="0.3"/>
    <n v="0.4"/>
    <n v="0.4"/>
    <n v="0"/>
    <n v="0"/>
    <n v="0"/>
  </r>
  <r>
    <x v="1"/>
    <x v="7"/>
    <x v="15"/>
    <n v="1.4"/>
    <n v="1.4"/>
    <n v="1.4"/>
    <n v="1.4"/>
    <n v="1.3"/>
    <n v="1.3"/>
    <n v="1.3"/>
    <n v="1.3"/>
    <n v="1.3"/>
    <n v="1.2"/>
    <n v="1.2"/>
    <n v="1.2"/>
    <n v="0"/>
    <n v="0"/>
    <n v="0"/>
  </r>
  <r>
    <x v="1"/>
    <x v="7"/>
    <x v="16"/>
    <n v="0.3"/>
    <n v="0.2"/>
    <n v="0.2"/>
    <n v="0.2"/>
    <n v="0.2"/>
    <n v="0.1"/>
    <n v="0.2"/>
    <n v="0.2"/>
    <n v="0.1"/>
    <n v="0.1"/>
    <n v="0.1"/>
    <n v="0.2"/>
    <n v="0"/>
    <n v="0"/>
    <n v="0"/>
  </r>
  <r>
    <x v="1"/>
    <x v="7"/>
    <x v="17"/>
    <n v="0.4"/>
    <n v="0.5"/>
    <n v="0.5"/>
    <n v="0.4"/>
    <n v="0.4"/>
    <n v="0.3"/>
    <n v="0.3"/>
    <n v="0.3"/>
    <n v="0.3"/>
    <n v="0.3"/>
    <n v="0.3"/>
    <n v="0.3"/>
    <n v="0"/>
    <n v="0"/>
    <n v="0"/>
  </r>
  <r>
    <x v="1"/>
    <x v="7"/>
    <x v="18"/>
    <n v="0.2"/>
    <n v="0.2"/>
    <n v="0.2"/>
    <n v="0.2"/>
    <n v="0.2"/>
    <n v="0.3"/>
    <n v="0.3"/>
    <n v="0.3"/>
    <n v="0.3"/>
    <n v="0.4"/>
    <n v="0.4"/>
    <n v="0.4"/>
    <n v="0"/>
    <n v="0"/>
    <n v="0"/>
  </r>
  <r>
    <x v="1"/>
    <x v="7"/>
    <x v="19"/>
    <n v="0.4"/>
    <n v="0.4"/>
    <n v="0.4"/>
    <n v="0.4"/>
    <n v="0.4"/>
    <n v="0.4"/>
    <n v="0.4"/>
    <n v="0.4"/>
    <n v="0.5"/>
    <n v="0.5"/>
    <n v="0.5"/>
    <n v="0.5"/>
    <n v="0"/>
    <n v="0"/>
    <n v="0"/>
  </r>
  <r>
    <x v="1"/>
    <x v="7"/>
    <x v="20"/>
    <n v="0.7"/>
    <n v="0.6"/>
    <n v="0.6"/>
    <n v="0.6"/>
    <n v="0.6"/>
    <n v="0.6"/>
    <n v="0.5"/>
    <n v="0.6"/>
    <n v="0.5"/>
    <n v="0.6"/>
    <n v="0.6"/>
    <n v="0.6"/>
    <n v="0"/>
    <n v="0"/>
    <n v="0"/>
  </r>
  <r>
    <x v="1"/>
    <x v="7"/>
    <x v="21"/>
    <n v="7.2"/>
    <n v="6.8"/>
    <n v="6.7"/>
    <n v="6.7"/>
    <n v="6.8"/>
    <n v="7.1"/>
    <n v="7.2"/>
    <n v="7.2"/>
    <n v="7.5"/>
    <n v="7.9"/>
    <n v="8.1999999999999993"/>
    <n v="8.4"/>
    <n v="0"/>
    <n v="0"/>
    <n v="0"/>
  </r>
  <r>
    <x v="1"/>
    <x v="7"/>
    <x v="22"/>
    <n v="12"/>
    <n v="11.8"/>
    <n v="11.6"/>
    <n v="11.5"/>
    <n v="11.6"/>
    <n v="11.5"/>
    <n v="11.6"/>
    <n v="12"/>
    <n v="12"/>
    <n v="12"/>
    <n v="12.1"/>
    <n v="11.8"/>
    <n v="0"/>
    <n v="0"/>
    <n v="0"/>
  </r>
  <r>
    <x v="1"/>
    <x v="7"/>
    <x v="23"/>
    <n v="0"/>
    <n v="0"/>
    <n v="0"/>
    <n v="0"/>
    <n v="0"/>
    <n v="0"/>
    <n v="0"/>
    <n v="0"/>
    <n v="0"/>
    <n v="0"/>
    <n v="0"/>
    <n v="0"/>
    <n v="0"/>
    <n v="0"/>
    <n v="0"/>
  </r>
  <r>
    <x v="1"/>
    <x v="7"/>
    <x v="24"/>
    <n v="0"/>
    <n v="0"/>
    <n v="0"/>
    <n v="0"/>
    <n v="0"/>
    <n v="0"/>
    <n v="0"/>
    <n v="0"/>
    <n v="0"/>
    <n v="0"/>
    <n v="0"/>
    <n v="0"/>
    <n v="0"/>
    <n v="0"/>
    <n v="0"/>
  </r>
  <r>
    <x v="1"/>
    <x v="7"/>
    <x v="25"/>
    <n v="2.9"/>
    <n v="2.8"/>
    <n v="2.8"/>
    <n v="2.7"/>
    <n v="2.7"/>
    <n v="2.9"/>
    <n v="2.8"/>
    <n v="2.9"/>
    <n v="2.8"/>
    <n v="2.7"/>
    <n v="2.8"/>
    <n v="2.8"/>
    <n v="0"/>
    <n v="0"/>
    <n v="0"/>
  </r>
  <r>
    <x v="1"/>
    <x v="7"/>
    <x v="26"/>
    <n v="0.8"/>
    <n v="0.8"/>
    <n v="0.9"/>
    <n v="0.7"/>
    <n v="0.7"/>
    <n v="0.7"/>
    <n v="0.7"/>
    <n v="0.7"/>
    <n v="0.8"/>
    <n v="0.7"/>
    <n v="0.6"/>
    <n v="0.6"/>
    <n v="0"/>
    <n v="0"/>
    <n v="0"/>
  </r>
  <r>
    <x v="1"/>
    <x v="7"/>
    <x v="27"/>
    <n v="2.2000000000000002"/>
    <n v="2.1"/>
    <n v="2.1"/>
    <n v="2.2000000000000002"/>
    <n v="2.2000000000000002"/>
    <n v="2.1"/>
    <n v="2.2000000000000002"/>
    <n v="2.6"/>
    <n v="2.5"/>
    <n v="2.7"/>
    <n v="2.7"/>
    <n v="2.7"/>
    <n v="0"/>
    <n v="0"/>
    <n v="0"/>
  </r>
  <r>
    <x v="1"/>
    <x v="7"/>
    <x v="28"/>
    <n v="1.4"/>
    <n v="1.4"/>
    <n v="1.4"/>
    <n v="1.3"/>
    <n v="1.4"/>
    <n v="1.3"/>
    <n v="1.3"/>
    <n v="1.3"/>
    <n v="1.3"/>
    <n v="1.3"/>
    <n v="1.3"/>
    <n v="1.4"/>
    <n v="0"/>
    <n v="0"/>
    <n v="0"/>
  </r>
  <r>
    <x v="1"/>
    <x v="7"/>
    <x v="29"/>
    <n v="1.2"/>
    <n v="1.3"/>
    <n v="1.2"/>
    <n v="1.2"/>
    <n v="1.1000000000000001"/>
    <n v="1"/>
    <n v="1"/>
    <n v="1.1000000000000001"/>
    <n v="1.1000000000000001"/>
    <n v="1"/>
    <n v="1.1000000000000001"/>
    <n v="1.1000000000000001"/>
    <n v="0"/>
    <n v="0"/>
    <n v="0"/>
  </r>
  <r>
    <x v="1"/>
    <x v="7"/>
    <x v="30"/>
    <n v="0.9"/>
    <n v="0.8"/>
    <n v="0.9"/>
    <n v="0.9"/>
    <n v="1"/>
    <n v="0.9"/>
    <n v="1"/>
    <n v="1"/>
    <n v="1"/>
    <n v="1.1000000000000001"/>
    <n v="1.1000000000000001"/>
    <n v="1"/>
    <n v="0"/>
    <n v="0"/>
    <n v="0"/>
  </r>
  <r>
    <x v="1"/>
    <x v="7"/>
    <x v="31"/>
    <s v=":"/>
    <s v=":"/>
    <s v=":"/>
    <s v=":"/>
    <s v=":"/>
    <s v=":"/>
    <s v=":"/>
    <s v=":"/>
    <s v=":"/>
    <s v=":"/>
    <s v=":"/>
    <s v=":"/>
    <n v="0"/>
    <n v="0"/>
    <n v="0"/>
  </r>
  <r>
    <x v="1"/>
    <x v="7"/>
    <x v="32"/>
    <n v="2.5"/>
    <n v="2.5"/>
    <n v="2.5"/>
    <n v="2.4"/>
    <n v="2.4"/>
    <n v="2.5"/>
    <n v="2.5"/>
    <n v="2.5"/>
    <n v="2.5"/>
    <n v="2.8"/>
    <n v="2.9"/>
    <n v="2.9"/>
    <n v="0"/>
    <n v="0"/>
    <n v="0"/>
  </r>
  <r>
    <x v="1"/>
    <x v="7"/>
    <x v="33"/>
    <n v="2.9"/>
    <n v="2.8"/>
    <n v="2.7"/>
    <n v="2.5"/>
    <n v="2.4"/>
    <n v="2.5"/>
    <n v="2.7"/>
    <n v="2.7"/>
    <n v="2.9"/>
    <n v="2.8"/>
    <n v="3"/>
    <n v="3"/>
    <n v="0"/>
    <n v="0"/>
    <n v="0"/>
  </r>
  <r>
    <x v="1"/>
    <x v="7"/>
    <x v="34"/>
    <n v="7.2"/>
    <n v="7.4"/>
    <n v="8"/>
    <n v="7.7"/>
    <n v="7.6"/>
    <n v="7.9"/>
    <n v="8"/>
    <n v="8"/>
    <n v="8.1"/>
    <n v="8.4"/>
    <n v="8.3000000000000007"/>
    <n v="8.1999999999999993"/>
    <n v="0"/>
    <n v="0"/>
    <n v="0"/>
  </r>
  <r>
    <x v="1"/>
    <x v="7"/>
    <x v="35"/>
    <n v="6.7"/>
    <n v="6.9"/>
    <n v="6.6"/>
    <n v="6.8"/>
    <n v="6.8"/>
    <n v="7.5"/>
    <n v="7.3"/>
    <n v="6.6"/>
    <n v="6.8"/>
    <n v="6.8"/>
    <n v="6.9"/>
    <n v="6.9"/>
    <n v="0"/>
    <n v="0"/>
    <n v="0"/>
  </r>
  <r>
    <x v="1"/>
    <x v="7"/>
    <x v="36"/>
    <n v="20.5"/>
    <n v="21.2"/>
    <n v="21.5"/>
    <n v="22"/>
    <n v="22.4"/>
    <n v="22.6"/>
    <n v="23.6"/>
    <n v="23.8"/>
    <n v="24.5"/>
    <n v="24.7"/>
    <n v="24.6"/>
    <n v="24.6"/>
    <n v="0"/>
    <n v="0"/>
    <n v="0"/>
  </r>
  <r>
    <x v="1"/>
    <x v="7"/>
    <x v="37"/>
    <n v="3.7"/>
    <n v="3.9"/>
    <n v="3.8"/>
    <n v="4.0999999999999996"/>
    <n v="4"/>
    <n v="3.7"/>
    <n v="3.9"/>
    <n v="3.2"/>
    <n v="3.3"/>
    <n v="3.5"/>
    <n v="3.6"/>
    <n v="3.6"/>
    <n v="0"/>
    <n v="0"/>
    <n v="0"/>
  </r>
  <r>
    <x v="1"/>
    <x v="7"/>
    <x v="38"/>
    <n v="0"/>
    <n v="0"/>
    <n v="0"/>
    <n v="0"/>
    <n v="0"/>
    <n v="0"/>
    <n v="0"/>
    <n v="0"/>
    <n v="0"/>
    <n v="0"/>
    <n v="0"/>
    <n v="0"/>
    <n v="0"/>
    <n v="0"/>
    <n v="0"/>
  </r>
  <r>
    <x v="1"/>
    <x v="7"/>
    <x v="39"/>
    <n v="30.1"/>
    <n v="30.7"/>
    <n v="31.5"/>
    <n v="31.7"/>
    <n v="32.200000000000003"/>
    <n v="32.700000000000003"/>
    <n v="33.299999999999997"/>
    <n v="33.4"/>
    <n v="34"/>
    <n v="34.5"/>
    <n v="34.6"/>
    <n v="34.6"/>
    <n v="0"/>
    <n v="0"/>
    <n v="0"/>
  </r>
  <r>
    <x v="1"/>
    <x v="7"/>
    <x v="40"/>
    <n v="9.6999999999999993"/>
    <n v="9.8000000000000007"/>
    <n v="10.3"/>
    <n v="10.199999999999999"/>
    <n v="10.3"/>
    <n v="10.3"/>
    <n v="10.7"/>
    <n v="10.8"/>
    <n v="11.2"/>
    <n v="11.4"/>
    <n v="11.3"/>
    <n v="11.2"/>
    <n v="0"/>
    <n v="0"/>
    <n v="0"/>
  </r>
  <r>
    <x v="1"/>
    <x v="7"/>
    <x v="41"/>
    <n v="20.3"/>
    <n v="20.9"/>
    <n v="21.2"/>
    <n v="21.5"/>
    <n v="21.9"/>
    <n v="22.4"/>
    <n v="22.6"/>
    <n v="22.5"/>
    <n v="22.8"/>
    <n v="23.1"/>
    <n v="23.2"/>
    <n v="23.3"/>
    <n v="0"/>
    <n v="0"/>
    <n v="0"/>
  </r>
  <r>
    <x v="1"/>
    <x v="8"/>
    <x v="0"/>
    <n v="88"/>
    <n v="86.5"/>
    <n v="86.1"/>
    <n v="86.8"/>
    <n v="87.5"/>
    <n v="87.5"/>
    <n v="89.2"/>
    <n v="90.9"/>
    <n v="92.3"/>
    <n v="92.9"/>
    <n v="93.2"/>
    <n v="94.5"/>
    <n v="0"/>
    <n v="0"/>
    <n v="0"/>
  </r>
  <r>
    <x v="1"/>
    <x v="8"/>
    <x v="1"/>
    <n v="5.2"/>
    <n v="5"/>
    <n v="5.0999999999999996"/>
    <n v="5.4"/>
    <n v="5.3"/>
    <n v="5.2"/>
    <n v="5.0999999999999996"/>
    <n v="5.2"/>
    <n v="5.0999999999999996"/>
    <n v="4.9000000000000004"/>
    <n v="4.9000000000000004"/>
    <n v="4.8"/>
    <n v="0"/>
    <n v="0"/>
    <n v="0"/>
  </r>
  <r>
    <x v="1"/>
    <x v="8"/>
    <x v="2"/>
    <s v=":"/>
    <s v=":"/>
    <s v=":"/>
    <s v=":"/>
    <s v=":"/>
    <s v=":"/>
    <s v=":"/>
    <s v=":"/>
    <s v=":"/>
    <s v=":"/>
    <s v=":"/>
    <s v=":"/>
    <n v="0"/>
    <n v="0"/>
    <n v="0"/>
  </r>
  <r>
    <x v="1"/>
    <x v="8"/>
    <x v="3"/>
    <n v="0.2"/>
    <n v="0.2"/>
    <n v="0.2"/>
    <n v="0.2"/>
    <n v="0.2"/>
    <n v="0.2"/>
    <n v="0.1"/>
    <n v="0.1"/>
    <n v="0.2"/>
    <n v="0.1"/>
    <n v="0.1"/>
    <n v="0.2"/>
    <n v="0"/>
    <n v="0"/>
    <n v="0"/>
  </r>
  <r>
    <x v="1"/>
    <x v="8"/>
    <x v="4"/>
    <s v=":"/>
    <s v=":"/>
    <s v=":"/>
    <s v=":"/>
    <s v=":"/>
    <s v=":"/>
    <s v=":"/>
    <s v=":"/>
    <s v=":"/>
    <s v=":"/>
    <s v=":"/>
    <s v=":"/>
    <n v="0"/>
    <n v="0"/>
    <n v="0"/>
  </r>
  <r>
    <x v="1"/>
    <x v="8"/>
    <x v="5"/>
    <s v=":"/>
    <s v=":"/>
    <s v=":"/>
    <s v=":"/>
    <s v=":"/>
    <s v=":"/>
    <s v=":"/>
    <s v=":"/>
    <s v=":"/>
    <s v=":"/>
    <s v=":"/>
    <s v=":"/>
    <n v="0"/>
    <n v="0"/>
    <n v="0"/>
  </r>
  <r>
    <x v="1"/>
    <x v="8"/>
    <x v="6"/>
    <s v=":"/>
    <s v=":"/>
    <s v=":"/>
    <s v=":"/>
    <s v=":"/>
    <s v=":"/>
    <s v=":"/>
    <s v=":"/>
    <s v=":"/>
    <s v=":"/>
    <s v=":"/>
    <s v=":"/>
    <n v="0"/>
    <n v="0"/>
    <n v="0"/>
  </r>
  <r>
    <x v="1"/>
    <x v="8"/>
    <x v="7"/>
    <n v="8.9"/>
    <n v="8.4"/>
    <n v="8.1"/>
    <n v="8.1"/>
    <n v="8"/>
    <n v="7.8"/>
    <n v="7.9"/>
    <n v="8"/>
    <n v="8.1"/>
    <n v="8.6"/>
    <n v="8.8000000000000007"/>
    <n v="8.9"/>
    <n v="0"/>
    <n v="0"/>
    <n v="0"/>
  </r>
  <r>
    <x v="1"/>
    <x v="8"/>
    <x v="8"/>
    <n v="1.2"/>
    <n v="1.5"/>
    <n v="1.5"/>
    <n v="1.5"/>
    <n v="1.5"/>
    <n v="1.5"/>
    <n v="1.5"/>
    <n v="1.6"/>
    <n v="1.6"/>
    <n v="1.6"/>
    <n v="1.5"/>
    <n v="1.5"/>
    <n v="0"/>
    <n v="0"/>
    <n v="0"/>
  </r>
  <r>
    <x v="1"/>
    <x v="8"/>
    <x v="9"/>
    <s v=":"/>
    <s v=":"/>
    <s v=":"/>
    <s v=":"/>
    <s v=":"/>
    <s v=":"/>
    <s v=":"/>
    <s v=":"/>
    <s v=":"/>
    <s v=":"/>
    <n v="0.2"/>
    <n v="0.2"/>
    <n v="0"/>
    <n v="0"/>
    <n v="0"/>
  </r>
  <r>
    <x v="1"/>
    <x v="8"/>
    <x v="10"/>
    <n v="1.2"/>
    <n v="1.1000000000000001"/>
    <n v="1.1000000000000001"/>
    <n v="1.1000000000000001"/>
    <n v="1.1000000000000001"/>
    <n v="1.1000000000000001"/>
    <n v="1.1000000000000001"/>
    <n v="1.1000000000000001"/>
    <n v="1.1000000000000001"/>
    <n v="1.2"/>
    <n v="1.3"/>
    <n v="1.2"/>
    <n v="0"/>
    <n v="0"/>
    <n v="0"/>
  </r>
  <r>
    <x v="1"/>
    <x v="8"/>
    <x v="11"/>
    <n v="0.3"/>
    <n v="0.2"/>
    <n v="0.2"/>
    <n v="0.2"/>
    <n v="0.2"/>
    <n v="0.1"/>
    <n v="0.1"/>
    <n v="0.1"/>
    <n v="0.1"/>
    <n v="0.1"/>
    <n v="0.1"/>
    <n v="0.1"/>
    <n v="0"/>
    <n v="0"/>
    <n v="0"/>
  </r>
  <r>
    <x v="1"/>
    <x v="8"/>
    <x v="12"/>
    <s v=":"/>
    <s v=":"/>
    <s v=":"/>
    <s v=":"/>
    <s v=":"/>
    <s v=":"/>
    <s v=":"/>
    <s v=":"/>
    <s v=":"/>
    <s v=":"/>
    <n v="0"/>
    <n v="0"/>
    <n v="0"/>
    <n v="0"/>
    <n v="0"/>
  </r>
  <r>
    <x v="1"/>
    <x v="8"/>
    <x v="13"/>
    <n v="0.7"/>
    <n v="0.7"/>
    <n v="0.6"/>
    <n v="0.6"/>
    <n v="0.6"/>
    <n v="0.5"/>
    <n v="0.5"/>
    <n v="0.5"/>
    <n v="0.5"/>
    <n v="0.6"/>
    <n v="0.6"/>
    <n v="0.6"/>
    <n v="0"/>
    <n v="0"/>
    <n v="0"/>
  </r>
  <r>
    <x v="1"/>
    <x v="8"/>
    <x v="14"/>
    <n v="0.4"/>
    <n v="0.3"/>
    <n v="0.3"/>
    <n v="0.3"/>
    <n v="0.3"/>
    <n v="0.2"/>
    <n v="0.7"/>
    <n v="0.8"/>
    <n v="0.9"/>
    <n v="0.9"/>
    <n v="0.9"/>
    <n v="0.9"/>
    <n v="0"/>
    <n v="0"/>
    <n v="0"/>
  </r>
  <r>
    <x v="1"/>
    <x v="8"/>
    <x v="15"/>
    <n v="2.1"/>
    <n v="2.1"/>
    <n v="2.1"/>
    <n v="2.2000000000000002"/>
    <n v="2.2000000000000002"/>
    <n v="2.2000000000000002"/>
    <n v="2.2000000000000002"/>
    <n v="2.2999999999999998"/>
    <n v="2.2999999999999998"/>
    <n v="2.6"/>
    <n v="2.7"/>
    <n v="2.8"/>
    <n v="0"/>
    <n v="0"/>
    <n v="0"/>
  </r>
  <r>
    <x v="1"/>
    <x v="8"/>
    <x v="16"/>
    <n v="1.6"/>
    <n v="1.2"/>
    <n v="1.2"/>
    <n v="1.2"/>
    <n v="1.1000000000000001"/>
    <n v="1.3"/>
    <n v="0.8"/>
    <n v="0.8"/>
    <n v="0.7"/>
    <n v="0.8"/>
    <n v="0.9"/>
    <n v="0.9"/>
    <n v="0"/>
    <n v="0"/>
    <n v="0"/>
  </r>
  <r>
    <x v="1"/>
    <x v="8"/>
    <x v="17"/>
    <n v="1"/>
    <n v="0.9"/>
    <n v="0.7"/>
    <n v="0.6"/>
    <n v="0.6"/>
    <n v="0.5"/>
    <n v="0.5"/>
    <n v="0.4"/>
    <n v="0.5"/>
    <n v="0.5"/>
    <n v="0.5"/>
    <n v="0.5"/>
    <n v="0"/>
    <n v="0"/>
    <n v="0"/>
  </r>
  <r>
    <x v="1"/>
    <x v="8"/>
    <x v="18"/>
    <s v=":"/>
    <s v=":"/>
    <s v=":"/>
    <s v=":"/>
    <s v=":"/>
    <s v=":"/>
    <s v=":"/>
    <s v=":"/>
    <s v=":"/>
    <s v=":"/>
    <n v="0.2"/>
    <n v="0.3"/>
    <n v="0"/>
    <n v="0"/>
    <n v="0"/>
  </r>
  <r>
    <x v="1"/>
    <x v="8"/>
    <x v="19"/>
    <n v="0.6"/>
    <n v="0.6"/>
    <n v="0.7"/>
    <n v="0.7"/>
    <n v="0.7"/>
    <n v="0.7"/>
    <n v="0.7"/>
    <n v="0.8"/>
    <n v="0.8"/>
    <n v="0.8"/>
    <n v="0.7"/>
    <n v="0.7"/>
    <n v="0"/>
    <n v="0"/>
    <n v="0"/>
  </r>
  <r>
    <x v="1"/>
    <x v="8"/>
    <x v="20"/>
    <n v="0.7"/>
    <n v="0.7"/>
    <n v="0.7"/>
    <n v="0.7"/>
    <n v="0.7"/>
    <n v="0.7"/>
    <n v="0.7"/>
    <n v="0.6"/>
    <n v="0.6"/>
    <n v="0.7"/>
    <n v="0.7"/>
    <n v="0.7"/>
    <n v="0"/>
    <n v="0"/>
    <n v="0"/>
  </r>
  <r>
    <x v="1"/>
    <x v="8"/>
    <x v="21"/>
    <n v="8.1999999999999993"/>
    <n v="7.5"/>
    <n v="7.5"/>
    <n v="7.7"/>
    <n v="7.7"/>
    <n v="7.8"/>
    <n v="7.8"/>
    <n v="8.1999999999999993"/>
    <n v="8.4"/>
    <n v="8.8000000000000007"/>
    <n v="9.1999999999999993"/>
    <n v="9.6"/>
    <n v="0"/>
    <n v="0"/>
    <n v="0"/>
  </r>
  <r>
    <x v="1"/>
    <x v="8"/>
    <x v="22"/>
    <n v="12.2"/>
    <n v="11.9"/>
    <n v="11.8"/>
    <n v="11.6"/>
    <n v="11.7"/>
    <n v="11.6"/>
    <n v="11.8"/>
    <n v="11.8"/>
    <n v="11.8"/>
    <n v="11.9"/>
    <n v="11.1"/>
    <n v="11.8"/>
    <n v="0"/>
    <n v="0"/>
    <n v="0"/>
  </r>
  <r>
    <x v="1"/>
    <x v="8"/>
    <x v="23"/>
    <n v="0"/>
    <n v="0"/>
    <n v="0"/>
    <n v="0"/>
    <n v="0"/>
    <n v="0"/>
    <n v="0"/>
    <n v="0"/>
    <n v="0"/>
    <n v="0"/>
    <n v="0"/>
    <n v="0"/>
    <n v="0"/>
    <n v="0"/>
    <n v="0"/>
  </r>
  <r>
    <x v="1"/>
    <x v="8"/>
    <x v="24"/>
    <n v="0"/>
    <n v="0"/>
    <n v="0"/>
    <n v="0"/>
    <n v="0"/>
    <n v="0"/>
    <n v="0"/>
    <n v="0"/>
    <n v="0"/>
    <n v="0"/>
    <n v="0"/>
    <n v="0"/>
    <n v="0"/>
    <n v="0"/>
    <n v="0"/>
  </r>
  <r>
    <x v="1"/>
    <x v="8"/>
    <x v="25"/>
    <n v="3.2"/>
    <n v="3.3"/>
    <n v="3.3"/>
    <n v="3.3"/>
    <n v="3.4"/>
    <n v="3.5"/>
    <n v="3.5"/>
    <n v="3.5"/>
    <n v="3.5"/>
    <n v="3.4"/>
    <n v="3.4"/>
    <n v="3.3"/>
    <n v="0"/>
    <n v="0"/>
    <n v="0"/>
  </r>
  <r>
    <x v="1"/>
    <x v="8"/>
    <x v="26"/>
    <n v="0.6"/>
    <n v="0.6"/>
    <n v="0.6"/>
    <n v="0.5"/>
    <n v="0.6"/>
    <n v="0.6"/>
    <n v="0.6"/>
    <n v="0.6"/>
    <n v="0.6"/>
    <n v="0.6"/>
    <n v="0.5"/>
    <n v="0.5"/>
    <n v="0"/>
    <n v="0"/>
    <n v="0"/>
  </r>
  <r>
    <x v="1"/>
    <x v="8"/>
    <x v="27"/>
    <n v="3.8"/>
    <n v="3.7"/>
    <n v="3.5"/>
    <n v="3.4"/>
    <n v="3.3"/>
    <n v="3.3"/>
    <n v="3.3"/>
    <n v="3.7"/>
    <n v="3.8"/>
    <n v="4.0999999999999996"/>
    <n v="4"/>
    <n v="4"/>
    <n v="0"/>
    <n v="0"/>
    <n v="0"/>
  </r>
  <r>
    <x v="1"/>
    <x v="8"/>
    <x v="28"/>
    <n v="1.7"/>
    <n v="1.6"/>
    <n v="1.7"/>
    <n v="1.8"/>
    <n v="1.8"/>
    <n v="1.8"/>
    <n v="1.8"/>
    <n v="1.8"/>
    <n v="1.8"/>
    <n v="1.7"/>
    <n v="1.7"/>
    <n v="1.7"/>
    <n v="0"/>
    <n v="0"/>
    <n v="0"/>
  </r>
  <r>
    <x v="1"/>
    <x v="8"/>
    <x v="29"/>
    <n v="1.1000000000000001"/>
    <n v="1.1000000000000001"/>
    <n v="0.7"/>
    <n v="0.7"/>
    <n v="0.7"/>
    <n v="0.7"/>
    <n v="0.7"/>
    <n v="0.6"/>
    <n v="0.6"/>
    <n v="0.6"/>
    <n v="0.6"/>
    <n v="0.8"/>
    <n v="0"/>
    <n v="0"/>
    <n v="0"/>
  </r>
  <r>
    <x v="1"/>
    <x v="8"/>
    <x v="30"/>
    <n v="1"/>
    <n v="1"/>
    <n v="0.9"/>
    <n v="0.9"/>
    <n v="1"/>
    <n v="1"/>
    <n v="0.9"/>
    <n v="1"/>
    <n v="1.2"/>
    <n v="1.1000000000000001"/>
    <n v="1"/>
    <n v="1"/>
    <n v="0"/>
    <n v="0"/>
    <n v="0"/>
  </r>
  <r>
    <x v="1"/>
    <x v="8"/>
    <x v="31"/>
    <s v=":"/>
    <s v=":"/>
    <s v=":"/>
    <s v=":"/>
    <s v=":"/>
    <s v=":"/>
    <s v=":"/>
    <s v=":"/>
    <s v=":"/>
    <s v=":"/>
    <s v=":"/>
    <s v=":"/>
    <n v="0"/>
    <n v="0"/>
    <n v="0"/>
  </r>
  <r>
    <x v="1"/>
    <x v="8"/>
    <x v="32"/>
    <n v="2.4"/>
    <n v="2.4"/>
    <n v="2.5"/>
    <n v="2.5"/>
    <n v="2.5"/>
    <n v="2.6"/>
    <n v="2.6"/>
    <n v="2.7"/>
    <n v="2.7"/>
    <n v="2.7"/>
    <n v="2.8"/>
    <n v="2.9"/>
    <n v="0"/>
    <n v="0"/>
    <n v="0"/>
  </r>
  <r>
    <x v="1"/>
    <x v="8"/>
    <x v="33"/>
    <n v="2.4"/>
    <n v="2.1"/>
    <n v="2.2000000000000002"/>
    <n v="2.2999999999999998"/>
    <n v="2.2999999999999998"/>
    <n v="2.1"/>
    <n v="2.1"/>
    <n v="2.2999999999999998"/>
    <n v="2.2999999999999998"/>
    <n v="2.5"/>
    <n v="2.6"/>
    <n v="2.5"/>
    <n v="0"/>
    <n v="0"/>
    <n v="0"/>
  </r>
  <r>
    <x v="1"/>
    <x v="8"/>
    <x v="34"/>
    <n v="5.2"/>
    <n v="5.3"/>
    <n v="5.3"/>
    <n v="5.5"/>
    <n v="5.6"/>
    <n v="5.8"/>
    <n v="6.2"/>
    <n v="6.4"/>
    <n v="6.5"/>
    <n v="6.6"/>
    <n v="6.4"/>
    <n v="6.4"/>
    <n v="0"/>
    <n v="0"/>
    <n v="0"/>
  </r>
  <r>
    <x v="1"/>
    <x v="8"/>
    <x v="35"/>
    <n v="6.7"/>
    <n v="6.8"/>
    <n v="6.8"/>
    <n v="7"/>
    <n v="7.1"/>
    <n v="7.1"/>
    <n v="7.5"/>
    <n v="7.1"/>
    <n v="7.2"/>
    <n v="6.9"/>
    <n v="7.1"/>
    <n v="7.3"/>
    <n v="0"/>
    <n v="0"/>
    <n v="0"/>
  </r>
  <r>
    <x v="1"/>
    <x v="8"/>
    <x v="36"/>
    <n v="20.6"/>
    <n v="20.9"/>
    <n v="21"/>
    <n v="21.5"/>
    <n v="21.9"/>
    <n v="22.1"/>
    <n v="22.9"/>
    <n v="23.5"/>
    <n v="24.2"/>
    <n v="23.8"/>
    <n v="24.1"/>
    <n v="23.9"/>
    <n v="0"/>
    <n v="0"/>
    <n v="0"/>
  </r>
  <r>
    <x v="1"/>
    <x v="8"/>
    <x v="37"/>
    <n v="3.3"/>
    <n v="3.3"/>
    <n v="3.4"/>
    <n v="2.9"/>
    <n v="3"/>
    <n v="3.1"/>
    <n v="3.1"/>
    <n v="2.9"/>
    <n v="3"/>
    <n v="3.1"/>
    <n v="3.3"/>
    <n v="3.5"/>
    <n v="0"/>
    <n v="0"/>
    <n v="0"/>
  </r>
  <r>
    <x v="1"/>
    <x v="8"/>
    <x v="38"/>
    <n v="0"/>
    <n v="0"/>
    <n v="0"/>
    <n v="0"/>
    <n v="0"/>
    <n v="0"/>
    <n v="0"/>
    <n v="0"/>
    <n v="0"/>
    <n v="0"/>
    <n v="0"/>
    <n v="0"/>
    <n v="0"/>
    <n v="0"/>
    <n v="0"/>
  </r>
  <r>
    <x v="1"/>
    <x v="8"/>
    <x v="39"/>
    <n v="27.4"/>
    <n v="27.7"/>
    <n v="27.9"/>
    <n v="28.5"/>
    <n v="28.9"/>
    <n v="29.3"/>
    <n v="30.6"/>
    <n v="31.2"/>
    <n v="31.4"/>
    <n v="31.1"/>
    <n v="31.6"/>
    <n v="31.4"/>
    <n v="0"/>
    <n v="0"/>
    <n v="0"/>
  </r>
  <r>
    <x v="1"/>
    <x v="8"/>
    <x v="40"/>
    <n v="7.2"/>
    <n v="7.3"/>
    <n v="7.3"/>
    <n v="7.5"/>
    <n v="7.7"/>
    <n v="7.9"/>
    <n v="8.1"/>
    <n v="8.4"/>
    <n v="8.6"/>
    <n v="8.1"/>
    <n v="8.1999999999999993"/>
    <n v="8.1"/>
    <n v="0"/>
    <n v="0"/>
    <n v="0"/>
  </r>
  <r>
    <x v="1"/>
    <x v="8"/>
    <x v="41"/>
    <n v="20.2"/>
    <n v="20.399999999999999"/>
    <n v="20.5"/>
    <n v="20.9"/>
    <n v="21.2"/>
    <n v="21.4"/>
    <n v="22.5"/>
    <n v="22.8"/>
    <n v="22.9"/>
    <n v="23"/>
    <n v="23.4"/>
    <n v="23.3"/>
    <n v="0"/>
    <n v="0"/>
    <n v="0"/>
  </r>
  <r>
    <x v="1"/>
    <x v="9"/>
    <x v="0"/>
    <n v="0"/>
    <n v="0"/>
    <n v="0"/>
    <n v="0"/>
    <n v="0"/>
    <n v="0"/>
    <n v="0"/>
    <n v="0"/>
    <n v="0"/>
    <n v="0"/>
    <n v="0"/>
    <n v="0"/>
    <n v="189.7"/>
    <n v="192.4"/>
    <n v="199"/>
  </r>
  <r>
    <x v="1"/>
    <x v="9"/>
    <x v="1"/>
    <n v="0"/>
    <n v="0"/>
    <n v="0"/>
    <n v="0"/>
    <n v="0"/>
    <n v="0"/>
    <n v="0"/>
    <n v="0"/>
    <n v="0"/>
    <n v="0"/>
    <n v="0"/>
    <n v="0"/>
    <n v="3.5"/>
    <n v="3.6"/>
    <n v="3.5"/>
  </r>
  <r>
    <x v="1"/>
    <x v="9"/>
    <x v="2"/>
    <n v="0"/>
    <n v="0"/>
    <n v="0"/>
    <n v="0"/>
    <n v="0"/>
    <n v="0"/>
    <n v="0"/>
    <n v="0"/>
    <n v="0"/>
    <n v="0"/>
    <n v="0"/>
    <n v="0"/>
    <s v=":"/>
    <s v=":"/>
    <s v=":"/>
  </r>
  <r>
    <x v="1"/>
    <x v="9"/>
    <x v="3"/>
    <n v="0"/>
    <n v="0"/>
    <n v="0"/>
    <n v="0"/>
    <n v="0"/>
    <n v="0"/>
    <n v="0"/>
    <n v="0"/>
    <n v="0"/>
    <n v="0"/>
    <n v="0"/>
    <n v="0"/>
    <s v=":"/>
    <s v=":"/>
    <s v=":"/>
  </r>
  <r>
    <x v="1"/>
    <x v="9"/>
    <x v="4"/>
    <n v="0"/>
    <n v="0"/>
    <n v="0"/>
    <n v="0"/>
    <n v="0"/>
    <n v="0"/>
    <n v="0"/>
    <n v="0"/>
    <n v="0"/>
    <n v="0"/>
    <n v="0"/>
    <n v="0"/>
    <s v=":"/>
    <s v=":"/>
    <s v=":"/>
  </r>
  <r>
    <x v="1"/>
    <x v="9"/>
    <x v="5"/>
    <n v="0"/>
    <n v="0"/>
    <n v="0"/>
    <n v="0"/>
    <n v="0"/>
    <n v="0"/>
    <n v="0"/>
    <n v="0"/>
    <n v="0"/>
    <n v="0"/>
    <n v="0"/>
    <n v="0"/>
    <s v=":"/>
    <s v=":"/>
    <s v=":"/>
  </r>
  <r>
    <x v="1"/>
    <x v="9"/>
    <x v="6"/>
    <n v="0"/>
    <n v="0"/>
    <n v="0"/>
    <n v="0"/>
    <n v="0"/>
    <n v="0"/>
    <n v="0"/>
    <n v="0"/>
    <n v="0"/>
    <n v="0"/>
    <n v="0"/>
    <n v="0"/>
    <s v=":"/>
    <s v=":"/>
    <s v=":"/>
  </r>
  <r>
    <x v="1"/>
    <x v="9"/>
    <x v="7"/>
    <n v="0"/>
    <n v="0"/>
    <n v="0"/>
    <n v="0"/>
    <n v="0"/>
    <n v="0"/>
    <n v="0"/>
    <n v="0"/>
    <n v="0"/>
    <n v="0"/>
    <n v="0"/>
    <n v="0"/>
    <n v="19.3"/>
    <n v="19.3"/>
    <n v="19.600000000000001"/>
  </r>
  <r>
    <x v="1"/>
    <x v="9"/>
    <x v="8"/>
    <n v="0"/>
    <n v="0"/>
    <n v="0"/>
    <n v="0"/>
    <n v="0"/>
    <n v="0"/>
    <n v="0"/>
    <n v="0"/>
    <n v="0"/>
    <n v="0"/>
    <n v="0"/>
    <n v="0"/>
    <n v="3.2"/>
    <n v="3.2"/>
    <n v="3.3"/>
  </r>
  <r>
    <x v="1"/>
    <x v="9"/>
    <x v="9"/>
    <n v="0"/>
    <n v="0"/>
    <n v="0"/>
    <n v="0"/>
    <n v="0"/>
    <n v="0"/>
    <n v="0"/>
    <n v="0"/>
    <n v="0"/>
    <n v="0"/>
    <n v="0"/>
    <n v="0"/>
    <n v="0.2"/>
    <n v="0.2"/>
    <n v="0.2"/>
  </r>
  <r>
    <x v="1"/>
    <x v="9"/>
    <x v="10"/>
    <n v="0"/>
    <n v="0"/>
    <n v="0"/>
    <n v="0"/>
    <n v="0"/>
    <n v="0"/>
    <n v="0"/>
    <n v="0"/>
    <n v="0"/>
    <n v="0"/>
    <n v="0"/>
    <n v="0"/>
    <n v="1.1000000000000001"/>
    <n v="1.1000000000000001"/>
    <n v="1.1000000000000001"/>
  </r>
  <r>
    <x v="1"/>
    <x v="9"/>
    <x v="11"/>
    <n v="0"/>
    <n v="0"/>
    <n v="0"/>
    <n v="0"/>
    <n v="0"/>
    <n v="0"/>
    <n v="0"/>
    <n v="0"/>
    <n v="0"/>
    <n v="0"/>
    <n v="0"/>
    <n v="0"/>
    <n v="0.3"/>
    <n v="0.3"/>
    <n v="0.3"/>
  </r>
  <r>
    <x v="1"/>
    <x v="9"/>
    <x v="12"/>
    <n v="0"/>
    <n v="0"/>
    <n v="0"/>
    <n v="0"/>
    <n v="0"/>
    <n v="0"/>
    <n v="0"/>
    <n v="0"/>
    <n v="0"/>
    <n v="0"/>
    <n v="0"/>
    <n v="0"/>
    <n v="3.1"/>
    <n v="3.1"/>
    <n v="3.1"/>
  </r>
  <r>
    <x v="1"/>
    <x v="9"/>
    <x v="13"/>
    <n v="0"/>
    <n v="0"/>
    <n v="0"/>
    <n v="0"/>
    <n v="0"/>
    <n v="0"/>
    <n v="0"/>
    <n v="0"/>
    <n v="0"/>
    <n v="0"/>
    <n v="0"/>
    <n v="0"/>
    <n v="1.4"/>
    <n v="1.4"/>
    <n v="1.5"/>
  </r>
  <r>
    <x v="1"/>
    <x v="9"/>
    <x v="14"/>
    <n v="0"/>
    <n v="0"/>
    <n v="0"/>
    <n v="0"/>
    <n v="0"/>
    <n v="0"/>
    <n v="0"/>
    <n v="0"/>
    <n v="0"/>
    <n v="0"/>
    <n v="0"/>
    <n v="0"/>
    <n v="0.9"/>
    <n v="0.9"/>
    <n v="1"/>
  </r>
  <r>
    <x v="1"/>
    <x v="9"/>
    <x v="15"/>
    <n v="0"/>
    <n v="0"/>
    <n v="0"/>
    <n v="0"/>
    <n v="0"/>
    <n v="0"/>
    <n v="0"/>
    <n v="0"/>
    <n v="0"/>
    <n v="0"/>
    <n v="0"/>
    <n v="0"/>
    <n v="6.3"/>
    <n v="6.4"/>
    <n v="6.5"/>
  </r>
  <r>
    <x v="1"/>
    <x v="9"/>
    <x v="16"/>
    <n v="0"/>
    <n v="0"/>
    <n v="0"/>
    <n v="0"/>
    <n v="0"/>
    <n v="0"/>
    <n v="0"/>
    <n v="0"/>
    <n v="0"/>
    <n v="0"/>
    <n v="0"/>
    <n v="0"/>
    <n v="0.7"/>
    <n v="0.5"/>
    <n v="0.5"/>
  </r>
  <r>
    <x v="1"/>
    <x v="9"/>
    <x v="17"/>
    <n v="0"/>
    <n v="0"/>
    <n v="0"/>
    <n v="0"/>
    <n v="0"/>
    <n v="0"/>
    <n v="0"/>
    <n v="0"/>
    <n v="0"/>
    <n v="0"/>
    <n v="0"/>
    <n v="0"/>
    <s v=":"/>
    <s v=":"/>
    <s v=":"/>
  </r>
  <r>
    <x v="1"/>
    <x v="9"/>
    <x v="18"/>
    <n v="0"/>
    <n v="0"/>
    <n v="0"/>
    <n v="0"/>
    <n v="0"/>
    <n v="0"/>
    <n v="0"/>
    <n v="0"/>
    <n v="0"/>
    <n v="0"/>
    <n v="0"/>
    <n v="0"/>
    <s v=":"/>
    <s v=":"/>
    <s v=":"/>
  </r>
  <r>
    <x v="1"/>
    <x v="9"/>
    <x v="19"/>
    <n v="0"/>
    <n v="0"/>
    <n v="0"/>
    <n v="0"/>
    <n v="0"/>
    <n v="0"/>
    <n v="0"/>
    <n v="0"/>
    <n v="0"/>
    <n v="0"/>
    <n v="0"/>
    <n v="0"/>
    <s v=":"/>
    <s v=":"/>
    <s v=":"/>
  </r>
  <r>
    <x v="1"/>
    <x v="9"/>
    <x v="20"/>
    <n v="0"/>
    <n v="0"/>
    <n v="0"/>
    <n v="0"/>
    <n v="0"/>
    <n v="0"/>
    <n v="0"/>
    <n v="0"/>
    <n v="0"/>
    <n v="0"/>
    <n v="0"/>
    <n v="0"/>
    <n v="1.6"/>
    <n v="1.6"/>
    <n v="1.7"/>
  </r>
  <r>
    <x v="1"/>
    <x v="9"/>
    <x v="21"/>
    <n v="0"/>
    <n v="0"/>
    <n v="0"/>
    <n v="0"/>
    <n v="0"/>
    <n v="0"/>
    <n v="0"/>
    <n v="0"/>
    <n v="0"/>
    <n v="0"/>
    <n v="0"/>
    <n v="0"/>
    <n v="19.3"/>
    <n v="19.600000000000001"/>
    <n v="20.100000000000001"/>
  </r>
  <r>
    <x v="1"/>
    <x v="9"/>
    <x v="22"/>
    <n v="0"/>
    <n v="0"/>
    <n v="0"/>
    <n v="0"/>
    <n v="0"/>
    <n v="0"/>
    <n v="0"/>
    <n v="0"/>
    <n v="0"/>
    <n v="0"/>
    <n v="0"/>
    <n v="0"/>
    <n v="26.8"/>
    <n v="27.6"/>
    <n v="28"/>
  </r>
  <r>
    <x v="1"/>
    <x v="9"/>
    <x v="23"/>
    <n v="0"/>
    <n v="0"/>
    <n v="0"/>
    <n v="0"/>
    <n v="0"/>
    <n v="0"/>
    <n v="0"/>
    <n v="0"/>
    <n v="0"/>
    <n v="0"/>
    <n v="0"/>
    <n v="0"/>
    <n v="0"/>
    <n v="0"/>
    <n v="0"/>
  </r>
  <r>
    <x v="1"/>
    <x v="9"/>
    <x v="24"/>
    <n v="0"/>
    <n v="0"/>
    <n v="0"/>
    <n v="0"/>
    <n v="0"/>
    <n v="0"/>
    <n v="0"/>
    <n v="0"/>
    <n v="0"/>
    <n v="0"/>
    <n v="0"/>
    <n v="0"/>
    <n v="0.7"/>
    <n v="0.6"/>
    <n v="1"/>
  </r>
  <r>
    <x v="1"/>
    <x v="9"/>
    <x v="25"/>
    <n v="0"/>
    <n v="0"/>
    <n v="0"/>
    <n v="0"/>
    <n v="0"/>
    <n v="0"/>
    <n v="0"/>
    <n v="0"/>
    <n v="0"/>
    <n v="0"/>
    <n v="0"/>
    <n v="0"/>
    <n v="6.2"/>
    <n v="6.1"/>
    <n v="6.4"/>
  </r>
  <r>
    <x v="1"/>
    <x v="9"/>
    <x v="26"/>
    <n v="0"/>
    <n v="0"/>
    <n v="0"/>
    <n v="0"/>
    <n v="0"/>
    <n v="0"/>
    <n v="0"/>
    <n v="0"/>
    <n v="0"/>
    <n v="0"/>
    <n v="0"/>
    <n v="0"/>
    <n v="1.1000000000000001"/>
    <n v="1.1000000000000001"/>
    <n v="1.1000000000000001"/>
  </r>
  <r>
    <x v="1"/>
    <x v="9"/>
    <x v="27"/>
    <n v="0"/>
    <n v="0"/>
    <n v="0"/>
    <n v="0"/>
    <n v="0"/>
    <n v="0"/>
    <n v="0"/>
    <n v="0"/>
    <n v="0"/>
    <n v="0"/>
    <n v="0"/>
    <n v="0"/>
    <n v="6"/>
    <n v="5.9"/>
    <n v="7.7"/>
  </r>
  <r>
    <x v="1"/>
    <x v="9"/>
    <x v="28"/>
    <n v="0"/>
    <n v="0"/>
    <n v="0"/>
    <n v="0"/>
    <n v="0"/>
    <n v="0"/>
    <n v="0"/>
    <n v="0"/>
    <n v="0"/>
    <n v="0"/>
    <n v="0"/>
    <n v="0"/>
    <s v=":"/>
    <s v=":"/>
    <s v=":"/>
  </r>
  <r>
    <x v="1"/>
    <x v="9"/>
    <x v="29"/>
    <n v="0"/>
    <n v="0"/>
    <n v="0"/>
    <n v="0"/>
    <n v="0"/>
    <n v="0"/>
    <n v="0"/>
    <n v="0"/>
    <n v="0"/>
    <n v="0"/>
    <n v="0"/>
    <n v="0"/>
    <n v="1.3"/>
    <n v="1.3"/>
    <n v="1.3"/>
  </r>
  <r>
    <x v="1"/>
    <x v="9"/>
    <x v="30"/>
    <n v="0"/>
    <n v="0"/>
    <n v="0"/>
    <n v="0"/>
    <n v="0"/>
    <n v="0"/>
    <n v="0"/>
    <n v="0"/>
    <n v="0"/>
    <n v="0"/>
    <n v="0"/>
    <n v="0"/>
    <n v="2.1"/>
    <n v="2.1"/>
    <n v="2.2000000000000002"/>
  </r>
  <r>
    <x v="1"/>
    <x v="9"/>
    <x v="31"/>
    <n v="0"/>
    <n v="0"/>
    <n v="0"/>
    <n v="0"/>
    <n v="0"/>
    <n v="0"/>
    <n v="0"/>
    <n v="0"/>
    <n v="0"/>
    <n v="0"/>
    <n v="0"/>
    <n v="0"/>
    <n v="0"/>
    <s v=":"/>
    <s v=":"/>
  </r>
  <r>
    <x v="1"/>
    <x v="9"/>
    <x v="32"/>
    <n v="0"/>
    <n v="0"/>
    <n v="0"/>
    <n v="0"/>
    <n v="0"/>
    <n v="0"/>
    <n v="0"/>
    <n v="0"/>
    <n v="0"/>
    <n v="0"/>
    <n v="0"/>
    <n v="0"/>
    <n v="8.1999999999999993"/>
    <n v="8.3000000000000007"/>
    <n v="8.6"/>
  </r>
  <r>
    <x v="1"/>
    <x v="9"/>
    <x v="33"/>
    <n v="0"/>
    <n v="0"/>
    <n v="0"/>
    <n v="0"/>
    <n v="0"/>
    <n v="0"/>
    <n v="0"/>
    <n v="0"/>
    <n v="0"/>
    <n v="0"/>
    <n v="0"/>
    <n v="0"/>
    <n v="7.5"/>
    <n v="7.7"/>
    <n v="8.1999999999999993"/>
  </r>
  <r>
    <x v="1"/>
    <x v="9"/>
    <x v="34"/>
    <n v="0"/>
    <n v="0"/>
    <n v="0"/>
    <n v="0"/>
    <n v="0"/>
    <n v="0"/>
    <n v="0"/>
    <n v="0"/>
    <n v="0"/>
    <n v="0"/>
    <n v="0"/>
    <n v="0"/>
    <n v="12.1"/>
    <n v="12.5"/>
    <n v="12.3"/>
  </r>
  <r>
    <x v="1"/>
    <x v="9"/>
    <x v="35"/>
    <n v="0"/>
    <n v="0"/>
    <n v="0"/>
    <n v="0"/>
    <n v="0"/>
    <n v="0"/>
    <n v="0"/>
    <n v="0"/>
    <n v="0"/>
    <n v="0"/>
    <n v="0"/>
    <n v="0"/>
    <n v="14.9"/>
    <n v="15"/>
    <n v="15.3"/>
  </r>
  <r>
    <x v="1"/>
    <x v="9"/>
    <x v="36"/>
    <n v="0"/>
    <n v="0"/>
    <n v="0"/>
    <n v="0"/>
    <n v="0"/>
    <n v="0"/>
    <n v="0"/>
    <n v="0"/>
    <n v="0"/>
    <n v="0"/>
    <n v="0"/>
    <n v="0"/>
    <n v="46.7"/>
    <n v="47.3"/>
    <n v="48.1"/>
  </r>
  <r>
    <x v="1"/>
    <x v="9"/>
    <x v="37"/>
    <n v="0"/>
    <n v="0"/>
    <n v="0"/>
    <n v="0"/>
    <n v="0"/>
    <n v="0"/>
    <n v="0"/>
    <n v="0"/>
    <n v="0"/>
    <n v="0"/>
    <n v="0"/>
    <n v="0"/>
    <n v="6"/>
    <n v="6.3"/>
    <n v="6.7"/>
  </r>
  <r>
    <x v="1"/>
    <x v="9"/>
    <x v="38"/>
    <n v="0"/>
    <n v="0"/>
    <n v="0"/>
    <n v="0"/>
    <n v="0"/>
    <n v="0"/>
    <n v="0"/>
    <n v="0"/>
    <n v="0"/>
    <n v="0"/>
    <n v="0"/>
    <n v="0"/>
    <n v="0"/>
    <n v="0"/>
    <n v="0"/>
  </r>
  <r>
    <x v="1"/>
    <x v="9"/>
    <x v="39"/>
    <n v="0"/>
    <n v="0"/>
    <n v="0"/>
    <n v="0"/>
    <n v="0"/>
    <n v="0"/>
    <n v="0"/>
    <n v="0"/>
    <n v="0"/>
    <n v="0"/>
    <n v="0"/>
    <n v="0"/>
    <n v="61.5"/>
    <n v="62.2"/>
    <n v="62.9"/>
  </r>
  <r>
    <x v="1"/>
    <x v="9"/>
    <x v="40"/>
    <n v="0"/>
    <n v="0"/>
    <n v="0"/>
    <n v="0"/>
    <n v="0"/>
    <n v="0"/>
    <n v="0"/>
    <n v="0"/>
    <n v="0"/>
    <n v="0"/>
    <n v="0"/>
    <n v="0"/>
    <n v="17"/>
    <n v="17.399999999999999"/>
    <n v="17.600000000000001"/>
  </r>
  <r>
    <x v="1"/>
    <x v="9"/>
    <x v="41"/>
    <n v="0"/>
    <n v="0"/>
    <n v="0"/>
    <n v="0"/>
    <n v="0"/>
    <n v="0"/>
    <n v="0"/>
    <n v="0"/>
    <n v="0"/>
    <n v="0"/>
    <n v="0"/>
    <n v="0"/>
    <n v="44.6"/>
    <n v="44.8"/>
    <n v="45.3"/>
  </r>
  <r>
    <x v="1"/>
    <x v="10"/>
    <x v="0"/>
    <n v="104.9"/>
    <n v="103.3"/>
    <n v="104.4"/>
    <n v="106.2"/>
    <n v="108.2"/>
    <n v="105.6"/>
    <n v="108.1"/>
    <n v="109.7"/>
    <n v="110.3"/>
    <n v="111.6"/>
    <n v="111.8"/>
    <n v="114"/>
    <n v="0"/>
    <n v="0"/>
    <n v="0"/>
  </r>
  <r>
    <x v="1"/>
    <x v="10"/>
    <x v="1"/>
    <n v="2"/>
    <n v="2"/>
    <n v="1.9"/>
    <n v="1.9"/>
    <n v="1.8"/>
    <n v="1.7"/>
    <n v="1.7"/>
    <n v="1.9"/>
    <n v="1.9"/>
    <n v="2"/>
    <n v="2"/>
    <n v="1.9"/>
    <n v="0"/>
    <n v="0"/>
    <n v="0"/>
  </r>
  <r>
    <x v="1"/>
    <x v="10"/>
    <x v="2"/>
    <s v=":"/>
    <s v=":"/>
    <s v=":"/>
    <s v=":"/>
    <s v=":"/>
    <s v=":"/>
    <s v=":"/>
    <s v=":"/>
    <s v=":"/>
    <s v=":"/>
    <s v=":"/>
    <s v=":"/>
    <n v="0"/>
    <n v="0"/>
    <n v="0"/>
  </r>
  <r>
    <x v="1"/>
    <x v="10"/>
    <x v="3"/>
    <n v="0.6"/>
    <n v="0.3"/>
    <n v="0.3"/>
    <n v="0.3"/>
    <n v="0.3"/>
    <n v="0.3"/>
    <n v="0.3"/>
    <n v="0.3"/>
    <n v="0.3"/>
    <n v="0.2"/>
    <n v="0.3"/>
    <n v="0.3"/>
    <n v="0"/>
    <n v="0"/>
    <n v="0"/>
  </r>
  <r>
    <x v="1"/>
    <x v="10"/>
    <x v="4"/>
    <n v="0"/>
    <n v="0"/>
    <n v="0"/>
    <n v="0"/>
    <n v="0"/>
    <n v="0"/>
    <n v="0"/>
    <n v="0"/>
    <n v="0"/>
    <n v="0"/>
    <s v=":"/>
    <s v=":"/>
    <n v="0"/>
    <n v="0"/>
    <n v="0"/>
  </r>
  <r>
    <x v="1"/>
    <x v="10"/>
    <x v="5"/>
    <n v="0"/>
    <n v="0"/>
    <n v="0"/>
    <n v="0"/>
    <n v="0"/>
    <n v="0"/>
    <n v="0"/>
    <n v="0"/>
    <n v="0"/>
    <n v="0"/>
    <s v=":"/>
    <s v=":"/>
    <n v="0"/>
    <n v="0"/>
    <n v="0"/>
  </r>
  <r>
    <x v="1"/>
    <x v="10"/>
    <x v="6"/>
    <n v="0"/>
    <n v="0"/>
    <n v="0"/>
    <n v="0"/>
    <n v="0"/>
    <n v="0"/>
    <n v="0"/>
    <n v="0"/>
    <n v="0"/>
    <n v="0"/>
    <s v=":"/>
    <s v=":"/>
    <n v="0"/>
    <n v="0"/>
    <n v="0"/>
  </r>
  <r>
    <x v="1"/>
    <x v="10"/>
    <x v="7"/>
    <n v="14.1"/>
    <n v="13.7"/>
    <n v="12.8"/>
    <n v="12.9"/>
    <n v="13"/>
    <n v="12.9"/>
    <n v="12.9"/>
    <n v="12.6"/>
    <n v="11.9"/>
    <n v="11.5"/>
    <n v="11.4"/>
    <n v="11.7"/>
    <n v="0"/>
    <n v="0"/>
    <n v="0"/>
  </r>
  <r>
    <x v="1"/>
    <x v="10"/>
    <x v="8"/>
    <n v="2.6"/>
    <n v="2.7"/>
    <n v="2.8"/>
    <n v="2.7"/>
    <n v="2.7"/>
    <n v="2.7"/>
    <n v="2.7"/>
    <n v="2.8"/>
    <n v="2.7"/>
    <n v="2.6"/>
    <n v="2.6"/>
    <n v="2.6"/>
    <n v="0"/>
    <n v="0"/>
    <n v="0"/>
  </r>
  <r>
    <x v="1"/>
    <x v="10"/>
    <x v="9"/>
    <n v="0.2"/>
    <n v="0.1"/>
    <n v="0.1"/>
    <n v="0.1"/>
    <n v="0.1"/>
    <n v="0.1"/>
    <n v="0.1"/>
    <n v="0.1"/>
    <n v="0.1"/>
    <n v="0.1"/>
    <n v="0.1"/>
    <n v="0.1"/>
    <n v="0"/>
    <n v="0"/>
    <n v="0"/>
  </r>
  <r>
    <x v="1"/>
    <x v="10"/>
    <x v="10"/>
    <n v="0.9"/>
    <n v="0.8"/>
    <n v="0.8"/>
    <n v="0.8"/>
    <n v="0.8"/>
    <n v="0.8"/>
    <n v="0.8"/>
    <n v="0.7"/>
    <n v="0.7"/>
    <n v="0.8"/>
    <n v="0.7"/>
    <n v="0.7"/>
    <n v="0"/>
    <n v="0"/>
    <n v="0"/>
  </r>
  <r>
    <x v="1"/>
    <x v="10"/>
    <x v="11"/>
    <n v="0.4"/>
    <n v="0.3"/>
    <n v="0.3"/>
    <n v="0.3"/>
    <n v="0.3"/>
    <n v="0.3"/>
    <n v="0.2"/>
    <n v="0.2"/>
    <n v="0.2"/>
    <n v="0.2"/>
    <n v="0.2"/>
    <n v="0.2"/>
    <n v="0"/>
    <n v="0"/>
    <n v="0"/>
  </r>
  <r>
    <x v="1"/>
    <x v="10"/>
    <x v="12"/>
    <n v="1.8"/>
    <n v="1.6"/>
    <n v="1.6"/>
    <n v="1.6"/>
    <n v="1.6"/>
    <n v="1.7"/>
    <n v="1.6"/>
    <n v="1.3"/>
    <n v="1.4"/>
    <n v="1.4"/>
    <n v="1.3"/>
    <n v="1.4"/>
    <n v="0"/>
    <n v="0"/>
    <n v="0"/>
  </r>
  <r>
    <x v="1"/>
    <x v="10"/>
    <x v="13"/>
    <n v="0.7"/>
    <n v="0.7"/>
    <n v="0.6"/>
    <n v="0.6"/>
    <n v="0.6"/>
    <n v="0.6"/>
    <n v="0.6"/>
    <n v="0.6"/>
    <n v="0.5"/>
    <n v="0.6"/>
    <n v="0.6"/>
    <n v="0.7"/>
    <n v="0"/>
    <n v="0"/>
    <n v="0"/>
  </r>
  <r>
    <x v="1"/>
    <x v="10"/>
    <x v="14"/>
    <n v="0.7"/>
    <n v="0.6"/>
    <n v="0.5"/>
    <n v="0.5"/>
    <n v="0.5"/>
    <n v="0.5"/>
    <n v="0.5"/>
    <n v="0.5"/>
    <n v="0.5"/>
    <n v="0.6"/>
    <n v="0.6"/>
    <n v="0.6"/>
    <n v="0"/>
    <n v="0"/>
    <n v="0"/>
  </r>
  <r>
    <x v="1"/>
    <x v="10"/>
    <x v="15"/>
    <n v="5.0999999999999996"/>
    <n v="5"/>
    <n v="4.5"/>
    <n v="4.5999999999999996"/>
    <n v="4.8"/>
    <n v="4.8"/>
    <n v="4.7"/>
    <n v="4.7"/>
    <n v="4.3"/>
    <n v="3.9"/>
    <n v="3.8"/>
    <n v="4.0999999999999996"/>
    <n v="0"/>
    <n v="0"/>
    <n v="0"/>
  </r>
  <r>
    <x v="1"/>
    <x v="10"/>
    <x v="16"/>
    <n v="0.8"/>
    <n v="0.7"/>
    <n v="0.7"/>
    <n v="0.7"/>
    <n v="0.7"/>
    <n v="0.6"/>
    <n v="0.9"/>
    <n v="0.8"/>
    <n v="0.6"/>
    <n v="0.6"/>
    <n v="0.5"/>
    <n v="0.5"/>
    <n v="0"/>
    <n v="0"/>
    <n v="0"/>
  </r>
  <r>
    <x v="1"/>
    <x v="10"/>
    <x v="17"/>
    <n v="0.6"/>
    <n v="0.6"/>
    <n v="0.5"/>
    <n v="0.5"/>
    <n v="0.5"/>
    <n v="0.5"/>
    <n v="0.4"/>
    <n v="0.5"/>
    <n v="0.5"/>
    <n v="0.5"/>
    <n v="0.4"/>
    <n v="0.5"/>
    <n v="0"/>
    <n v="0"/>
    <n v="0"/>
  </r>
  <r>
    <x v="1"/>
    <x v="10"/>
    <x v="18"/>
    <n v="0.4"/>
    <n v="0.5"/>
    <n v="0.5"/>
    <n v="0.5"/>
    <n v="0.4"/>
    <n v="0.4"/>
    <n v="0.4"/>
    <n v="0.4"/>
    <n v="0.4"/>
    <n v="0.4"/>
    <n v="0.4"/>
    <n v="0.4"/>
    <n v="0"/>
    <n v="0"/>
    <n v="0"/>
  </r>
  <r>
    <x v="1"/>
    <x v="10"/>
    <x v="19"/>
    <s v=":"/>
    <s v=":"/>
    <s v=":"/>
    <s v=":"/>
    <s v=":"/>
    <s v=":"/>
    <s v=":"/>
    <s v=":"/>
    <s v=":"/>
    <s v=":"/>
    <s v=":"/>
    <s v=":"/>
    <n v="0"/>
    <n v="0"/>
    <n v="0"/>
  </r>
  <r>
    <x v="1"/>
    <x v="10"/>
    <x v="20"/>
    <n v="0.5"/>
    <n v="0.6"/>
    <n v="0.7"/>
    <n v="0.7"/>
    <n v="0.7"/>
    <n v="0.7"/>
    <n v="0.7"/>
    <n v="0.7"/>
    <n v="0.7"/>
    <n v="0.7"/>
    <n v="0.8"/>
    <n v="0.9"/>
    <n v="0"/>
    <n v="0"/>
    <n v="0"/>
  </r>
  <r>
    <x v="1"/>
    <x v="10"/>
    <x v="21"/>
    <n v="9.4"/>
    <n v="8.5"/>
    <n v="8.4"/>
    <n v="8.6999999999999993"/>
    <n v="9.1999999999999993"/>
    <n v="9.5"/>
    <n v="9.8000000000000007"/>
    <n v="9.9"/>
    <n v="10.199999999999999"/>
    <n v="10.5"/>
    <n v="11.3"/>
    <n v="11.7"/>
    <n v="0"/>
    <n v="0"/>
    <n v="0"/>
  </r>
  <r>
    <x v="1"/>
    <x v="10"/>
    <x v="22"/>
    <n v="17.3"/>
    <n v="17"/>
    <n v="16.8"/>
    <n v="16.7"/>
    <n v="16.899999999999999"/>
    <n v="16.7"/>
    <n v="16.7"/>
    <n v="16.8"/>
    <n v="16.8"/>
    <n v="16.8"/>
    <n v="15.9"/>
    <n v="16.399999999999999"/>
    <n v="0"/>
    <n v="0"/>
    <n v="0"/>
  </r>
  <r>
    <x v="1"/>
    <x v="10"/>
    <x v="23"/>
    <n v="0"/>
    <n v="0"/>
    <n v="0"/>
    <n v="0"/>
    <n v="0"/>
    <n v="0"/>
    <n v="0"/>
    <n v="0"/>
    <n v="0"/>
    <n v="0"/>
    <n v="0"/>
    <n v="0"/>
    <n v="0"/>
    <n v="0"/>
    <n v="0"/>
  </r>
  <r>
    <x v="1"/>
    <x v="10"/>
    <x v="24"/>
    <n v="0.8"/>
    <n v="0.8"/>
    <n v="3.4"/>
    <n v="3.9"/>
    <n v="4.0999999999999996"/>
    <n v="1.1000000000000001"/>
    <n v="1.4"/>
    <n v="1.5"/>
    <n v="1.6"/>
    <n v="1.6"/>
    <n v="1"/>
    <n v="1.1000000000000001"/>
    <n v="0"/>
    <n v="0"/>
    <n v="0"/>
  </r>
  <r>
    <x v="1"/>
    <x v="10"/>
    <x v="25"/>
    <n v="3.5"/>
    <n v="3.5"/>
    <n v="3.4"/>
    <n v="3.3"/>
    <n v="3.3"/>
    <n v="3.3"/>
    <n v="3.4"/>
    <n v="3.6"/>
    <n v="3.6"/>
    <n v="3.7"/>
    <n v="3.8"/>
    <n v="3.7"/>
    <n v="0"/>
    <n v="0"/>
    <n v="0"/>
  </r>
  <r>
    <x v="1"/>
    <x v="10"/>
    <x v="26"/>
    <n v="1.1000000000000001"/>
    <n v="1.1000000000000001"/>
    <n v="1"/>
    <n v="1"/>
    <n v="1"/>
    <n v="1"/>
    <n v="0.9"/>
    <n v="1"/>
    <n v="1"/>
    <n v="0.9"/>
    <n v="0.9"/>
    <n v="0.7"/>
    <n v="0"/>
    <n v="0"/>
    <n v="0"/>
  </r>
  <r>
    <x v="1"/>
    <x v="10"/>
    <x v="27"/>
    <n v="3.1"/>
    <n v="2.8"/>
    <n v="2.9"/>
    <n v="2.9"/>
    <n v="2.9"/>
    <n v="3.1"/>
    <n v="3.1"/>
    <n v="3.2"/>
    <n v="3.3"/>
    <n v="3.4"/>
    <n v="3.6"/>
    <n v="3.8"/>
    <n v="0"/>
    <n v="0"/>
    <n v="0"/>
  </r>
  <r>
    <x v="1"/>
    <x v="10"/>
    <x v="28"/>
    <n v="2.1"/>
    <n v="2.1"/>
    <n v="2.2000000000000002"/>
    <n v="2.2999999999999998"/>
    <n v="2.2999999999999998"/>
    <n v="2.2999999999999998"/>
    <n v="2.2999999999999998"/>
    <n v="2.5"/>
    <n v="2.7"/>
    <n v="2.8"/>
    <n v="2.8"/>
    <n v="2.9"/>
    <n v="0"/>
    <n v="0"/>
    <n v="0"/>
  </r>
  <r>
    <x v="1"/>
    <x v="10"/>
    <x v="29"/>
    <n v="1.5"/>
    <n v="1.5"/>
    <n v="1"/>
    <n v="0.9"/>
    <n v="0.8"/>
    <n v="0.9"/>
    <n v="0.9"/>
    <n v="0.8"/>
    <n v="0.8"/>
    <n v="0.7"/>
    <n v="0.7"/>
    <n v="0.7"/>
    <n v="0"/>
    <n v="0"/>
    <n v="0"/>
  </r>
  <r>
    <x v="1"/>
    <x v="10"/>
    <x v="30"/>
    <n v="1.2"/>
    <n v="1.2"/>
    <n v="1.2"/>
    <n v="1.2"/>
    <n v="1.2"/>
    <n v="1.2"/>
    <n v="1.3"/>
    <n v="1.2"/>
    <n v="1.3"/>
    <n v="1.3"/>
    <n v="1.3"/>
    <n v="1.4"/>
    <n v="0"/>
    <n v="0"/>
    <n v="0"/>
  </r>
  <r>
    <x v="1"/>
    <x v="10"/>
    <x v="31"/>
    <s v=":"/>
    <s v=":"/>
    <s v=":"/>
    <s v=":"/>
    <s v=":"/>
    <s v=":"/>
    <s v=":"/>
    <s v=":"/>
    <s v=":"/>
    <s v=":"/>
    <s v=":"/>
    <s v=":"/>
    <n v="0"/>
    <n v="0"/>
    <n v="0"/>
  </r>
  <r>
    <x v="1"/>
    <x v="10"/>
    <x v="32"/>
    <n v="4.5"/>
    <n v="4.5999999999999996"/>
    <n v="4.4000000000000004"/>
    <n v="4.4000000000000004"/>
    <n v="4.5999999999999996"/>
    <n v="4.9000000000000004"/>
    <n v="4.7"/>
    <n v="4.7"/>
    <n v="4.7"/>
    <n v="5.0999999999999996"/>
    <n v="4.9000000000000004"/>
    <n v="5.3"/>
    <n v="0"/>
    <n v="0"/>
    <n v="0"/>
  </r>
  <r>
    <x v="1"/>
    <x v="10"/>
    <x v="33"/>
    <n v="4.4000000000000004"/>
    <n v="3.9"/>
    <n v="4.0999999999999996"/>
    <n v="4.3"/>
    <n v="4.3"/>
    <n v="4.4000000000000004"/>
    <n v="4.5"/>
    <n v="4.4000000000000004"/>
    <n v="4.5999999999999996"/>
    <n v="4.5999999999999996"/>
    <n v="5"/>
    <n v="5"/>
    <n v="0"/>
    <n v="0"/>
    <n v="0"/>
  </r>
  <r>
    <x v="1"/>
    <x v="10"/>
    <x v="34"/>
    <n v="5.9"/>
    <n v="6.1"/>
    <n v="6.1"/>
    <n v="6.3"/>
    <n v="6.3"/>
    <n v="6.1"/>
    <n v="6.7"/>
    <n v="7"/>
    <n v="7"/>
    <n v="7.2"/>
    <n v="7.4"/>
    <n v="7.3"/>
    <n v="0"/>
    <n v="0"/>
    <n v="0"/>
  </r>
  <r>
    <x v="1"/>
    <x v="10"/>
    <x v="35"/>
    <n v="7.8"/>
    <n v="8"/>
    <n v="8"/>
    <n v="8.1"/>
    <n v="8.1999999999999993"/>
    <n v="8.3000000000000007"/>
    <n v="8.1999999999999993"/>
    <n v="8.4"/>
    <n v="8.5"/>
    <n v="8.5"/>
    <n v="8.4"/>
    <n v="8.6"/>
    <n v="0"/>
    <n v="0"/>
    <n v="0"/>
  </r>
  <r>
    <x v="1"/>
    <x v="10"/>
    <x v="36"/>
    <n v="21.7"/>
    <n v="22.1"/>
    <n v="22.6"/>
    <n v="23.4"/>
    <n v="23.7"/>
    <n v="23.9"/>
    <n v="25.2"/>
    <n v="25.5"/>
    <n v="26"/>
    <n v="26.3"/>
    <n v="26.2"/>
    <n v="26.5"/>
    <n v="0"/>
    <n v="0"/>
    <n v="0"/>
  </r>
  <r>
    <x v="1"/>
    <x v="10"/>
    <x v="37"/>
    <n v="3"/>
    <n v="3.1"/>
    <n v="3.1"/>
    <n v="3.1"/>
    <n v="3.1"/>
    <n v="3"/>
    <n v="3.1"/>
    <n v="3.4"/>
    <n v="3.4"/>
    <n v="3.6"/>
    <n v="3.7"/>
    <n v="3.6"/>
    <n v="0"/>
    <n v="0"/>
    <n v="0"/>
  </r>
  <r>
    <x v="1"/>
    <x v="10"/>
    <x v="38"/>
    <n v="0"/>
    <n v="0"/>
    <n v="0"/>
    <n v="0"/>
    <n v="0"/>
    <n v="0"/>
    <n v="0"/>
    <n v="0"/>
    <n v="0"/>
    <n v="0"/>
    <n v="0"/>
    <n v="0"/>
    <n v="0"/>
    <n v="0"/>
    <n v="0"/>
  </r>
  <r>
    <x v="1"/>
    <x v="10"/>
    <x v="39"/>
    <n v="29.9"/>
    <n v="30.4"/>
    <n v="30.7"/>
    <n v="31.4"/>
    <n v="31.8"/>
    <n v="31.8"/>
    <n v="33.700000000000003"/>
    <n v="34.1"/>
    <n v="34.4"/>
    <n v="34.9"/>
    <n v="35"/>
    <n v="35.1"/>
    <n v="0"/>
    <n v="0"/>
    <n v="0"/>
  </r>
  <r>
    <x v="1"/>
    <x v="10"/>
    <x v="40"/>
    <n v="8.4"/>
    <n v="8.6"/>
    <n v="8.6999999999999993"/>
    <n v="8.9"/>
    <n v="9.1999999999999993"/>
    <n v="8.9"/>
    <n v="9.5"/>
    <n v="10.199999999999999"/>
    <n v="10.1"/>
    <n v="10.1"/>
    <n v="10.1"/>
    <n v="10"/>
    <n v="0"/>
    <n v="0"/>
    <n v="0"/>
  </r>
  <r>
    <x v="1"/>
    <x v="10"/>
    <x v="41"/>
    <n v="21.5"/>
    <n v="21.8"/>
    <n v="22"/>
    <n v="22.5"/>
    <n v="22.7"/>
    <n v="22.9"/>
    <n v="24.2"/>
    <n v="24"/>
    <n v="24.3"/>
    <n v="24.8"/>
    <n v="24.9"/>
    <n v="25.2"/>
    <n v="0"/>
    <n v="0"/>
    <n v="0"/>
  </r>
  <r>
    <x v="1"/>
    <x v="11"/>
    <x v="0"/>
    <n v="77.599999999999994"/>
    <n v="77.5"/>
    <n v="75.900000000000006"/>
    <n v="76.400000000000006"/>
    <n v="77"/>
    <n v="76.400000000000006"/>
    <n v="77.099999999999994"/>
    <n v="76.5"/>
    <n v="77.3"/>
    <n v="78.3"/>
    <n v="78.8"/>
    <n v="79"/>
    <n v="0"/>
    <n v="0"/>
    <n v="0"/>
  </r>
  <r>
    <x v="1"/>
    <x v="11"/>
    <x v="1"/>
    <n v="1.9"/>
    <n v="1.8"/>
    <n v="1.7"/>
    <n v="1.6"/>
    <n v="1.8"/>
    <n v="1.8"/>
    <n v="1.8"/>
    <n v="1.7"/>
    <n v="1.7"/>
    <n v="1.7"/>
    <n v="1.6"/>
    <n v="1.6"/>
    <n v="0"/>
    <n v="0"/>
    <n v="0"/>
  </r>
  <r>
    <x v="1"/>
    <x v="11"/>
    <x v="2"/>
    <s v=":"/>
    <s v=":"/>
    <s v=":"/>
    <s v=":"/>
    <s v=":"/>
    <s v=":"/>
    <s v=":"/>
    <s v=":"/>
    <s v=":"/>
    <s v=":"/>
    <s v=":"/>
    <s v=":"/>
    <n v="0"/>
    <n v="0"/>
    <n v="0"/>
  </r>
  <r>
    <x v="1"/>
    <x v="11"/>
    <x v="3"/>
    <s v=":"/>
    <s v=":"/>
    <s v=":"/>
    <s v=":"/>
    <s v=":"/>
    <s v=":"/>
    <s v=":"/>
    <s v=":"/>
    <s v=":"/>
    <s v=":"/>
    <n v="0.1"/>
    <n v="0.1"/>
    <n v="0"/>
    <n v="0"/>
    <n v="0"/>
  </r>
  <r>
    <x v="1"/>
    <x v="11"/>
    <x v="4"/>
    <n v="0.1"/>
    <n v="0.1"/>
    <n v="0.1"/>
    <n v="0.1"/>
    <n v="0.1"/>
    <n v="0.1"/>
    <n v="0.1"/>
    <n v="0.1"/>
    <n v="0.1"/>
    <n v="0"/>
    <s v=":"/>
    <s v=":"/>
    <n v="0"/>
    <n v="0"/>
    <n v="0"/>
  </r>
  <r>
    <x v="1"/>
    <x v="11"/>
    <x v="5"/>
    <s v=":"/>
    <s v=":"/>
    <s v=":"/>
    <s v=":"/>
    <s v=":"/>
    <s v=":"/>
    <s v=":"/>
    <s v=":"/>
    <s v=":"/>
    <s v=":"/>
    <s v=":"/>
    <s v=":"/>
    <n v="0"/>
    <n v="0"/>
    <n v="0"/>
  </r>
  <r>
    <x v="1"/>
    <x v="11"/>
    <x v="6"/>
    <s v=":"/>
    <s v=":"/>
    <s v=":"/>
    <s v=":"/>
    <s v=":"/>
    <s v=":"/>
    <s v=":"/>
    <s v=":"/>
    <s v=":"/>
    <s v=":"/>
    <s v=":"/>
    <s v=":"/>
    <n v="0"/>
    <n v="0"/>
    <n v="0"/>
  </r>
  <r>
    <x v="1"/>
    <x v="11"/>
    <x v="7"/>
    <n v="9.1"/>
    <n v="9.1999999999999993"/>
    <n v="8.6"/>
    <n v="8.6999999999999993"/>
    <n v="8.1999999999999993"/>
    <n v="8"/>
    <n v="8"/>
    <n v="8"/>
    <n v="7.9"/>
    <n v="7.7"/>
    <n v="8"/>
    <n v="8.3000000000000007"/>
    <n v="0"/>
    <n v="0"/>
    <n v="0"/>
  </r>
  <r>
    <x v="1"/>
    <x v="11"/>
    <x v="8"/>
    <n v="0.5"/>
    <n v="0.6"/>
    <n v="0.6"/>
    <n v="0.6"/>
    <n v="0.6"/>
    <n v="0.6"/>
    <n v="0.6"/>
    <n v="0.6"/>
    <n v="0.6"/>
    <n v="0.6"/>
    <n v="0.6"/>
    <n v="0.6"/>
    <n v="0"/>
    <n v="0"/>
    <n v="0"/>
  </r>
  <r>
    <x v="1"/>
    <x v="11"/>
    <x v="9"/>
    <n v="0.2"/>
    <n v="0.1"/>
    <n v="0.2"/>
    <n v="0.2"/>
    <n v="0.1"/>
    <n v="0.1"/>
    <n v="0.1"/>
    <n v="0.1"/>
    <n v="0.1"/>
    <n v="0.1"/>
    <n v="0.1"/>
    <n v="0.1"/>
    <n v="0"/>
    <n v="0"/>
    <n v="0"/>
  </r>
  <r>
    <x v="1"/>
    <x v="11"/>
    <x v="10"/>
    <n v="0.5"/>
    <n v="0.5"/>
    <n v="0.4"/>
    <n v="0.4"/>
    <n v="0.4"/>
    <n v="0.4"/>
    <n v="0.4"/>
    <n v="0.4"/>
    <n v="0.4"/>
    <n v="0.4"/>
    <n v="0.4"/>
    <n v="0.4"/>
    <n v="0"/>
    <n v="0"/>
    <n v="0"/>
  </r>
  <r>
    <x v="1"/>
    <x v="11"/>
    <x v="11"/>
    <n v="0.3"/>
    <n v="0.2"/>
    <n v="0.2"/>
    <n v="0.2"/>
    <n v="0.2"/>
    <n v="0.2"/>
    <n v="0.2"/>
    <n v="0.2"/>
    <n v="0.2"/>
    <n v="0.2"/>
    <n v="0.2"/>
    <n v="0.2"/>
    <n v="0"/>
    <n v="0"/>
    <n v="0"/>
  </r>
  <r>
    <x v="1"/>
    <x v="11"/>
    <x v="12"/>
    <n v="1.5"/>
    <n v="2"/>
    <n v="2.1"/>
    <n v="2.1"/>
    <n v="1.7"/>
    <n v="1.6"/>
    <n v="1.6"/>
    <n v="1.7"/>
    <n v="1.7"/>
    <n v="1.7"/>
    <n v="1.8"/>
    <n v="1.8"/>
    <n v="0"/>
    <n v="0"/>
    <n v="0"/>
  </r>
  <r>
    <x v="1"/>
    <x v="11"/>
    <x v="13"/>
    <n v="0.7"/>
    <n v="0.7"/>
    <n v="0.7"/>
    <n v="0.7"/>
    <n v="0.7"/>
    <n v="0.7"/>
    <n v="0.7"/>
    <n v="0.8"/>
    <n v="0.8"/>
    <n v="0.8"/>
    <n v="0.8"/>
    <n v="0.8"/>
    <n v="0"/>
    <n v="0"/>
    <n v="0"/>
  </r>
  <r>
    <x v="1"/>
    <x v="11"/>
    <x v="14"/>
    <n v="0.8"/>
    <n v="0.7"/>
    <n v="0.5"/>
    <n v="0.5"/>
    <n v="0.4"/>
    <n v="0.4"/>
    <n v="0.4"/>
    <n v="0.4"/>
    <n v="0.4"/>
    <n v="0.4"/>
    <n v="0.4"/>
    <n v="0.4"/>
    <n v="0"/>
    <n v="0"/>
    <n v="0"/>
  </r>
  <r>
    <x v="1"/>
    <x v="11"/>
    <x v="15"/>
    <n v="2.6"/>
    <n v="2.4"/>
    <n v="2.2000000000000002"/>
    <n v="2.2999999999999998"/>
    <n v="2.2999999999999998"/>
    <n v="2.2999999999999998"/>
    <n v="2.2000000000000002"/>
    <n v="2.2000000000000002"/>
    <n v="2.1"/>
    <n v="2"/>
    <n v="2.1"/>
    <n v="2.2999999999999998"/>
    <n v="0"/>
    <n v="0"/>
    <n v="0"/>
  </r>
  <r>
    <x v="1"/>
    <x v="11"/>
    <x v="16"/>
    <n v="0.8"/>
    <n v="0.7"/>
    <n v="0.5"/>
    <n v="0.5"/>
    <n v="0.5"/>
    <n v="0.5"/>
    <n v="0.5"/>
    <n v="0.4"/>
    <n v="0.3"/>
    <n v="0.2"/>
    <n v="0.2"/>
    <n v="0.3"/>
    <n v="0"/>
    <n v="0"/>
    <n v="0"/>
  </r>
  <r>
    <x v="1"/>
    <x v="11"/>
    <x v="17"/>
    <n v="0.2"/>
    <n v="0.2"/>
    <n v="0.2"/>
    <n v="0.2"/>
    <n v="0.2"/>
    <n v="0.2"/>
    <n v="0.2"/>
    <n v="0.1"/>
    <n v="0.1"/>
    <n v="0.1"/>
    <n v="0.2"/>
    <n v="0.2"/>
    <n v="0"/>
    <n v="0"/>
    <n v="0"/>
  </r>
  <r>
    <x v="1"/>
    <x v="11"/>
    <x v="18"/>
    <n v="1"/>
    <n v="1.1000000000000001"/>
    <n v="1"/>
    <n v="1.1000000000000001"/>
    <n v="1"/>
    <n v="1.1000000000000001"/>
    <n v="1.2"/>
    <n v="1.2"/>
    <n v="1.1000000000000001"/>
    <n v="1.1000000000000001"/>
    <n v="1.2"/>
    <n v="1.2"/>
    <n v="0"/>
    <n v="0"/>
    <n v="0"/>
  </r>
  <r>
    <x v="1"/>
    <x v="11"/>
    <x v="19"/>
    <n v="0.8"/>
    <n v="0.8"/>
    <n v="0.9"/>
    <n v="1"/>
    <n v="1.1000000000000001"/>
    <n v="1"/>
    <n v="1"/>
    <n v="1.1000000000000001"/>
    <n v="1.1000000000000001"/>
    <n v="1.1000000000000001"/>
    <n v="1.1000000000000001"/>
    <n v="1.1000000000000001"/>
    <n v="0"/>
    <n v="0"/>
    <n v="0"/>
  </r>
  <r>
    <x v="1"/>
    <x v="11"/>
    <x v="20"/>
    <n v="0.6"/>
    <n v="0.7"/>
    <n v="0.7"/>
    <n v="0.7"/>
    <n v="0.7"/>
    <n v="0.6"/>
    <n v="0.6"/>
    <n v="0.6"/>
    <n v="0.7"/>
    <n v="0.6"/>
    <n v="0.7"/>
    <n v="0.7"/>
    <n v="0"/>
    <n v="0"/>
    <n v="0"/>
  </r>
  <r>
    <x v="1"/>
    <x v="11"/>
    <x v="21"/>
    <n v="6.7"/>
    <n v="6.3"/>
    <n v="6.5"/>
    <n v="6.6"/>
    <n v="6.8"/>
    <n v="6.7"/>
    <n v="6.6"/>
    <n v="6.5"/>
    <n v="6.9"/>
    <n v="7.3"/>
    <n v="7.5"/>
    <n v="7.6"/>
    <n v="0"/>
    <n v="0"/>
    <n v="0"/>
  </r>
  <r>
    <x v="1"/>
    <x v="11"/>
    <x v="22"/>
    <n v="11"/>
    <n v="10.8"/>
    <n v="10.7"/>
    <n v="10.7"/>
    <n v="10.8"/>
    <n v="10.8"/>
    <n v="10.8"/>
    <n v="10.8"/>
    <n v="10.7"/>
    <n v="10.8"/>
    <n v="11.1"/>
    <n v="10.6"/>
    <n v="0"/>
    <n v="0"/>
    <n v="0"/>
  </r>
  <r>
    <x v="1"/>
    <x v="11"/>
    <x v="23"/>
    <n v="0"/>
    <n v="0"/>
    <n v="0"/>
    <n v="0"/>
    <n v="0"/>
    <n v="0"/>
    <n v="0"/>
    <n v="0"/>
    <n v="0"/>
    <n v="0"/>
    <n v="0"/>
    <n v="0"/>
    <n v="0"/>
    <n v="0"/>
    <n v="0"/>
  </r>
  <r>
    <x v="1"/>
    <x v="11"/>
    <x v="24"/>
    <n v="0.1"/>
    <n v="0"/>
    <n v="0"/>
    <n v="0"/>
    <n v="0"/>
    <n v="0"/>
    <n v="0"/>
    <n v="0"/>
    <n v="0"/>
    <n v="0"/>
    <n v="0"/>
    <n v="0"/>
    <n v="0"/>
    <n v="0"/>
    <n v="0"/>
  </r>
  <r>
    <x v="1"/>
    <x v="11"/>
    <x v="25"/>
    <n v="3.2"/>
    <n v="2.9"/>
    <n v="3"/>
    <n v="2.8"/>
    <n v="2.8"/>
    <n v="2.8"/>
    <n v="2.7"/>
    <n v="2.5"/>
    <n v="2.6"/>
    <n v="2.6"/>
    <s v=":"/>
    <s v=":"/>
    <n v="0"/>
    <n v="0"/>
    <n v="0"/>
  </r>
  <r>
    <x v="1"/>
    <x v="11"/>
    <x v="26"/>
    <n v="0.6"/>
    <n v="0.6"/>
    <n v="0.6"/>
    <n v="0.5"/>
    <n v="0.5"/>
    <n v="0.6"/>
    <n v="0.5"/>
    <n v="0.6"/>
    <n v="0.5"/>
    <n v="0.5"/>
    <s v=":"/>
    <s v=":"/>
    <n v="0"/>
    <n v="0"/>
    <n v="0"/>
  </r>
  <r>
    <x v="1"/>
    <x v="11"/>
    <x v="27"/>
    <n v="2.4"/>
    <n v="2.4"/>
    <n v="2.4"/>
    <n v="2.2999999999999998"/>
    <n v="2.2999999999999998"/>
    <n v="2.2999999999999998"/>
    <n v="2.2999999999999998"/>
    <n v="2.5"/>
    <n v="2.6"/>
    <n v="2.7"/>
    <n v="2.6"/>
    <n v="2.8"/>
    <n v="0"/>
    <n v="0"/>
    <n v="0"/>
  </r>
  <r>
    <x v="1"/>
    <x v="11"/>
    <x v="28"/>
    <n v="1.4"/>
    <n v="1.4"/>
    <n v="1.4"/>
    <n v="1.3"/>
    <n v="1.2"/>
    <n v="1.3"/>
    <n v="1.3"/>
    <n v="1.3"/>
    <n v="1.2"/>
    <n v="1.1000000000000001"/>
    <n v="1.1000000000000001"/>
    <n v="1.2"/>
    <n v="0"/>
    <n v="0"/>
    <n v="0"/>
  </r>
  <r>
    <x v="1"/>
    <x v="11"/>
    <x v="29"/>
    <n v="0.7"/>
    <n v="0.8"/>
    <n v="0.7"/>
    <n v="0.6"/>
    <n v="0.7"/>
    <n v="0.6"/>
    <n v="0.6"/>
    <n v="0.5"/>
    <n v="0.6"/>
    <n v="0.5"/>
    <n v="0.5"/>
    <n v="0.6"/>
    <n v="0"/>
    <n v="0"/>
    <n v="0"/>
  </r>
  <r>
    <x v="1"/>
    <x v="11"/>
    <x v="30"/>
    <n v="0.8"/>
    <n v="0.7"/>
    <n v="0.7"/>
    <n v="0.7"/>
    <n v="0.7"/>
    <n v="0.7"/>
    <n v="0.7"/>
    <n v="0.7"/>
    <n v="0.8"/>
    <n v="0.8"/>
    <n v="0.7"/>
    <n v="0.7"/>
    <n v="0"/>
    <n v="0"/>
    <n v="0"/>
  </r>
  <r>
    <x v="1"/>
    <x v="11"/>
    <x v="31"/>
    <s v=":"/>
    <s v=":"/>
    <s v=":"/>
    <s v=":"/>
    <s v=":"/>
    <s v=":"/>
    <s v=":"/>
    <s v=":"/>
    <s v=":"/>
    <s v=":"/>
    <s v=":"/>
    <s v=":"/>
    <n v="0"/>
    <n v="0"/>
    <n v="0"/>
  </r>
  <r>
    <x v="1"/>
    <x v="11"/>
    <x v="32"/>
    <n v="2.9"/>
    <n v="2.9"/>
    <n v="2.9"/>
    <n v="2.9"/>
    <n v="3"/>
    <n v="2.7"/>
    <n v="2.9"/>
    <n v="2.9"/>
    <n v="2.8"/>
    <n v="3"/>
    <n v="3.1"/>
    <n v="3"/>
    <n v="0"/>
    <n v="0"/>
    <n v="0"/>
  </r>
  <r>
    <x v="1"/>
    <x v="11"/>
    <x v="33"/>
    <n v="3.2"/>
    <n v="2.9"/>
    <n v="2.9"/>
    <n v="2.8"/>
    <n v="2.9"/>
    <n v="2.9"/>
    <n v="2.7"/>
    <n v="2.5"/>
    <n v="2.5"/>
    <n v="2.8"/>
    <n v="2.7"/>
    <n v="2.8"/>
    <n v="0"/>
    <n v="0"/>
    <n v="0"/>
  </r>
  <r>
    <x v="1"/>
    <x v="11"/>
    <x v="34"/>
    <n v="4.0999999999999996"/>
    <n v="4.5999999999999996"/>
    <n v="4.5999999999999996"/>
    <n v="4.5999999999999996"/>
    <n v="4.7"/>
    <n v="4.8"/>
    <n v="4.9000000000000004"/>
    <n v="4.7"/>
    <n v="4.7"/>
    <n v="4.5999999999999996"/>
    <n v="4.4000000000000004"/>
    <n v="4.4000000000000004"/>
    <n v="0"/>
    <n v="0"/>
    <n v="0"/>
  </r>
  <r>
    <x v="1"/>
    <x v="11"/>
    <x v="35"/>
    <n v="6.2"/>
    <n v="6.2"/>
    <n v="6.1"/>
    <n v="6.2"/>
    <n v="6.3"/>
    <n v="6.3"/>
    <n v="6.2"/>
    <n v="6.3"/>
    <n v="6.4"/>
    <n v="6.6"/>
    <n v="6.7"/>
    <n v="6.7"/>
    <n v="0"/>
    <n v="0"/>
    <n v="0"/>
  </r>
  <r>
    <x v="1"/>
    <x v="11"/>
    <x v="36"/>
    <n v="19"/>
    <n v="19.3"/>
    <n v="18.899999999999999"/>
    <n v="19.5"/>
    <n v="19.8"/>
    <n v="19.8"/>
    <n v="20.5"/>
    <n v="20.5"/>
    <n v="20.7"/>
    <n v="20.9"/>
    <n v="20.7"/>
    <n v="20.6"/>
    <n v="0"/>
    <n v="0"/>
    <n v="0"/>
  </r>
  <r>
    <x v="1"/>
    <x v="11"/>
    <x v="37"/>
    <n v="2.6"/>
    <n v="2.6"/>
    <n v="2.5"/>
    <n v="2.6"/>
    <n v="2.5"/>
    <n v="2.5"/>
    <n v="2.6"/>
    <n v="2.6"/>
    <n v="2.6"/>
    <n v="2.8"/>
    <n v="2.8"/>
    <n v="2.9"/>
    <n v="0"/>
    <n v="0"/>
    <n v="0"/>
  </r>
  <r>
    <x v="1"/>
    <x v="11"/>
    <x v="38"/>
    <n v="0"/>
    <n v="0"/>
    <n v="0"/>
    <n v="0"/>
    <n v="0"/>
    <n v="0"/>
    <n v="0"/>
    <n v="0"/>
    <n v="0"/>
    <n v="0"/>
    <n v="0"/>
    <n v="0"/>
    <n v="0"/>
    <n v="0"/>
    <n v="0"/>
  </r>
  <r>
    <x v="1"/>
    <x v="11"/>
    <x v="39"/>
    <n v="24.6"/>
    <n v="25.3"/>
    <n v="25.3"/>
    <n v="25.7"/>
    <n v="26.1"/>
    <n v="26.2"/>
    <n v="26.7"/>
    <n v="26.4"/>
    <n v="26.6"/>
    <n v="26.6"/>
    <n v="26.7"/>
    <n v="26.6"/>
    <n v="0"/>
    <n v="0"/>
    <n v="0"/>
  </r>
  <r>
    <x v="1"/>
    <x v="11"/>
    <x v="40"/>
    <n v="6.3"/>
    <n v="6.3"/>
    <n v="6.4"/>
    <n v="6.4"/>
    <n v="6.5"/>
    <n v="6.7"/>
    <n v="6.8"/>
    <n v="6.5"/>
    <n v="6.4"/>
    <n v="6.3"/>
    <n v="6.4"/>
    <n v="6.3"/>
    <n v="0"/>
    <n v="0"/>
    <n v="0"/>
  </r>
  <r>
    <x v="1"/>
    <x v="11"/>
    <x v="41"/>
    <n v="18.399999999999999"/>
    <n v="18.899999999999999"/>
    <n v="19"/>
    <n v="19.399999999999999"/>
    <n v="19.600000000000001"/>
    <n v="19.600000000000001"/>
    <n v="19.899999999999999"/>
    <n v="19.899999999999999"/>
    <n v="20.100000000000001"/>
    <n v="20.3"/>
    <n v="20.3"/>
    <n v="20.3"/>
    <n v="0"/>
    <n v="0"/>
    <n v="0"/>
  </r>
  <r>
    <x v="1"/>
    <x v="12"/>
    <x v="0"/>
    <n v="0"/>
    <n v="0"/>
    <n v="0"/>
    <n v="0"/>
    <n v="0"/>
    <n v="0"/>
    <n v="0"/>
    <n v="0"/>
    <n v="0"/>
    <n v="0"/>
    <n v="0"/>
    <n v="0"/>
    <n v="143.6"/>
    <n v="146.19999999999999"/>
    <n v="150.5"/>
  </r>
  <r>
    <x v="1"/>
    <x v="12"/>
    <x v="1"/>
    <n v="0"/>
    <n v="0"/>
    <n v="0"/>
    <n v="0"/>
    <n v="0"/>
    <n v="0"/>
    <n v="0"/>
    <n v="0"/>
    <n v="0"/>
    <n v="0"/>
    <n v="0"/>
    <n v="0"/>
    <n v="2.4"/>
    <n v="2.5"/>
    <n v="2.5"/>
  </r>
  <r>
    <x v="1"/>
    <x v="12"/>
    <x v="2"/>
    <n v="0"/>
    <n v="0"/>
    <n v="0"/>
    <n v="0"/>
    <n v="0"/>
    <n v="0"/>
    <n v="0"/>
    <n v="0"/>
    <n v="0"/>
    <n v="0"/>
    <n v="0"/>
    <n v="0"/>
    <n v="0.5"/>
    <n v="0.5"/>
    <n v="0.5"/>
  </r>
  <r>
    <x v="1"/>
    <x v="12"/>
    <x v="3"/>
    <n v="0"/>
    <n v="0"/>
    <n v="0"/>
    <n v="0"/>
    <n v="0"/>
    <n v="0"/>
    <n v="0"/>
    <n v="0"/>
    <n v="0"/>
    <n v="0"/>
    <n v="0"/>
    <n v="0"/>
    <n v="0.2"/>
    <n v="0.2"/>
    <n v="0.2"/>
  </r>
  <r>
    <x v="1"/>
    <x v="12"/>
    <x v="4"/>
    <n v="0"/>
    <n v="0"/>
    <n v="0"/>
    <n v="0"/>
    <n v="0"/>
    <n v="0"/>
    <n v="0"/>
    <n v="0"/>
    <n v="0"/>
    <n v="0"/>
    <n v="0"/>
    <n v="0"/>
    <n v="0.4"/>
    <n v="0.4"/>
    <n v="0.7"/>
  </r>
  <r>
    <x v="1"/>
    <x v="12"/>
    <x v="5"/>
    <n v="0"/>
    <n v="0"/>
    <n v="0"/>
    <n v="0"/>
    <n v="0"/>
    <n v="0"/>
    <n v="0"/>
    <n v="0"/>
    <n v="0"/>
    <n v="0"/>
    <n v="0"/>
    <n v="0"/>
    <n v="0"/>
    <n v="0"/>
    <n v="0"/>
  </r>
  <r>
    <x v="1"/>
    <x v="12"/>
    <x v="6"/>
    <n v="0"/>
    <n v="0"/>
    <n v="0"/>
    <n v="0"/>
    <n v="0"/>
    <n v="0"/>
    <n v="0"/>
    <n v="0"/>
    <n v="0"/>
    <n v="0"/>
    <n v="0"/>
    <n v="0"/>
    <n v="0.4"/>
    <n v="0.4"/>
    <n v="0.7"/>
  </r>
  <r>
    <x v="1"/>
    <x v="12"/>
    <x v="7"/>
    <n v="0"/>
    <n v="0"/>
    <n v="0"/>
    <n v="0"/>
    <n v="0"/>
    <n v="0"/>
    <n v="0"/>
    <n v="0"/>
    <n v="0"/>
    <n v="0"/>
    <n v="0"/>
    <n v="0"/>
    <n v="15"/>
    <n v="15.1"/>
    <n v="15.3"/>
  </r>
  <r>
    <x v="1"/>
    <x v="12"/>
    <x v="8"/>
    <n v="0"/>
    <n v="0"/>
    <n v="0"/>
    <n v="0"/>
    <n v="0"/>
    <n v="0"/>
    <n v="0"/>
    <n v="0"/>
    <n v="0"/>
    <n v="0"/>
    <n v="0"/>
    <n v="0"/>
    <s v=":"/>
    <s v=":"/>
    <s v=":"/>
  </r>
  <r>
    <x v="1"/>
    <x v="12"/>
    <x v="9"/>
    <n v="0"/>
    <n v="0"/>
    <n v="0"/>
    <n v="0"/>
    <n v="0"/>
    <n v="0"/>
    <n v="0"/>
    <n v="0"/>
    <n v="0"/>
    <n v="0"/>
    <n v="0"/>
    <n v="0"/>
    <n v="0.2"/>
    <n v="0.2"/>
    <n v="0.2"/>
  </r>
  <r>
    <x v="1"/>
    <x v="12"/>
    <x v="10"/>
    <n v="0"/>
    <n v="0"/>
    <n v="0"/>
    <n v="0"/>
    <n v="0"/>
    <n v="0"/>
    <n v="0"/>
    <n v="0"/>
    <n v="0"/>
    <n v="0"/>
    <n v="0"/>
    <n v="0"/>
    <s v=":"/>
    <s v=":"/>
    <s v=":"/>
  </r>
  <r>
    <x v="1"/>
    <x v="12"/>
    <x v="11"/>
    <n v="0"/>
    <n v="0"/>
    <n v="0"/>
    <n v="0"/>
    <n v="0"/>
    <n v="0"/>
    <n v="0"/>
    <n v="0"/>
    <n v="0"/>
    <n v="0"/>
    <n v="0"/>
    <n v="0"/>
    <s v=":"/>
    <s v=":"/>
    <s v=":"/>
  </r>
  <r>
    <x v="1"/>
    <x v="12"/>
    <x v="12"/>
    <n v="0"/>
    <n v="0"/>
    <n v="0"/>
    <n v="0"/>
    <n v="0"/>
    <n v="0"/>
    <n v="0"/>
    <n v="0"/>
    <n v="0"/>
    <n v="0"/>
    <n v="0"/>
    <n v="0"/>
    <n v="0.9"/>
    <n v="1"/>
    <n v="1"/>
  </r>
  <r>
    <x v="1"/>
    <x v="12"/>
    <x v="13"/>
    <n v="0"/>
    <n v="0"/>
    <n v="0"/>
    <n v="0"/>
    <n v="0"/>
    <n v="0"/>
    <n v="0"/>
    <n v="0"/>
    <n v="0"/>
    <n v="0"/>
    <n v="0"/>
    <n v="0"/>
    <n v="1.1000000000000001"/>
    <n v="1.2"/>
    <n v="1.3"/>
  </r>
  <r>
    <x v="1"/>
    <x v="12"/>
    <x v="14"/>
    <n v="0"/>
    <n v="0"/>
    <n v="0"/>
    <n v="0"/>
    <n v="0"/>
    <n v="0"/>
    <n v="0"/>
    <n v="0"/>
    <n v="0"/>
    <n v="0"/>
    <n v="0"/>
    <n v="0"/>
    <n v="1.7"/>
    <n v="1.6"/>
    <n v="1.7"/>
  </r>
  <r>
    <x v="1"/>
    <x v="12"/>
    <x v="15"/>
    <n v="0"/>
    <n v="0"/>
    <n v="0"/>
    <n v="0"/>
    <n v="0"/>
    <n v="0"/>
    <n v="0"/>
    <n v="0"/>
    <n v="0"/>
    <n v="0"/>
    <n v="0"/>
    <n v="0"/>
    <n v="4.5"/>
    <n v="4.2"/>
    <n v="4.2"/>
  </r>
  <r>
    <x v="1"/>
    <x v="12"/>
    <x v="16"/>
    <n v="0"/>
    <n v="0"/>
    <n v="0"/>
    <n v="0"/>
    <n v="0"/>
    <n v="0"/>
    <n v="0"/>
    <n v="0"/>
    <n v="0"/>
    <n v="0"/>
    <n v="0"/>
    <n v="0"/>
    <n v="0.9"/>
    <n v="0.9"/>
    <n v="0.9"/>
  </r>
  <r>
    <x v="1"/>
    <x v="12"/>
    <x v="17"/>
    <n v="0"/>
    <n v="0"/>
    <n v="0"/>
    <n v="0"/>
    <n v="0"/>
    <n v="0"/>
    <n v="0"/>
    <n v="0"/>
    <n v="0"/>
    <n v="0"/>
    <n v="0"/>
    <n v="0"/>
    <n v="0.6"/>
    <n v="0.7"/>
    <n v="0.7"/>
  </r>
  <r>
    <x v="1"/>
    <x v="12"/>
    <x v="18"/>
    <n v="0"/>
    <n v="0"/>
    <n v="0"/>
    <n v="0"/>
    <n v="0"/>
    <n v="0"/>
    <n v="0"/>
    <n v="0"/>
    <n v="0"/>
    <n v="0"/>
    <n v="0"/>
    <n v="0"/>
    <n v="1.2"/>
    <n v="1.3"/>
    <n v="1.3"/>
  </r>
  <r>
    <x v="1"/>
    <x v="12"/>
    <x v="19"/>
    <n v="0"/>
    <n v="0"/>
    <n v="0"/>
    <n v="0"/>
    <n v="0"/>
    <n v="0"/>
    <n v="0"/>
    <n v="0"/>
    <n v="0"/>
    <n v="0"/>
    <n v="0"/>
    <n v="0"/>
    <n v="0.9"/>
    <n v="1"/>
    <n v="1.1000000000000001"/>
  </r>
  <r>
    <x v="1"/>
    <x v="12"/>
    <x v="20"/>
    <n v="0"/>
    <n v="0"/>
    <n v="0"/>
    <n v="0"/>
    <n v="0"/>
    <n v="0"/>
    <n v="0"/>
    <n v="0"/>
    <n v="0"/>
    <n v="0"/>
    <n v="0"/>
    <n v="0"/>
    <n v="0.9"/>
    <n v="1"/>
    <n v="1"/>
  </r>
  <r>
    <x v="1"/>
    <x v="12"/>
    <x v="21"/>
    <n v="0"/>
    <n v="0"/>
    <n v="0"/>
    <n v="0"/>
    <n v="0"/>
    <n v="0"/>
    <n v="0"/>
    <n v="0"/>
    <n v="0"/>
    <n v="0"/>
    <n v="0"/>
    <n v="0"/>
    <n v="14.1"/>
    <n v="14.6"/>
    <n v="15"/>
  </r>
  <r>
    <x v="1"/>
    <x v="12"/>
    <x v="22"/>
    <n v="0"/>
    <n v="0"/>
    <n v="0"/>
    <n v="0"/>
    <n v="0"/>
    <n v="0"/>
    <n v="0"/>
    <n v="0"/>
    <n v="0"/>
    <n v="0"/>
    <n v="0"/>
    <n v="0"/>
    <n v="19.3"/>
    <n v="19.600000000000001"/>
    <n v="20.100000000000001"/>
  </r>
  <r>
    <x v="1"/>
    <x v="12"/>
    <x v="23"/>
    <n v="0"/>
    <n v="0"/>
    <n v="0"/>
    <n v="0"/>
    <n v="0"/>
    <n v="0"/>
    <n v="0"/>
    <n v="0"/>
    <n v="0"/>
    <n v="0"/>
    <n v="0"/>
    <n v="0"/>
    <n v="0"/>
    <n v="0"/>
    <n v="0"/>
  </r>
  <r>
    <x v="1"/>
    <x v="12"/>
    <x v="24"/>
    <n v="0"/>
    <n v="0"/>
    <n v="0"/>
    <n v="0"/>
    <n v="0"/>
    <n v="0"/>
    <n v="0"/>
    <n v="0"/>
    <n v="0"/>
    <n v="0"/>
    <n v="0"/>
    <n v="0"/>
    <n v="1"/>
    <n v="0.9"/>
    <n v="0.6"/>
  </r>
  <r>
    <x v="1"/>
    <x v="12"/>
    <x v="25"/>
    <n v="0"/>
    <n v="0"/>
    <n v="0"/>
    <n v="0"/>
    <n v="0"/>
    <n v="0"/>
    <n v="0"/>
    <n v="0"/>
    <n v="0"/>
    <n v="0"/>
    <n v="0"/>
    <n v="0"/>
    <n v="5"/>
    <n v="4.5"/>
    <n v="4.5999999999999996"/>
  </r>
  <r>
    <x v="1"/>
    <x v="12"/>
    <x v="26"/>
    <n v="0"/>
    <n v="0"/>
    <n v="0"/>
    <n v="0"/>
    <n v="0"/>
    <n v="0"/>
    <n v="0"/>
    <n v="0"/>
    <n v="0"/>
    <n v="0"/>
    <n v="0"/>
    <n v="0"/>
    <n v="0.7"/>
    <n v="0.6"/>
    <n v="0.7"/>
  </r>
  <r>
    <x v="1"/>
    <x v="12"/>
    <x v="27"/>
    <n v="0"/>
    <n v="0"/>
    <n v="0"/>
    <n v="0"/>
    <n v="0"/>
    <n v="0"/>
    <n v="0"/>
    <n v="0"/>
    <n v="0"/>
    <n v="0"/>
    <n v="0"/>
    <n v="0"/>
    <n v="4.9000000000000004"/>
    <n v="4.9000000000000004"/>
    <n v="5.9"/>
  </r>
  <r>
    <x v="1"/>
    <x v="12"/>
    <x v="28"/>
    <n v="0"/>
    <n v="0"/>
    <n v="0"/>
    <n v="0"/>
    <n v="0"/>
    <n v="0"/>
    <n v="0"/>
    <n v="0"/>
    <n v="0"/>
    <n v="0"/>
    <n v="0"/>
    <n v="0"/>
    <n v="2.5"/>
    <n v="2.7"/>
    <n v="2.8"/>
  </r>
  <r>
    <x v="1"/>
    <x v="12"/>
    <x v="29"/>
    <n v="0"/>
    <n v="0"/>
    <n v="0"/>
    <n v="0"/>
    <n v="0"/>
    <n v="0"/>
    <n v="0"/>
    <n v="0"/>
    <n v="0"/>
    <n v="0"/>
    <n v="0"/>
    <n v="0"/>
    <n v="1.7"/>
    <n v="1.8"/>
    <n v="1.8"/>
  </r>
  <r>
    <x v="1"/>
    <x v="12"/>
    <x v="30"/>
    <n v="0"/>
    <n v="0"/>
    <n v="0"/>
    <n v="0"/>
    <n v="0"/>
    <n v="0"/>
    <n v="0"/>
    <n v="0"/>
    <n v="0"/>
    <n v="0"/>
    <n v="0"/>
    <n v="0"/>
    <n v="1.3"/>
    <n v="1.3"/>
    <n v="1.4"/>
  </r>
  <r>
    <x v="1"/>
    <x v="12"/>
    <x v="31"/>
    <n v="0"/>
    <n v="0"/>
    <n v="0"/>
    <n v="0"/>
    <n v="0"/>
    <n v="0"/>
    <n v="0"/>
    <n v="0"/>
    <n v="0"/>
    <n v="0"/>
    <n v="0"/>
    <n v="0"/>
    <n v="0"/>
    <s v=":"/>
    <s v=":"/>
  </r>
  <r>
    <x v="1"/>
    <x v="12"/>
    <x v="32"/>
    <n v="0"/>
    <n v="0"/>
    <n v="0"/>
    <n v="0"/>
    <n v="0"/>
    <n v="0"/>
    <n v="0"/>
    <n v="0"/>
    <n v="0"/>
    <n v="0"/>
    <n v="0"/>
    <n v="0"/>
    <n v="5.6"/>
    <n v="5.7"/>
    <n v="6.1"/>
  </r>
  <r>
    <x v="1"/>
    <x v="12"/>
    <x v="33"/>
    <n v="0"/>
    <n v="0"/>
    <n v="0"/>
    <n v="0"/>
    <n v="0"/>
    <n v="0"/>
    <n v="0"/>
    <n v="0"/>
    <n v="0"/>
    <n v="0"/>
    <n v="0"/>
    <n v="0"/>
    <n v="5.3"/>
    <n v="5.6"/>
    <n v="6"/>
  </r>
  <r>
    <x v="1"/>
    <x v="12"/>
    <x v="34"/>
    <n v="0"/>
    <n v="0"/>
    <n v="0"/>
    <n v="0"/>
    <n v="0"/>
    <n v="0"/>
    <n v="0"/>
    <n v="0"/>
    <n v="0"/>
    <n v="0"/>
    <n v="0"/>
    <n v="0"/>
    <n v="8.6999999999999993"/>
    <n v="8"/>
    <n v="8.4"/>
  </r>
  <r>
    <x v="1"/>
    <x v="12"/>
    <x v="35"/>
    <n v="0"/>
    <n v="0"/>
    <n v="0"/>
    <n v="0"/>
    <n v="0"/>
    <n v="0"/>
    <n v="0"/>
    <n v="0"/>
    <n v="0"/>
    <n v="0"/>
    <n v="0"/>
    <n v="0"/>
    <n v="12.9"/>
    <n v="13.4"/>
    <n v="13.9"/>
  </r>
  <r>
    <x v="1"/>
    <x v="12"/>
    <x v="36"/>
    <n v="0"/>
    <n v="0"/>
    <n v="0"/>
    <n v="0"/>
    <n v="0"/>
    <n v="0"/>
    <n v="0"/>
    <n v="0"/>
    <n v="0"/>
    <n v="0"/>
    <n v="0"/>
    <n v="0"/>
    <n v="35.1"/>
    <n v="36.299999999999997"/>
    <n v="36.1"/>
  </r>
  <r>
    <x v="1"/>
    <x v="12"/>
    <x v="37"/>
    <n v="0"/>
    <n v="0"/>
    <n v="0"/>
    <n v="0"/>
    <n v="0"/>
    <n v="0"/>
    <n v="0"/>
    <n v="0"/>
    <n v="0"/>
    <n v="0"/>
    <n v="0"/>
    <n v="0"/>
    <n v="5.3"/>
    <n v="5.7"/>
    <n v="5.9"/>
  </r>
  <r>
    <x v="1"/>
    <x v="12"/>
    <x v="38"/>
    <n v="0"/>
    <n v="0"/>
    <n v="0"/>
    <n v="0"/>
    <n v="0"/>
    <n v="0"/>
    <n v="0"/>
    <n v="0"/>
    <n v="0"/>
    <n v="0"/>
    <n v="0"/>
    <n v="0"/>
    <n v="0"/>
    <n v="0"/>
    <n v="0"/>
  </r>
  <r>
    <x v="1"/>
    <x v="12"/>
    <x v="39"/>
    <n v="0"/>
    <n v="0"/>
    <n v="0"/>
    <n v="0"/>
    <n v="0"/>
    <n v="0"/>
    <n v="0"/>
    <n v="0"/>
    <n v="0"/>
    <n v="0"/>
    <n v="0"/>
    <n v="0"/>
    <n v="46.9"/>
    <n v="47.5"/>
    <n v="48.2"/>
  </r>
  <r>
    <x v="1"/>
    <x v="12"/>
    <x v="40"/>
    <n v="0"/>
    <n v="0"/>
    <n v="0"/>
    <n v="0"/>
    <n v="0"/>
    <n v="0"/>
    <n v="0"/>
    <n v="0"/>
    <n v="0"/>
    <n v="0"/>
    <n v="0"/>
    <n v="0"/>
    <n v="13.2"/>
    <n v="12.7"/>
    <n v="13"/>
  </r>
  <r>
    <x v="1"/>
    <x v="12"/>
    <x v="41"/>
    <n v="0"/>
    <n v="0"/>
    <n v="0"/>
    <n v="0"/>
    <n v="0"/>
    <n v="0"/>
    <n v="0"/>
    <n v="0"/>
    <n v="0"/>
    <n v="0"/>
    <n v="0"/>
    <n v="0"/>
    <n v="33.700000000000003"/>
    <n v="34.799999999999997"/>
    <n v="35.200000000000003"/>
  </r>
  <r>
    <x v="1"/>
    <x v="13"/>
    <x v="0"/>
    <n v="47.3"/>
    <n v="47.5"/>
    <n v="46.9"/>
    <n v="47.6"/>
    <n v="49"/>
    <n v="49.3"/>
    <n v="48.6"/>
    <n v="49.3"/>
    <n v="49.5"/>
    <n v="50"/>
    <n v="50.1"/>
    <n v="51.1"/>
    <n v="0"/>
    <n v="0"/>
    <n v="0"/>
  </r>
  <r>
    <x v="1"/>
    <x v="13"/>
    <x v="1"/>
    <n v="1.1000000000000001"/>
    <n v="1.1000000000000001"/>
    <n v="1"/>
    <n v="0.9"/>
    <n v="1.1000000000000001"/>
    <n v="1.1000000000000001"/>
    <n v="1.1000000000000001"/>
    <n v="1"/>
    <n v="1"/>
    <n v="1"/>
    <n v="1"/>
    <n v="1"/>
    <n v="0"/>
    <n v="0"/>
    <n v="0"/>
  </r>
  <r>
    <x v="1"/>
    <x v="13"/>
    <x v="2"/>
    <s v=":"/>
    <s v=":"/>
    <s v=":"/>
    <s v=":"/>
    <s v=":"/>
    <s v=":"/>
    <s v=":"/>
    <s v=":"/>
    <s v=":"/>
    <s v=":"/>
    <s v=":"/>
    <s v=":"/>
    <n v="0"/>
    <n v="0"/>
    <n v="0"/>
  </r>
  <r>
    <x v="1"/>
    <x v="13"/>
    <x v="3"/>
    <s v=":"/>
    <s v=":"/>
    <s v=":"/>
    <s v=":"/>
    <s v=":"/>
    <s v=":"/>
    <s v=":"/>
    <s v=":"/>
    <s v=":"/>
    <s v=":"/>
    <n v="0.1"/>
    <n v="0.1"/>
    <n v="0"/>
    <n v="0"/>
    <n v="0"/>
  </r>
  <r>
    <x v="1"/>
    <x v="13"/>
    <x v="4"/>
    <n v="0.2"/>
    <n v="0.4"/>
    <n v="0.4"/>
    <n v="0.3"/>
    <n v="0.4"/>
    <n v="0.5"/>
    <n v="0.4"/>
    <n v="0.4"/>
    <n v="0.3"/>
    <n v="0.2"/>
    <n v="0.2"/>
    <n v="0.2"/>
    <n v="0"/>
    <n v="0"/>
    <n v="0"/>
  </r>
  <r>
    <x v="1"/>
    <x v="13"/>
    <x v="5"/>
    <n v="0"/>
    <n v="0"/>
    <n v="0"/>
    <n v="0"/>
    <n v="0"/>
    <n v="0"/>
    <n v="0"/>
    <n v="0"/>
    <n v="0"/>
    <n v="0"/>
    <n v="0"/>
    <n v="0"/>
    <n v="0"/>
    <n v="0"/>
    <n v="0"/>
  </r>
  <r>
    <x v="1"/>
    <x v="13"/>
    <x v="6"/>
    <n v="0.2"/>
    <n v="0.4"/>
    <n v="0.4"/>
    <n v="0.3"/>
    <n v="0.4"/>
    <n v="0.5"/>
    <n v="0.4"/>
    <n v="0.4"/>
    <n v="0.3"/>
    <n v="0.2"/>
    <n v="0.2"/>
    <n v="0.2"/>
    <n v="0"/>
    <n v="0"/>
    <n v="0"/>
  </r>
  <r>
    <x v="1"/>
    <x v="13"/>
    <x v="7"/>
    <n v="6"/>
    <n v="5.5"/>
    <n v="5.5"/>
    <n v="5.5"/>
    <n v="5.4"/>
    <n v="5.3"/>
    <n v="5.2"/>
    <n v="4.9000000000000004"/>
    <n v="4.5999999999999996"/>
    <n v="4.5"/>
    <n v="4.5999999999999996"/>
    <n v="4.5999999999999996"/>
    <n v="0"/>
    <n v="0"/>
    <n v="0"/>
  </r>
  <r>
    <x v="1"/>
    <x v="13"/>
    <x v="8"/>
    <n v="0.5"/>
    <n v="0.6"/>
    <n v="0.5"/>
    <n v="0.5"/>
    <n v="0.5"/>
    <n v="0.5"/>
    <n v="0.5"/>
    <n v="0.5"/>
    <n v="0.6"/>
    <n v="0.6"/>
    <n v="0.6"/>
    <n v="0.6"/>
    <n v="0"/>
    <n v="0"/>
    <n v="0"/>
  </r>
  <r>
    <x v="1"/>
    <x v="13"/>
    <x v="9"/>
    <s v=":"/>
    <s v=":"/>
    <s v=":"/>
    <s v=":"/>
    <s v=":"/>
    <s v=":"/>
    <s v=":"/>
    <s v=":"/>
    <s v=":"/>
    <s v=":"/>
    <n v="0"/>
    <n v="0.1"/>
    <n v="0"/>
    <n v="0"/>
    <n v="0"/>
  </r>
  <r>
    <x v="1"/>
    <x v="13"/>
    <x v="10"/>
    <n v="0.7"/>
    <n v="0.7"/>
    <n v="0.8"/>
    <n v="0.7"/>
    <n v="0.8"/>
    <n v="0.7"/>
    <n v="0.7"/>
    <n v="0.7"/>
    <n v="0.7"/>
    <n v="0.8"/>
    <n v="0.8"/>
    <n v="0.8"/>
    <n v="0"/>
    <n v="0"/>
    <n v="0"/>
  </r>
  <r>
    <x v="1"/>
    <x v="13"/>
    <x v="11"/>
    <n v="0.1"/>
    <n v="0.1"/>
    <n v="0.1"/>
    <n v="0.1"/>
    <n v="0.1"/>
    <n v="0.1"/>
    <n v="0.1"/>
    <n v="0.1"/>
    <n v="0.1"/>
    <n v="0.1"/>
    <n v="0.1"/>
    <n v="0.1"/>
    <n v="0"/>
    <n v="0"/>
    <n v="0"/>
  </r>
  <r>
    <x v="1"/>
    <x v="13"/>
    <x v="12"/>
    <n v="0.3"/>
    <n v="0.3"/>
    <n v="0.3"/>
    <n v="0.3"/>
    <n v="0.3"/>
    <n v="0.3"/>
    <n v="0.3"/>
    <n v="0.3"/>
    <n v="0.3"/>
    <n v="0.3"/>
    <s v=":"/>
    <s v=":"/>
    <n v="0"/>
    <n v="0"/>
    <n v="0"/>
  </r>
  <r>
    <x v="1"/>
    <x v="13"/>
    <x v="13"/>
    <n v="0.4"/>
    <n v="0.4"/>
    <n v="0.4"/>
    <n v="0.4"/>
    <n v="0.4"/>
    <n v="0.4"/>
    <n v="0.4"/>
    <n v="0.4"/>
    <n v="0.4"/>
    <n v="0.5"/>
    <n v="0.5"/>
    <n v="0.5"/>
    <n v="0"/>
    <n v="0"/>
    <n v="0"/>
  </r>
  <r>
    <x v="1"/>
    <x v="13"/>
    <x v="14"/>
    <s v=":"/>
    <s v=":"/>
    <s v=":"/>
    <s v=":"/>
    <s v=":"/>
    <s v=":"/>
    <s v=":"/>
    <s v=":"/>
    <s v=":"/>
    <s v=":"/>
    <s v=":"/>
    <s v=":"/>
    <n v="0"/>
    <n v="0"/>
    <n v="0"/>
  </r>
  <r>
    <x v="1"/>
    <x v="13"/>
    <x v="15"/>
    <n v="2.1"/>
    <n v="2"/>
    <n v="1.8"/>
    <n v="1.9"/>
    <n v="1.9"/>
    <n v="2"/>
    <n v="1.9"/>
    <n v="1.7"/>
    <n v="1.5"/>
    <n v="1.3"/>
    <n v="1.2"/>
    <n v="1.3"/>
    <n v="0"/>
    <n v="0"/>
    <n v="0"/>
  </r>
  <r>
    <x v="1"/>
    <x v="13"/>
    <x v="16"/>
    <n v="1.2"/>
    <n v="1"/>
    <n v="1"/>
    <n v="1"/>
    <n v="0.9"/>
    <n v="0.9"/>
    <n v="0.9"/>
    <n v="0.7"/>
    <n v="0.6"/>
    <n v="0.5"/>
    <s v=":"/>
    <s v=":"/>
    <n v="0"/>
    <n v="0"/>
    <n v="0"/>
  </r>
  <r>
    <x v="1"/>
    <x v="13"/>
    <x v="17"/>
    <n v="0.3"/>
    <n v="0.3"/>
    <n v="0.3"/>
    <n v="0.3"/>
    <n v="0.2"/>
    <n v="0.2"/>
    <n v="0.2"/>
    <n v="0.2"/>
    <n v="0.2"/>
    <n v="0.2"/>
    <n v="0.2"/>
    <n v="0.2"/>
    <n v="0"/>
    <n v="0"/>
    <n v="0"/>
  </r>
  <r>
    <x v="1"/>
    <x v="13"/>
    <x v="18"/>
    <n v="0.2"/>
    <n v="0.2"/>
    <n v="0.2"/>
    <n v="0.2"/>
    <n v="0.2"/>
    <n v="0.2"/>
    <n v="0.2"/>
    <n v="0.2"/>
    <n v="0.2"/>
    <n v="0.2"/>
    <n v="0.2"/>
    <n v="0.2"/>
    <n v="0"/>
    <n v="0"/>
    <n v="0"/>
  </r>
  <r>
    <x v="1"/>
    <x v="13"/>
    <x v="19"/>
    <n v="0.2"/>
    <n v="0.2"/>
    <n v="0.2"/>
    <n v="0.2"/>
    <n v="0.2"/>
    <n v="0.2"/>
    <n v="0.2"/>
    <n v="0.2"/>
    <n v="0.2"/>
    <n v="0.2"/>
    <s v=":"/>
    <s v=":"/>
    <n v="0"/>
    <n v="0"/>
    <n v="0"/>
  </r>
  <r>
    <x v="1"/>
    <x v="13"/>
    <x v="20"/>
    <n v="0.3"/>
    <n v="0.3"/>
    <n v="0.3"/>
    <n v="0.3"/>
    <n v="0.3"/>
    <n v="0.3"/>
    <n v="0.3"/>
    <n v="0.3"/>
    <n v="0.3"/>
    <n v="0.3"/>
    <n v="0.3"/>
    <n v="0.3"/>
    <n v="0"/>
    <n v="0"/>
    <n v="0"/>
  </r>
  <r>
    <x v="1"/>
    <x v="13"/>
    <x v="21"/>
    <n v="4"/>
    <n v="3.9"/>
    <n v="4.2"/>
    <n v="4.0999999999999996"/>
    <n v="4.3"/>
    <n v="4.3"/>
    <n v="4.3"/>
    <n v="4.2"/>
    <n v="4.5"/>
    <n v="4.5999999999999996"/>
    <s v=":"/>
    <s v=":"/>
    <n v="0"/>
    <n v="0"/>
    <n v="0"/>
  </r>
  <r>
    <x v="1"/>
    <x v="13"/>
    <x v="22"/>
    <n v="7.1"/>
    <n v="7.1"/>
    <n v="6.9"/>
    <n v="7"/>
    <n v="7.1"/>
    <n v="7"/>
    <n v="7"/>
    <n v="7.2"/>
    <n v="7"/>
    <n v="7.1"/>
    <n v="6.5"/>
    <n v="7.1"/>
    <n v="0"/>
    <n v="0"/>
    <n v="0"/>
  </r>
  <r>
    <x v="1"/>
    <x v="13"/>
    <x v="23"/>
    <n v="0"/>
    <n v="0"/>
    <n v="0"/>
    <n v="0"/>
    <n v="0"/>
    <n v="0"/>
    <n v="0"/>
    <n v="0"/>
    <n v="0"/>
    <n v="0"/>
    <n v="0"/>
    <n v="0"/>
    <n v="0"/>
    <n v="0"/>
    <n v="0"/>
  </r>
  <r>
    <x v="1"/>
    <x v="13"/>
    <x v="24"/>
    <n v="0.4"/>
    <n v="0.4"/>
    <n v="0.3"/>
    <n v="0.3"/>
    <n v="0.3"/>
    <n v="0.4"/>
    <n v="0.2"/>
    <n v="0.3"/>
    <n v="0.4"/>
    <n v="0.4"/>
    <n v="0.3"/>
    <n v="0.7"/>
    <n v="0"/>
    <n v="0"/>
    <n v="0"/>
  </r>
  <r>
    <x v="1"/>
    <x v="13"/>
    <x v="25"/>
    <n v="1.8"/>
    <n v="2"/>
    <n v="1.7"/>
    <n v="1.7"/>
    <n v="2"/>
    <n v="2.2999999999999998"/>
    <n v="2"/>
    <n v="2.1"/>
    <n v="1.8"/>
    <n v="1.8"/>
    <n v="2.4"/>
    <n v="1.7"/>
    <n v="0"/>
    <n v="0"/>
    <n v="0"/>
  </r>
  <r>
    <x v="1"/>
    <x v="13"/>
    <x v="26"/>
    <n v="0.3"/>
    <n v="0.4"/>
    <n v="0.4"/>
    <n v="0.3"/>
    <n v="0.3"/>
    <n v="0.3"/>
    <n v="0.3"/>
    <n v="0.3"/>
    <n v="0.3"/>
    <n v="0.3"/>
    <n v="0.3"/>
    <n v="0.2"/>
    <n v="0"/>
    <n v="0"/>
    <n v="0"/>
  </r>
  <r>
    <x v="1"/>
    <x v="13"/>
    <x v="27"/>
    <n v="1.6"/>
    <n v="1.5"/>
    <n v="1.4"/>
    <n v="1.5"/>
    <n v="1.5"/>
    <n v="1.4"/>
    <n v="1.4"/>
    <n v="1.6"/>
    <n v="1.7"/>
    <n v="1.8"/>
    <n v="1.7"/>
    <n v="1.8"/>
    <n v="0"/>
    <n v="0"/>
    <n v="0"/>
  </r>
  <r>
    <x v="1"/>
    <x v="13"/>
    <x v="28"/>
    <n v="0.9"/>
    <n v="0.9"/>
    <n v="0.8"/>
    <n v="0.8"/>
    <n v="0.9"/>
    <n v="0.8"/>
    <n v="0.8"/>
    <n v="0.8"/>
    <n v="0.7"/>
    <n v="0.8"/>
    <n v="0.8"/>
    <n v="0.8"/>
    <n v="0"/>
    <n v="0"/>
    <n v="0"/>
  </r>
  <r>
    <x v="1"/>
    <x v="13"/>
    <x v="29"/>
    <n v="0.8"/>
    <n v="0.9"/>
    <n v="0.8"/>
    <n v="0.8"/>
    <n v="0.8"/>
    <n v="0.5"/>
    <n v="0.5"/>
    <n v="0.8"/>
    <n v="0.9"/>
    <n v="0.7"/>
    <n v="0.7"/>
    <n v="0.9"/>
    <n v="0"/>
    <n v="0"/>
    <n v="0"/>
  </r>
  <r>
    <x v="1"/>
    <x v="13"/>
    <x v="30"/>
    <n v="0.4"/>
    <n v="0.4"/>
    <n v="0.4"/>
    <n v="0.4"/>
    <n v="0.5"/>
    <n v="0.5"/>
    <n v="0.5"/>
    <n v="0.4"/>
    <n v="0.5"/>
    <n v="0.5"/>
    <n v="0.4"/>
    <n v="0.4"/>
    <n v="0"/>
    <n v="0"/>
    <n v="0"/>
  </r>
  <r>
    <x v="1"/>
    <x v="13"/>
    <x v="31"/>
    <s v=":"/>
    <s v=":"/>
    <s v=":"/>
    <s v=":"/>
    <s v=":"/>
    <s v=":"/>
    <s v=":"/>
    <s v=":"/>
    <s v=":"/>
    <s v=":"/>
    <s v=":"/>
    <s v=":"/>
    <n v="0"/>
    <n v="0"/>
    <n v="0"/>
  </r>
  <r>
    <x v="1"/>
    <x v="13"/>
    <x v="32"/>
    <n v="1.4"/>
    <n v="1.5"/>
    <n v="1.4"/>
    <n v="1.4"/>
    <n v="1.5"/>
    <n v="1.4"/>
    <n v="1.3"/>
    <n v="1.3"/>
    <n v="1.3"/>
    <n v="1.3"/>
    <n v="1.4"/>
    <n v="1.5"/>
    <n v="0"/>
    <n v="0"/>
    <n v="0"/>
  </r>
  <r>
    <x v="1"/>
    <x v="13"/>
    <x v="33"/>
    <n v="1.5"/>
    <n v="1.5"/>
    <n v="1.3"/>
    <n v="1.4"/>
    <n v="1.4"/>
    <n v="1.2"/>
    <n v="1.2"/>
    <n v="1.3"/>
    <n v="1.4"/>
    <n v="1.6"/>
    <n v="1.7"/>
    <n v="1.6"/>
    <n v="0"/>
    <n v="0"/>
    <n v="0"/>
  </r>
  <r>
    <x v="1"/>
    <x v="13"/>
    <x v="34"/>
    <n v="3.2"/>
    <n v="3.3"/>
    <n v="3.3"/>
    <n v="3.4"/>
    <n v="3.5"/>
    <n v="3.5"/>
    <n v="3.4"/>
    <n v="3.6"/>
    <n v="3.6"/>
    <n v="3.6"/>
    <n v="3.5"/>
    <n v="3.5"/>
    <n v="0"/>
    <n v="0"/>
    <n v="0"/>
  </r>
  <r>
    <x v="1"/>
    <x v="13"/>
    <x v="35"/>
    <n v="3.9"/>
    <n v="4"/>
    <n v="4"/>
    <n v="4.0999999999999996"/>
    <n v="4.2"/>
    <n v="4.3"/>
    <n v="4.3"/>
    <n v="4.3"/>
    <n v="4.4000000000000004"/>
    <n v="4.5999999999999996"/>
    <n v="4.5999999999999996"/>
    <n v="4.5999999999999996"/>
    <n v="0"/>
    <n v="0"/>
    <n v="0"/>
  </r>
  <r>
    <x v="1"/>
    <x v="13"/>
    <x v="36"/>
    <n v="10.6"/>
    <n v="10.6"/>
    <n v="10.8"/>
    <n v="11.4"/>
    <n v="11.9"/>
    <n v="12.1"/>
    <n v="12.3"/>
    <n v="12.3"/>
    <n v="12.5"/>
    <n v="12.6"/>
    <n v="12.7"/>
    <n v="12.8"/>
    <n v="0"/>
    <n v="0"/>
    <n v="0"/>
  </r>
  <r>
    <x v="1"/>
    <x v="13"/>
    <x v="37"/>
    <n v="1.6"/>
    <n v="1.6"/>
    <n v="1.5"/>
    <n v="1.7"/>
    <n v="1.5"/>
    <n v="1.6"/>
    <n v="1.5"/>
    <n v="1.6"/>
    <n v="1.7"/>
    <n v="1.8"/>
    <n v="1.9"/>
    <n v="1.9"/>
    <n v="0"/>
    <n v="0"/>
    <n v="0"/>
  </r>
  <r>
    <x v="1"/>
    <x v="13"/>
    <x v="38"/>
    <n v="0"/>
    <n v="0"/>
    <n v="0"/>
    <n v="0"/>
    <n v="0"/>
    <n v="0"/>
    <n v="0"/>
    <n v="0"/>
    <n v="0"/>
    <n v="0"/>
    <n v="0"/>
    <n v="0"/>
    <n v="0"/>
    <n v="0"/>
    <n v="0"/>
  </r>
  <r>
    <x v="1"/>
    <x v="13"/>
    <x v="39"/>
    <n v="15"/>
    <n v="15.1"/>
    <n v="15.4"/>
    <n v="15.6"/>
    <n v="16.100000000000001"/>
    <n v="16.3"/>
    <n v="16.5"/>
    <n v="16.8"/>
    <n v="17"/>
    <n v="17.3"/>
    <n v="17.399999999999999"/>
    <n v="17.399999999999999"/>
    <n v="0"/>
    <n v="0"/>
    <n v="0"/>
  </r>
  <r>
    <x v="1"/>
    <x v="13"/>
    <x v="40"/>
    <n v="3.9"/>
    <n v="3.9"/>
    <n v="3.9"/>
    <n v="3.9"/>
    <n v="4.0999999999999996"/>
    <n v="4.0999999999999996"/>
    <n v="4.2"/>
    <n v="4.4000000000000004"/>
    <n v="4.5"/>
    <n v="4.5"/>
    <n v="4.5"/>
    <n v="4.5"/>
    <n v="0"/>
    <n v="0"/>
    <n v="0"/>
  </r>
  <r>
    <x v="1"/>
    <x v="13"/>
    <x v="41"/>
    <n v="11.1"/>
    <n v="11.2"/>
    <n v="11.5"/>
    <n v="11.7"/>
    <n v="12"/>
    <n v="12.2"/>
    <n v="12.3"/>
    <n v="12.4"/>
    <n v="12.5"/>
    <n v="12.7"/>
    <n v="12.9"/>
    <n v="12.9"/>
    <n v="0"/>
    <n v="0"/>
    <n v="0"/>
  </r>
  <r>
    <x v="1"/>
    <x v="14"/>
    <x v="0"/>
    <n v="84.4"/>
    <n v="84.3"/>
    <n v="86.2"/>
    <n v="86.5"/>
    <n v="87.9"/>
    <n v="87"/>
    <n v="89.1"/>
    <n v="90.7"/>
    <n v="90.2"/>
    <n v="90.9"/>
    <n v="93"/>
    <n v="94.1"/>
    <n v="0"/>
    <n v="0"/>
    <n v="0"/>
  </r>
  <r>
    <x v="1"/>
    <x v="14"/>
    <x v="1"/>
    <n v="1.4"/>
    <n v="1.4"/>
    <n v="1.3"/>
    <n v="1.3"/>
    <n v="1.3"/>
    <n v="1.3"/>
    <n v="1.3"/>
    <n v="1.4"/>
    <n v="1.3"/>
    <n v="1.3"/>
    <n v="1.3"/>
    <n v="1.4"/>
    <n v="0"/>
    <n v="0"/>
    <n v="0"/>
  </r>
  <r>
    <x v="1"/>
    <x v="14"/>
    <x v="2"/>
    <s v=":"/>
    <s v=":"/>
    <s v=":"/>
    <s v=":"/>
    <s v=":"/>
    <s v=":"/>
    <s v=":"/>
    <s v=":"/>
    <s v=":"/>
    <s v=":"/>
    <s v=":"/>
    <s v=":"/>
    <n v="0"/>
    <n v="0"/>
    <n v="0"/>
  </r>
  <r>
    <x v="1"/>
    <x v="14"/>
    <x v="3"/>
    <n v="0"/>
    <n v="0"/>
    <n v="0"/>
    <n v="0"/>
    <n v="0"/>
    <n v="0"/>
    <n v="0"/>
    <n v="0"/>
    <n v="0.1"/>
    <n v="0.1"/>
    <n v="0.1"/>
    <n v="0.1"/>
    <n v="0"/>
    <n v="0"/>
    <n v="0"/>
  </r>
  <r>
    <x v="1"/>
    <x v="14"/>
    <x v="4"/>
    <s v=":"/>
    <s v=":"/>
    <s v=":"/>
    <s v=":"/>
    <s v=":"/>
    <s v=":"/>
    <s v=":"/>
    <s v=":"/>
    <s v=":"/>
    <s v=":"/>
    <s v=":"/>
    <s v=":"/>
    <n v="0"/>
    <n v="0"/>
    <n v="0"/>
  </r>
  <r>
    <x v="1"/>
    <x v="14"/>
    <x v="5"/>
    <s v=":"/>
    <s v=":"/>
    <s v=":"/>
    <s v=":"/>
    <s v=":"/>
    <s v=":"/>
    <s v=":"/>
    <s v=":"/>
    <s v=":"/>
    <s v=":"/>
    <s v=":"/>
    <s v=":"/>
    <n v="0"/>
    <n v="0"/>
    <n v="0"/>
  </r>
  <r>
    <x v="1"/>
    <x v="14"/>
    <x v="6"/>
    <s v=":"/>
    <s v=":"/>
    <s v=":"/>
    <s v=":"/>
    <s v=":"/>
    <s v=":"/>
    <s v=":"/>
    <s v=":"/>
    <s v=":"/>
    <s v=":"/>
    <s v=":"/>
    <s v=":"/>
    <n v="0"/>
    <n v="0"/>
    <n v="0"/>
  </r>
  <r>
    <x v="1"/>
    <x v="14"/>
    <x v="7"/>
    <n v="12.5"/>
    <n v="12.4"/>
    <n v="12.2"/>
    <n v="11.9"/>
    <n v="12.3"/>
    <n v="12.7"/>
    <n v="13.1"/>
    <n v="12.9"/>
    <n v="11.3"/>
    <n v="10.8"/>
    <n v="10.8"/>
    <n v="10.6"/>
    <n v="0"/>
    <n v="0"/>
    <n v="0"/>
  </r>
  <r>
    <x v="1"/>
    <x v="14"/>
    <x v="8"/>
    <n v="1.2"/>
    <n v="1.1000000000000001"/>
    <n v="1.1000000000000001"/>
    <n v="1.1000000000000001"/>
    <n v="1.1000000000000001"/>
    <n v="1.1000000000000001"/>
    <n v="1.1000000000000001"/>
    <n v="1.1000000000000001"/>
    <n v="1.1000000000000001"/>
    <n v="1.2"/>
    <n v="1.2"/>
    <n v="1.2"/>
    <n v="0"/>
    <n v="0"/>
    <n v="0"/>
  </r>
  <r>
    <x v="1"/>
    <x v="14"/>
    <x v="9"/>
    <n v="0.2"/>
    <n v="0.2"/>
    <n v="0.2"/>
    <n v="0.2"/>
    <n v="0.2"/>
    <n v="0.2"/>
    <n v="0.2"/>
    <n v="0.2"/>
    <n v="0.2"/>
    <n v="0.2"/>
    <n v="0.2"/>
    <n v="0.2"/>
    <n v="0"/>
    <n v="0"/>
    <n v="0"/>
  </r>
  <r>
    <x v="1"/>
    <x v="14"/>
    <x v="10"/>
    <n v="1.4"/>
    <n v="1.3"/>
    <n v="1.3"/>
    <n v="1.2"/>
    <n v="1.1000000000000001"/>
    <n v="1.1000000000000001"/>
    <n v="1.1000000000000001"/>
    <n v="1.1000000000000001"/>
    <n v="1.1000000000000001"/>
    <n v="1.1000000000000001"/>
    <n v="1.1000000000000001"/>
    <n v="1.1000000000000001"/>
    <n v="0"/>
    <n v="0"/>
    <n v="0"/>
  </r>
  <r>
    <x v="1"/>
    <x v="14"/>
    <x v="11"/>
    <n v="0.2"/>
    <n v="0.2"/>
    <n v="0.2"/>
    <n v="0.1"/>
    <n v="0.1"/>
    <n v="0.1"/>
    <n v="0.1"/>
    <n v="0.1"/>
    <n v="0.1"/>
    <n v="0.1"/>
    <n v="0.1"/>
    <n v="0.1"/>
    <n v="0"/>
    <n v="0"/>
    <n v="0"/>
  </r>
  <r>
    <x v="1"/>
    <x v="14"/>
    <x v="12"/>
    <n v="0.8"/>
    <n v="0.8"/>
    <n v="0.9"/>
    <n v="0.9"/>
    <n v="0.7"/>
    <n v="0.7"/>
    <n v="0.7"/>
    <n v="0.7"/>
    <n v="0.7"/>
    <n v="0.7"/>
    <n v="0.7"/>
    <n v="0.7"/>
    <n v="0"/>
    <n v="0"/>
    <n v="0"/>
  </r>
  <r>
    <x v="1"/>
    <x v="14"/>
    <x v="13"/>
    <n v="0.5"/>
    <n v="0.5"/>
    <n v="0.5"/>
    <n v="0.6"/>
    <n v="0.6"/>
    <n v="0.6"/>
    <n v="0.5"/>
    <n v="0.6"/>
    <n v="0.5"/>
    <n v="0.5"/>
    <n v="0.6"/>
    <n v="0.6"/>
    <n v="0"/>
    <n v="0"/>
    <n v="0"/>
  </r>
  <r>
    <x v="1"/>
    <x v="14"/>
    <x v="14"/>
    <n v="1.6"/>
    <n v="1.5"/>
    <n v="1.5"/>
    <n v="1.5"/>
    <n v="1.4"/>
    <n v="1.4"/>
    <n v="1.3"/>
    <n v="1.7"/>
    <n v="1.6"/>
    <n v="1.6"/>
    <n v="1.7"/>
    <n v="1.6"/>
    <n v="0"/>
    <n v="0"/>
    <n v="0"/>
  </r>
  <r>
    <x v="1"/>
    <x v="14"/>
    <x v="15"/>
    <n v="3.7"/>
    <n v="3.9"/>
    <n v="3.9"/>
    <n v="3.9"/>
    <n v="4.5999999999999996"/>
    <n v="5"/>
    <n v="5.4"/>
    <n v="5.3"/>
    <n v="4"/>
    <n v="3.5"/>
    <n v="3.2"/>
    <n v="3.3"/>
    <n v="0"/>
    <n v="0"/>
    <n v="0"/>
  </r>
  <r>
    <x v="1"/>
    <x v="14"/>
    <x v="16"/>
    <n v="1.6"/>
    <n v="1.3"/>
    <n v="1.2"/>
    <n v="1.1000000000000001"/>
    <n v="1"/>
    <n v="1.1000000000000001"/>
    <n v="1.2"/>
    <n v="0.6"/>
    <n v="0.5"/>
    <n v="0.5"/>
    <n v="0.6"/>
    <n v="0.4"/>
    <n v="0"/>
    <n v="0"/>
    <n v="0"/>
  </r>
  <r>
    <x v="1"/>
    <x v="14"/>
    <x v="17"/>
    <n v="0.4"/>
    <n v="0.4"/>
    <n v="0.4"/>
    <n v="0.4"/>
    <n v="0.4"/>
    <n v="0.3"/>
    <n v="0.3"/>
    <n v="0.4"/>
    <n v="0.4"/>
    <n v="0.4"/>
    <n v="0.4"/>
    <n v="0.4"/>
    <n v="0"/>
    <n v="0"/>
    <n v="0"/>
  </r>
  <r>
    <x v="1"/>
    <x v="14"/>
    <x v="18"/>
    <n v="0.9"/>
    <n v="1"/>
    <n v="0.9"/>
    <n v="0.8"/>
    <n v="1"/>
    <n v="1.1000000000000001"/>
    <n v="1.1000000000000001"/>
    <n v="1.1000000000000001"/>
    <n v="0.9"/>
    <n v="0.8"/>
    <n v="0.9"/>
    <n v="0.9"/>
    <n v="0"/>
    <n v="0"/>
    <n v="0"/>
  </r>
  <r>
    <x v="1"/>
    <x v="14"/>
    <x v="19"/>
    <n v="0.5"/>
    <n v="0.5"/>
    <n v="0.6"/>
    <n v="0.5"/>
    <n v="0.6"/>
    <n v="0.6"/>
    <n v="0.6"/>
    <n v="0.6"/>
    <n v="0.7"/>
    <n v="0.7"/>
    <n v="0.7"/>
    <n v="0.7"/>
    <n v="0"/>
    <n v="0"/>
    <n v="0"/>
  </r>
  <r>
    <x v="1"/>
    <x v="14"/>
    <x v="20"/>
    <n v="0.5"/>
    <n v="0.5"/>
    <n v="0.5"/>
    <n v="0.5"/>
    <n v="0.5"/>
    <n v="0.5"/>
    <n v="0.5"/>
    <n v="0.6"/>
    <n v="0.5"/>
    <n v="0.5"/>
    <n v="0.6"/>
    <n v="0.6"/>
    <n v="0"/>
    <n v="0"/>
    <n v="0"/>
  </r>
  <r>
    <x v="1"/>
    <x v="14"/>
    <x v="21"/>
    <n v="8.1"/>
    <n v="7.8"/>
    <n v="7.7"/>
    <n v="8"/>
    <n v="8.4"/>
    <n v="8.3000000000000007"/>
    <n v="8"/>
    <n v="8.4"/>
    <n v="8.3000000000000007"/>
    <n v="8.8000000000000007"/>
    <n v="9.1"/>
    <n v="9.4"/>
    <n v="0"/>
    <n v="0"/>
    <n v="0"/>
  </r>
  <r>
    <x v="1"/>
    <x v="14"/>
    <x v="22"/>
    <n v="12"/>
    <n v="12"/>
    <n v="11.9"/>
    <n v="11.8"/>
    <n v="12"/>
    <n v="11.8"/>
    <n v="12"/>
    <n v="12.3"/>
    <n v="12.3"/>
    <n v="12.3"/>
    <n v="13"/>
    <n v="12.4"/>
    <n v="0"/>
    <n v="0"/>
    <n v="0"/>
  </r>
  <r>
    <x v="1"/>
    <x v="14"/>
    <x v="23"/>
    <n v="0"/>
    <n v="0"/>
    <n v="0"/>
    <n v="0"/>
    <n v="0"/>
    <n v="0"/>
    <n v="0"/>
    <n v="0"/>
    <n v="0"/>
    <n v="0"/>
    <n v="0"/>
    <n v="0"/>
    <n v="0"/>
    <n v="0"/>
    <n v="0"/>
  </r>
  <r>
    <x v="1"/>
    <x v="14"/>
    <x v="24"/>
    <n v="0.4"/>
    <n v="0.5"/>
    <n v="1.9"/>
    <n v="1.7"/>
    <n v="1.8"/>
    <n v="0.4"/>
    <n v="0.8"/>
    <n v="0.7"/>
    <n v="0.8"/>
    <n v="0.7"/>
    <n v="0.6"/>
    <n v="0.7"/>
    <n v="0"/>
    <n v="0"/>
    <n v="0"/>
  </r>
  <r>
    <x v="1"/>
    <x v="14"/>
    <x v="25"/>
    <n v="3.5"/>
    <n v="3.6"/>
    <n v="3.7"/>
    <n v="3.7"/>
    <n v="3.4"/>
    <n v="2.9"/>
    <n v="3.1"/>
    <n v="2.8"/>
    <n v="3.1"/>
    <n v="3.2"/>
    <n v="3"/>
    <n v="2.9"/>
    <n v="0"/>
    <n v="0"/>
    <n v="0"/>
  </r>
  <r>
    <x v="1"/>
    <x v="14"/>
    <x v="26"/>
    <n v="0.6"/>
    <n v="0.6"/>
    <n v="0.6"/>
    <n v="0.5"/>
    <n v="0.6"/>
    <n v="0.5"/>
    <n v="0.5"/>
    <n v="0.6"/>
    <n v="0.5"/>
    <n v="0.5"/>
    <n v="0.5"/>
    <n v="0.5"/>
    <n v="0"/>
    <n v="0"/>
    <n v="0"/>
  </r>
  <r>
    <x v="1"/>
    <x v="14"/>
    <x v="27"/>
    <n v="2.6"/>
    <n v="2.8"/>
    <n v="2.8"/>
    <n v="2.8"/>
    <n v="2.8"/>
    <n v="3.1"/>
    <n v="3.1"/>
    <n v="3.2"/>
    <n v="3.3"/>
    <n v="3.4"/>
    <n v="3.6"/>
    <n v="3.7"/>
    <n v="0"/>
    <n v="0"/>
    <n v="0"/>
  </r>
  <r>
    <x v="1"/>
    <x v="14"/>
    <x v="28"/>
    <n v="1.8"/>
    <n v="1.7"/>
    <n v="1.7"/>
    <n v="1.8"/>
    <n v="1.6"/>
    <n v="1.6"/>
    <n v="1.7"/>
    <n v="1.7"/>
    <n v="1.6"/>
    <n v="1.6"/>
    <n v="1.6"/>
    <n v="1.7"/>
    <n v="0"/>
    <n v="0"/>
    <n v="0"/>
  </r>
  <r>
    <x v="1"/>
    <x v="14"/>
    <x v="29"/>
    <n v="1"/>
    <n v="1"/>
    <n v="0.9"/>
    <n v="0.8"/>
    <n v="0.8"/>
    <n v="0.8"/>
    <n v="0.8"/>
    <n v="0.8"/>
    <n v="0.7"/>
    <n v="0.7"/>
    <n v="0.7"/>
    <n v="0.8"/>
    <n v="0"/>
    <n v="0"/>
    <n v="0"/>
  </r>
  <r>
    <x v="1"/>
    <x v="14"/>
    <x v="30"/>
    <n v="0.9"/>
    <n v="0.9"/>
    <n v="0.9"/>
    <n v="0.9"/>
    <n v="0.9"/>
    <n v="0.9"/>
    <n v="0.8"/>
    <n v="0.9"/>
    <n v="0.8"/>
    <n v="0.9"/>
    <n v="0.9"/>
    <n v="0.8"/>
    <n v="0"/>
    <n v="0"/>
    <n v="0"/>
  </r>
  <r>
    <x v="1"/>
    <x v="14"/>
    <x v="31"/>
    <s v=":"/>
    <s v=":"/>
    <s v=":"/>
    <s v=":"/>
    <s v=":"/>
    <s v=":"/>
    <s v=":"/>
    <s v=":"/>
    <s v=":"/>
    <s v=":"/>
    <s v=":"/>
    <s v=":"/>
    <n v="0"/>
    <n v="0"/>
    <n v="0"/>
  </r>
  <r>
    <x v="1"/>
    <x v="14"/>
    <x v="32"/>
    <n v="3.4"/>
    <n v="3.5"/>
    <n v="3.3"/>
    <n v="3.3"/>
    <n v="3.6"/>
    <n v="3.6"/>
    <n v="3.7"/>
    <n v="3.8"/>
    <n v="3.9"/>
    <n v="3.9"/>
    <n v="4"/>
    <n v="4.2"/>
    <n v="0"/>
    <n v="0"/>
    <n v="0"/>
  </r>
  <r>
    <x v="1"/>
    <x v="14"/>
    <x v="33"/>
    <n v="4.2"/>
    <n v="3.6"/>
    <n v="3.6"/>
    <n v="3.4"/>
    <n v="3.5"/>
    <n v="3.4"/>
    <n v="3.3"/>
    <n v="3.1"/>
    <n v="3.1"/>
    <n v="3.2"/>
    <n v="3.6"/>
    <n v="4.2"/>
    <n v="0"/>
    <n v="0"/>
    <n v="0"/>
  </r>
  <r>
    <x v="1"/>
    <x v="14"/>
    <x v="34"/>
    <n v="4.2"/>
    <n v="4.5"/>
    <n v="4.5999999999999996"/>
    <n v="4.5999999999999996"/>
    <n v="4.5"/>
    <n v="4.7"/>
    <n v="4.9000000000000004"/>
    <n v="5.0999999999999996"/>
    <n v="5.0999999999999996"/>
    <n v="5.3"/>
    <n v="5.3"/>
    <n v="5.3"/>
    <n v="0"/>
    <n v="0"/>
    <n v="0"/>
  </r>
  <r>
    <x v="1"/>
    <x v="14"/>
    <x v="35"/>
    <n v="6.6"/>
    <n v="6.7"/>
    <n v="7"/>
    <n v="7.2"/>
    <n v="7.2"/>
    <n v="7.3"/>
    <n v="7.1"/>
    <n v="7.6"/>
    <n v="7.8"/>
    <n v="8"/>
    <n v="8.3000000000000007"/>
    <n v="8.5"/>
    <n v="0"/>
    <n v="0"/>
    <n v="0"/>
  </r>
  <r>
    <x v="1"/>
    <x v="14"/>
    <x v="36"/>
    <n v="16.899999999999999"/>
    <n v="17.3"/>
    <n v="17.8"/>
    <n v="18.399999999999999"/>
    <n v="18.7"/>
    <n v="18.899999999999999"/>
    <n v="20.2"/>
    <n v="20.7"/>
    <n v="21.1"/>
    <n v="21.3"/>
    <n v="21.5"/>
    <n v="21.8"/>
    <n v="0"/>
    <n v="0"/>
    <n v="0"/>
  </r>
  <r>
    <x v="1"/>
    <x v="14"/>
    <x v="37"/>
    <n v="2.8"/>
    <n v="2.8"/>
    <n v="3"/>
    <n v="3.1"/>
    <n v="3.1"/>
    <n v="3.3"/>
    <n v="3.2"/>
    <n v="3.2"/>
    <n v="3.4"/>
    <n v="3.5"/>
    <n v="3.5"/>
    <n v="3.7"/>
    <n v="0"/>
    <n v="0"/>
    <n v="0"/>
  </r>
  <r>
    <x v="1"/>
    <x v="14"/>
    <x v="38"/>
    <n v="0"/>
    <n v="0"/>
    <n v="0"/>
    <n v="0"/>
    <n v="0"/>
    <n v="0"/>
    <n v="0"/>
    <n v="0"/>
    <n v="0"/>
    <n v="0"/>
    <n v="0"/>
    <n v="0"/>
    <n v="0"/>
    <n v="0"/>
    <n v="0"/>
  </r>
  <r>
    <x v="1"/>
    <x v="14"/>
    <x v="39"/>
    <n v="23.4"/>
    <n v="23.9"/>
    <n v="24.4"/>
    <n v="25"/>
    <n v="25.3"/>
    <n v="25.7"/>
    <n v="26.9"/>
    <n v="27.7"/>
    <n v="28.2"/>
    <n v="28.7"/>
    <n v="29.3"/>
    <n v="29.7"/>
    <n v="0"/>
    <n v="0"/>
    <n v="0"/>
  </r>
  <r>
    <x v="1"/>
    <x v="14"/>
    <x v="40"/>
    <n v="6.6"/>
    <n v="6.7"/>
    <n v="6.9"/>
    <n v="7"/>
    <n v="7"/>
    <n v="7.3"/>
    <n v="7.4"/>
    <n v="8"/>
    <n v="8.1"/>
    <n v="8.3000000000000007"/>
    <n v="8.5"/>
    <n v="8.6"/>
    <n v="0"/>
    <n v="0"/>
    <n v="0"/>
  </r>
  <r>
    <x v="1"/>
    <x v="14"/>
    <x v="41"/>
    <n v="16.8"/>
    <n v="17.100000000000001"/>
    <n v="17.5"/>
    <n v="18"/>
    <n v="18.2"/>
    <n v="18.399999999999999"/>
    <n v="19.5"/>
    <n v="19.7"/>
    <n v="20.100000000000001"/>
    <n v="20.3"/>
    <n v="20.8"/>
    <n v="21"/>
    <n v="0"/>
    <n v="0"/>
    <n v="0"/>
  </r>
  <r>
    <x v="1"/>
    <x v="15"/>
    <x v="0"/>
    <n v="236.2"/>
    <n v="237.3"/>
    <n v="238.8"/>
    <n v="244.7"/>
    <n v="253"/>
    <n v="256.39999999999998"/>
    <n v="260.2"/>
    <n v="265.89999999999998"/>
    <n v="255"/>
    <n v="253.3"/>
    <n v="256.7"/>
    <n v="266.89999999999998"/>
    <n v="260.5"/>
    <n v="265.5"/>
    <n v="276.89999999999998"/>
  </r>
  <r>
    <x v="1"/>
    <x v="15"/>
    <x v="1"/>
    <n v="5.9"/>
    <n v="5.9"/>
    <n v="5.9"/>
    <n v="6"/>
    <n v="5.7"/>
    <n v="5.5"/>
    <n v="5.4"/>
    <n v="5.6"/>
    <n v="5.8"/>
    <n v="5.8"/>
    <n v="5.6"/>
    <n v="5.4"/>
    <n v="5.4"/>
    <n v="5.5"/>
    <n v="5.6"/>
  </r>
  <r>
    <x v="1"/>
    <x v="15"/>
    <x v="2"/>
    <n v="0.7"/>
    <n v="0.6"/>
    <n v="0.8"/>
    <n v="0.7"/>
    <n v="0.7"/>
    <n v="0.7"/>
    <n v="0.8"/>
    <n v="0.8"/>
    <n v="0.8"/>
    <n v="0.9"/>
    <n v="0.9"/>
    <n v="1"/>
    <n v="1"/>
    <n v="1.1000000000000001"/>
    <n v="1.1000000000000001"/>
  </r>
  <r>
    <x v="1"/>
    <x v="15"/>
    <x v="3"/>
    <n v="0.8"/>
    <n v="0.8"/>
    <n v="0.8"/>
    <n v="0.8"/>
    <n v="0.8"/>
    <n v="0.8"/>
    <n v="0.8"/>
    <n v="0.7"/>
    <n v="0.8"/>
    <n v="0.8"/>
    <n v="0.8"/>
    <n v="0.7"/>
    <n v="0.8"/>
    <n v="0.8"/>
    <n v="0.8"/>
  </r>
  <r>
    <x v="1"/>
    <x v="15"/>
    <x v="4"/>
    <n v="20.2"/>
    <n v="21.3"/>
    <n v="23.4"/>
    <n v="24.6"/>
    <n v="26.9"/>
    <n v="27.7"/>
    <n v="27.8"/>
    <n v="33.200000000000003"/>
    <n v="28"/>
    <n v="26.9"/>
    <n v="27"/>
    <n v="29.8"/>
    <n v="30.8"/>
    <n v="30.8"/>
    <n v="31.3"/>
  </r>
  <r>
    <x v="1"/>
    <x v="15"/>
    <x v="5"/>
    <n v="8.6999999999999993"/>
    <n v="9.4"/>
    <n v="9.6999999999999993"/>
    <n v="10.5"/>
    <n v="11.4"/>
    <n v="11.3"/>
    <n v="11.2"/>
    <n v="10.5"/>
    <n v="10.1"/>
    <n v="9.4"/>
    <n v="9.5"/>
    <n v="9.6"/>
    <n v="9.4"/>
    <n v="9.3000000000000007"/>
    <n v="9.4"/>
  </r>
  <r>
    <x v="1"/>
    <x v="15"/>
    <x v="6"/>
    <n v="11.6"/>
    <n v="11.9"/>
    <n v="13.7"/>
    <n v="14"/>
    <n v="15.5"/>
    <n v="16.399999999999999"/>
    <n v="16.600000000000001"/>
    <n v="22.7"/>
    <n v="17.899999999999999"/>
    <n v="17.5"/>
    <n v="17.5"/>
    <n v="20.2"/>
    <n v="21.4"/>
    <n v="21.4"/>
    <n v="21.9"/>
  </r>
  <r>
    <x v="1"/>
    <x v="15"/>
    <x v="7"/>
    <n v="28.7"/>
    <n v="26.5"/>
    <n v="26"/>
    <n v="25.5"/>
    <n v="26.5"/>
    <n v="27.5"/>
    <n v="27.6"/>
    <n v="26.3"/>
    <n v="24.4"/>
    <n v="23.7"/>
    <n v="24.3"/>
    <n v="25.8"/>
    <n v="25.7"/>
    <n v="25.2"/>
    <n v="26.1"/>
  </r>
  <r>
    <x v="1"/>
    <x v="15"/>
    <x v="8"/>
    <n v="4.9000000000000004"/>
    <n v="5.0999999999999996"/>
    <n v="5.0999999999999996"/>
    <n v="5"/>
    <n v="5"/>
    <n v="5.0999999999999996"/>
    <n v="5.0999999999999996"/>
    <n v="5"/>
    <n v="5.0999999999999996"/>
    <n v="5"/>
    <n v="5.0999999999999996"/>
    <n v="5.3"/>
    <n v="5.2"/>
    <n v="5.2"/>
    <n v="5.4"/>
  </r>
  <r>
    <x v="1"/>
    <x v="15"/>
    <x v="9"/>
    <n v="0.5"/>
    <n v="0.4"/>
    <n v="0.5"/>
    <n v="0.4"/>
    <n v="0.4"/>
    <n v="0.4"/>
    <n v="0.4"/>
    <n v="0.4"/>
    <n v="0.4"/>
    <n v="0.4"/>
    <n v="0.4"/>
    <n v="0.4"/>
    <n v="0.4"/>
    <n v="0.5"/>
    <n v="0.5"/>
  </r>
  <r>
    <x v="1"/>
    <x v="15"/>
    <x v="10"/>
    <n v="1.6"/>
    <n v="1.3"/>
    <n v="1.3"/>
    <n v="1.3"/>
    <n v="1.3"/>
    <n v="1.3"/>
    <n v="1.3"/>
    <n v="1.3"/>
    <n v="1.3"/>
    <n v="1.3"/>
    <n v="1.2"/>
    <n v="1.2"/>
    <n v="1.2"/>
    <n v="1.2"/>
    <n v="1.3"/>
  </r>
  <r>
    <x v="1"/>
    <x v="15"/>
    <x v="11"/>
    <n v="0.7"/>
    <n v="0.6"/>
    <n v="0.6"/>
    <n v="0.6"/>
    <n v="0.5"/>
    <n v="0.5"/>
    <n v="0.5"/>
    <n v="0.5"/>
    <n v="0.4"/>
    <n v="0.4"/>
    <n v="0.4"/>
    <n v="0.4"/>
    <n v="0.4"/>
    <n v="0.3"/>
    <n v="0.3"/>
  </r>
  <r>
    <x v="1"/>
    <x v="15"/>
    <x v="12"/>
    <n v="0.2"/>
    <n v="0.2"/>
    <n v="0.2"/>
    <n v="0.2"/>
    <n v="0.2"/>
    <n v="0.2"/>
    <n v="0.2"/>
    <n v="0.2"/>
    <n v="0.2"/>
    <n v="0.3"/>
    <n v="0.2"/>
    <n v="0.2"/>
    <n v="0.2"/>
    <n v="0.2"/>
    <n v="0.2"/>
  </r>
  <r>
    <x v="1"/>
    <x v="15"/>
    <x v="13"/>
    <n v="1.6"/>
    <n v="1.5"/>
    <n v="1.4"/>
    <n v="1.3"/>
    <n v="1.4"/>
    <n v="1.4"/>
    <n v="1.5"/>
    <n v="1.4"/>
    <n v="1.4"/>
    <n v="1.4"/>
    <n v="1.4"/>
    <n v="1.4"/>
    <n v="1.3"/>
    <n v="1.2"/>
    <n v="1.2"/>
  </r>
  <r>
    <x v="1"/>
    <x v="15"/>
    <x v="14"/>
    <n v="1.1000000000000001"/>
    <n v="1.7"/>
    <n v="1.5"/>
    <n v="1.4"/>
    <n v="1.4"/>
    <n v="1.3"/>
    <n v="1.2"/>
    <n v="1.2"/>
    <n v="1.2"/>
    <n v="1.2"/>
    <n v="1.4"/>
    <n v="1.4"/>
    <n v="1.4"/>
    <n v="1.4"/>
    <n v="1.4"/>
  </r>
  <r>
    <x v="1"/>
    <x v="15"/>
    <x v="15"/>
    <n v="6.4"/>
    <n v="6.9"/>
    <n v="6.4"/>
    <n v="6.6"/>
    <n v="7.4"/>
    <n v="8"/>
    <n v="8.1999999999999993"/>
    <n v="8.1999999999999993"/>
    <n v="7.1"/>
    <n v="6.7"/>
    <n v="6.7"/>
    <n v="7.5"/>
    <n v="7.5"/>
    <n v="7.2"/>
    <n v="7.7"/>
  </r>
  <r>
    <x v="1"/>
    <x v="15"/>
    <x v="16"/>
    <n v="6.7"/>
    <n v="5.3"/>
    <n v="5.5"/>
    <n v="5.3"/>
    <n v="5.6"/>
    <n v="5.8"/>
    <n v="5.8"/>
    <n v="4.5999999999999996"/>
    <n v="3.9"/>
    <n v="3.6"/>
    <n v="3.9"/>
    <n v="4.0999999999999996"/>
    <n v="4.2"/>
    <n v="4.0999999999999996"/>
    <n v="4.2"/>
  </r>
  <r>
    <x v="1"/>
    <x v="15"/>
    <x v="17"/>
    <n v="0.8"/>
    <n v="0.9"/>
    <n v="0.9"/>
    <n v="0.6"/>
    <n v="0.8"/>
    <n v="0.7"/>
    <n v="0.7"/>
    <n v="0.7"/>
    <n v="0.7"/>
    <n v="0.7"/>
    <n v="0.7"/>
    <n v="0.7"/>
    <n v="0.7"/>
    <n v="0.7"/>
    <n v="0.8"/>
  </r>
  <r>
    <x v="1"/>
    <x v="15"/>
    <x v="18"/>
    <n v="4.0999999999999996"/>
    <n v="2.6"/>
    <n v="2.6"/>
    <n v="2.7"/>
    <n v="2.7"/>
    <n v="2.8"/>
    <n v="2.7"/>
    <n v="2.8"/>
    <n v="2.8"/>
    <n v="2.8"/>
    <n v="2.9"/>
    <n v="3.2"/>
    <n v="3.2"/>
    <n v="3"/>
    <n v="3.1"/>
  </r>
  <r>
    <x v="1"/>
    <x v="15"/>
    <x v="19"/>
    <n v="0.8"/>
    <n v="0.8"/>
    <n v="1"/>
    <n v="1.1000000000000001"/>
    <n v="1"/>
    <n v="1.1000000000000001"/>
    <n v="1.2"/>
    <n v="1.2"/>
    <n v="1.1000000000000001"/>
    <n v="1.2"/>
    <n v="1.2"/>
    <n v="1.3"/>
    <n v="1.3"/>
    <n v="1.4"/>
    <n v="1.5"/>
  </r>
  <r>
    <x v="1"/>
    <x v="15"/>
    <x v="20"/>
    <n v="1.2"/>
    <n v="1"/>
    <n v="1"/>
    <n v="1"/>
    <n v="1"/>
    <n v="1.1000000000000001"/>
    <n v="1.3"/>
    <n v="1.2"/>
    <n v="1.4"/>
    <n v="1.3"/>
    <n v="1.4"/>
    <n v="1.4"/>
    <n v="1.5"/>
    <n v="1.5"/>
    <n v="1.6"/>
  </r>
  <r>
    <x v="1"/>
    <x v="15"/>
    <x v="21"/>
    <n v="17.5"/>
    <n v="16.600000000000001"/>
    <n v="16.8"/>
    <n v="18.399999999999999"/>
    <n v="19.3"/>
    <n v="19.5"/>
    <n v="19.899999999999999"/>
    <n v="19.8"/>
    <n v="18.7"/>
    <n v="18.8"/>
    <n v="19.5"/>
    <n v="19.8"/>
    <n v="19.2"/>
    <n v="19.600000000000001"/>
    <n v="21"/>
  </r>
  <r>
    <x v="1"/>
    <x v="15"/>
    <x v="22"/>
    <n v="29.8"/>
    <n v="29.4"/>
    <n v="29"/>
    <n v="29.4"/>
    <n v="29.8"/>
    <n v="29.5"/>
    <n v="29.7"/>
    <n v="30"/>
    <n v="29.4"/>
    <n v="29.1"/>
    <n v="28.8"/>
    <n v="28.7"/>
    <n v="28.1"/>
    <n v="28.6"/>
    <n v="29"/>
  </r>
  <r>
    <x v="1"/>
    <x v="15"/>
    <x v="23"/>
    <n v="0"/>
    <n v="0"/>
    <n v="0"/>
    <n v="0"/>
    <n v="0"/>
    <n v="0"/>
    <n v="0"/>
    <n v="0"/>
    <n v="0"/>
    <n v="0"/>
    <n v="0"/>
    <n v="0"/>
    <n v="0"/>
    <n v="0"/>
    <n v="0"/>
  </r>
  <r>
    <x v="1"/>
    <x v="15"/>
    <x v="24"/>
    <n v="3.4"/>
    <n v="3.3"/>
    <n v="2.7"/>
    <n v="2.8"/>
    <n v="3"/>
    <n v="4.2"/>
    <n v="3.8"/>
    <n v="3.7"/>
    <n v="4"/>
    <n v="3.9"/>
    <n v="2.9"/>
    <n v="4.5"/>
    <n v="2.5"/>
    <n v="2.7"/>
    <n v="2.4"/>
  </r>
  <r>
    <x v="1"/>
    <x v="15"/>
    <x v="25"/>
    <n v="9.8000000000000007"/>
    <n v="11"/>
    <n v="10.5"/>
    <n v="10.6"/>
    <n v="10.8"/>
    <n v="11.9"/>
    <n v="12.5"/>
    <n v="12.2"/>
    <n v="12.1"/>
    <n v="11.3"/>
    <n v="11.1"/>
    <n v="11.9"/>
    <n v="9.9"/>
    <n v="9.5"/>
    <n v="11.5"/>
  </r>
  <r>
    <x v="1"/>
    <x v="15"/>
    <x v="26"/>
    <n v="1.5"/>
    <n v="1.5"/>
    <n v="1.5"/>
    <n v="1.4"/>
    <n v="1.4"/>
    <n v="1.3"/>
    <n v="1.3"/>
    <n v="1.5"/>
    <n v="1.4"/>
    <n v="1.2"/>
    <n v="1.2"/>
    <n v="1.1000000000000001"/>
    <n v="1.1000000000000001"/>
    <n v="1"/>
    <n v="1"/>
  </r>
  <r>
    <x v="1"/>
    <x v="15"/>
    <x v="27"/>
    <n v="8.3000000000000007"/>
    <n v="8.5"/>
    <n v="7.8"/>
    <n v="7.8"/>
    <n v="8"/>
    <n v="7.6"/>
    <n v="7.8"/>
    <n v="7.8"/>
    <n v="7.9"/>
    <n v="8.8000000000000007"/>
    <n v="9"/>
    <n v="9.1999999999999993"/>
    <n v="8.3000000000000007"/>
    <n v="8"/>
    <n v="9.8000000000000007"/>
  </r>
  <r>
    <x v="1"/>
    <x v="15"/>
    <x v="28"/>
    <n v="5.6"/>
    <n v="5.8"/>
    <n v="5.9"/>
    <n v="6.1"/>
    <n v="6.5"/>
    <n v="6.6"/>
    <n v="6.7"/>
    <n v="6.4"/>
    <n v="6.2"/>
    <n v="6.2"/>
    <n v="6.6"/>
    <n v="7"/>
    <n v="7.2"/>
    <n v="7.6"/>
    <n v="8.5"/>
  </r>
  <r>
    <x v="1"/>
    <x v="15"/>
    <x v="29"/>
    <n v="2.8"/>
    <n v="2.9"/>
    <n v="3.2"/>
    <n v="2.9"/>
    <n v="2.8"/>
    <n v="2.4"/>
    <n v="2.4"/>
    <n v="2.1"/>
    <n v="2.4"/>
    <n v="2.4"/>
    <n v="2.2999999999999998"/>
    <n v="2.2999999999999998"/>
    <n v="2.4"/>
    <n v="2.4"/>
    <n v="2.5"/>
  </r>
  <r>
    <x v="1"/>
    <x v="15"/>
    <x v="30"/>
    <n v="1.9"/>
    <n v="1.9"/>
    <n v="1.9"/>
    <n v="2"/>
    <n v="2.1"/>
    <n v="2"/>
    <n v="2.1"/>
    <n v="2.2000000000000002"/>
    <n v="2.2000000000000002"/>
    <n v="2.2000000000000002"/>
    <n v="2.2000000000000002"/>
    <n v="2.2000000000000002"/>
    <n v="2.2000000000000002"/>
    <n v="2.2000000000000002"/>
    <n v="2.2999999999999998"/>
  </r>
  <r>
    <x v="1"/>
    <x v="15"/>
    <x v="31"/>
    <s v=":"/>
    <s v=":"/>
    <s v=":"/>
    <s v=":"/>
    <s v=":"/>
    <s v=":"/>
    <s v=":"/>
    <s v=":"/>
    <s v=":"/>
    <s v=":"/>
    <s v=":"/>
    <s v=":"/>
    <s v=":"/>
    <s v=":"/>
    <s v=":"/>
  </r>
  <r>
    <x v="1"/>
    <x v="15"/>
    <x v="32"/>
    <n v="11.7"/>
    <n v="12.3"/>
    <n v="12.3"/>
    <n v="12.4"/>
    <n v="12.9"/>
    <n v="12.9"/>
    <n v="12.9"/>
    <n v="13.2"/>
    <n v="12.2"/>
    <n v="11.2"/>
    <n v="12"/>
    <n v="12.2"/>
    <n v="12.1"/>
    <n v="12.5"/>
    <n v="13.4"/>
  </r>
  <r>
    <x v="1"/>
    <x v="15"/>
    <x v="33"/>
    <n v="12.3"/>
    <n v="11.7"/>
    <n v="11.6"/>
    <n v="13.6"/>
    <n v="14.4"/>
    <n v="13.7"/>
    <n v="13.7"/>
    <n v="12.8"/>
    <n v="10.3"/>
    <n v="11.4"/>
    <n v="11.7"/>
    <n v="13.1"/>
    <n v="12.1"/>
    <n v="13.8"/>
    <n v="15"/>
  </r>
  <r>
    <x v="1"/>
    <x v="15"/>
    <x v="34"/>
    <n v="10.9"/>
    <n v="11.2"/>
    <n v="11.1"/>
    <n v="11.1"/>
    <n v="11"/>
    <n v="11"/>
    <n v="11.2"/>
    <n v="11.6"/>
    <n v="11.8"/>
    <n v="11.8"/>
    <n v="11.8"/>
    <n v="12"/>
    <n v="11.6"/>
    <n v="12.8"/>
    <n v="12.9"/>
  </r>
  <r>
    <x v="1"/>
    <x v="15"/>
    <x v="35"/>
    <n v="15.9"/>
    <n v="16.399999999999999"/>
    <n v="16.8"/>
    <n v="16.7"/>
    <n v="17.2"/>
    <n v="17.3"/>
    <n v="17.7"/>
    <n v="18"/>
    <n v="18.2"/>
    <n v="18.5"/>
    <n v="19.100000000000001"/>
    <n v="19.3"/>
    <n v="19.100000000000001"/>
    <n v="19.600000000000001"/>
    <n v="20"/>
  </r>
  <r>
    <x v="1"/>
    <x v="15"/>
    <x v="36"/>
    <n v="40"/>
    <n v="41.3"/>
    <n v="42.2"/>
    <n v="43.3"/>
    <n v="44.5"/>
    <n v="45.6"/>
    <n v="46.7"/>
    <n v="48.1"/>
    <n v="48.4"/>
    <n v="48.4"/>
    <n v="49.3"/>
    <n v="49.5"/>
    <n v="50"/>
    <n v="50.3"/>
    <n v="50.2"/>
  </r>
  <r>
    <x v="1"/>
    <x v="15"/>
    <x v="37"/>
    <n v="6.4"/>
    <n v="6.4"/>
    <n v="6.7"/>
    <n v="6.6"/>
    <n v="6.8"/>
    <n v="6.4"/>
    <n v="7"/>
    <n v="7.3"/>
    <n v="7.4"/>
    <n v="7.6"/>
    <n v="8.1999999999999993"/>
    <n v="8.5"/>
    <n v="8.3000000000000007"/>
    <n v="8.6"/>
    <n v="9.3000000000000007"/>
  </r>
  <r>
    <x v="1"/>
    <x v="15"/>
    <x v="38"/>
    <n v="0"/>
    <n v="0"/>
    <n v="0"/>
    <n v="0"/>
    <n v="0"/>
    <n v="0"/>
    <n v="0"/>
    <n v="0"/>
    <n v="0"/>
    <n v="0"/>
    <n v="0"/>
    <n v="0"/>
    <n v="0"/>
    <n v="0"/>
    <n v="0"/>
  </r>
  <r>
    <x v="1"/>
    <x v="15"/>
    <x v="39"/>
    <n v="56.1"/>
    <n v="57.5"/>
    <n v="58.1"/>
    <n v="58.9"/>
    <n v="60.3"/>
    <n v="61.5"/>
    <n v="63.4"/>
    <n v="64.5"/>
    <n v="64.900000000000006"/>
    <n v="65.400000000000006"/>
    <n v="67.099999999999994"/>
    <n v="67.599999999999994"/>
    <n v="67.400000000000006"/>
    <n v="69.099999999999994"/>
    <n v="70"/>
  </r>
  <r>
    <x v="1"/>
    <x v="15"/>
    <x v="40"/>
    <n v="15.5"/>
    <n v="15.6"/>
    <n v="15.5"/>
    <n v="15.6"/>
    <n v="16"/>
    <n v="15.9"/>
    <n v="16.5"/>
    <n v="17.5"/>
    <n v="17.7"/>
    <n v="18"/>
    <n v="18.399999999999999"/>
    <n v="18.5"/>
    <n v="18.5"/>
    <n v="19.3"/>
    <n v="19.7"/>
  </r>
  <r>
    <x v="1"/>
    <x v="15"/>
    <x v="41"/>
    <n v="40.6"/>
    <n v="41.9"/>
    <n v="42.6"/>
    <n v="43.3"/>
    <n v="44.3"/>
    <n v="45.6"/>
    <n v="46.9"/>
    <n v="47"/>
    <n v="47.2"/>
    <n v="47.5"/>
    <n v="48.7"/>
    <n v="49.1"/>
    <n v="48.9"/>
    <n v="49.8"/>
    <n v="50.4"/>
  </r>
  <r>
    <x v="1"/>
    <x v="16"/>
    <x v="0"/>
    <n v="0"/>
    <n v="0"/>
    <n v="0"/>
    <n v="0"/>
    <n v="0"/>
    <n v="0"/>
    <n v="0"/>
    <n v="0"/>
    <n v="0"/>
    <n v="0"/>
    <n v="0"/>
    <n v="0"/>
    <n v="330.6"/>
    <n v="334.3"/>
    <n v="347.2"/>
  </r>
  <r>
    <x v="1"/>
    <x v="16"/>
    <x v="1"/>
    <n v="0"/>
    <n v="0"/>
    <n v="0"/>
    <n v="0"/>
    <n v="0"/>
    <n v="0"/>
    <n v="0"/>
    <n v="0"/>
    <n v="0"/>
    <n v="0"/>
    <n v="0"/>
    <n v="0"/>
    <n v="4.9000000000000004"/>
    <n v="4.7"/>
    <n v="4.8"/>
  </r>
  <r>
    <x v="1"/>
    <x v="16"/>
    <x v="2"/>
    <n v="0"/>
    <n v="0"/>
    <n v="0"/>
    <n v="0"/>
    <n v="0"/>
    <n v="0"/>
    <n v="0"/>
    <n v="0"/>
    <n v="0"/>
    <n v="0"/>
    <n v="0"/>
    <n v="0"/>
    <n v="3.9"/>
    <n v="3.9"/>
    <n v="4.2"/>
  </r>
  <r>
    <x v="1"/>
    <x v="16"/>
    <x v="3"/>
    <n v="0"/>
    <n v="0"/>
    <n v="0"/>
    <n v="0"/>
    <n v="0"/>
    <n v="0"/>
    <n v="0"/>
    <n v="0"/>
    <n v="0"/>
    <n v="0"/>
    <n v="0"/>
    <n v="0"/>
    <n v="0.4"/>
    <n v="0.4"/>
    <n v="0.4"/>
  </r>
  <r>
    <x v="1"/>
    <x v="16"/>
    <x v="4"/>
    <n v="0"/>
    <n v="0"/>
    <n v="0"/>
    <n v="0"/>
    <n v="0"/>
    <n v="0"/>
    <n v="0"/>
    <n v="0"/>
    <n v="0"/>
    <n v="0"/>
    <n v="0"/>
    <n v="0"/>
    <n v="8.6999999999999993"/>
    <n v="8.9"/>
    <n v="9.4"/>
  </r>
  <r>
    <x v="1"/>
    <x v="16"/>
    <x v="5"/>
    <n v="0"/>
    <n v="0"/>
    <n v="0"/>
    <n v="0"/>
    <n v="0"/>
    <n v="0"/>
    <n v="0"/>
    <n v="0"/>
    <n v="0"/>
    <n v="0"/>
    <n v="0"/>
    <n v="0"/>
    <n v="3.4"/>
    <n v="3.4"/>
    <n v="3.5"/>
  </r>
  <r>
    <x v="1"/>
    <x v="16"/>
    <x v="6"/>
    <n v="0"/>
    <n v="0"/>
    <n v="0"/>
    <n v="0"/>
    <n v="0"/>
    <n v="0"/>
    <n v="0"/>
    <n v="0"/>
    <n v="0"/>
    <n v="0"/>
    <n v="0"/>
    <n v="0"/>
    <n v="5.3"/>
    <n v="5.5"/>
    <n v="5.9"/>
  </r>
  <r>
    <x v="1"/>
    <x v="16"/>
    <x v="7"/>
    <n v="0"/>
    <n v="0"/>
    <n v="0"/>
    <n v="0"/>
    <n v="0"/>
    <n v="0"/>
    <n v="0"/>
    <n v="0"/>
    <n v="0"/>
    <n v="0"/>
    <n v="0"/>
    <n v="0"/>
    <n v="29.5"/>
    <n v="29.7"/>
    <n v="30.5"/>
  </r>
  <r>
    <x v="1"/>
    <x v="16"/>
    <x v="8"/>
    <n v="0"/>
    <n v="0"/>
    <n v="0"/>
    <n v="0"/>
    <n v="0"/>
    <n v="0"/>
    <n v="0"/>
    <n v="0"/>
    <n v="0"/>
    <n v="0"/>
    <n v="0"/>
    <n v="0"/>
    <n v="5.6"/>
    <n v="5.7"/>
    <n v="5.7"/>
  </r>
  <r>
    <x v="1"/>
    <x v="16"/>
    <x v="9"/>
    <n v="0"/>
    <n v="0"/>
    <n v="0"/>
    <n v="0"/>
    <n v="0"/>
    <n v="0"/>
    <n v="0"/>
    <n v="0"/>
    <n v="0"/>
    <n v="0"/>
    <n v="0"/>
    <n v="0"/>
    <n v="0.8"/>
    <n v="0.9"/>
    <n v="0.9"/>
  </r>
  <r>
    <x v="1"/>
    <x v="16"/>
    <x v="10"/>
    <n v="0"/>
    <n v="0"/>
    <n v="0"/>
    <n v="0"/>
    <n v="0"/>
    <n v="0"/>
    <n v="0"/>
    <n v="0"/>
    <n v="0"/>
    <n v="0"/>
    <n v="0"/>
    <n v="0"/>
    <n v="1.2"/>
    <n v="1.2"/>
    <n v="1.3"/>
  </r>
  <r>
    <x v="1"/>
    <x v="16"/>
    <x v="11"/>
    <n v="0"/>
    <n v="0"/>
    <n v="0"/>
    <n v="0"/>
    <n v="0"/>
    <n v="0"/>
    <n v="0"/>
    <n v="0"/>
    <n v="0"/>
    <n v="0"/>
    <n v="0"/>
    <n v="0"/>
    <n v="0.5"/>
    <n v="0.5"/>
    <n v="0.5"/>
  </r>
  <r>
    <x v="1"/>
    <x v="16"/>
    <x v="12"/>
    <n v="0"/>
    <n v="0"/>
    <n v="0"/>
    <n v="0"/>
    <n v="0"/>
    <n v="0"/>
    <n v="0"/>
    <n v="0"/>
    <n v="0"/>
    <n v="0"/>
    <n v="0"/>
    <n v="0"/>
    <n v="1.6"/>
    <n v="1.8"/>
    <n v="1.7"/>
  </r>
  <r>
    <x v="1"/>
    <x v="16"/>
    <x v="13"/>
    <n v="0"/>
    <n v="0"/>
    <n v="0"/>
    <n v="0"/>
    <n v="0"/>
    <n v="0"/>
    <n v="0"/>
    <n v="0"/>
    <n v="0"/>
    <n v="0"/>
    <n v="0"/>
    <n v="0"/>
    <n v="1.3"/>
    <n v="1.3"/>
    <n v="1.3"/>
  </r>
  <r>
    <x v="1"/>
    <x v="16"/>
    <x v="14"/>
    <n v="0"/>
    <n v="0"/>
    <n v="0"/>
    <n v="0"/>
    <n v="0"/>
    <n v="0"/>
    <n v="0"/>
    <n v="0"/>
    <n v="0"/>
    <n v="0"/>
    <n v="0"/>
    <n v="0"/>
    <n v="2.4"/>
    <n v="2.2000000000000002"/>
    <n v="2.5"/>
  </r>
  <r>
    <x v="1"/>
    <x v="16"/>
    <x v="15"/>
    <n v="0"/>
    <n v="0"/>
    <n v="0"/>
    <n v="0"/>
    <n v="0"/>
    <n v="0"/>
    <n v="0"/>
    <n v="0"/>
    <n v="0"/>
    <n v="0"/>
    <n v="0"/>
    <n v="0"/>
    <n v="6.8"/>
    <n v="6.9"/>
    <n v="7.3"/>
  </r>
  <r>
    <x v="1"/>
    <x v="16"/>
    <x v="16"/>
    <n v="0"/>
    <n v="0"/>
    <n v="0"/>
    <n v="0"/>
    <n v="0"/>
    <n v="0"/>
    <n v="0"/>
    <n v="0"/>
    <n v="0"/>
    <n v="0"/>
    <n v="0"/>
    <n v="0"/>
    <n v="4.8"/>
    <n v="4.5"/>
    <n v="4.5999999999999996"/>
  </r>
  <r>
    <x v="1"/>
    <x v="16"/>
    <x v="17"/>
    <n v="0"/>
    <n v="0"/>
    <n v="0"/>
    <n v="0"/>
    <n v="0"/>
    <n v="0"/>
    <n v="0"/>
    <n v="0"/>
    <n v="0"/>
    <n v="0"/>
    <n v="0"/>
    <n v="0"/>
    <n v="0.7"/>
    <n v="0.7"/>
    <n v="0.7"/>
  </r>
  <r>
    <x v="1"/>
    <x v="16"/>
    <x v="18"/>
    <n v="0"/>
    <n v="0"/>
    <n v="0"/>
    <n v="0"/>
    <n v="0"/>
    <n v="0"/>
    <n v="0"/>
    <n v="0"/>
    <n v="0"/>
    <n v="0"/>
    <n v="0"/>
    <n v="0"/>
    <n v="3.7"/>
    <n v="4"/>
    <n v="4.0999999999999996"/>
  </r>
  <r>
    <x v="1"/>
    <x v="16"/>
    <x v="19"/>
    <n v="0"/>
    <n v="0"/>
    <n v="0"/>
    <n v="0"/>
    <n v="0"/>
    <n v="0"/>
    <n v="0"/>
    <n v="0"/>
    <n v="0"/>
    <n v="0"/>
    <n v="0"/>
    <n v="0"/>
    <n v="2.5"/>
    <n v="2.5"/>
    <n v="2.7"/>
  </r>
  <r>
    <x v="1"/>
    <x v="16"/>
    <x v="20"/>
    <n v="0"/>
    <n v="0"/>
    <n v="0"/>
    <n v="0"/>
    <n v="0"/>
    <n v="0"/>
    <n v="0"/>
    <n v="0"/>
    <n v="0"/>
    <n v="0"/>
    <n v="0"/>
    <n v="0"/>
    <n v="2"/>
    <n v="2"/>
    <n v="2.1"/>
  </r>
  <r>
    <x v="1"/>
    <x v="16"/>
    <x v="21"/>
    <n v="0"/>
    <n v="0"/>
    <n v="0"/>
    <n v="0"/>
    <n v="0"/>
    <n v="0"/>
    <n v="0"/>
    <n v="0"/>
    <n v="0"/>
    <n v="0"/>
    <n v="0"/>
    <n v="0"/>
    <n v="29"/>
    <n v="29.1"/>
    <n v="29.7"/>
  </r>
  <r>
    <x v="1"/>
    <x v="16"/>
    <x v="22"/>
    <n v="0"/>
    <n v="0"/>
    <n v="0"/>
    <n v="0"/>
    <n v="0"/>
    <n v="0"/>
    <n v="0"/>
    <n v="0"/>
    <n v="0"/>
    <n v="0"/>
    <n v="0"/>
    <n v="0"/>
    <n v="36.299999999999997"/>
    <n v="36.700000000000003"/>
    <n v="37.5"/>
  </r>
  <r>
    <x v="1"/>
    <x v="16"/>
    <x v="23"/>
    <n v="0"/>
    <n v="0"/>
    <n v="0"/>
    <n v="0"/>
    <n v="0"/>
    <n v="0"/>
    <n v="0"/>
    <n v="0"/>
    <n v="0"/>
    <n v="0"/>
    <n v="0"/>
    <n v="0"/>
    <n v="0"/>
    <n v="0"/>
    <n v="0"/>
  </r>
  <r>
    <x v="1"/>
    <x v="16"/>
    <x v="24"/>
    <n v="0"/>
    <n v="0"/>
    <n v="0"/>
    <n v="0"/>
    <n v="0"/>
    <n v="0"/>
    <n v="0"/>
    <n v="0"/>
    <n v="0"/>
    <n v="0"/>
    <n v="0"/>
    <n v="0"/>
    <n v="5.9"/>
    <n v="6.5"/>
    <n v="7"/>
  </r>
  <r>
    <x v="1"/>
    <x v="16"/>
    <x v="25"/>
    <n v="0"/>
    <n v="0"/>
    <n v="0"/>
    <n v="0"/>
    <n v="0"/>
    <n v="0"/>
    <n v="0"/>
    <n v="0"/>
    <n v="0"/>
    <n v="0"/>
    <n v="0"/>
    <n v="0"/>
    <n v="14.2"/>
    <n v="14"/>
    <n v="15.1"/>
  </r>
  <r>
    <x v="1"/>
    <x v="16"/>
    <x v="26"/>
    <n v="0"/>
    <n v="0"/>
    <n v="0"/>
    <n v="0"/>
    <n v="0"/>
    <n v="0"/>
    <n v="0"/>
    <n v="0"/>
    <n v="0"/>
    <n v="0"/>
    <n v="0"/>
    <n v="0"/>
    <n v="1.4"/>
    <n v="1.2"/>
    <n v="1.2"/>
  </r>
  <r>
    <x v="1"/>
    <x v="16"/>
    <x v="27"/>
    <n v="0"/>
    <n v="0"/>
    <n v="0"/>
    <n v="0"/>
    <n v="0"/>
    <n v="0"/>
    <n v="0"/>
    <n v="0"/>
    <n v="0"/>
    <n v="0"/>
    <n v="0"/>
    <n v="0"/>
    <n v="10.199999999999999"/>
    <n v="9.8000000000000007"/>
    <n v="12.3"/>
  </r>
  <r>
    <x v="1"/>
    <x v="16"/>
    <x v="28"/>
    <n v="0"/>
    <n v="0"/>
    <n v="0"/>
    <n v="0"/>
    <n v="0"/>
    <n v="0"/>
    <n v="0"/>
    <n v="0"/>
    <n v="0"/>
    <n v="0"/>
    <n v="0"/>
    <n v="0"/>
    <n v="7.7"/>
    <n v="8.1"/>
    <n v="8.5"/>
  </r>
  <r>
    <x v="1"/>
    <x v="16"/>
    <x v="29"/>
    <n v="0"/>
    <n v="0"/>
    <n v="0"/>
    <n v="0"/>
    <n v="0"/>
    <n v="0"/>
    <n v="0"/>
    <n v="0"/>
    <n v="0"/>
    <n v="0"/>
    <n v="0"/>
    <n v="0"/>
    <n v="5.9"/>
    <n v="6"/>
    <n v="6.3"/>
  </r>
  <r>
    <x v="1"/>
    <x v="16"/>
    <x v="30"/>
    <n v="0"/>
    <n v="0"/>
    <n v="0"/>
    <n v="0"/>
    <n v="0"/>
    <n v="0"/>
    <n v="0"/>
    <n v="0"/>
    <n v="0"/>
    <n v="0"/>
    <n v="0"/>
    <n v="0"/>
    <n v="3.2"/>
    <n v="3.2"/>
    <n v="3.3"/>
  </r>
  <r>
    <x v="1"/>
    <x v="16"/>
    <x v="31"/>
    <n v="0"/>
    <n v="0"/>
    <n v="0"/>
    <n v="0"/>
    <n v="0"/>
    <n v="0"/>
    <n v="0"/>
    <n v="0"/>
    <n v="0"/>
    <n v="0"/>
    <n v="0"/>
    <n v="0"/>
    <n v="0"/>
    <s v=":"/>
    <s v=":"/>
  </r>
  <r>
    <x v="1"/>
    <x v="16"/>
    <x v="32"/>
    <n v="0"/>
    <n v="0"/>
    <n v="0"/>
    <n v="0"/>
    <n v="0"/>
    <n v="0"/>
    <n v="0"/>
    <n v="0"/>
    <n v="0"/>
    <n v="0"/>
    <n v="0"/>
    <n v="0"/>
    <n v="15"/>
    <n v="15.3"/>
    <n v="16.3"/>
  </r>
  <r>
    <x v="1"/>
    <x v="16"/>
    <x v="33"/>
    <n v="0"/>
    <n v="0"/>
    <n v="0"/>
    <n v="0"/>
    <n v="0"/>
    <n v="0"/>
    <n v="0"/>
    <n v="0"/>
    <n v="0"/>
    <n v="0"/>
    <n v="0"/>
    <n v="0"/>
    <n v="14.5"/>
    <n v="14.5"/>
    <n v="16"/>
  </r>
  <r>
    <x v="1"/>
    <x v="16"/>
    <x v="34"/>
    <n v="0"/>
    <n v="0"/>
    <n v="0"/>
    <n v="0"/>
    <n v="0"/>
    <n v="0"/>
    <n v="0"/>
    <n v="0"/>
    <n v="0"/>
    <n v="0"/>
    <n v="0"/>
    <n v="0"/>
    <n v="20.8"/>
    <n v="21.5"/>
    <n v="20.5"/>
  </r>
  <r>
    <x v="1"/>
    <x v="16"/>
    <x v="35"/>
    <n v="0"/>
    <n v="0"/>
    <n v="0"/>
    <n v="0"/>
    <n v="0"/>
    <n v="0"/>
    <n v="0"/>
    <n v="0"/>
    <n v="0"/>
    <n v="0"/>
    <n v="0"/>
    <n v="0"/>
    <n v="29.1"/>
    <n v="29.7"/>
    <n v="30.4"/>
  </r>
  <r>
    <x v="1"/>
    <x v="16"/>
    <x v="36"/>
    <n v="0"/>
    <n v="0"/>
    <n v="0"/>
    <n v="0"/>
    <n v="0"/>
    <n v="0"/>
    <n v="0"/>
    <n v="0"/>
    <n v="0"/>
    <n v="0"/>
    <n v="0"/>
    <n v="0"/>
    <n v="74"/>
    <n v="75.099999999999994"/>
    <n v="76.7"/>
  </r>
  <r>
    <x v="1"/>
    <x v="16"/>
    <x v="37"/>
    <n v="0"/>
    <n v="0"/>
    <n v="0"/>
    <n v="0"/>
    <n v="0"/>
    <n v="0"/>
    <n v="0"/>
    <n v="0"/>
    <n v="0"/>
    <n v="0"/>
    <n v="0"/>
    <n v="0"/>
    <n v="11.3"/>
    <n v="11.5"/>
    <n v="12.3"/>
  </r>
  <r>
    <x v="1"/>
    <x v="16"/>
    <x v="38"/>
    <n v="0"/>
    <n v="0"/>
    <n v="0"/>
    <n v="0"/>
    <n v="0"/>
    <n v="0"/>
    <n v="0"/>
    <n v="0"/>
    <n v="0"/>
    <n v="0"/>
    <n v="0"/>
    <n v="0"/>
    <n v="0"/>
    <n v="0"/>
    <n v="0"/>
  </r>
  <r>
    <x v="1"/>
    <x v="16"/>
    <x v="39"/>
    <n v="0"/>
    <n v="0"/>
    <n v="0"/>
    <n v="0"/>
    <n v="0"/>
    <n v="0"/>
    <n v="0"/>
    <n v="0"/>
    <n v="0"/>
    <n v="0"/>
    <n v="0"/>
    <n v="0"/>
    <n v="103.8"/>
    <n v="105.6"/>
    <n v="105.7"/>
  </r>
  <r>
    <x v="1"/>
    <x v="16"/>
    <x v="40"/>
    <n v="0"/>
    <n v="0"/>
    <n v="0"/>
    <n v="0"/>
    <n v="0"/>
    <n v="0"/>
    <n v="0"/>
    <n v="0"/>
    <n v="0"/>
    <n v="0"/>
    <n v="0"/>
    <n v="0"/>
    <n v="36.700000000000003"/>
    <n v="37.799999999999997"/>
    <n v="37.4"/>
  </r>
  <r>
    <x v="1"/>
    <x v="16"/>
    <x v="41"/>
    <n v="0"/>
    <n v="0"/>
    <n v="0"/>
    <n v="0"/>
    <n v="0"/>
    <n v="0"/>
    <n v="0"/>
    <n v="0"/>
    <n v="0"/>
    <n v="0"/>
    <n v="0"/>
    <n v="0"/>
    <n v="67.099999999999994"/>
    <n v="67.8"/>
    <n v="68.400000000000006"/>
  </r>
  <r>
    <x v="1"/>
    <x v="17"/>
    <x v="0"/>
    <n v="249"/>
    <n v="248.1"/>
    <n v="246.7"/>
    <n v="249"/>
    <n v="256.7"/>
    <n v="266.5"/>
    <n v="270.60000000000002"/>
    <n v="270.5"/>
    <n v="268.3"/>
    <n v="269.3"/>
    <n v="273.60000000000002"/>
    <n v="275.8"/>
    <n v="0"/>
    <n v="0"/>
    <n v="0"/>
  </r>
  <r>
    <x v="1"/>
    <x v="17"/>
    <x v="1"/>
    <n v="2.9"/>
    <n v="2.9"/>
    <n v="2.8"/>
    <n v="2.8"/>
    <n v="2.7"/>
    <n v="2.6"/>
    <n v="2.6"/>
    <n v="2.4"/>
    <n v="2.5"/>
    <n v="2.5"/>
    <n v="2.5"/>
    <n v="2.5"/>
    <n v="0"/>
    <n v="0"/>
    <n v="0"/>
  </r>
  <r>
    <x v="1"/>
    <x v="17"/>
    <x v="2"/>
    <n v="1.5"/>
    <n v="1.6"/>
    <n v="1.7"/>
    <n v="1.9"/>
    <n v="1.8"/>
    <n v="1.9"/>
    <n v="2"/>
    <n v="2.2000000000000002"/>
    <n v="2.4"/>
    <n v="2.6"/>
    <n v="2.6"/>
    <n v="2.6"/>
    <n v="0"/>
    <n v="0"/>
    <n v="0"/>
  </r>
  <r>
    <x v="1"/>
    <x v="17"/>
    <x v="3"/>
    <n v="0.1"/>
    <n v="0.2"/>
    <n v="0.2"/>
    <n v="0.2"/>
    <n v="0.2"/>
    <n v="0.2"/>
    <n v="0.2"/>
    <n v="0.2"/>
    <n v="0.2"/>
    <n v="0.2"/>
    <n v="0.2"/>
    <n v="0.1"/>
    <n v="0"/>
    <n v="0"/>
    <n v="0"/>
  </r>
  <r>
    <x v="1"/>
    <x v="17"/>
    <x v="4"/>
    <n v="5.7"/>
    <n v="6.4"/>
    <n v="6.3"/>
    <n v="6.5"/>
    <n v="7.2"/>
    <n v="9"/>
    <n v="8.1999999999999993"/>
    <n v="10"/>
    <n v="8.9"/>
    <n v="8.5"/>
    <n v="8.1999999999999993"/>
    <n v="8.1999999999999993"/>
    <n v="0"/>
    <n v="0"/>
    <n v="0"/>
  </r>
  <r>
    <x v="1"/>
    <x v="17"/>
    <x v="5"/>
    <n v="2.6"/>
    <n v="3"/>
    <n v="3.1"/>
    <n v="3.3"/>
    <n v="3.3"/>
    <n v="3.8"/>
    <n v="4.0999999999999996"/>
    <n v="3.5"/>
    <n v="3.3"/>
    <n v="3.2"/>
    <n v="3.2"/>
    <n v="3.2"/>
    <n v="0"/>
    <n v="0"/>
    <n v="0"/>
  </r>
  <r>
    <x v="1"/>
    <x v="17"/>
    <x v="6"/>
    <n v="3.2"/>
    <n v="3.4"/>
    <n v="3.2"/>
    <n v="3.2"/>
    <n v="3.8"/>
    <n v="5.0999999999999996"/>
    <n v="4.0999999999999996"/>
    <n v="6.5"/>
    <n v="5.6"/>
    <n v="5.2"/>
    <n v="5"/>
    <n v="4.9000000000000004"/>
    <n v="0"/>
    <n v="0"/>
    <n v="0"/>
  </r>
  <r>
    <x v="1"/>
    <x v="17"/>
    <x v="7"/>
    <n v="28.6"/>
    <n v="27.4"/>
    <n v="26.5"/>
    <n v="25.9"/>
    <n v="26.6"/>
    <n v="27.5"/>
    <n v="27.3"/>
    <n v="25.4"/>
    <n v="23.8"/>
    <n v="22.5"/>
    <n v="22.6"/>
    <n v="22.6"/>
    <n v="0"/>
    <n v="0"/>
    <n v="0"/>
  </r>
  <r>
    <x v="1"/>
    <x v="17"/>
    <x v="8"/>
    <n v="4.5"/>
    <n v="4.5999999999999996"/>
    <n v="4.5999999999999996"/>
    <n v="4.4000000000000004"/>
    <n v="4.5"/>
    <n v="4.4000000000000004"/>
    <n v="4.0999999999999996"/>
    <n v="4"/>
    <n v="4"/>
    <n v="3.9"/>
    <n v="3.9"/>
    <n v="3.6"/>
    <n v="0"/>
    <n v="0"/>
    <n v="0"/>
  </r>
  <r>
    <x v="1"/>
    <x v="17"/>
    <x v="9"/>
    <n v="0.8"/>
    <n v="0.8"/>
    <n v="0.7"/>
    <n v="0.6"/>
    <n v="0.6"/>
    <n v="0.6"/>
    <n v="0.6"/>
    <n v="0.5"/>
    <n v="0.6"/>
    <n v="0.6"/>
    <n v="0.6"/>
    <n v="0.7"/>
    <n v="0"/>
    <n v="0"/>
    <n v="0"/>
  </r>
  <r>
    <x v="1"/>
    <x v="17"/>
    <x v="10"/>
    <n v="0.8"/>
    <n v="0.7"/>
    <n v="0.7"/>
    <n v="0.7"/>
    <n v="0.7"/>
    <n v="0.7"/>
    <n v="0.6"/>
    <n v="0.5"/>
    <n v="0.5"/>
    <n v="0.6"/>
    <n v="0.6"/>
    <n v="0.5"/>
    <n v="0"/>
    <n v="0"/>
    <n v="0"/>
  </r>
  <r>
    <x v="1"/>
    <x v="17"/>
    <x v="11"/>
    <n v="0.4"/>
    <n v="0.4"/>
    <n v="0.4"/>
    <n v="0.4"/>
    <n v="0.4"/>
    <n v="0.4"/>
    <n v="0.4"/>
    <n v="0.4"/>
    <n v="0.3"/>
    <n v="0.3"/>
    <n v="0.3"/>
    <n v="0.3"/>
    <n v="0"/>
    <n v="0"/>
    <n v="0"/>
  </r>
  <r>
    <x v="1"/>
    <x v="17"/>
    <x v="12"/>
    <n v="2"/>
    <n v="1.1000000000000001"/>
    <n v="1.2"/>
    <n v="1.1000000000000001"/>
    <n v="1.1000000000000001"/>
    <n v="1.1000000000000001"/>
    <n v="1.1000000000000001"/>
    <n v="1"/>
    <n v="1"/>
    <n v="1"/>
    <n v="1"/>
    <n v="1"/>
    <n v="0"/>
    <n v="0"/>
    <n v="0"/>
  </r>
  <r>
    <x v="1"/>
    <x v="17"/>
    <x v="13"/>
    <n v="1.1000000000000001"/>
    <n v="0.9"/>
    <n v="0.9"/>
    <n v="0.9"/>
    <n v="0.9"/>
    <n v="0.9"/>
    <n v="0.8"/>
    <n v="0.9"/>
    <n v="0.9"/>
    <n v="0.9"/>
    <n v="0.9"/>
    <n v="0.8"/>
    <n v="0"/>
    <n v="0"/>
    <n v="0"/>
  </r>
  <r>
    <x v="1"/>
    <x v="17"/>
    <x v="14"/>
    <n v="1.9"/>
    <n v="1.5"/>
    <n v="1.3"/>
    <n v="1.4"/>
    <n v="1.3"/>
    <n v="1.2"/>
    <n v="1.2"/>
    <n v="1.2"/>
    <n v="1.2"/>
    <n v="1.2"/>
    <n v="1.2"/>
    <n v="1.3"/>
    <n v="0"/>
    <n v="0"/>
    <n v="0"/>
  </r>
  <r>
    <x v="1"/>
    <x v="17"/>
    <x v="15"/>
    <n v="6.6"/>
    <n v="7.2"/>
    <n v="7"/>
    <n v="6.7"/>
    <n v="7.2"/>
    <n v="7.9"/>
    <n v="7.9"/>
    <n v="7.4"/>
    <n v="6.8"/>
    <n v="6.1"/>
    <n v="6.1"/>
    <n v="6.3"/>
    <n v="0"/>
    <n v="0"/>
    <n v="0"/>
  </r>
  <r>
    <x v="1"/>
    <x v="17"/>
    <x v="16"/>
    <n v="6.7"/>
    <n v="6.6"/>
    <n v="5.5"/>
    <n v="5.3"/>
    <n v="5.3"/>
    <n v="5.5"/>
    <n v="5.4"/>
    <n v="4.5999999999999996"/>
    <n v="4.2"/>
    <n v="3.8"/>
    <n v="4"/>
    <n v="3.8"/>
    <n v="0"/>
    <n v="0"/>
    <n v="0"/>
  </r>
  <r>
    <x v="1"/>
    <x v="17"/>
    <x v="17"/>
    <n v="0.8"/>
    <n v="0.8"/>
    <n v="0.7"/>
    <n v="0.7"/>
    <n v="0.7"/>
    <n v="0.7"/>
    <n v="0.6"/>
    <n v="0.6"/>
    <n v="0.6"/>
    <n v="0.6"/>
    <n v="0.6"/>
    <n v="0.6"/>
    <n v="0"/>
    <n v="0"/>
    <n v="0"/>
  </r>
  <r>
    <x v="1"/>
    <x v="17"/>
    <x v="18"/>
    <n v="2.9"/>
    <n v="2.8"/>
    <n v="3.2"/>
    <n v="3.5"/>
    <n v="3.9"/>
    <n v="4.2"/>
    <n v="4.5999999999999996"/>
    <n v="4.3"/>
    <n v="3.7"/>
    <n v="3.5"/>
    <n v="3.4"/>
    <n v="3.6"/>
    <n v="0"/>
    <n v="0"/>
    <n v="0"/>
  </r>
  <r>
    <x v="1"/>
    <x v="17"/>
    <x v="19"/>
    <n v="2"/>
    <n v="1.8"/>
    <n v="1.7"/>
    <n v="1.9"/>
    <n v="1.9"/>
    <n v="1.9"/>
    <n v="1.9"/>
    <n v="1.8"/>
    <n v="1.7"/>
    <n v="1.6"/>
    <n v="1.5"/>
    <n v="1.5"/>
    <n v="0"/>
    <n v="0"/>
    <n v="0"/>
  </r>
  <r>
    <x v="1"/>
    <x v="17"/>
    <x v="20"/>
    <n v="1.3"/>
    <n v="1.3"/>
    <n v="1.3"/>
    <n v="1.4"/>
    <n v="1.3"/>
    <n v="1.2"/>
    <n v="1.4"/>
    <n v="1.3"/>
    <n v="1.3"/>
    <n v="1.3"/>
    <n v="1.3"/>
    <n v="1.3"/>
    <n v="0"/>
    <n v="0"/>
    <n v="0"/>
  </r>
  <r>
    <x v="1"/>
    <x v="17"/>
    <x v="21"/>
    <n v="19.100000000000001"/>
    <n v="18.399999999999999"/>
    <n v="18"/>
    <n v="18.399999999999999"/>
    <n v="19.3"/>
    <n v="20"/>
    <n v="20.2"/>
    <n v="21.6"/>
    <n v="21.7"/>
    <n v="22"/>
    <n v="22.3"/>
    <n v="23.3"/>
    <n v="0"/>
    <n v="0"/>
    <n v="0"/>
  </r>
  <r>
    <x v="1"/>
    <x v="17"/>
    <x v="22"/>
    <n v="31.3"/>
    <n v="30.9"/>
    <n v="30.8"/>
    <n v="30.3"/>
    <n v="30.7"/>
    <n v="31.1"/>
    <n v="31.7"/>
    <n v="31.9"/>
    <n v="31.9"/>
    <n v="31.7"/>
    <n v="32.5"/>
    <n v="31.7"/>
    <n v="0"/>
    <n v="0"/>
    <n v="0"/>
  </r>
  <r>
    <x v="1"/>
    <x v="17"/>
    <x v="23"/>
    <n v="0"/>
    <n v="0"/>
    <n v="0"/>
    <n v="0"/>
    <n v="0"/>
    <n v="0"/>
    <n v="0"/>
    <n v="0"/>
    <n v="0"/>
    <n v="0"/>
    <n v="0"/>
    <n v="0"/>
    <n v="0"/>
    <n v="0"/>
    <n v="0"/>
  </r>
  <r>
    <x v="1"/>
    <x v="17"/>
    <x v="24"/>
    <n v="5.4"/>
    <n v="5.3"/>
    <n v="4.0999999999999996"/>
    <n v="4.0999999999999996"/>
    <n v="4.4000000000000004"/>
    <n v="8.6"/>
    <n v="6.7"/>
    <n v="6.6"/>
    <n v="6.1"/>
    <n v="5.7"/>
    <n v="6.7"/>
    <n v="6"/>
    <n v="0"/>
    <n v="0"/>
    <n v="0"/>
  </r>
  <r>
    <x v="1"/>
    <x v="17"/>
    <x v="25"/>
    <n v="10.9"/>
    <n v="10.199999999999999"/>
    <n v="11"/>
    <n v="11"/>
    <n v="11.2"/>
    <n v="11.5"/>
    <n v="11.5"/>
    <n v="11.2"/>
    <n v="11.1"/>
    <n v="11.3"/>
    <n v="11.3"/>
    <n v="11.1"/>
    <n v="0"/>
    <n v="0"/>
    <n v="0"/>
  </r>
  <r>
    <x v="1"/>
    <x v="17"/>
    <x v="26"/>
    <n v="1.6"/>
    <n v="1.6"/>
    <n v="1.5"/>
    <n v="1.4"/>
    <n v="1.4"/>
    <n v="1.4"/>
    <n v="1.4"/>
    <n v="1.5"/>
    <n v="1.4"/>
    <n v="1.3"/>
    <n v="1.1000000000000001"/>
    <n v="1.1000000000000001"/>
    <n v="0"/>
    <n v="0"/>
    <n v="0"/>
  </r>
  <r>
    <x v="1"/>
    <x v="17"/>
    <x v="27"/>
    <n v="8"/>
    <n v="7.2"/>
    <n v="7.7"/>
    <n v="7.8"/>
    <n v="8.3000000000000007"/>
    <n v="8.6999999999999993"/>
    <n v="9.4"/>
    <n v="8.6999999999999993"/>
    <n v="8.9"/>
    <n v="9.1"/>
    <n v="9.1999999999999993"/>
    <n v="9.5"/>
    <n v="0"/>
    <n v="0"/>
    <n v="0"/>
  </r>
  <r>
    <x v="1"/>
    <x v="17"/>
    <x v="28"/>
    <n v="6.6"/>
    <n v="6.7"/>
    <n v="6.8"/>
    <n v="6.9"/>
    <n v="7"/>
    <n v="6.9"/>
    <n v="7"/>
    <n v="6.8"/>
    <n v="6.6"/>
    <n v="6.7"/>
    <n v="6.8"/>
    <n v="6.9"/>
    <n v="0"/>
    <n v="0"/>
    <n v="0"/>
  </r>
  <r>
    <x v="1"/>
    <x v="17"/>
    <x v="29"/>
    <n v="5.5"/>
    <n v="5.8"/>
    <n v="5.6"/>
    <n v="5.5"/>
    <n v="5.5"/>
    <n v="5.7"/>
    <n v="5.7"/>
    <n v="5.3"/>
    <n v="5"/>
    <n v="5"/>
    <n v="4.8"/>
    <n v="5.3"/>
    <n v="0"/>
    <n v="0"/>
    <n v="0"/>
  </r>
  <r>
    <x v="1"/>
    <x v="17"/>
    <x v="30"/>
    <n v="2.5"/>
    <n v="2.4"/>
    <n v="2.4"/>
    <n v="2.4"/>
    <n v="2.6"/>
    <n v="2.5"/>
    <n v="2.6"/>
    <n v="2.6"/>
    <n v="2.7"/>
    <n v="2.8"/>
    <n v="2.9"/>
    <n v="2.8"/>
    <n v="0"/>
    <n v="0"/>
    <n v="0"/>
  </r>
  <r>
    <x v="1"/>
    <x v="17"/>
    <x v="31"/>
    <s v=":"/>
    <s v=":"/>
    <s v=":"/>
    <s v=":"/>
    <s v=":"/>
    <s v=":"/>
    <s v=":"/>
    <s v=":"/>
    <s v=":"/>
    <s v=":"/>
    <s v=":"/>
    <s v=":"/>
    <n v="0"/>
    <n v="0"/>
    <n v="0"/>
  </r>
  <r>
    <x v="1"/>
    <x v="17"/>
    <x v="32"/>
    <n v="11.9"/>
    <n v="12"/>
    <n v="11.7"/>
    <n v="11.7"/>
    <n v="12.3"/>
    <n v="12.8"/>
    <n v="13.5"/>
    <n v="12.7"/>
    <n v="12.3"/>
    <n v="12.4"/>
    <n v="13.1"/>
    <n v="13.3"/>
    <n v="0"/>
    <n v="0"/>
    <n v="0"/>
  </r>
  <r>
    <x v="1"/>
    <x v="17"/>
    <x v="33"/>
    <n v="12.2"/>
    <n v="11.6"/>
    <n v="11.4"/>
    <n v="12.8"/>
    <n v="14.5"/>
    <n v="14.3"/>
    <n v="13.9"/>
    <n v="12.9"/>
    <n v="13.2"/>
    <n v="13.6"/>
    <n v="14.2"/>
    <n v="15"/>
    <n v="0"/>
    <n v="0"/>
    <n v="0"/>
  </r>
  <r>
    <x v="1"/>
    <x v="17"/>
    <x v="34"/>
    <n v="13.9"/>
    <n v="14.8"/>
    <n v="14.9"/>
    <n v="15.1"/>
    <n v="15.7"/>
    <n v="15.3"/>
    <n v="15.4"/>
    <n v="16.2"/>
    <n v="16.600000000000001"/>
    <n v="17.2"/>
    <n v="17"/>
    <n v="17.3"/>
    <n v="0"/>
    <n v="0"/>
    <n v="0"/>
  </r>
  <r>
    <x v="1"/>
    <x v="17"/>
    <x v="35"/>
    <n v="21.2"/>
    <n v="21.8"/>
    <n v="21.3"/>
    <n v="21.6"/>
    <n v="21.8"/>
    <n v="21.9"/>
    <n v="23.8"/>
    <n v="23.1"/>
    <n v="23.5"/>
    <n v="23.7"/>
    <n v="24"/>
    <n v="24.3"/>
    <n v="0"/>
    <n v="0"/>
    <n v="0"/>
  </r>
  <r>
    <x v="1"/>
    <x v="17"/>
    <x v="36"/>
    <n v="49.3"/>
    <n v="50.5"/>
    <n v="51.1"/>
    <n v="51.7"/>
    <n v="52.6"/>
    <n v="53.5"/>
    <n v="56.1"/>
    <n v="56.9"/>
    <n v="57.2"/>
    <n v="58.1"/>
    <n v="58.8"/>
    <n v="59.1"/>
    <n v="0"/>
    <n v="0"/>
    <n v="0"/>
  </r>
  <r>
    <x v="1"/>
    <x v="17"/>
    <x v="37"/>
    <n v="7.4"/>
    <n v="7.4"/>
    <n v="7.8"/>
    <n v="7.8"/>
    <n v="7.9"/>
    <n v="8.1999999999999993"/>
    <n v="8.1999999999999993"/>
    <n v="9.1"/>
    <n v="9.4"/>
    <n v="9.6999999999999993"/>
    <n v="10.1"/>
    <n v="10.3"/>
    <n v="0"/>
    <n v="0"/>
    <n v="0"/>
  </r>
  <r>
    <x v="1"/>
    <x v="17"/>
    <x v="38"/>
    <n v="0"/>
    <n v="0"/>
    <n v="0"/>
    <n v="0"/>
    <n v="0"/>
    <n v="0"/>
    <n v="0"/>
    <n v="0"/>
    <n v="0"/>
    <n v="0"/>
    <n v="0"/>
    <n v="0"/>
    <n v="0"/>
    <n v="0"/>
    <n v="0"/>
  </r>
  <r>
    <x v="1"/>
    <x v="17"/>
    <x v="39"/>
    <n v="69.900000000000006"/>
    <n v="71.8"/>
    <n v="71.900000000000006"/>
    <n v="72.599999999999994"/>
    <n v="74"/>
    <n v="74.599999999999994"/>
    <n v="77"/>
    <n v="78.099999999999994"/>
    <n v="79.5"/>
    <n v="81.2"/>
    <n v="82.3"/>
    <n v="83.3"/>
    <n v="0"/>
    <n v="0"/>
    <n v="0"/>
  </r>
  <r>
    <x v="1"/>
    <x v="17"/>
    <x v="40"/>
    <n v="25.5"/>
    <n v="26.3"/>
    <n v="26.1"/>
    <n v="26.1"/>
    <n v="27.1"/>
    <n v="27.2"/>
    <n v="27.9"/>
    <n v="29.3"/>
    <n v="29.8"/>
    <n v="30.3"/>
    <n v="30.9"/>
    <n v="31.3"/>
    <n v="0"/>
    <n v="0"/>
    <n v="0"/>
  </r>
  <r>
    <x v="1"/>
    <x v="17"/>
    <x v="41"/>
    <n v="44.3"/>
    <n v="45.5"/>
    <n v="45.8"/>
    <n v="46.5"/>
    <n v="46.9"/>
    <n v="47.4"/>
    <n v="49"/>
    <n v="48.8"/>
    <n v="49.7"/>
    <n v="50.8"/>
    <n v="51.4"/>
    <n v="52"/>
    <n v="0"/>
    <n v="0"/>
    <n v="0"/>
  </r>
  <r>
    <x v="1"/>
    <x v="18"/>
    <x v="0"/>
    <n v="54.6"/>
    <n v="55"/>
    <n v="54.5"/>
    <n v="56"/>
    <n v="56.2"/>
    <n v="57"/>
    <n v="57.3"/>
    <n v="58.2"/>
    <n v="58.8"/>
    <n v="59.9"/>
    <n v="60.5"/>
    <n v="61.3"/>
    <n v="0"/>
    <n v="0"/>
    <n v="0"/>
  </r>
  <r>
    <x v="1"/>
    <x v="18"/>
    <x v="1"/>
    <n v="2.8"/>
    <n v="2.7"/>
    <n v="2.8"/>
    <n v="2.9"/>
    <n v="2.7"/>
    <n v="2.7"/>
    <n v="2.5"/>
    <n v="2.4"/>
    <n v="2.4"/>
    <n v="2.4"/>
    <n v="2.4"/>
    <n v="2.4"/>
    <n v="0"/>
    <n v="0"/>
    <n v="0"/>
  </r>
  <r>
    <x v="1"/>
    <x v="18"/>
    <x v="2"/>
    <n v="0.8"/>
    <n v="0.8"/>
    <n v="0.9"/>
    <n v="1"/>
    <n v="0.9"/>
    <n v="0.9"/>
    <n v="0.9"/>
    <n v="1"/>
    <n v="1"/>
    <n v="1.1000000000000001"/>
    <n v="1.1000000000000001"/>
    <n v="1.1000000000000001"/>
    <n v="0"/>
    <n v="0"/>
    <n v="0"/>
  </r>
  <r>
    <x v="1"/>
    <x v="18"/>
    <x v="3"/>
    <n v="0.2"/>
    <n v="0.2"/>
    <n v="0.2"/>
    <n v="0.2"/>
    <n v="0.2"/>
    <n v="0.2"/>
    <n v="0.2"/>
    <n v="0.2"/>
    <n v="0.2"/>
    <n v="0.2"/>
    <n v="0.2"/>
    <n v="0.2"/>
    <n v="0"/>
    <n v="0"/>
    <n v="0"/>
  </r>
  <r>
    <x v="1"/>
    <x v="18"/>
    <x v="4"/>
    <n v="0.1"/>
    <n v="0.1"/>
    <n v="0.1"/>
    <n v="0.2"/>
    <n v="0.2"/>
    <n v="0.2"/>
    <n v="0.2"/>
    <n v="0.2"/>
    <n v="0.2"/>
    <n v="0.2"/>
    <n v="0.2"/>
    <n v="0.2"/>
    <n v="0"/>
    <n v="0"/>
    <n v="0"/>
  </r>
  <r>
    <x v="1"/>
    <x v="18"/>
    <x v="5"/>
    <n v="0"/>
    <n v="0"/>
    <n v="0"/>
    <n v="0"/>
    <n v="0"/>
    <n v="0"/>
    <n v="0.1"/>
    <n v="0.1"/>
    <n v="0.1"/>
    <n v="0.1"/>
    <n v="0.1"/>
    <n v="0.1"/>
    <n v="0"/>
    <n v="0"/>
    <n v="0"/>
  </r>
  <r>
    <x v="1"/>
    <x v="18"/>
    <x v="6"/>
    <n v="0.1"/>
    <n v="0.1"/>
    <n v="0.1"/>
    <n v="0.1"/>
    <n v="0.1"/>
    <n v="0.1"/>
    <n v="0.1"/>
    <n v="0.1"/>
    <n v="0.1"/>
    <n v="0.1"/>
    <n v="0.1"/>
    <n v="0.1"/>
    <n v="0"/>
    <n v="0"/>
    <n v="0"/>
  </r>
  <r>
    <x v="1"/>
    <x v="18"/>
    <x v="7"/>
    <n v="8.1"/>
    <n v="8.1"/>
    <n v="7.7"/>
    <n v="7.3"/>
    <n v="7.7"/>
    <n v="7.6"/>
    <n v="7.7"/>
    <n v="7.2"/>
    <n v="7.3"/>
    <n v="7.3"/>
    <n v="7.5"/>
    <n v="7.8"/>
    <n v="0"/>
    <n v="0"/>
    <n v="0"/>
  </r>
  <r>
    <x v="1"/>
    <x v="18"/>
    <x v="8"/>
    <n v="1.6"/>
    <n v="1.9"/>
    <n v="1.9"/>
    <n v="1.9"/>
    <n v="1.9"/>
    <n v="1.8"/>
    <n v="1.8"/>
    <n v="1.8"/>
    <n v="1.8"/>
    <n v="1.8"/>
    <n v="1.8"/>
    <n v="1.8"/>
    <n v="0"/>
    <n v="0"/>
    <n v="0"/>
  </r>
  <r>
    <x v="1"/>
    <x v="18"/>
    <x v="9"/>
    <n v="0.4"/>
    <n v="0.3"/>
    <n v="0.3"/>
    <n v="0.3"/>
    <n v="0.3"/>
    <n v="0.2"/>
    <n v="0.2"/>
    <n v="0.2"/>
    <n v="0.3"/>
    <n v="0.3"/>
    <n v="0.3"/>
    <n v="0.3"/>
    <n v="0"/>
    <n v="0"/>
    <n v="0"/>
  </r>
  <r>
    <x v="1"/>
    <x v="18"/>
    <x v="10"/>
    <n v="0.7"/>
    <n v="0.6"/>
    <n v="0.6"/>
    <n v="0.6"/>
    <n v="0.6"/>
    <n v="0.6"/>
    <n v="0.6"/>
    <n v="0.6"/>
    <n v="0.6"/>
    <n v="0.6"/>
    <n v="0.6"/>
    <n v="0.6"/>
    <n v="0"/>
    <n v="0"/>
    <n v="0"/>
  </r>
  <r>
    <x v="1"/>
    <x v="18"/>
    <x v="11"/>
    <n v="0.1"/>
    <n v="0.1"/>
    <n v="0.1"/>
    <n v="0.2"/>
    <n v="0.2"/>
    <n v="0.2"/>
    <n v="0.2"/>
    <n v="0.2"/>
    <n v="0.2"/>
    <n v="0.2"/>
    <n v="0.2"/>
    <n v="0.2"/>
    <n v="0"/>
    <n v="0"/>
    <n v="0"/>
  </r>
  <r>
    <x v="1"/>
    <x v="18"/>
    <x v="12"/>
    <n v="0.4"/>
    <n v="0.4"/>
    <n v="0.4"/>
    <n v="0.4"/>
    <n v="0.4"/>
    <n v="0.5"/>
    <n v="0.5"/>
    <n v="0.5"/>
    <n v="0.5"/>
    <n v="0.5"/>
    <n v="0.5"/>
    <n v="0.6"/>
    <n v="0"/>
    <n v="0"/>
    <n v="0"/>
  </r>
  <r>
    <x v="1"/>
    <x v="18"/>
    <x v="13"/>
    <n v="0.4"/>
    <n v="0.4"/>
    <n v="0.4"/>
    <n v="0.5"/>
    <n v="0.5"/>
    <n v="0.5"/>
    <n v="0.5"/>
    <n v="0.5"/>
    <n v="0.6"/>
    <n v="0.5"/>
    <n v="0.6"/>
    <n v="0.4"/>
    <n v="0"/>
    <n v="0"/>
    <n v="0"/>
  </r>
  <r>
    <x v="1"/>
    <x v="18"/>
    <x v="14"/>
    <n v="1.1000000000000001"/>
    <n v="1"/>
    <n v="0.9"/>
    <n v="0.8"/>
    <n v="0.8"/>
    <n v="0.8"/>
    <n v="0.7"/>
    <n v="0.7"/>
    <n v="0.9"/>
    <n v="1"/>
    <n v="1"/>
    <n v="1.2"/>
    <n v="0"/>
    <n v="0"/>
    <n v="0"/>
  </r>
  <r>
    <x v="1"/>
    <x v="18"/>
    <x v="15"/>
    <n v="1"/>
    <n v="1.1000000000000001"/>
    <n v="0.9"/>
    <n v="0.9"/>
    <n v="1"/>
    <n v="0.9"/>
    <n v="0.9"/>
    <n v="0.9"/>
    <n v="0.8"/>
    <n v="0.9"/>
    <n v="0.8"/>
    <n v="0.8"/>
    <n v="0"/>
    <n v="0"/>
    <n v="0"/>
  </r>
  <r>
    <x v="1"/>
    <x v="18"/>
    <x v="16"/>
    <n v="1.7"/>
    <n v="1.4"/>
    <n v="1.1000000000000001"/>
    <n v="0.8"/>
    <n v="0.9"/>
    <n v="0.9"/>
    <n v="1.1000000000000001"/>
    <n v="1"/>
    <n v="0.9"/>
    <n v="0.8"/>
    <n v="0.9"/>
    <n v="1"/>
    <n v="0"/>
    <n v="0"/>
    <n v="0"/>
  </r>
  <r>
    <x v="1"/>
    <x v="18"/>
    <x v="17"/>
    <n v="0.3"/>
    <n v="0.2"/>
    <n v="0.2"/>
    <n v="0.2"/>
    <n v="0.2"/>
    <n v="0.2"/>
    <n v="0.2"/>
    <n v="0.2"/>
    <n v="0.2"/>
    <n v="0.2"/>
    <n v="0.2"/>
    <n v="0.2"/>
    <n v="0"/>
    <n v="0"/>
    <n v="0"/>
  </r>
  <r>
    <x v="1"/>
    <x v="18"/>
    <x v="18"/>
    <n v="0.5"/>
    <n v="0.8"/>
    <n v="0.8"/>
    <n v="0.8"/>
    <n v="1"/>
    <n v="1"/>
    <n v="0.9"/>
    <n v="0.6"/>
    <n v="0.6"/>
    <n v="0.6"/>
    <n v="0.6"/>
    <n v="0.6"/>
    <n v="0"/>
    <n v="0"/>
    <n v="0"/>
  </r>
  <r>
    <x v="1"/>
    <x v="18"/>
    <x v="19"/>
    <n v="0.6"/>
    <n v="0.6"/>
    <n v="0.6"/>
    <n v="0.8"/>
    <n v="0.8"/>
    <n v="0.8"/>
    <n v="0.8"/>
    <n v="0.9"/>
    <n v="0.9"/>
    <n v="0.9"/>
    <n v="0.9"/>
    <n v="0.9"/>
    <n v="0"/>
    <n v="0"/>
    <n v="0"/>
  </r>
  <r>
    <x v="1"/>
    <x v="18"/>
    <x v="20"/>
    <n v="0.4"/>
    <n v="0.4"/>
    <n v="0.4"/>
    <n v="0.4"/>
    <n v="0.4"/>
    <n v="0.4"/>
    <n v="0.4"/>
    <n v="0.5"/>
    <n v="0.5"/>
    <n v="0.6"/>
    <n v="0.6"/>
    <n v="0.6"/>
    <n v="0"/>
    <n v="0"/>
    <n v="0"/>
  </r>
  <r>
    <x v="1"/>
    <x v="18"/>
    <x v="21"/>
    <n v="3.9"/>
    <n v="4"/>
    <n v="4"/>
    <n v="4.0999999999999996"/>
    <n v="4.3"/>
    <n v="4.2"/>
    <n v="4.5"/>
    <n v="4.8"/>
    <n v="5.0999999999999996"/>
    <n v="5.3"/>
    <n v="5.5"/>
    <n v="5.8"/>
    <n v="0"/>
    <n v="0"/>
    <n v="0"/>
  </r>
  <r>
    <x v="1"/>
    <x v="18"/>
    <x v="22"/>
    <n v="6.3"/>
    <n v="6.2"/>
    <n v="6"/>
    <n v="6"/>
    <n v="6.1"/>
    <n v="6.1"/>
    <n v="6.2"/>
    <n v="6.4"/>
    <n v="6.3"/>
    <n v="6.3"/>
    <n v="6.5"/>
    <n v="6.1"/>
    <n v="0"/>
    <n v="0"/>
    <n v="0"/>
  </r>
  <r>
    <x v="1"/>
    <x v="18"/>
    <x v="23"/>
    <n v="0"/>
    <n v="0"/>
    <n v="0"/>
    <n v="0"/>
    <n v="0"/>
    <n v="0"/>
    <n v="0"/>
    <n v="0"/>
    <n v="0"/>
    <n v="0"/>
    <n v="0"/>
    <n v="0"/>
    <n v="0"/>
    <n v="0"/>
    <n v="0"/>
  </r>
  <r>
    <x v="1"/>
    <x v="18"/>
    <x v="24"/>
    <n v="0.1"/>
    <n v="0.1"/>
    <n v="0"/>
    <n v="0.1"/>
    <n v="0.1"/>
    <n v="0.1"/>
    <n v="0.1"/>
    <n v="0.1"/>
    <n v="0.2"/>
    <n v="0.2"/>
    <n v="0.2"/>
    <n v="0.2"/>
    <n v="0"/>
    <n v="0"/>
    <n v="0"/>
  </r>
  <r>
    <x v="1"/>
    <x v="18"/>
    <x v="25"/>
    <n v="3.1"/>
    <n v="3.2"/>
    <n v="3.2"/>
    <n v="3.9"/>
    <n v="3.4"/>
    <n v="4"/>
    <n v="4"/>
    <n v="3.8"/>
    <n v="3.8"/>
    <n v="3.8"/>
    <n v="3.8"/>
    <n v="3.8"/>
    <n v="0"/>
    <n v="0"/>
    <n v="0"/>
  </r>
  <r>
    <x v="1"/>
    <x v="18"/>
    <x v="26"/>
    <n v="0.3"/>
    <n v="0.4"/>
    <n v="0.4"/>
    <n v="0.3"/>
    <n v="0.3"/>
    <n v="0.3"/>
    <n v="0.3"/>
    <n v="0.3"/>
    <n v="0.3"/>
    <n v="0.3"/>
    <n v="0.3"/>
    <n v="0.3"/>
    <n v="0"/>
    <n v="0"/>
    <n v="0"/>
  </r>
  <r>
    <x v="1"/>
    <x v="18"/>
    <x v="27"/>
    <n v="1.7"/>
    <n v="1.6"/>
    <n v="1.6"/>
    <n v="1.7"/>
    <n v="1.7"/>
    <n v="1.7"/>
    <n v="1.8"/>
    <n v="2"/>
    <n v="2.1"/>
    <n v="2.1"/>
    <n v="2.1"/>
    <n v="2.2000000000000002"/>
    <n v="0"/>
    <n v="0"/>
    <n v="0"/>
  </r>
  <r>
    <x v="1"/>
    <x v="18"/>
    <x v="28"/>
    <n v="0.7"/>
    <n v="0.7"/>
    <n v="0.7"/>
    <n v="0.7"/>
    <n v="0.7"/>
    <n v="0.7"/>
    <n v="0.7"/>
    <n v="0.7"/>
    <n v="0.7"/>
    <n v="0.8"/>
    <n v="0.8"/>
    <n v="0.8"/>
    <n v="0"/>
    <n v="0"/>
    <n v="0"/>
  </r>
  <r>
    <x v="1"/>
    <x v="18"/>
    <x v="29"/>
    <n v="0.6"/>
    <n v="0.6"/>
    <n v="0.5"/>
    <n v="0.5"/>
    <n v="0.5"/>
    <n v="0.5"/>
    <n v="0.5"/>
    <n v="0.4"/>
    <n v="0.4"/>
    <n v="0.4"/>
    <n v="0.4"/>
    <n v="0.5"/>
    <n v="0"/>
    <n v="0"/>
    <n v="0"/>
  </r>
  <r>
    <x v="1"/>
    <x v="18"/>
    <x v="30"/>
    <n v="0.5"/>
    <n v="0.4"/>
    <n v="0.4"/>
    <n v="0.4"/>
    <n v="0.4"/>
    <n v="0.4"/>
    <n v="0.4"/>
    <n v="0.5"/>
    <n v="0.5"/>
    <n v="0.5"/>
    <n v="0.6"/>
    <n v="0.6"/>
    <n v="0"/>
    <n v="0"/>
    <n v="0"/>
  </r>
  <r>
    <x v="1"/>
    <x v="18"/>
    <x v="31"/>
    <s v=":"/>
    <s v=":"/>
    <s v=":"/>
    <s v=":"/>
    <s v=":"/>
    <s v=":"/>
    <s v=":"/>
    <s v=":"/>
    <s v=":"/>
    <s v=":"/>
    <s v=":"/>
    <s v=":"/>
    <n v="0"/>
    <n v="0"/>
    <n v="0"/>
  </r>
  <r>
    <x v="1"/>
    <x v="18"/>
    <x v="32"/>
    <n v="1.6"/>
    <n v="1.6"/>
    <n v="1.6"/>
    <n v="1.6"/>
    <n v="1.6"/>
    <n v="1.5"/>
    <n v="1.6"/>
    <n v="1.7"/>
    <n v="1.6"/>
    <n v="1.7"/>
    <n v="1.7"/>
    <n v="1.7"/>
    <n v="0"/>
    <n v="0"/>
    <n v="0"/>
  </r>
  <r>
    <x v="1"/>
    <x v="18"/>
    <x v="33"/>
    <n v="1.3"/>
    <n v="1.2"/>
    <n v="1.1000000000000001"/>
    <n v="1.2"/>
    <n v="1.3"/>
    <n v="1.3"/>
    <n v="1.3"/>
    <n v="1.4"/>
    <n v="1.4"/>
    <n v="1.5"/>
    <n v="1.6"/>
    <n v="1.6"/>
    <n v="0"/>
    <n v="0"/>
    <n v="0"/>
  </r>
  <r>
    <x v="1"/>
    <x v="18"/>
    <x v="34"/>
    <n v="3.1"/>
    <n v="3.2"/>
    <n v="3.3"/>
    <n v="3.4"/>
    <n v="3.4"/>
    <n v="3.5"/>
    <n v="3.5"/>
    <n v="3.7"/>
    <n v="3.7"/>
    <n v="3.7"/>
    <n v="3.7"/>
    <n v="3.7"/>
    <n v="0"/>
    <n v="0"/>
    <n v="0"/>
  </r>
  <r>
    <x v="1"/>
    <x v="18"/>
    <x v="35"/>
    <n v="4.5"/>
    <n v="4.5999999999999996"/>
    <n v="4.5"/>
    <n v="4.7"/>
    <n v="4.8"/>
    <n v="4.7"/>
    <n v="4.4000000000000004"/>
    <n v="4.5999999999999996"/>
    <n v="4.5999999999999996"/>
    <n v="4.7"/>
    <n v="4.7"/>
    <n v="4.7"/>
    <n v="0"/>
    <n v="0"/>
    <n v="0"/>
  </r>
  <r>
    <x v="1"/>
    <x v="18"/>
    <x v="36"/>
    <n v="12.7"/>
    <n v="12.9"/>
    <n v="13.1"/>
    <n v="13.3"/>
    <n v="13.4"/>
    <n v="13.6"/>
    <n v="13.9"/>
    <n v="14.2"/>
    <n v="14.3"/>
    <n v="14.3"/>
    <n v="14.3"/>
    <n v="14.5"/>
    <n v="0"/>
    <n v="0"/>
    <n v="0"/>
  </r>
  <r>
    <x v="1"/>
    <x v="18"/>
    <x v="37"/>
    <n v="1.3"/>
    <n v="1.3"/>
    <n v="1.3"/>
    <n v="1.4"/>
    <n v="1.4"/>
    <n v="1.3"/>
    <n v="1.3"/>
    <n v="1.3"/>
    <n v="1.4"/>
    <n v="1.5"/>
    <n v="1.5"/>
    <n v="1.6"/>
    <n v="0"/>
    <n v="0"/>
    <n v="0"/>
  </r>
  <r>
    <x v="1"/>
    <x v="18"/>
    <x v="38"/>
    <n v="0"/>
    <n v="0"/>
    <n v="0"/>
    <n v="0"/>
    <n v="0"/>
    <n v="0"/>
    <n v="0"/>
    <n v="0"/>
    <n v="0"/>
    <n v="0"/>
    <n v="0"/>
    <n v="0"/>
    <n v="0"/>
    <n v="0"/>
    <n v="0"/>
  </r>
  <r>
    <x v="1"/>
    <x v="18"/>
    <x v="39"/>
    <n v="17.899999999999999"/>
    <n v="18.2"/>
    <n v="18.5"/>
    <n v="18.8"/>
    <n v="18.899999999999999"/>
    <n v="19.2"/>
    <n v="19.2"/>
    <n v="19.8"/>
    <n v="19.8"/>
    <n v="20"/>
    <n v="20"/>
    <n v="20.100000000000001"/>
    <n v="0"/>
    <n v="0"/>
    <n v="0"/>
  </r>
  <r>
    <x v="1"/>
    <x v="18"/>
    <x v="40"/>
    <n v="4.4000000000000004"/>
    <n v="4.5"/>
    <n v="4.5"/>
    <n v="4.5999999999999996"/>
    <n v="4.5999999999999996"/>
    <n v="4.7"/>
    <n v="4.8"/>
    <n v="5"/>
    <n v="5"/>
    <n v="4.9000000000000004"/>
    <n v="4.8"/>
    <n v="4.9000000000000004"/>
    <n v="0"/>
    <n v="0"/>
    <n v="0"/>
  </r>
  <r>
    <x v="1"/>
    <x v="18"/>
    <x v="41"/>
    <n v="13.5"/>
    <n v="13.7"/>
    <n v="14"/>
    <n v="14.2"/>
    <n v="14.3"/>
    <n v="14.5"/>
    <n v="14.4"/>
    <n v="14.8"/>
    <n v="14.8"/>
    <n v="15.1"/>
    <n v="15.1"/>
    <n v="15.2"/>
    <n v="0"/>
    <n v="0"/>
    <n v="0"/>
  </r>
  <r>
    <x v="1"/>
    <x v="19"/>
    <x v="0"/>
    <n v="128.69999999999999"/>
    <n v="129.1"/>
    <n v="129"/>
    <n v="129.4"/>
    <n v="132.1"/>
    <n v="133.9"/>
    <n v="135.9"/>
    <n v="136.4"/>
    <n v="135.6"/>
    <n v="134.6"/>
    <n v="139.5"/>
    <n v="139"/>
    <n v="136.69999999999999"/>
    <n v="137.1"/>
    <n v="140.69999999999999"/>
  </r>
  <r>
    <x v="1"/>
    <x v="19"/>
    <x v="1"/>
    <n v="3"/>
    <n v="2.9"/>
    <n v="2.9"/>
    <n v="3"/>
    <n v="2.9"/>
    <n v="2.7"/>
    <n v="2.6"/>
    <n v="2.6"/>
    <n v="2.5"/>
    <n v="2.5"/>
    <n v="2.5"/>
    <n v="2.4"/>
    <n v="2.2999999999999998"/>
    <n v="2.2999999999999998"/>
    <n v="2.2999999999999998"/>
  </r>
  <r>
    <x v="1"/>
    <x v="19"/>
    <x v="2"/>
    <n v="2.5"/>
    <n v="2.4"/>
    <n v="2.6"/>
    <n v="2.6"/>
    <n v="2.6"/>
    <n v="2.5"/>
    <n v="2.5"/>
    <n v="2.5"/>
    <n v="2.6"/>
    <n v="2.7"/>
    <n v="2.7"/>
    <n v="2.8"/>
    <n v="3.1"/>
    <n v="3.1"/>
    <n v="3.2"/>
  </r>
  <r>
    <x v="1"/>
    <x v="19"/>
    <x v="3"/>
    <n v="0.3"/>
    <n v="0.3"/>
    <n v="0.3"/>
    <n v="0.3"/>
    <n v="0.3"/>
    <n v="0.3"/>
    <n v="0.3"/>
    <n v="0.3"/>
    <n v="0.3"/>
    <n v="0.3"/>
    <s v=":"/>
    <s v=":"/>
    <n v="0.3"/>
    <n v="0.3"/>
    <n v="0.3"/>
  </r>
  <r>
    <x v="1"/>
    <x v="19"/>
    <x v="4"/>
    <n v="1"/>
    <n v="1.1000000000000001"/>
    <n v="1"/>
    <n v="1.1000000000000001"/>
    <n v="1.3"/>
    <n v="1.5"/>
    <n v="1.6"/>
    <n v="1.5"/>
    <n v="1.2"/>
    <n v="1.1000000000000001"/>
    <s v=":"/>
    <s v=":"/>
    <n v="2"/>
    <n v="2.1"/>
    <n v="2.2000000000000002"/>
  </r>
  <r>
    <x v="1"/>
    <x v="19"/>
    <x v="5"/>
    <n v="0.2"/>
    <n v="0.2"/>
    <n v="0.2"/>
    <n v="0.3"/>
    <n v="0.3"/>
    <n v="0.3"/>
    <n v="0.3"/>
    <n v="0.4"/>
    <n v="0.3"/>
    <n v="0.3"/>
    <s v=":"/>
    <s v=":"/>
    <n v="0.3"/>
    <n v="0.3"/>
    <n v="0.3"/>
  </r>
  <r>
    <x v="1"/>
    <x v="19"/>
    <x v="6"/>
    <n v="0.8"/>
    <n v="0.9"/>
    <n v="0.8"/>
    <n v="0.8"/>
    <n v="1"/>
    <n v="1.2"/>
    <n v="1.3"/>
    <n v="1.1000000000000001"/>
    <n v="0.9"/>
    <n v="0.8"/>
    <s v=":"/>
    <s v=":"/>
    <n v="1.8"/>
    <n v="1.8"/>
    <n v="1.9"/>
  </r>
  <r>
    <x v="1"/>
    <x v="19"/>
    <x v="7"/>
    <n v="22.7"/>
    <n v="22.6"/>
    <n v="21.8"/>
    <n v="21.1"/>
    <n v="21.6"/>
    <n v="21.8"/>
    <n v="21.9"/>
    <n v="21.3"/>
    <n v="20.7"/>
    <n v="20.2"/>
    <n v="21.1"/>
    <n v="22.2"/>
    <n v="20.7"/>
    <n v="20.8"/>
    <n v="21.4"/>
  </r>
  <r>
    <x v="1"/>
    <x v="19"/>
    <x v="8"/>
    <n v="3.5"/>
    <n v="3.5"/>
    <n v="3.6"/>
    <n v="3.6"/>
    <n v="3.6"/>
    <n v="3.7"/>
    <n v="3.7"/>
    <n v="3.8"/>
    <n v="3.9"/>
    <n v="3.9"/>
    <n v="4"/>
    <n v="4"/>
    <n v="3.9"/>
    <n v="4.0999999999999996"/>
    <n v="4.3"/>
  </r>
  <r>
    <x v="1"/>
    <x v="19"/>
    <x v="9"/>
    <n v="0.9"/>
    <n v="0.8"/>
    <n v="0.7"/>
    <n v="0.7"/>
    <n v="0.6"/>
    <n v="0.5"/>
    <n v="0.5"/>
    <n v="0.6"/>
    <n v="0.6"/>
    <n v="0.6"/>
    <n v="0.7"/>
    <n v="0.7"/>
    <s v=":"/>
    <s v=":"/>
    <s v=":"/>
  </r>
  <r>
    <x v="1"/>
    <x v="19"/>
    <x v="10"/>
    <n v="0.6"/>
    <n v="0.6"/>
    <n v="0.6"/>
    <n v="0.6"/>
    <n v="0.6"/>
    <n v="0.6"/>
    <n v="0.6"/>
    <n v="0.5"/>
    <n v="0.6"/>
    <n v="0.6"/>
    <n v="0.6"/>
    <n v="0.5"/>
    <s v=":"/>
    <s v=":"/>
    <s v=":"/>
  </r>
  <r>
    <x v="1"/>
    <x v="19"/>
    <x v="11"/>
    <n v="0.2"/>
    <n v="0.2"/>
    <n v="0.2"/>
    <n v="0.2"/>
    <n v="0.2"/>
    <n v="0.2"/>
    <n v="0.2"/>
    <n v="0.1"/>
    <n v="0.1"/>
    <n v="0.1"/>
    <n v="0.1"/>
    <n v="0.1"/>
    <s v=":"/>
    <s v=":"/>
    <s v=":"/>
  </r>
  <r>
    <x v="1"/>
    <x v="19"/>
    <x v="12"/>
    <n v="0.5"/>
    <n v="0.5"/>
    <n v="0.6"/>
    <n v="0.6"/>
    <n v="0.7"/>
    <n v="0.7"/>
    <n v="0.7"/>
    <n v="0.7"/>
    <n v="0.6"/>
    <n v="0.6"/>
    <n v="0.6"/>
    <n v="0.6"/>
    <n v="0.6"/>
    <n v="0.6"/>
    <n v="0.6"/>
  </r>
  <r>
    <x v="1"/>
    <x v="19"/>
    <x v="13"/>
    <n v="1.4"/>
    <n v="1.3"/>
    <n v="1.2"/>
    <n v="1.2"/>
    <n v="1.2"/>
    <n v="1.2"/>
    <n v="1.1000000000000001"/>
    <n v="1.1000000000000001"/>
    <n v="1.1000000000000001"/>
    <n v="1.2"/>
    <n v="1.2"/>
    <n v="1.3"/>
    <n v="1.2"/>
    <n v="1.2"/>
    <n v="1.2"/>
  </r>
  <r>
    <x v="1"/>
    <x v="19"/>
    <x v="14"/>
    <n v="1.2"/>
    <n v="1.2"/>
    <n v="1.1000000000000001"/>
    <n v="0.9"/>
    <n v="1"/>
    <n v="1"/>
    <n v="0.9"/>
    <n v="0.9"/>
    <n v="1.1000000000000001"/>
    <n v="1.1000000000000001"/>
    <n v="1.1000000000000001"/>
    <n v="1.2"/>
    <n v="1.2"/>
    <n v="1.1000000000000001"/>
    <n v="1.2"/>
  </r>
  <r>
    <x v="1"/>
    <x v="19"/>
    <x v="15"/>
    <n v="6.1"/>
    <n v="6.3"/>
    <n v="6"/>
    <n v="6"/>
    <n v="6.5"/>
    <n v="6.6"/>
    <n v="6.9"/>
    <n v="6.8"/>
    <n v="6.3"/>
    <n v="6"/>
    <n v="6.1"/>
    <n v="6.4"/>
    <n v="6.2"/>
    <n v="6.2"/>
    <n v="6.6"/>
  </r>
  <r>
    <x v="1"/>
    <x v="19"/>
    <x v="16"/>
    <n v="4"/>
    <n v="4.0999999999999996"/>
    <n v="4.2"/>
    <n v="3.6"/>
    <n v="3.7"/>
    <n v="3.9"/>
    <n v="3.9"/>
    <n v="3.6"/>
    <n v="3.3"/>
    <n v="3.2"/>
    <n v="3.6"/>
    <n v="4.2"/>
    <n v="3.4"/>
    <n v="3"/>
    <n v="2.8"/>
  </r>
  <r>
    <x v="1"/>
    <x v="19"/>
    <x v="17"/>
    <n v="3"/>
    <n v="2.6"/>
    <n v="2.4"/>
    <n v="2.2999999999999998"/>
    <n v="2.2000000000000002"/>
    <n v="2.2000000000000002"/>
    <n v="2.1"/>
    <n v="1.9"/>
    <n v="1.8"/>
    <n v="1.8"/>
    <n v="1.7"/>
    <n v="1.7"/>
    <n v="1.7"/>
    <n v="1.9"/>
    <n v="1.9"/>
  </r>
  <r>
    <x v="1"/>
    <x v="19"/>
    <x v="18"/>
    <n v="1.4"/>
    <n v="1.5"/>
    <n v="1.3"/>
    <n v="1.2"/>
    <n v="1.3"/>
    <n v="1.3"/>
    <n v="1.4"/>
    <n v="1.3"/>
    <n v="1.2"/>
    <n v="1.1000000000000001"/>
    <n v="1.4"/>
    <n v="1.5"/>
    <n v="1.3"/>
    <n v="1.3"/>
    <n v="1.4"/>
  </r>
  <r>
    <x v="1"/>
    <x v="19"/>
    <x v="19"/>
    <n v="1.2"/>
    <n v="1.1000000000000001"/>
    <n v="1.1000000000000001"/>
    <n v="1.1000000000000001"/>
    <n v="1.1000000000000001"/>
    <n v="1.1000000000000001"/>
    <n v="1.1000000000000001"/>
    <n v="1.1000000000000001"/>
    <n v="1.1000000000000001"/>
    <n v="1.1000000000000001"/>
    <n v="1"/>
    <n v="1"/>
    <n v="1"/>
    <n v="1"/>
    <n v="0.9"/>
  </r>
  <r>
    <x v="1"/>
    <x v="19"/>
    <x v="20"/>
    <n v="0.7"/>
    <n v="0.6"/>
    <n v="0.7"/>
    <n v="0.6"/>
    <n v="0.6"/>
    <n v="0.6"/>
    <n v="0.7"/>
    <n v="0.7"/>
    <n v="0.7"/>
    <n v="0.7"/>
    <n v="0.7"/>
    <n v="0.9"/>
    <n v="0.9"/>
    <n v="0.9"/>
    <n v="1"/>
  </r>
  <r>
    <x v="1"/>
    <x v="19"/>
    <x v="21"/>
    <n v="9.1"/>
    <n v="8.8000000000000007"/>
    <n v="8.8000000000000007"/>
    <n v="9.1"/>
    <n v="9.8000000000000007"/>
    <n v="10.1"/>
    <n v="10.3"/>
    <n v="10.7"/>
    <n v="10.6"/>
    <n v="10.6"/>
    <n v="10.5"/>
    <n v="10.3"/>
    <n v="10.5"/>
    <n v="10.7"/>
    <n v="11"/>
  </r>
  <r>
    <x v="1"/>
    <x v="19"/>
    <x v="22"/>
    <n v="16.5"/>
    <n v="16.3"/>
    <n v="16.3"/>
    <n v="16.100000000000001"/>
    <n v="16.3"/>
    <n v="16.399999999999999"/>
    <n v="16.600000000000001"/>
    <n v="16.899999999999999"/>
    <n v="16.600000000000001"/>
    <n v="16.5"/>
    <n v="16.7"/>
    <n v="16.100000000000001"/>
    <n v="15.8"/>
    <n v="15.9"/>
    <n v="16.2"/>
  </r>
  <r>
    <x v="1"/>
    <x v="19"/>
    <x v="23"/>
    <n v="0"/>
    <n v="0"/>
    <n v="0"/>
    <n v="0"/>
    <n v="0"/>
    <n v="0"/>
    <n v="0"/>
    <n v="0"/>
    <n v="0"/>
    <n v="0"/>
    <n v="0"/>
    <n v="0"/>
    <n v="0"/>
    <n v="0"/>
    <n v="0"/>
  </r>
  <r>
    <x v="1"/>
    <x v="19"/>
    <x v="24"/>
    <n v="1"/>
    <n v="1"/>
    <n v="0.7"/>
    <n v="0.8"/>
    <n v="0.8"/>
    <n v="1.4"/>
    <n v="1.2"/>
    <n v="1.4"/>
    <n v="1.3"/>
    <n v="1.7"/>
    <n v="3.2"/>
    <n v="1.4"/>
    <n v="1.4"/>
    <n v="0.7"/>
    <n v="1.4"/>
  </r>
  <r>
    <x v="1"/>
    <x v="19"/>
    <x v="25"/>
    <n v="9.3000000000000007"/>
    <n v="10.1"/>
    <n v="10.5"/>
    <n v="9.8000000000000007"/>
    <n v="9.1999999999999993"/>
    <n v="9"/>
    <n v="8.8000000000000007"/>
    <n v="7.9"/>
    <n v="7.6"/>
    <n v="7"/>
    <n v="7.4"/>
    <n v="7.3"/>
    <n v="8"/>
    <n v="7.5"/>
    <n v="7.1"/>
  </r>
  <r>
    <x v="1"/>
    <x v="19"/>
    <x v="26"/>
    <n v="1"/>
    <n v="0.9"/>
    <n v="0.9"/>
    <n v="0.8"/>
    <n v="0.8"/>
    <n v="0.8"/>
    <n v="0.8"/>
    <n v="0.8"/>
    <n v="0.8"/>
    <n v="0.8"/>
    <n v="0.7"/>
    <n v="0.7"/>
    <n v="0.7"/>
    <n v="0.5"/>
    <n v="0.5"/>
  </r>
  <r>
    <x v="1"/>
    <x v="19"/>
    <x v="27"/>
    <n v="3.1"/>
    <n v="3.1"/>
    <n v="3.2"/>
    <n v="3.1"/>
    <n v="3.1"/>
    <n v="3"/>
    <n v="3.3"/>
    <n v="3.6"/>
    <n v="3.8"/>
    <n v="3.7"/>
    <n v="3.9"/>
    <n v="4"/>
    <n v="3.7"/>
    <n v="3.6"/>
    <n v="4.2"/>
  </r>
  <r>
    <x v="1"/>
    <x v="19"/>
    <x v="28"/>
    <n v="1.5"/>
    <n v="1.5"/>
    <n v="1.6"/>
    <n v="1.7"/>
    <n v="1.8"/>
    <n v="1.9"/>
    <n v="1.9"/>
    <n v="1.8"/>
    <n v="1.8"/>
    <n v="1.8"/>
    <n v="1.8"/>
    <n v="2"/>
    <n v="2"/>
    <n v="2.1"/>
    <n v="2.2999999999999998"/>
  </r>
  <r>
    <x v="1"/>
    <x v="19"/>
    <x v="29"/>
    <n v="1.6"/>
    <n v="1.7"/>
    <n v="1.7"/>
    <n v="1.5"/>
    <n v="1.5"/>
    <n v="1.5"/>
    <n v="1.5"/>
    <n v="1.3"/>
    <n v="1.3"/>
    <n v="1.2"/>
    <n v="1.2"/>
    <n v="1.4"/>
    <n v="1.4"/>
    <n v="1.4"/>
    <n v="1.4"/>
  </r>
  <r>
    <x v="1"/>
    <x v="19"/>
    <x v="30"/>
    <n v="1.3"/>
    <n v="1.2"/>
    <n v="1.2"/>
    <n v="1.2"/>
    <n v="1.3"/>
    <n v="1.2"/>
    <n v="1.2"/>
    <n v="1.4"/>
    <n v="1.4"/>
    <n v="1.4"/>
    <n v="1.5"/>
    <n v="1.4"/>
    <n v="1.3"/>
    <n v="1.4"/>
    <n v="1.4"/>
  </r>
  <r>
    <x v="1"/>
    <x v="19"/>
    <x v="31"/>
    <s v=":"/>
    <s v=":"/>
    <s v=":"/>
    <s v=":"/>
    <s v=":"/>
    <s v=":"/>
    <s v=":"/>
    <s v=":"/>
    <s v=":"/>
    <s v=":"/>
    <s v=":"/>
    <s v=":"/>
    <s v=":"/>
    <s v=":"/>
    <s v=":"/>
  </r>
  <r>
    <x v="1"/>
    <x v="19"/>
    <x v="32"/>
    <n v="4.2"/>
    <n v="4.2"/>
    <n v="4.2"/>
    <n v="4.3"/>
    <n v="4.5"/>
    <n v="4.5999999999999996"/>
    <n v="4.7"/>
    <n v="4.5999999999999996"/>
    <n v="4.5"/>
    <n v="4.5999999999999996"/>
    <n v="4.9000000000000004"/>
    <n v="5"/>
    <n v="5.0999999999999996"/>
    <n v="5.2"/>
    <n v="5.4"/>
  </r>
  <r>
    <x v="1"/>
    <x v="19"/>
    <x v="33"/>
    <n v="3.6"/>
    <n v="3.4"/>
    <n v="3.4"/>
    <n v="4.0999999999999996"/>
    <n v="4.5999999999999996"/>
    <n v="4.8"/>
    <n v="5"/>
    <n v="4.8"/>
    <n v="4.5999999999999996"/>
    <n v="4.5"/>
    <n v="4.5999999999999996"/>
    <n v="4.7"/>
    <n v="4.5"/>
    <n v="4.5999999999999996"/>
    <n v="5"/>
  </r>
  <r>
    <x v="1"/>
    <x v="19"/>
    <x v="34"/>
    <n v="6.1"/>
    <n v="6.2"/>
    <n v="6.3"/>
    <n v="6.4"/>
    <n v="6.5"/>
    <n v="6.5"/>
    <n v="6.5"/>
    <n v="7"/>
    <n v="7.3"/>
    <n v="7.3"/>
    <n v="7.4"/>
    <n v="7.2"/>
    <n v="6.9"/>
    <n v="7.2"/>
    <n v="7.2"/>
  </r>
  <r>
    <x v="1"/>
    <x v="19"/>
    <x v="35"/>
    <n v="9.1999999999999993"/>
    <n v="9.3000000000000007"/>
    <n v="9.1999999999999993"/>
    <n v="9.4"/>
    <n v="9.6"/>
    <n v="9.4"/>
    <n v="9.5"/>
    <n v="9.6"/>
    <n v="9.8000000000000007"/>
    <n v="9.6999999999999993"/>
    <n v="10"/>
    <n v="10.1"/>
    <n v="9.9"/>
    <n v="10"/>
    <n v="10.199999999999999"/>
  </r>
  <r>
    <x v="1"/>
    <x v="19"/>
    <x v="36"/>
    <n v="26.8"/>
    <n v="27.4"/>
    <n v="27.7"/>
    <n v="28.2"/>
    <n v="28.8"/>
    <n v="29.6"/>
    <n v="30.6"/>
    <n v="31.3"/>
    <n v="31.5"/>
    <n v="31.6"/>
    <n v="32.1"/>
    <n v="32.200000000000003"/>
    <n v="31.6"/>
    <n v="32"/>
    <n v="32.200000000000003"/>
  </r>
  <r>
    <x v="1"/>
    <x v="19"/>
    <x v="37"/>
    <n v="3.1"/>
    <n v="3.1"/>
    <n v="3.1"/>
    <n v="3.2"/>
    <n v="3.2"/>
    <n v="3.2"/>
    <n v="3.3"/>
    <n v="3.4"/>
    <n v="3.4"/>
    <n v="3.4"/>
    <n v="3.7"/>
    <n v="3.7"/>
    <n v="3.5"/>
    <n v="3.7"/>
    <n v="4"/>
  </r>
  <r>
    <x v="1"/>
    <x v="19"/>
    <x v="38"/>
    <n v="0"/>
    <n v="0"/>
    <n v="0"/>
    <n v="0"/>
    <n v="0"/>
    <n v="0"/>
    <n v="0"/>
    <n v="0"/>
    <n v="0"/>
    <n v="0"/>
    <n v="0"/>
    <n v="0"/>
    <n v="0"/>
    <n v="0"/>
    <n v="0"/>
  </r>
  <r>
    <x v="1"/>
    <x v="19"/>
    <x v="39"/>
    <n v="36.1"/>
    <n v="36.700000000000003"/>
    <n v="36.9"/>
    <n v="37.6"/>
    <n v="38.299999999999997"/>
    <n v="39"/>
    <n v="39.9"/>
    <n v="40.700000000000003"/>
    <n v="41.1"/>
    <n v="41.4"/>
    <n v="42"/>
    <n v="42.1"/>
    <n v="41"/>
    <n v="41.7"/>
    <n v="42"/>
  </r>
  <r>
    <x v="1"/>
    <x v="19"/>
    <x v="40"/>
    <n v="9.1"/>
    <n v="9.1999999999999993"/>
    <n v="9.1"/>
    <n v="9.1999999999999993"/>
    <n v="9.4"/>
    <n v="9.6999999999999993"/>
    <n v="9.8000000000000007"/>
    <n v="10.3"/>
    <n v="10.3"/>
    <n v="10.199999999999999"/>
    <n v="10.4"/>
    <n v="10.5"/>
    <n v="10.3"/>
    <n v="10.7"/>
    <n v="11"/>
  </r>
  <r>
    <x v="1"/>
    <x v="19"/>
    <x v="41"/>
    <n v="27"/>
    <n v="27.5"/>
    <n v="27.8"/>
    <n v="28.4"/>
    <n v="29"/>
    <n v="29.3"/>
    <n v="30.1"/>
    <n v="30.4"/>
    <n v="30.8"/>
    <n v="31.3"/>
    <n v="31.6"/>
    <n v="31.6"/>
    <n v="30.7"/>
    <n v="31"/>
    <n v="31"/>
  </r>
  <r>
    <x v="1"/>
    <x v="20"/>
    <x v="0"/>
    <n v="0"/>
    <n v="0"/>
    <n v="0"/>
    <n v="0"/>
    <n v="0"/>
    <n v="0"/>
    <n v="0"/>
    <n v="0"/>
    <n v="0"/>
    <n v="0"/>
    <n v="238"/>
    <n v="243"/>
    <n v="242"/>
    <n v="245.4"/>
    <n v="252.7"/>
  </r>
  <r>
    <x v="1"/>
    <x v="20"/>
    <x v="1"/>
    <n v="0"/>
    <n v="0"/>
    <n v="0"/>
    <n v="0"/>
    <n v="0"/>
    <n v="0"/>
    <n v="0"/>
    <n v="0"/>
    <n v="0"/>
    <n v="0"/>
    <n v="7"/>
    <n v="7"/>
    <n v="7"/>
    <n v="6.9"/>
    <n v="6.8"/>
  </r>
  <r>
    <x v="1"/>
    <x v="20"/>
    <x v="2"/>
    <n v="0"/>
    <n v="0"/>
    <n v="0"/>
    <n v="0"/>
    <n v="0"/>
    <n v="0"/>
    <n v="0"/>
    <n v="0"/>
    <n v="0"/>
    <n v="0"/>
    <n v="2.1"/>
    <n v="2.2000000000000002"/>
    <n v="2.4"/>
    <n v="2.2999999999999998"/>
    <n v="2.5"/>
  </r>
  <r>
    <x v="1"/>
    <x v="20"/>
    <x v="3"/>
    <n v="0"/>
    <n v="0"/>
    <n v="0"/>
    <n v="0"/>
    <n v="0"/>
    <n v="0"/>
    <n v="0"/>
    <n v="0"/>
    <n v="0"/>
    <n v="0"/>
    <s v=":"/>
    <s v=":"/>
    <n v="0.3"/>
    <n v="0.3"/>
    <n v="0.3"/>
  </r>
  <r>
    <x v="1"/>
    <x v="20"/>
    <x v="4"/>
    <n v="0"/>
    <n v="0"/>
    <n v="0"/>
    <n v="0"/>
    <n v="0"/>
    <n v="0"/>
    <n v="0"/>
    <n v="0"/>
    <n v="0"/>
    <n v="0"/>
    <s v=":"/>
    <s v=":"/>
    <n v="1.7"/>
    <n v="1.7"/>
    <n v="1.7"/>
  </r>
  <r>
    <x v="1"/>
    <x v="20"/>
    <x v="5"/>
    <n v="0"/>
    <n v="0"/>
    <n v="0"/>
    <n v="0"/>
    <n v="0"/>
    <n v="0"/>
    <n v="0"/>
    <n v="0"/>
    <n v="0"/>
    <n v="0"/>
    <s v=":"/>
    <s v=":"/>
    <n v="0.8"/>
    <n v="0.8"/>
    <n v="0.9"/>
  </r>
  <r>
    <x v="1"/>
    <x v="20"/>
    <x v="6"/>
    <n v="0"/>
    <n v="0"/>
    <n v="0"/>
    <n v="0"/>
    <n v="0"/>
    <n v="0"/>
    <n v="0"/>
    <n v="0"/>
    <n v="0"/>
    <n v="0"/>
    <s v=":"/>
    <s v=":"/>
    <n v="0.8"/>
    <n v="0.9"/>
    <n v="0.9"/>
  </r>
  <r>
    <x v="1"/>
    <x v="20"/>
    <x v="7"/>
    <n v="0"/>
    <n v="0"/>
    <n v="0"/>
    <n v="0"/>
    <n v="0"/>
    <n v="0"/>
    <n v="0"/>
    <n v="0"/>
    <n v="0"/>
    <n v="0"/>
    <n v="18.3"/>
    <n v="18.899999999999999"/>
    <n v="18.899999999999999"/>
    <n v="19.3"/>
    <n v="19.7"/>
  </r>
  <r>
    <x v="1"/>
    <x v="20"/>
    <x v="8"/>
    <n v="0"/>
    <n v="0"/>
    <n v="0"/>
    <n v="0"/>
    <n v="0"/>
    <n v="0"/>
    <n v="0"/>
    <n v="0"/>
    <n v="0"/>
    <n v="0"/>
    <n v="6.1"/>
    <n v="6.4"/>
    <n v="6.4"/>
    <n v="6.7"/>
    <n v="6.8"/>
  </r>
  <r>
    <x v="1"/>
    <x v="20"/>
    <x v="9"/>
    <n v="0"/>
    <n v="0"/>
    <n v="0"/>
    <n v="0"/>
    <n v="0"/>
    <n v="0"/>
    <n v="0"/>
    <n v="0"/>
    <n v="0"/>
    <n v="0"/>
    <s v=":"/>
    <s v=":"/>
    <s v=":"/>
    <s v=":"/>
    <s v=":"/>
  </r>
  <r>
    <x v="1"/>
    <x v="20"/>
    <x v="10"/>
    <n v="0"/>
    <n v="0"/>
    <n v="0"/>
    <n v="0"/>
    <n v="0"/>
    <n v="0"/>
    <n v="0"/>
    <n v="0"/>
    <n v="0"/>
    <n v="0"/>
    <n v="2.1"/>
    <n v="2.2000000000000002"/>
    <s v=":"/>
    <s v=":"/>
    <s v=":"/>
  </r>
  <r>
    <x v="1"/>
    <x v="20"/>
    <x v="11"/>
    <n v="0"/>
    <n v="0"/>
    <n v="0"/>
    <n v="0"/>
    <n v="0"/>
    <n v="0"/>
    <n v="0"/>
    <n v="0"/>
    <n v="0"/>
    <n v="0"/>
    <n v="0.3"/>
    <n v="0.3"/>
    <s v=":"/>
    <s v=":"/>
    <s v=":"/>
  </r>
  <r>
    <x v="1"/>
    <x v="20"/>
    <x v="12"/>
    <n v="0"/>
    <n v="0"/>
    <n v="0"/>
    <n v="0"/>
    <n v="0"/>
    <n v="0"/>
    <n v="0"/>
    <n v="0"/>
    <n v="0"/>
    <n v="0"/>
    <n v="0.7"/>
    <n v="0.7"/>
    <n v="0.7"/>
    <n v="0.7"/>
    <n v="0.8"/>
  </r>
  <r>
    <x v="1"/>
    <x v="20"/>
    <x v="13"/>
    <n v="0"/>
    <n v="0"/>
    <n v="0"/>
    <n v="0"/>
    <n v="0"/>
    <n v="0"/>
    <n v="0"/>
    <n v="0"/>
    <n v="0"/>
    <n v="0"/>
    <n v="1.4"/>
    <n v="1.4"/>
    <n v="1.3"/>
    <n v="1.4"/>
    <n v="1.4"/>
  </r>
  <r>
    <x v="1"/>
    <x v="20"/>
    <x v="14"/>
    <n v="0"/>
    <n v="0"/>
    <n v="0"/>
    <n v="0"/>
    <n v="0"/>
    <n v="0"/>
    <n v="0"/>
    <n v="0"/>
    <n v="0"/>
    <n v="0"/>
    <s v=":"/>
    <s v=":"/>
    <s v=":"/>
    <s v=":"/>
    <s v=":"/>
  </r>
  <r>
    <x v="1"/>
    <x v="20"/>
    <x v="15"/>
    <n v="0"/>
    <n v="0"/>
    <n v="0"/>
    <n v="0"/>
    <n v="0"/>
    <n v="0"/>
    <n v="0"/>
    <n v="0"/>
    <n v="0"/>
    <n v="0"/>
    <n v="4.0999999999999996"/>
    <n v="4.4000000000000004"/>
    <n v="4.4000000000000004"/>
    <n v="4.4000000000000004"/>
    <n v="4.5"/>
  </r>
  <r>
    <x v="1"/>
    <x v="20"/>
    <x v="16"/>
    <n v="0"/>
    <n v="0"/>
    <n v="0"/>
    <n v="0"/>
    <n v="0"/>
    <n v="0"/>
    <n v="0"/>
    <n v="0"/>
    <n v="0"/>
    <n v="0"/>
    <n v="1.3"/>
    <n v="1.3"/>
    <n v="1.4"/>
    <n v="1.3"/>
    <n v="1.3"/>
  </r>
  <r>
    <x v="1"/>
    <x v="20"/>
    <x v="17"/>
    <n v="0"/>
    <n v="0"/>
    <n v="0"/>
    <n v="0"/>
    <n v="0"/>
    <n v="0"/>
    <n v="0"/>
    <n v="0"/>
    <n v="0"/>
    <n v="0"/>
    <n v="0.7"/>
    <n v="0.7"/>
    <n v="0.7"/>
    <n v="0.8"/>
    <n v="0.8"/>
  </r>
  <r>
    <x v="1"/>
    <x v="20"/>
    <x v="18"/>
    <n v="0"/>
    <n v="0"/>
    <n v="0"/>
    <n v="0"/>
    <n v="0"/>
    <n v="0"/>
    <n v="0"/>
    <n v="0"/>
    <n v="0"/>
    <n v="0"/>
    <n v="1.1000000000000001"/>
    <n v="1"/>
    <n v="1"/>
    <n v="1"/>
    <n v="1.1000000000000001"/>
  </r>
  <r>
    <x v="1"/>
    <x v="20"/>
    <x v="19"/>
    <n v="0"/>
    <n v="0"/>
    <n v="0"/>
    <n v="0"/>
    <n v="0"/>
    <n v="0"/>
    <n v="0"/>
    <n v="0"/>
    <n v="0"/>
    <n v="0"/>
    <n v="1.6"/>
    <n v="1.7"/>
    <n v="1.8"/>
    <n v="1.8"/>
    <n v="1.8"/>
  </r>
  <r>
    <x v="1"/>
    <x v="20"/>
    <x v="20"/>
    <n v="0"/>
    <n v="0"/>
    <n v="0"/>
    <n v="0"/>
    <n v="0"/>
    <n v="0"/>
    <n v="0"/>
    <n v="0"/>
    <n v="0"/>
    <n v="0"/>
    <n v="1.3"/>
    <n v="1.3"/>
    <n v="1.3"/>
    <n v="1.4"/>
    <n v="1.4"/>
  </r>
  <r>
    <x v="1"/>
    <x v="20"/>
    <x v="21"/>
    <n v="0"/>
    <n v="0"/>
    <n v="0"/>
    <n v="0"/>
    <n v="0"/>
    <n v="0"/>
    <n v="0"/>
    <n v="0"/>
    <n v="0"/>
    <n v="0"/>
    <n v="20.2"/>
    <n v="20.9"/>
    <n v="21"/>
    <n v="21.2"/>
    <n v="22"/>
  </r>
  <r>
    <x v="1"/>
    <x v="20"/>
    <x v="22"/>
    <n v="0"/>
    <n v="0"/>
    <n v="0"/>
    <n v="0"/>
    <n v="0"/>
    <n v="0"/>
    <n v="0"/>
    <n v="0"/>
    <n v="0"/>
    <n v="0"/>
    <n v="27.8"/>
    <n v="27.9"/>
    <n v="27.5"/>
    <n v="27.9"/>
    <n v="28.5"/>
  </r>
  <r>
    <x v="1"/>
    <x v="20"/>
    <x v="23"/>
    <n v="0"/>
    <n v="0"/>
    <n v="0"/>
    <n v="0"/>
    <n v="0"/>
    <n v="0"/>
    <n v="0"/>
    <n v="0"/>
    <n v="0"/>
    <n v="0"/>
    <n v="0"/>
    <n v="0"/>
    <n v="0"/>
    <n v="0"/>
    <n v="0"/>
  </r>
  <r>
    <x v="1"/>
    <x v="20"/>
    <x v="24"/>
    <n v="0"/>
    <n v="0"/>
    <n v="0"/>
    <n v="0"/>
    <n v="0"/>
    <n v="0"/>
    <n v="0"/>
    <n v="0"/>
    <n v="0"/>
    <n v="0"/>
    <n v="0.3"/>
    <n v="0.5"/>
    <n v="2"/>
    <n v="2.6"/>
    <n v="1.7"/>
  </r>
  <r>
    <x v="1"/>
    <x v="20"/>
    <x v="25"/>
    <n v="0"/>
    <n v="0"/>
    <n v="0"/>
    <n v="0"/>
    <n v="0"/>
    <n v="0"/>
    <n v="0"/>
    <n v="0"/>
    <n v="0"/>
    <n v="0"/>
    <n v="9.4"/>
    <n v="9.8000000000000007"/>
    <n v="9.1999999999999993"/>
    <n v="9.1"/>
    <n v="9.4"/>
  </r>
  <r>
    <x v="1"/>
    <x v="20"/>
    <x v="26"/>
    <n v="0"/>
    <n v="0"/>
    <n v="0"/>
    <n v="0"/>
    <n v="0"/>
    <n v="0"/>
    <n v="0"/>
    <n v="0"/>
    <n v="0"/>
    <n v="0"/>
    <n v="1.4"/>
    <n v="1.3"/>
    <n v="1.3"/>
    <n v="1.2"/>
    <n v="1.2"/>
  </r>
  <r>
    <x v="1"/>
    <x v="20"/>
    <x v="27"/>
    <n v="0"/>
    <n v="0"/>
    <n v="0"/>
    <n v="0"/>
    <n v="0"/>
    <n v="0"/>
    <n v="0"/>
    <n v="0"/>
    <n v="0"/>
    <n v="0"/>
    <n v="8.5"/>
    <n v="8.6"/>
    <n v="7.7"/>
    <n v="7.4"/>
    <n v="9.1"/>
  </r>
  <r>
    <x v="1"/>
    <x v="20"/>
    <x v="28"/>
    <n v="0"/>
    <n v="0"/>
    <n v="0"/>
    <n v="0"/>
    <n v="0"/>
    <n v="0"/>
    <n v="0"/>
    <n v="0"/>
    <n v="0"/>
    <n v="0"/>
    <n v="6.4"/>
    <n v="6.7"/>
    <n v="6.5"/>
    <n v="7.1"/>
    <n v="7.5"/>
  </r>
  <r>
    <x v="1"/>
    <x v="20"/>
    <x v="29"/>
    <n v="0"/>
    <n v="0"/>
    <n v="0"/>
    <n v="0"/>
    <n v="0"/>
    <n v="0"/>
    <n v="0"/>
    <n v="0"/>
    <n v="0"/>
    <n v="0"/>
    <n v="3.1"/>
    <n v="3.7"/>
    <n v="3.8"/>
    <n v="3.7"/>
    <n v="3.9"/>
  </r>
  <r>
    <x v="1"/>
    <x v="20"/>
    <x v="30"/>
    <n v="0"/>
    <n v="0"/>
    <n v="0"/>
    <n v="0"/>
    <n v="0"/>
    <n v="0"/>
    <n v="0"/>
    <n v="0"/>
    <n v="0"/>
    <n v="0"/>
    <n v="2.6"/>
    <n v="2.6"/>
    <n v="2.5"/>
    <n v="2.6"/>
    <n v="2.7"/>
  </r>
  <r>
    <x v="1"/>
    <x v="20"/>
    <x v="31"/>
    <n v="0"/>
    <n v="0"/>
    <n v="0"/>
    <n v="0"/>
    <n v="0"/>
    <n v="0"/>
    <n v="0"/>
    <n v="0"/>
    <n v="0"/>
    <n v="0"/>
    <s v=":"/>
    <s v=":"/>
    <s v=":"/>
    <s v=":"/>
    <s v=":"/>
  </r>
  <r>
    <x v="1"/>
    <x v="20"/>
    <x v="32"/>
    <n v="0"/>
    <n v="0"/>
    <n v="0"/>
    <n v="0"/>
    <n v="0"/>
    <n v="0"/>
    <n v="0"/>
    <n v="0"/>
    <n v="0"/>
    <n v="0"/>
    <n v="12.4"/>
    <n v="13.1"/>
    <n v="13"/>
    <n v="13.4"/>
    <n v="14.2"/>
  </r>
  <r>
    <x v="1"/>
    <x v="20"/>
    <x v="33"/>
    <n v="0"/>
    <n v="0"/>
    <n v="0"/>
    <n v="0"/>
    <n v="0"/>
    <n v="0"/>
    <n v="0"/>
    <n v="0"/>
    <n v="0"/>
    <n v="0"/>
    <n v="11.9"/>
    <n v="11.8"/>
    <n v="11.6"/>
    <n v="10.9"/>
    <n v="11.9"/>
  </r>
  <r>
    <x v="1"/>
    <x v="20"/>
    <x v="34"/>
    <n v="0"/>
    <n v="0"/>
    <n v="0"/>
    <n v="0"/>
    <n v="0"/>
    <n v="0"/>
    <n v="0"/>
    <n v="0"/>
    <n v="0"/>
    <n v="0"/>
    <n v="15.7"/>
    <n v="15.9"/>
    <n v="15.7"/>
    <n v="16.100000000000001"/>
    <n v="16.8"/>
  </r>
  <r>
    <x v="1"/>
    <x v="20"/>
    <x v="35"/>
    <n v="0"/>
    <n v="0"/>
    <n v="0"/>
    <n v="0"/>
    <n v="0"/>
    <n v="0"/>
    <n v="0"/>
    <n v="0"/>
    <n v="0"/>
    <n v="0"/>
    <n v="24.4"/>
    <n v="24.5"/>
    <n v="24.4"/>
    <n v="25"/>
    <n v="25.5"/>
  </r>
  <r>
    <x v="1"/>
    <x v="20"/>
    <x v="36"/>
    <n v="0"/>
    <n v="0"/>
    <n v="0"/>
    <n v="0"/>
    <n v="0"/>
    <n v="0"/>
    <n v="0"/>
    <n v="0"/>
    <n v="0"/>
    <n v="0"/>
    <n v="53.4"/>
    <n v="54.3"/>
    <n v="54.3"/>
    <n v="55"/>
    <n v="55.1"/>
  </r>
  <r>
    <x v="1"/>
    <x v="20"/>
    <x v="37"/>
    <n v="0"/>
    <n v="0"/>
    <n v="0"/>
    <n v="0"/>
    <n v="0"/>
    <n v="0"/>
    <n v="0"/>
    <n v="0"/>
    <n v="0"/>
    <n v="0"/>
    <n v="8.1999999999999993"/>
    <n v="8.3000000000000007"/>
    <n v="8.1999999999999993"/>
    <n v="8.6"/>
    <n v="9"/>
  </r>
  <r>
    <x v="1"/>
    <x v="20"/>
    <x v="38"/>
    <n v="0"/>
    <n v="0"/>
    <n v="0"/>
    <n v="0"/>
    <n v="0"/>
    <n v="0"/>
    <n v="0"/>
    <n v="0"/>
    <n v="0"/>
    <n v="0"/>
    <n v="0"/>
    <n v="0"/>
    <n v="0"/>
    <n v="0"/>
    <n v="0"/>
  </r>
  <r>
    <x v="1"/>
    <x v="20"/>
    <x v="39"/>
    <n v="0"/>
    <n v="0"/>
    <n v="0"/>
    <n v="0"/>
    <n v="0"/>
    <n v="0"/>
    <n v="0"/>
    <n v="0"/>
    <n v="0"/>
    <n v="0"/>
    <n v="81.599999999999994"/>
    <n v="82.5"/>
    <n v="82.3"/>
    <n v="83.7"/>
    <n v="84.9"/>
  </r>
  <r>
    <x v="1"/>
    <x v="20"/>
    <x v="40"/>
    <n v="0"/>
    <n v="0"/>
    <n v="0"/>
    <n v="0"/>
    <n v="0"/>
    <n v="0"/>
    <n v="0"/>
    <n v="0"/>
    <n v="0"/>
    <n v="0"/>
    <n v="31.7"/>
    <n v="31.9"/>
    <n v="32.299999999999997"/>
    <n v="33.4"/>
    <n v="34.299999999999997"/>
  </r>
  <r>
    <x v="1"/>
    <x v="20"/>
    <x v="41"/>
    <n v="0"/>
    <n v="0"/>
    <n v="0"/>
    <n v="0"/>
    <n v="0"/>
    <n v="0"/>
    <n v="0"/>
    <n v="0"/>
    <n v="0"/>
    <n v="0"/>
    <n v="49.9"/>
    <n v="50.6"/>
    <n v="50"/>
    <n v="50.3"/>
    <n v="50.6"/>
  </r>
  <r>
    <x v="1"/>
    <x v="21"/>
    <x v="0"/>
    <n v="149.9"/>
    <n v="148.6"/>
    <n v="149.30000000000001"/>
    <n v="151.6"/>
    <n v="155.6"/>
    <n v="158.6"/>
    <n v="161.69999999999999"/>
    <n v="164.4"/>
    <n v="165.1"/>
    <n v="170.4"/>
    <n v="0"/>
    <n v="0"/>
    <n v="0"/>
    <n v="0"/>
    <n v="0"/>
  </r>
  <r>
    <x v="1"/>
    <x v="21"/>
    <x v="1"/>
    <n v="4"/>
    <n v="3.9"/>
    <n v="3.8"/>
    <n v="3.8"/>
    <n v="3.7"/>
    <n v="3.6"/>
    <n v="3.5"/>
    <n v="3.3"/>
    <n v="3.4"/>
    <n v="3.4"/>
    <n v="0"/>
    <n v="0"/>
    <n v="0"/>
    <n v="0"/>
    <n v="0"/>
  </r>
  <r>
    <x v="1"/>
    <x v="21"/>
    <x v="2"/>
    <n v="0.8"/>
    <n v="0.8"/>
    <n v="0.9"/>
    <n v="0.9"/>
    <n v="0.9"/>
    <n v="0.9"/>
    <n v="1.1000000000000001"/>
    <n v="1.1000000000000001"/>
    <n v="0.9"/>
    <n v="1.1000000000000001"/>
    <n v="0"/>
    <n v="0"/>
    <n v="0"/>
    <n v="0"/>
    <n v="0"/>
  </r>
  <r>
    <x v="1"/>
    <x v="21"/>
    <x v="3"/>
    <n v="0.2"/>
    <n v="0.2"/>
    <n v="0.2"/>
    <n v="0.2"/>
    <n v="0.2"/>
    <n v="0.2"/>
    <n v="0.2"/>
    <n v="0.2"/>
    <n v="0.2"/>
    <n v="0.2"/>
    <n v="0"/>
    <n v="0"/>
    <n v="0"/>
    <n v="0"/>
    <n v="0"/>
  </r>
  <r>
    <x v="1"/>
    <x v="21"/>
    <x v="4"/>
    <n v="0.8"/>
    <n v="0.8"/>
    <n v="0.8"/>
    <n v="1.1000000000000001"/>
    <n v="1.1000000000000001"/>
    <n v="0.9"/>
    <n v="1.1000000000000001"/>
    <n v="1.3"/>
    <n v="0.7"/>
    <n v="0.8"/>
    <n v="0"/>
    <n v="0"/>
    <n v="0"/>
    <n v="0"/>
    <n v="0"/>
  </r>
  <r>
    <x v="1"/>
    <x v="21"/>
    <x v="5"/>
    <n v="0.1"/>
    <n v="0.2"/>
    <n v="0.1"/>
    <n v="0.1"/>
    <n v="0.1"/>
    <n v="0.2"/>
    <n v="0.2"/>
    <n v="0.5"/>
    <n v="0.2"/>
    <n v="0.2"/>
    <n v="0"/>
    <n v="0"/>
    <n v="0"/>
    <n v="0"/>
    <n v="0"/>
  </r>
  <r>
    <x v="1"/>
    <x v="21"/>
    <x v="6"/>
    <n v="0.6"/>
    <n v="0.6"/>
    <n v="0.7"/>
    <n v="1"/>
    <n v="1"/>
    <n v="0.7"/>
    <n v="0.9"/>
    <n v="0.8"/>
    <n v="0.5"/>
    <n v="0.6"/>
    <n v="0"/>
    <n v="0"/>
    <n v="0"/>
    <n v="0"/>
    <n v="0"/>
  </r>
  <r>
    <x v="1"/>
    <x v="21"/>
    <x v="7"/>
    <n v="12.2"/>
    <n v="12.7"/>
    <n v="11.9"/>
    <n v="12"/>
    <n v="12.5"/>
    <n v="12.9"/>
    <n v="13.2"/>
    <n v="12.9"/>
    <n v="12.6"/>
    <n v="12.6"/>
    <n v="0"/>
    <n v="0"/>
    <n v="0"/>
    <n v="0"/>
    <n v="0"/>
  </r>
  <r>
    <x v="1"/>
    <x v="21"/>
    <x v="8"/>
    <n v="4"/>
    <n v="4.2"/>
    <n v="3.8"/>
    <n v="4"/>
    <n v="4.2"/>
    <n v="4.4000000000000004"/>
    <n v="4.5999999999999996"/>
    <n v="4.5"/>
    <n v="4.5"/>
    <n v="4.5999999999999996"/>
    <n v="0"/>
    <n v="0"/>
    <n v="0"/>
    <n v="0"/>
    <n v="0"/>
  </r>
  <r>
    <x v="1"/>
    <x v="21"/>
    <x v="9"/>
    <n v="0.3"/>
    <n v="0.3"/>
    <n v="0.3"/>
    <n v="0.3"/>
    <n v="0.3"/>
    <n v="0.3"/>
    <n v="0.3"/>
    <n v="0.3"/>
    <n v="0.3"/>
    <n v="0.3"/>
    <n v="0"/>
    <n v="0"/>
    <n v="0"/>
    <n v="0"/>
    <n v="0"/>
  </r>
  <r>
    <x v="1"/>
    <x v="21"/>
    <x v="10"/>
    <n v="1.2"/>
    <n v="1"/>
    <n v="1.1000000000000001"/>
    <n v="1.1000000000000001"/>
    <n v="1"/>
    <n v="1"/>
    <n v="1.1000000000000001"/>
    <n v="1.1000000000000001"/>
    <n v="1.1000000000000001"/>
    <n v="1.1000000000000001"/>
    <n v="0"/>
    <n v="0"/>
    <n v="0"/>
    <n v="0"/>
    <n v="0"/>
  </r>
  <r>
    <x v="1"/>
    <x v="21"/>
    <x v="11"/>
    <n v="0.4"/>
    <n v="0.4"/>
    <n v="0.3"/>
    <n v="0.3"/>
    <n v="0.3"/>
    <n v="0.3"/>
    <n v="0.3"/>
    <n v="0.3"/>
    <n v="0.3"/>
    <n v="0.3"/>
    <n v="0"/>
    <n v="0"/>
    <n v="0"/>
    <n v="0"/>
    <n v="0"/>
  </r>
  <r>
    <x v="1"/>
    <x v="21"/>
    <x v="12"/>
    <n v="0.6"/>
    <n v="0.5"/>
    <n v="0.5"/>
    <n v="0.6"/>
    <n v="0.6"/>
    <n v="0.6"/>
    <n v="0.6"/>
    <n v="0.6"/>
    <n v="0.6"/>
    <n v="0.6"/>
    <n v="0"/>
    <n v="0"/>
    <n v="0"/>
    <n v="0"/>
    <n v="0"/>
  </r>
  <r>
    <x v="1"/>
    <x v="21"/>
    <x v="13"/>
    <n v="0.8"/>
    <n v="0.7"/>
    <n v="0.7"/>
    <n v="0.6"/>
    <n v="0.7"/>
    <n v="0.7"/>
    <n v="0.7"/>
    <n v="0.7"/>
    <n v="0.6"/>
    <n v="0.6"/>
    <n v="0"/>
    <n v="0"/>
    <n v="0"/>
    <n v="0"/>
    <n v="0"/>
  </r>
  <r>
    <x v="1"/>
    <x v="21"/>
    <x v="14"/>
    <n v="0"/>
    <n v="0"/>
    <n v="0.1"/>
    <n v="0"/>
    <n v="0"/>
    <n v="0"/>
    <n v="0"/>
    <n v="0"/>
    <n v="0"/>
    <n v="0"/>
    <n v="0"/>
    <n v="0"/>
    <n v="0"/>
    <n v="0"/>
    <n v="0"/>
  </r>
  <r>
    <x v="1"/>
    <x v="21"/>
    <x v="15"/>
    <n v="2.9"/>
    <n v="3.1"/>
    <n v="3"/>
    <n v="2.9"/>
    <n v="3"/>
    <n v="3.2"/>
    <n v="3.3"/>
    <n v="3.3"/>
    <n v="3.2"/>
    <n v="3.2"/>
    <n v="0"/>
    <n v="0"/>
    <n v="0"/>
    <n v="0"/>
    <n v="0"/>
  </r>
  <r>
    <x v="1"/>
    <x v="21"/>
    <x v="16"/>
    <n v="0.7"/>
    <n v="1.1000000000000001"/>
    <n v="0.8"/>
    <n v="0.8"/>
    <n v="0.9"/>
    <n v="0.9"/>
    <n v="0.9"/>
    <n v="0.7"/>
    <n v="0.5"/>
    <n v="0.4"/>
    <n v="0"/>
    <n v="0"/>
    <n v="0"/>
    <n v="0"/>
    <n v="0"/>
  </r>
  <r>
    <x v="1"/>
    <x v="21"/>
    <x v="17"/>
    <n v="0.5"/>
    <n v="0.7"/>
    <n v="0.7"/>
    <n v="0.6"/>
    <n v="0.6"/>
    <n v="0.6"/>
    <n v="0.6"/>
    <n v="0.6"/>
    <n v="0.6"/>
    <n v="0.7"/>
    <n v="0"/>
    <n v="0"/>
    <n v="0"/>
    <n v="0"/>
    <n v="0"/>
  </r>
  <r>
    <x v="1"/>
    <x v="21"/>
    <x v="18"/>
    <n v="0.7"/>
    <n v="0.7"/>
    <n v="0.7"/>
    <n v="0.7"/>
    <n v="0.8"/>
    <n v="0.9"/>
    <n v="0.9"/>
    <n v="0.9"/>
    <n v="0.9"/>
    <n v="0.9"/>
    <n v="0"/>
    <n v="0"/>
    <n v="0"/>
    <n v="0"/>
    <n v="0"/>
  </r>
  <r>
    <x v="1"/>
    <x v="21"/>
    <x v="19"/>
    <n v="1"/>
    <n v="0.9"/>
    <n v="0.8"/>
    <n v="1"/>
    <n v="1"/>
    <n v="1.1000000000000001"/>
    <n v="0.9"/>
    <n v="1"/>
    <n v="1"/>
    <n v="1"/>
    <n v="0"/>
    <n v="0"/>
    <n v="0"/>
    <n v="0"/>
    <n v="0"/>
  </r>
  <r>
    <x v="1"/>
    <x v="21"/>
    <x v="20"/>
    <n v="0.8"/>
    <n v="0.8"/>
    <n v="0.8"/>
    <n v="0.8"/>
    <n v="0.8"/>
    <n v="0.8"/>
    <n v="0.7"/>
    <n v="0.8"/>
    <n v="0.7"/>
    <n v="0.7"/>
    <n v="0"/>
    <n v="0"/>
    <n v="0"/>
    <n v="0"/>
    <n v="0"/>
  </r>
  <r>
    <x v="1"/>
    <x v="21"/>
    <x v="21"/>
    <n v="11.9"/>
    <n v="10.9"/>
    <n v="11.2"/>
    <n v="11.4"/>
    <n v="11.9"/>
    <n v="12.4"/>
    <n v="12.6"/>
    <n v="12.4"/>
    <n v="13.2"/>
    <n v="13.9"/>
    <n v="0"/>
    <n v="0"/>
    <n v="0"/>
    <n v="0"/>
    <n v="0"/>
  </r>
  <r>
    <x v="1"/>
    <x v="21"/>
    <x v="22"/>
    <n v="20.3"/>
    <n v="19.7"/>
    <n v="19.3"/>
    <n v="19.3"/>
    <n v="19.600000000000001"/>
    <n v="19.8"/>
    <n v="20"/>
    <n v="20.2"/>
    <n v="20.2"/>
    <n v="20.399999999999999"/>
    <n v="0"/>
    <n v="0"/>
    <n v="0"/>
    <n v="0"/>
    <n v="0"/>
  </r>
  <r>
    <x v="1"/>
    <x v="21"/>
    <x v="23"/>
    <n v="0"/>
    <n v="0"/>
    <n v="0"/>
    <n v="0"/>
    <n v="0"/>
    <n v="0"/>
    <n v="0"/>
    <n v="0"/>
    <n v="0"/>
    <n v="0"/>
    <n v="0"/>
    <n v="0"/>
    <n v="0"/>
    <n v="0"/>
    <n v="0"/>
  </r>
  <r>
    <x v="1"/>
    <x v="21"/>
    <x v="24"/>
    <n v="0.1"/>
    <n v="0.1"/>
    <n v="0"/>
    <n v="0"/>
    <n v="0"/>
    <n v="0.1"/>
    <n v="0.2"/>
    <n v="0.2"/>
    <n v="0.2"/>
    <n v="0.1"/>
    <n v="0"/>
    <n v="0"/>
    <n v="0"/>
    <n v="0"/>
    <n v="0"/>
  </r>
  <r>
    <x v="1"/>
    <x v="21"/>
    <x v="25"/>
    <n v="5.7"/>
    <n v="5.6"/>
    <n v="5.8"/>
    <n v="5.4"/>
    <n v="5.6"/>
    <n v="5.9"/>
    <n v="6.1"/>
    <n v="5.6"/>
    <n v="6.1"/>
    <n v="6.2"/>
    <n v="0"/>
    <n v="0"/>
    <n v="0"/>
    <n v="0"/>
    <n v="0"/>
  </r>
  <r>
    <x v="1"/>
    <x v="21"/>
    <x v="26"/>
    <n v="1.2"/>
    <n v="0.9"/>
    <n v="1.2"/>
    <n v="1.1000000000000001"/>
    <n v="1.2"/>
    <n v="1.2"/>
    <n v="1.1000000000000001"/>
    <n v="1.1000000000000001"/>
    <n v="1.1000000000000001"/>
    <n v="1"/>
    <n v="0"/>
    <n v="0"/>
    <n v="0"/>
    <n v="0"/>
    <n v="0"/>
  </r>
  <r>
    <x v="1"/>
    <x v="21"/>
    <x v="27"/>
    <n v="5.0999999999999996"/>
    <n v="5.0999999999999996"/>
    <n v="5.2"/>
    <n v="5.2"/>
    <n v="5.3"/>
    <n v="5.7"/>
    <n v="5.9"/>
    <n v="6.3"/>
    <n v="6.6"/>
    <n v="6.8"/>
    <n v="0"/>
    <n v="0"/>
    <n v="0"/>
    <n v="0"/>
    <n v="0"/>
  </r>
  <r>
    <x v="1"/>
    <x v="21"/>
    <x v="28"/>
    <n v="4.5999999999999996"/>
    <n v="4.7"/>
    <n v="4.8"/>
    <n v="4.8"/>
    <n v="5"/>
    <n v="5"/>
    <n v="5"/>
    <n v="5"/>
    <n v="5.2"/>
    <n v="5.3"/>
    <n v="0"/>
    <n v="0"/>
    <n v="0"/>
    <n v="0"/>
    <n v="0"/>
  </r>
  <r>
    <x v="1"/>
    <x v="21"/>
    <x v="29"/>
    <n v="2.8"/>
    <n v="3"/>
    <n v="2.9"/>
    <n v="2.7"/>
    <n v="2.8"/>
    <n v="2.4"/>
    <n v="2.4"/>
    <n v="3.2"/>
    <n v="2.8"/>
    <n v="2.8"/>
    <n v="0"/>
    <n v="0"/>
    <n v="0"/>
    <n v="0"/>
    <n v="0"/>
  </r>
  <r>
    <x v="1"/>
    <x v="21"/>
    <x v="30"/>
    <n v="1.7"/>
    <n v="1.6"/>
    <n v="1.6"/>
    <n v="1.6"/>
    <n v="1.8"/>
    <n v="1.8"/>
    <n v="1.8"/>
    <n v="1.8"/>
    <n v="1.8"/>
    <n v="2"/>
    <n v="0"/>
    <n v="0"/>
    <n v="0"/>
    <n v="0"/>
    <n v="0"/>
  </r>
  <r>
    <x v="1"/>
    <x v="21"/>
    <x v="31"/>
    <s v=":"/>
    <s v=":"/>
    <s v=":"/>
    <s v=":"/>
    <s v=":"/>
    <s v=":"/>
    <s v=":"/>
    <s v=":"/>
    <s v=":"/>
    <s v=":"/>
    <n v="0"/>
    <n v="0"/>
    <n v="0"/>
    <n v="0"/>
    <n v="0"/>
  </r>
  <r>
    <x v="1"/>
    <x v="21"/>
    <x v="32"/>
    <n v="9.3000000000000007"/>
    <n v="9.5"/>
    <n v="9.6"/>
    <n v="9.9"/>
    <n v="10.1"/>
    <n v="10.7"/>
    <n v="11.1"/>
    <n v="10.8"/>
    <n v="9.8000000000000007"/>
    <n v="10.6"/>
    <n v="0"/>
    <n v="0"/>
    <n v="0"/>
    <n v="0"/>
    <n v="0"/>
  </r>
  <r>
    <x v="1"/>
    <x v="21"/>
    <x v="33"/>
    <n v="6.8"/>
    <n v="6"/>
    <n v="6.4"/>
    <n v="7.5"/>
    <n v="7.7"/>
    <n v="7.9"/>
    <n v="7.8"/>
    <n v="8"/>
    <n v="8.6"/>
    <n v="8.9"/>
    <n v="0"/>
    <n v="0"/>
    <n v="0"/>
    <n v="0"/>
    <n v="0"/>
  </r>
  <r>
    <x v="1"/>
    <x v="21"/>
    <x v="34"/>
    <n v="9.1999999999999993"/>
    <n v="9.3000000000000007"/>
    <n v="9.5"/>
    <n v="9.6"/>
    <n v="9.6999999999999993"/>
    <n v="10"/>
    <n v="10.4"/>
    <n v="10.8"/>
    <n v="11.3"/>
    <n v="11.6"/>
    <n v="0"/>
    <n v="0"/>
    <n v="0"/>
    <n v="0"/>
    <n v="0"/>
  </r>
  <r>
    <x v="1"/>
    <x v="21"/>
    <x v="35"/>
    <n v="15.8"/>
    <n v="16"/>
    <n v="16.2"/>
    <n v="16.3"/>
    <n v="16.5"/>
    <n v="16.8"/>
    <n v="16.600000000000001"/>
    <n v="17.8"/>
    <n v="17.600000000000001"/>
    <n v="18.600000000000001"/>
    <n v="0"/>
    <n v="0"/>
    <n v="0"/>
    <n v="0"/>
    <n v="0"/>
  </r>
  <r>
    <x v="1"/>
    <x v="21"/>
    <x v="36"/>
    <n v="30.7"/>
    <n v="30.9"/>
    <n v="30.9"/>
    <n v="31.7"/>
    <n v="32.799999999999997"/>
    <n v="33.5"/>
    <n v="34.5"/>
    <n v="35.1"/>
    <n v="35.4"/>
    <n v="36.5"/>
    <n v="0"/>
    <n v="0"/>
    <n v="0"/>
    <n v="0"/>
    <n v="0"/>
  </r>
  <r>
    <x v="1"/>
    <x v="21"/>
    <x v="37"/>
    <n v="4.9000000000000004"/>
    <n v="5"/>
    <n v="5.3"/>
    <n v="5.2"/>
    <n v="5.3"/>
    <n v="5.2"/>
    <n v="5.4"/>
    <n v="5.6"/>
    <n v="5.5"/>
    <n v="5.9"/>
    <n v="0"/>
    <n v="0"/>
    <n v="0"/>
    <n v="0"/>
    <n v="0"/>
  </r>
  <r>
    <x v="1"/>
    <x v="21"/>
    <x v="38"/>
    <n v="0"/>
    <n v="0"/>
    <n v="0"/>
    <n v="0"/>
    <n v="0"/>
    <n v="0"/>
    <n v="0"/>
    <n v="0"/>
    <n v="0"/>
    <n v="0"/>
    <n v="0"/>
    <n v="0"/>
    <n v="0"/>
    <n v="0"/>
    <n v="0"/>
  </r>
  <r>
    <x v="1"/>
    <x v="21"/>
    <x v="39"/>
    <n v="49.1"/>
    <n v="49.1"/>
    <n v="49.6"/>
    <n v="50.5"/>
    <n v="51.7"/>
    <n v="52.8"/>
    <n v="54.2"/>
    <n v="56"/>
    <n v="56.1"/>
    <n v="58.3"/>
    <n v="0"/>
    <n v="0"/>
    <n v="0"/>
    <n v="0"/>
    <n v="0"/>
  </r>
  <r>
    <x v="1"/>
    <x v="21"/>
    <x v="40"/>
    <n v="20.399999999999999"/>
    <n v="20.6"/>
    <n v="20.9"/>
    <n v="21.1"/>
    <n v="21.4"/>
    <n v="22.1"/>
    <n v="22.6"/>
    <n v="24.1"/>
    <n v="24"/>
    <n v="25.5"/>
    <n v="0"/>
    <n v="0"/>
    <n v="0"/>
    <n v="0"/>
    <n v="0"/>
  </r>
  <r>
    <x v="1"/>
    <x v="21"/>
    <x v="41"/>
    <n v="28.7"/>
    <n v="28.5"/>
    <n v="28.7"/>
    <n v="29.4"/>
    <n v="30.2"/>
    <n v="30.7"/>
    <n v="31.6"/>
    <n v="31.9"/>
    <n v="32.1"/>
    <n v="32.799999999999997"/>
    <n v="0"/>
    <n v="0"/>
    <n v="0"/>
    <n v="0"/>
    <n v="0"/>
  </r>
  <r>
    <x v="1"/>
    <x v="22"/>
    <x v="0"/>
    <n v="59.7"/>
    <n v="59.6"/>
    <n v="59.9"/>
    <n v="61.2"/>
    <n v="62.5"/>
    <n v="62.2"/>
    <n v="62.5"/>
    <n v="63.9"/>
    <n v="64.599999999999994"/>
    <n v="65.2"/>
    <n v="0"/>
    <n v="0"/>
    <n v="0"/>
    <n v="0"/>
    <n v="0"/>
  </r>
  <r>
    <x v="1"/>
    <x v="22"/>
    <x v="1"/>
    <n v="4.4000000000000004"/>
    <n v="4.2"/>
    <n v="4.3"/>
    <n v="4.4000000000000004"/>
    <n v="4.2"/>
    <n v="4.0999999999999996"/>
    <n v="4.0999999999999996"/>
    <n v="4"/>
    <n v="4"/>
    <n v="3.9"/>
    <n v="0"/>
    <n v="0"/>
    <n v="0"/>
    <n v="0"/>
    <n v="0"/>
  </r>
  <r>
    <x v="1"/>
    <x v="22"/>
    <x v="2"/>
    <n v="0.6"/>
    <n v="0.5"/>
    <n v="0.6"/>
    <n v="0.6"/>
    <n v="0.6"/>
    <n v="0.6"/>
    <n v="0.6"/>
    <n v="0.7"/>
    <n v="0.7"/>
    <n v="0.7"/>
    <n v="0"/>
    <n v="0"/>
    <n v="0"/>
    <n v="0"/>
    <n v="0"/>
  </r>
  <r>
    <x v="1"/>
    <x v="22"/>
    <x v="3"/>
    <s v=":"/>
    <s v=":"/>
    <s v=":"/>
    <s v=":"/>
    <s v=":"/>
    <s v=":"/>
    <s v=":"/>
    <s v=":"/>
    <s v=":"/>
    <s v=":"/>
    <n v="0"/>
    <n v="0"/>
    <n v="0"/>
    <n v="0"/>
    <n v="0"/>
  </r>
  <r>
    <x v="1"/>
    <x v="22"/>
    <x v="4"/>
    <n v="0.6"/>
    <n v="0.7"/>
    <n v="0.8"/>
    <n v="0.8"/>
    <n v="0.9"/>
    <n v="1"/>
    <n v="0.9"/>
    <n v="0.9"/>
    <n v="0.8"/>
    <n v="0.7"/>
    <n v="0"/>
    <n v="0"/>
    <n v="0"/>
    <n v="0"/>
    <n v="0"/>
  </r>
  <r>
    <x v="1"/>
    <x v="22"/>
    <x v="5"/>
    <n v="0.5"/>
    <n v="0.7"/>
    <n v="0.6"/>
    <n v="0.7"/>
    <n v="0.8"/>
    <n v="0.8"/>
    <n v="0.7"/>
    <n v="0.8"/>
    <n v="0.7"/>
    <n v="0.7"/>
    <n v="0"/>
    <n v="0"/>
    <n v="0"/>
    <n v="0"/>
    <n v="0"/>
  </r>
  <r>
    <x v="1"/>
    <x v="22"/>
    <x v="6"/>
    <n v="0"/>
    <n v="0.1"/>
    <n v="0.1"/>
    <n v="0.1"/>
    <n v="0.2"/>
    <n v="0.2"/>
    <n v="0.2"/>
    <n v="0.1"/>
    <n v="0.1"/>
    <n v="0"/>
    <n v="0"/>
    <n v="0"/>
    <n v="0"/>
    <n v="0"/>
    <n v="0"/>
  </r>
  <r>
    <x v="1"/>
    <x v="22"/>
    <x v="7"/>
    <n v="6.5"/>
    <n v="5.9"/>
    <n v="5.9"/>
    <n v="6.2"/>
    <n v="6.1"/>
    <n v="6"/>
    <n v="5.8"/>
    <n v="5.9"/>
    <n v="5.8"/>
    <n v="5.8"/>
    <n v="0"/>
    <n v="0"/>
    <n v="0"/>
    <n v="0"/>
    <n v="0"/>
  </r>
  <r>
    <x v="1"/>
    <x v="22"/>
    <x v="8"/>
    <n v="1.3"/>
    <n v="1.4"/>
    <n v="1.4"/>
    <n v="1.6"/>
    <n v="1.5"/>
    <n v="1.6"/>
    <n v="1.5"/>
    <n v="1.6"/>
    <n v="1.5"/>
    <n v="1.5"/>
    <n v="0"/>
    <n v="0"/>
    <n v="0"/>
    <n v="0"/>
    <n v="0"/>
  </r>
  <r>
    <x v="1"/>
    <x v="22"/>
    <x v="9"/>
    <s v=":"/>
    <s v=":"/>
    <s v=":"/>
    <s v=":"/>
    <s v=":"/>
    <s v=":"/>
    <s v=":"/>
    <s v=":"/>
    <s v=":"/>
    <s v=":"/>
    <n v="0"/>
    <n v="0"/>
    <n v="0"/>
    <n v="0"/>
    <n v="0"/>
  </r>
  <r>
    <x v="1"/>
    <x v="22"/>
    <x v="10"/>
    <n v="1.1000000000000001"/>
    <n v="1"/>
    <n v="1"/>
    <n v="1.1000000000000001"/>
    <n v="1"/>
    <n v="0.9"/>
    <n v="0.9"/>
    <n v="1"/>
    <n v="1"/>
    <n v="1.1000000000000001"/>
    <n v="0"/>
    <n v="0"/>
    <n v="0"/>
    <n v="0"/>
    <n v="0"/>
  </r>
  <r>
    <x v="1"/>
    <x v="22"/>
    <x v="11"/>
    <n v="0.1"/>
    <n v="0"/>
    <n v="0"/>
    <n v="0"/>
    <n v="0"/>
    <n v="0"/>
    <n v="0"/>
    <n v="0"/>
    <n v="0"/>
    <n v="0"/>
    <n v="0"/>
    <n v="0"/>
    <n v="0"/>
    <n v="0"/>
    <n v="0"/>
  </r>
  <r>
    <x v="1"/>
    <x v="22"/>
    <x v="12"/>
    <n v="0.1"/>
    <n v="0"/>
    <n v="0"/>
    <n v="0"/>
    <n v="0.1"/>
    <n v="0.1"/>
    <n v="0"/>
    <n v="0.1"/>
    <n v="0.1"/>
    <n v="0.1"/>
    <n v="0"/>
    <n v="0"/>
    <n v="0"/>
    <n v="0"/>
    <n v="0"/>
  </r>
  <r>
    <x v="1"/>
    <x v="22"/>
    <x v="13"/>
    <n v="0.8"/>
    <n v="0.7"/>
    <n v="0.7"/>
    <n v="0.7"/>
    <n v="0.7"/>
    <n v="0.7"/>
    <n v="0.7"/>
    <n v="0.7"/>
    <n v="0.7"/>
    <n v="0.8"/>
    <n v="0"/>
    <n v="0"/>
    <n v="0"/>
    <n v="0"/>
    <n v="0"/>
  </r>
  <r>
    <x v="1"/>
    <x v="22"/>
    <x v="14"/>
    <s v=":"/>
    <s v=":"/>
    <s v=":"/>
    <s v=":"/>
    <s v=":"/>
    <s v=":"/>
    <s v=":"/>
    <s v=":"/>
    <s v=":"/>
    <s v=":"/>
    <n v="0"/>
    <n v="0"/>
    <n v="0"/>
    <n v="0"/>
    <n v="0"/>
  </r>
  <r>
    <x v="1"/>
    <x v="22"/>
    <x v="15"/>
    <n v="2"/>
    <n v="1.3"/>
    <n v="1.5"/>
    <n v="1.5"/>
    <n v="1.5"/>
    <n v="1.4"/>
    <n v="1.3"/>
    <n v="1.3"/>
    <n v="1"/>
    <n v="1"/>
    <n v="0"/>
    <n v="0"/>
    <n v="0"/>
    <n v="0"/>
    <n v="0"/>
  </r>
  <r>
    <x v="1"/>
    <x v="22"/>
    <x v="16"/>
    <n v="0.9"/>
    <n v="1.1000000000000001"/>
    <n v="0.9"/>
    <n v="1"/>
    <n v="0.9"/>
    <n v="0.9"/>
    <n v="0.9"/>
    <n v="0.8"/>
    <n v="1"/>
    <n v="0.9"/>
    <n v="0"/>
    <n v="0"/>
    <n v="0"/>
    <n v="0"/>
    <n v="0"/>
  </r>
  <r>
    <x v="1"/>
    <x v="22"/>
    <x v="17"/>
    <n v="0.1"/>
    <n v="0.1"/>
    <n v="0.1"/>
    <n v="0.1"/>
    <n v="0.1"/>
    <n v="0.1"/>
    <n v="0.1"/>
    <n v="0.1"/>
    <n v="0.1"/>
    <n v="0.1"/>
    <n v="0"/>
    <n v="0"/>
    <n v="0"/>
    <n v="0"/>
    <n v="0"/>
  </r>
  <r>
    <x v="1"/>
    <x v="22"/>
    <x v="18"/>
    <n v="0.1"/>
    <n v="0.1"/>
    <n v="0.1"/>
    <n v="0.1"/>
    <n v="0.1"/>
    <n v="0.2"/>
    <n v="0.2"/>
    <n v="0.2"/>
    <n v="0.2"/>
    <n v="0.2"/>
    <n v="0"/>
    <n v="0"/>
    <n v="0"/>
    <n v="0"/>
    <n v="0"/>
  </r>
  <r>
    <x v="1"/>
    <x v="22"/>
    <x v="19"/>
    <n v="0.6"/>
    <n v="0.6"/>
    <n v="0.6"/>
    <n v="0.5"/>
    <n v="0.5"/>
    <n v="0.5"/>
    <n v="0.5"/>
    <n v="0.5"/>
    <n v="0.5"/>
    <n v="0.5"/>
    <n v="0"/>
    <n v="0"/>
    <n v="0"/>
    <n v="0"/>
    <n v="0"/>
  </r>
  <r>
    <x v="1"/>
    <x v="22"/>
    <x v="20"/>
    <n v="0.5"/>
    <n v="0.4"/>
    <n v="0.4"/>
    <n v="0.4"/>
    <n v="0.4"/>
    <n v="0.4"/>
    <n v="0.4"/>
    <n v="0.4"/>
    <n v="0.4"/>
    <n v="0.4"/>
    <n v="0"/>
    <n v="0"/>
    <n v="0"/>
    <n v="0"/>
    <n v="0"/>
  </r>
  <r>
    <x v="1"/>
    <x v="22"/>
    <x v="21"/>
    <n v="4.2"/>
    <n v="4.0999999999999996"/>
    <n v="4.2"/>
    <n v="4.4000000000000004"/>
    <n v="4.5999999999999996"/>
    <n v="4.8"/>
    <n v="4.7"/>
    <n v="5"/>
    <n v="5.2"/>
    <n v="5.5"/>
    <n v="0"/>
    <n v="0"/>
    <n v="0"/>
    <n v="0"/>
    <n v="0"/>
  </r>
  <r>
    <x v="1"/>
    <x v="22"/>
    <x v="22"/>
    <n v="7.5"/>
    <n v="7.4"/>
    <n v="7.4"/>
    <n v="7.4"/>
    <n v="7.5"/>
    <n v="7.4"/>
    <n v="7.4"/>
    <n v="7.7"/>
    <n v="7.7"/>
    <n v="7.7"/>
    <n v="0"/>
    <n v="0"/>
    <n v="0"/>
    <n v="0"/>
    <n v="0"/>
  </r>
  <r>
    <x v="1"/>
    <x v="22"/>
    <x v="23"/>
    <n v="0"/>
    <n v="0"/>
    <n v="0"/>
    <n v="0"/>
    <n v="0"/>
    <n v="0"/>
    <n v="0"/>
    <n v="0"/>
    <n v="0"/>
    <n v="0"/>
    <n v="0"/>
    <n v="0"/>
    <n v="0"/>
    <n v="0"/>
    <n v="0"/>
  </r>
  <r>
    <x v="1"/>
    <x v="22"/>
    <x v="24"/>
    <s v=":"/>
    <s v=":"/>
    <s v=":"/>
    <s v=":"/>
    <s v=":"/>
    <s v=":"/>
    <s v=":"/>
    <s v=":"/>
    <s v=":"/>
    <s v=":"/>
    <n v="0"/>
    <n v="0"/>
    <n v="0"/>
    <n v="0"/>
    <n v="0"/>
  </r>
  <r>
    <x v="1"/>
    <x v="22"/>
    <x v="25"/>
    <n v="3.1"/>
    <n v="3.1"/>
    <n v="3.1"/>
    <n v="3.2"/>
    <n v="3.2"/>
    <n v="3.1"/>
    <n v="3.4"/>
    <n v="3.2"/>
    <n v="3.4"/>
    <n v="3.3"/>
    <n v="0"/>
    <n v="0"/>
    <n v="0"/>
    <n v="0"/>
    <n v="0"/>
  </r>
  <r>
    <x v="1"/>
    <x v="22"/>
    <x v="26"/>
    <n v="0.6"/>
    <n v="0.6"/>
    <n v="0.5"/>
    <n v="0.4"/>
    <n v="0.4"/>
    <n v="0.4"/>
    <n v="0.4"/>
    <n v="0.4"/>
    <n v="0.4"/>
    <n v="0.4"/>
    <n v="0"/>
    <n v="0"/>
    <n v="0"/>
    <n v="0"/>
    <n v="0"/>
  </r>
  <r>
    <x v="1"/>
    <x v="22"/>
    <x v="27"/>
    <n v="1.6"/>
    <n v="1.4"/>
    <n v="1.5"/>
    <n v="1.5"/>
    <n v="1.6"/>
    <n v="1.6"/>
    <n v="1.7"/>
    <n v="1.8"/>
    <n v="1.9"/>
    <n v="2"/>
    <n v="0"/>
    <n v="0"/>
    <n v="0"/>
    <n v="0"/>
    <n v="0"/>
  </r>
  <r>
    <x v="1"/>
    <x v="22"/>
    <x v="28"/>
    <n v="0.7"/>
    <n v="0.6"/>
    <n v="0.7"/>
    <n v="0.7"/>
    <n v="0.7"/>
    <n v="0.7"/>
    <n v="0.7"/>
    <n v="0.8"/>
    <n v="0.7"/>
    <n v="0.7"/>
    <n v="0"/>
    <n v="0"/>
    <n v="0"/>
    <n v="0"/>
    <n v="0"/>
  </r>
  <r>
    <x v="1"/>
    <x v="22"/>
    <x v="29"/>
    <n v="0.5"/>
    <n v="0.5"/>
    <n v="0.4"/>
    <n v="0.4"/>
    <n v="0.3"/>
    <n v="0.4"/>
    <n v="0.4"/>
    <n v="0.3"/>
    <n v="0.3"/>
    <n v="0.3"/>
    <n v="0"/>
    <n v="0"/>
    <n v="0"/>
    <n v="0"/>
    <n v="0"/>
  </r>
  <r>
    <x v="1"/>
    <x v="22"/>
    <x v="30"/>
    <n v="0.5"/>
    <n v="0.5"/>
    <n v="0.5"/>
    <n v="0.5"/>
    <n v="0.5"/>
    <n v="0.5"/>
    <n v="0.5"/>
    <n v="0.6"/>
    <n v="0.6"/>
    <n v="0.6"/>
    <n v="0"/>
    <n v="0"/>
    <n v="0"/>
    <n v="0"/>
    <n v="0"/>
  </r>
  <r>
    <x v="1"/>
    <x v="22"/>
    <x v="31"/>
    <s v=":"/>
    <s v=":"/>
    <s v=":"/>
    <s v=":"/>
    <s v=":"/>
    <s v=":"/>
    <s v=":"/>
    <s v=":"/>
    <s v=":"/>
    <s v=":"/>
    <n v="0"/>
    <n v="0"/>
    <n v="0"/>
    <n v="0"/>
    <n v="0"/>
  </r>
  <r>
    <x v="1"/>
    <x v="22"/>
    <x v="32"/>
    <n v="1.5"/>
    <n v="1.5"/>
    <n v="1.5"/>
    <n v="1.5"/>
    <n v="1.5"/>
    <n v="1.6"/>
    <n v="1.6"/>
    <n v="1.7"/>
    <n v="1.8"/>
    <n v="1.8"/>
    <n v="0"/>
    <n v="0"/>
    <n v="0"/>
    <n v="0"/>
    <n v="0"/>
  </r>
  <r>
    <x v="1"/>
    <x v="22"/>
    <x v="33"/>
    <n v="1.7"/>
    <n v="2.2000000000000002"/>
    <n v="2"/>
    <n v="2.2999999999999998"/>
    <n v="3"/>
    <n v="2.5"/>
    <n v="2.4"/>
    <n v="2"/>
    <n v="1.9"/>
    <n v="2.2000000000000002"/>
    <n v="0"/>
    <n v="0"/>
    <n v="0"/>
    <n v="0"/>
    <n v="0"/>
  </r>
  <r>
    <x v="1"/>
    <x v="22"/>
    <x v="34"/>
    <n v="3.9"/>
    <n v="3.9"/>
    <n v="4"/>
    <n v="4"/>
    <n v="4"/>
    <n v="4.0999999999999996"/>
    <n v="4.4000000000000004"/>
    <n v="4.5999999999999996"/>
    <n v="4.7"/>
    <n v="4.7"/>
    <n v="0"/>
    <n v="0"/>
    <n v="0"/>
    <n v="0"/>
    <n v="0"/>
  </r>
  <r>
    <x v="1"/>
    <x v="22"/>
    <x v="35"/>
    <n v="5.4"/>
    <n v="5.5"/>
    <n v="5.5"/>
    <n v="5.7"/>
    <n v="5.7"/>
    <n v="5.8"/>
    <n v="5.2"/>
    <n v="5.4"/>
    <n v="5.6"/>
    <n v="5.6"/>
    <n v="0"/>
    <n v="0"/>
    <n v="0"/>
    <n v="0"/>
    <n v="0"/>
  </r>
  <r>
    <x v="1"/>
    <x v="22"/>
    <x v="36"/>
    <n v="13.6"/>
    <n v="13.9"/>
    <n v="14.2"/>
    <n v="14.4"/>
    <n v="14.8"/>
    <n v="15"/>
    <n v="15.7"/>
    <n v="16.2"/>
    <n v="16.3"/>
    <n v="16.399999999999999"/>
    <n v="0"/>
    <n v="0"/>
    <n v="0"/>
    <n v="0"/>
    <n v="0"/>
  </r>
  <r>
    <x v="1"/>
    <x v="22"/>
    <x v="37"/>
    <n v="1.7"/>
    <n v="1.7"/>
    <n v="1.5"/>
    <n v="1.8"/>
    <n v="1.8"/>
    <n v="1.7"/>
    <n v="1.6"/>
    <n v="1.7"/>
    <n v="1.7"/>
    <n v="1.7"/>
    <n v="0"/>
    <n v="0"/>
    <n v="0"/>
    <n v="0"/>
    <n v="0"/>
  </r>
  <r>
    <x v="1"/>
    <x v="22"/>
    <x v="38"/>
    <n v="0"/>
    <n v="0"/>
    <n v="0"/>
    <n v="0"/>
    <n v="0"/>
    <n v="0"/>
    <n v="0"/>
    <n v="0"/>
    <n v="0"/>
    <n v="0"/>
    <n v="0"/>
    <n v="0"/>
    <n v="0"/>
    <n v="0"/>
    <n v="0"/>
  </r>
  <r>
    <x v="1"/>
    <x v="22"/>
    <x v="39"/>
    <n v="19.600000000000001"/>
    <n v="19.8"/>
    <n v="20.100000000000001"/>
    <n v="20.3"/>
    <n v="20.6"/>
    <n v="21.1"/>
    <n v="21.4"/>
    <n v="22.2"/>
    <n v="22.4"/>
    <n v="22.7"/>
    <n v="0"/>
    <n v="0"/>
    <n v="0"/>
    <n v="0"/>
    <n v="0"/>
  </r>
  <r>
    <x v="1"/>
    <x v="22"/>
    <x v="40"/>
    <n v="5.0999999999999996"/>
    <n v="5.0999999999999996"/>
    <n v="5.0999999999999996"/>
    <n v="5.0999999999999996"/>
    <n v="5.2"/>
    <n v="5.5"/>
    <n v="5.6"/>
    <n v="6"/>
    <n v="5.9"/>
    <n v="6"/>
    <n v="0"/>
    <n v="0"/>
    <n v="0"/>
    <n v="0"/>
    <n v="0"/>
  </r>
  <r>
    <x v="1"/>
    <x v="22"/>
    <x v="41"/>
    <n v="14.5"/>
    <n v="14.6"/>
    <n v="15"/>
    <n v="15.2"/>
    <n v="15.4"/>
    <n v="15.5"/>
    <n v="15.9"/>
    <n v="16.2"/>
    <n v="16.5"/>
    <n v="16.7"/>
    <n v="0"/>
    <n v="0"/>
    <n v="0"/>
    <n v="0"/>
    <n v="0"/>
  </r>
  <r>
    <x v="1"/>
    <x v="23"/>
    <x v="0"/>
    <n v="114.5"/>
    <n v="113.6"/>
    <n v="113.5"/>
    <n v="115.5"/>
    <n v="116.6"/>
    <n v="116.4"/>
    <n v="115.7"/>
    <n v="118.3"/>
    <n v="118.9"/>
    <n v="121.2"/>
    <n v="122"/>
    <n v="123.7"/>
    <n v="121.3"/>
    <n v="122.7"/>
    <n v="124.2"/>
  </r>
  <r>
    <x v="1"/>
    <x v="23"/>
    <x v="1"/>
    <n v="3.1"/>
    <n v="3"/>
    <n v="3"/>
    <n v="3.1"/>
    <n v="3"/>
    <n v="2.9"/>
    <n v="2.9"/>
    <n v="2.7"/>
    <n v="2.7"/>
    <n v="2.6"/>
    <n v="2.6"/>
    <n v="2.6"/>
    <n v="2.4"/>
    <n v="2.4"/>
    <n v="2.4"/>
  </r>
  <r>
    <x v="1"/>
    <x v="23"/>
    <x v="2"/>
    <n v="3.2"/>
    <n v="3"/>
    <n v="3.1"/>
    <n v="3.1"/>
    <n v="3.2"/>
    <n v="3.1"/>
    <n v="3.1"/>
    <n v="3.3"/>
    <n v="3.3"/>
    <n v="3.4"/>
    <n v="3.6"/>
    <n v="3.8"/>
    <n v="3.9"/>
    <n v="4.2"/>
    <n v="4.3"/>
  </r>
  <r>
    <x v="1"/>
    <x v="23"/>
    <x v="3"/>
    <n v="0.5"/>
    <n v="0.4"/>
    <n v="0.4"/>
    <n v="0.5"/>
    <n v="0.5"/>
    <n v="0.5"/>
    <n v="0.5"/>
    <n v="0.6"/>
    <n v="0.6"/>
    <n v="0.6"/>
    <n v="0.7"/>
    <n v="0.7"/>
    <s v=":"/>
    <s v=":"/>
    <s v=":"/>
  </r>
  <r>
    <x v="1"/>
    <x v="23"/>
    <x v="4"/>
    <n v="0"/>
    <n v="0"/>
    <n v="0"/>
    <n v="0"/>
    <n v="0"/>
    <n v="0"/>
    <n v="0"/>
    <n v="0"/>
    <n v="0.1"/>
    <n v="0.1"/>
    <n v="0.1"/>
    <n v="0.1"/>
    <s v=":"/>
    <s v=":"/>
    <s v=":"/>
  </r>
  <r>
    <x v="1"/>
    <x v="23"/>
    <x v="5"/>
    <n v="0"/>
    <n v="0"/>
    <n v="0"/>
    <n v="0"/>
    <n v="0"/>
    <n v="0"/>
    <n v="0"/>
    <n v="0"/>
    <n v="0"/>
    <n v="0"/>
    <n v="0"/>
    <n v="0"/>
    <s v=":"/>
    <s v=":"/>
    <s v=":"/>
  </r>
  <r>
    <x v="1"/>
    <x v="23"/>
    <x v="6"/>
    <n v="0"/>
    <n v="0"/>
    <n v="0"/>
    <n v="0"/>
    <n v="0"/>
    <n v="0"/>
    <n v="0"/>
    <n v="0"/>
    <n v="0.1"/>
    <n v="0"/>
    <n v="0.1"/>
    <n v="0.1"/>
    <s v=":"/>
    <s v=":"/>
    <s v=":"/>
  </r>
  <r>
    <x v="1"/>
    <x v="23"/>
    <x v="7"/>
    <n v="9.9"/>
    <n v="9.9"/>
    <n v="9.6"/>
    <n v="9.6999999999999993"/>
    <n v="9.4"/>
    <n v="9.1999999999999993"/>
    <n v="9.3000000000000007"/>
    <n v="9.6999999999999993"/>
    <n v="9.5"/>
    <n v="10"/>
    <n v="10.1"/>
    <n v="9.9"/>
    <n v="10.1"/>
    <n v="9.9"/>
    <n v="10.4"/>
  </r>
  <r>
    <x v="1"/>
    <x v="23"/>
    <x v="8"/>
    <n v="3"/>
    <n v="3.2"/>
    <n v="3.1"/>
    <n v="3.2"/>
    <n v="3.3"/>
    <n v="3.2"/>
    <n v="3.2"/>
    <n v="3.3"/>
    <n v="3.3"/>
    <n v="3.4"/>
    <n v="3.3"/>
    <n v="3.4"/>
    <n v="3.5"/>
    <n v="3.6"/>
    <n v="3.6"/>
  </r>
  <r>
    <x v="1"/>
    <x v="23"/>
    <x v="9"/>
    <n v="0.2"/>
    <n v="0.2"/>
    <n v="0.2"/>
    <n v="0.2"/>
    <n v="0.2"/>
    <n v="0.2"/>
    <n v="0.2"/>
    <n v="0.2"/>
    <n v="0.2"/>
    <n v="0.2"/>
    <n v="0.2"/>
    <n v="0.2"/>
    <s v=":"/>
    <s v=":"/>
    <s v=":"/>
  </r>
  <r>
    <x v="1"/>
    <x v="23"/>
    <x v="10"/>
    <n v="0.7"/>
    <n v="0.6"/>
    <n v="0.6"/>
    <n v="0.6"/>
    <n v="0.7"/>
    <n v="0.6"/>
    <n v="0.6"/>
    <n v="0.6"/>
    <n v="0.6"/>
    <n v="0.7"/>
    <n v="0.6"/>
    <n v="0.6"/>
    <s v=":"/>
    <s v=":"/>
    <s v=":"/>
  </r>
  <r>
    <x v="1"/>
    <x v="23"/>
    <x v="11"/>
    <n v="0.3"/>
    <n v="0.3"/>
    <n v="0.3"/>
    <n v="0.3"/>
    <n v="0.3"/>
    <n v="0.3"/>
    <n v="0.1"/>
    <n v="0.3"/>
    <n v="0.3"/>
    <n v="0.3"/>
    <n v="0.3"/>
    <n v="0.1"/>
    <s v=":"/>
    <s v=":"/>
    <s v=":"/>
  </r>
  <r>
    <x v="1"/>
    <x v="23"/>
    <x v="12"/>
    <n v="1"/>
    <n v="0.9"/>
    <n v="0.9"/>
    <n v="0.9"/>
    <n v="0.7"/>
    <n v="0.6"/>
    <n v="0.7"/>
    <n v="0.7"/>
    <n v="0.7"/>
    <n v="0.7"/>
    <n v="0.7"/>
    <n v="0.7"/>
    <n v="0.7"/>
    <n v="0.7"/>
    <n v="0.7"/>
  </r>
  <r>
    <x v="1"/>
    <x v="23"/>
    <x v="13"/>
    <n v="0.7"/>
    <n v="0.7"/>
    <n v="0.7"/>
    <n v="0.7"/>
    <n v="0.7"/>
    <n v="0.7"/>
    <n v="0.7"/>
    <n v="0.8"/>
    <n v="0.8"/>
    <n v="0.9"/>
    <n v="0.9"/>
    <n v="0.9"/>
    <n v="0.7"/>
    <n v="0.7"/>
    <n v="0.7"/>
  </r>
  <r>
    <x v="1"/>
    <x v="23"/>
    <x v="14"/>
    <n v="1.2"/>
    <n v="1.3"/>
    <n v="1"/>
    <n v="1.1000000000000001"/>
    <n v="1.1000000000000001"/>
    <n v="1"/>
    <n v="1"/>
    <n v="1"/>
    <n v="1.1000000000000001"/>
    <n v="1.1000000000000001"/>
    <n v="1.1000000000000001"/>
    <n v="1.2"/>
    <n v="1.3"/>
    <n v="1.3"/>
    <n v="1.3"/>
  </r>
  <r>
    <x v="1"/>
    <x v="23"/>
    <x v="15"/>
    <n v="1.6"/>
    <n v="1.5"/>
    <n v="1.5"/>
    <n v="1.4"/>
    <n v="1.3"/>
    <n v="1.2"/>
    <n v="1.3"/>
    <n v="1.3"/>
    <n v="1.2"/>
    <n v="1.2"/>
    <n v="1.4"/>
    <n v="1.4"/>
    <n v="1.3"/>
    <n v="1.4"/>
    <n v="1.5"/>
  </r>
  <r>
    <x v="1"/>
    <x v="23"/>
    <x v="16"/>
    <n v="0.1"/>
    <n v="0.1"/>
    <n v="0.1"/>
    <n v="0.2"/>
    <n v="0.1"/>
    <n v="0.1"/>
    <n v="0.2"/>
    <n v="0.2"/>
    <n v="0.1"/>
    <n v="0.1"/>
    <n v="0.1"/>
    <n v="0.1"/>
    <n v="0.1"/>
    <n v="0.1"/>
    <n v="0.2"/>
  </r>
  <r>
    <x v="1"/>
    <x v="23"/>
    <x v="17"/>
    <n v="0.2"/>
    <n v="0.2"/>
    <n v="0.2"/>
    <n v="0.2"/>
    <n v="0.2"/>
    <n v="0.2"/>
    <n v="0.2"/>
    <n v="0.2"/>
    <n v="0.2"/>
    <n v="0.2"/>
    <n v="0.2"/>
    <n v="0.2"/>
    <n v="0.2"/>
    <n v="0.2"/>
    <n v="0.3"/>
  </r>
  <r>
    <x v="1"/>
    <x v="23"/>
    <x v="18"/>
    <n v="0.9"/>
    <n v="0.9"/>
    <n v="0.8"/>
    <n v="0.9"/>
    <n v="0.9"/>
    <n v="1"/>
    <n v="1"/>
    <n v="1.1000000000000001"/>
    <n v="1.1000000000000001"/>
    <n v="1.1000000000000001"/>
    <n v="1.1000000000000001"/>
    <n v="1.2"/>
    <n v="1.3"/>
    <n v="1.1000000000000001"/>
    <n v="1.2"/>
  </r>
  <r>
    <x v="1"/>
    <x v="23"/>
    <x v="19"/>
    <n v="1.2"/>
    <n v="1.1000000000000001"/>
    <n v="1.3"/>
    <n v="1.3"/>
    <n v="1.4"/>
    <n v="1.4"/>
    <n v="1.4"/>
    <n v="1.4"/>
    <n v="1.4"/>
    <n v="1.3"/>
    <n v="1.4"/>
    <n v="1.3"/>
    <n v="1.2"/>
    <n v="1.4"/>
    <n v="1.4"/>
  </r>
  <r>
    <x v="1"/>
    <x v="23"/>
    <x v="20"/>
    <n v="0.7"/>
    <n v="0.7"/>
    <n v="0.7"/>
    <n v="0.8"/>
    <n v="0.7"/>
    <n v="0.7"/>
    <n v="0.7"/>
    <n v="0.8"/>
    <n v="0.9"/>
    <n v="0.8"/>
    <n v="0.9"/>
    <n v="0.9"/>
    <n v="0.9"/>
    <n v="1"/>
    <n v="1"/>
  </r>
  <r>
    <x v="1"/>
    <x v="23"/>
    <x v="21"/>
    <n v="8.5"/>
    <n v="8.3000000000000007"/>
    <n v="8.3000000000000007"/>
    <n v="8.6999999999999993"/>
    <n v="9.1999999999999993"/>
    <n v="9.6999999999999993"/>
    <n v="9.8000000000000007"/>
    <n v="10.199999999999999"/>
    <n v="10.5"/>
    <n v="10.8"/>
    <n v="10.7"/>
    <n v="11.1"/>
    <n v="10.9"/>
    <n v="11"/>
    <n v="11.1"/>
  </r>
  <r>
    <x v="1"/>
    <x v="23"/>
    <x v="22"/>
    <n v="13.7"/>
    <n v="13.6"/>
    <n v="13.4"/>
    <n v="13.4"/>
    <n v="13.6"/>
    <n v="13.6"/>
    <n v="13.7"/>
    <n v="14.3"/>
    <n v="14.4"/>
    <n v="14.4"/>
    <n v="13.8"/>
    <n v="14.2"/>
    <n v="14"/>
    <n v="13.9"/>
    <n v="13.9"/>
  </r>
  <r>
    <x v="1"/>
    <x v="23"/>
    <x v="23"/>
    <n v="0"/>
    <n v="0"/>
    <n v="0"/>
    <n v="0"/>
    <n v="0"/>
    <n v="0"/>
    <n v="0"/>
    <n v="0"/>
    <n v="0"/>
    <n v="0"/>
    <n v="0"/>
    <n v="0"/>
    <n v="0"/>
    <n v="0"/>
    <n v="0"/>
  </r>
  <r>
    <x v="1"/>
    <x v="23"/>
    <x v="24"/>
    <n v="0.1"/>
    <n v="0.1"/>
    <n v="0.1"/>
    <n v="0.1"/>
    <n v="0.1"/>
    <n v="0.1"/>
    <n v="0"/>
    <n v="0"/>
    <n v="0"/>
    <n v="0"/>
    <n v="0.1"/>
    <n v="0.2"/>
    <s v=":"/>
    <s v=":"/>
    <s v=":"/>
  </r>
  <r>
    <x v="1"/>
    <x v="23"/>
    <x v="25"/>
    <n v="7.5"/>
    <n v="6.8"/>
    <n v="7"/>
    <n v="7"/>
    <n v="7"/>
    <n v="5.5"/>
    <n v="5.7"/>
    <n v="6.1"/>
    <n v="6"/>
    <n v="6.2"/>
    <s v=":"/>
    <s v=":"/>
    <n v="6.4"/>
    <n v="6.4"/>
    <n v="6.2"/>
  </r>
  <r>
    <x v="1"/>
    <x v="23"/>
    <x v="26"/>
    <n v="0.9"/>
    <n v="1"/>
    <n v="0.9"/>
    <n v="0.8"/>
    <n v="0.8"/>
    <n v="0.8"/>
    <n v="0.8"/>
    <n v="0.9"/>
    <n v="0.9"/>
    <n v="0.9"/>
    <s v=":"/>
    <s v=":"/>
    <n v="0.8"/>
    <n v="0.7"/>
    <n v="0.7"/>
  </r>
  <r>
    <x v="1"/>
    <x v="23"/>
    <x v="27"/>
    <n v="3.3"/>
    <n v="3.3"/>
    <n v="3.2"/>
    <n v="3.3"/>
    <n v="3.5"/>
    <n v="3.5"/>
    <n v="3.5"/>
    <n v="4"/>
    <n v="4.0999999999999996"/>
    <n v="4.3"/>
    <n v="4.4000000000000004"/>
    <n v="4.5"/>
    <n v="3.9"/>
    <n v="4"/>
    <n v="4.7"/>
  </r>
  <r>
    <x v="1"/>
    <x v="23"/>
    <x v="28"/>
    <n v="1.6"/>
    <n v="1.7"/>
    <n v="1.7"/>
    <n v="1.7"/>
    <n v="1.7"/>
    <n v="1.6"/>
    <n v="1.6"/>
    <n v="1.7"/>
    <n v="1.5"/>
    <n v="1.6"/>
    <n v="1.6"/>
    <n v="1.6"/>
    <n v="1.5"/>
    <n v="1.6"/>
    <n v="1.7"/>
  </r>
  <r>
    <x v="1"/>
    <x v="23"/>
    <x v="29"/>
    <n v="1.1000000000000001"/>
    <n v="1.1000000000000001"/>
    <n v="1"/>
    <n v="1"/>
    <n v="0.9"/>
    <n v="0.9"/>
    <n v="0.9"/>
    <n v="0.8"/>
    <n v="0.8"/>
    <n v="0.7"/>
    <n v="0.7"/>
    <n v="1"/>
    <n v="0.9"/>
    <n v="1"/>
    <n v="1"/>
  </r>
  <r>
    <x v="1"/>
    <x v="23"/>
    <x v="30"/>
    <n v="1.1000000000000001"/>
    <n v="1"/>
    <n v="1"/>
    <n v="1"/>
    <n v="1.1000000000000001"/>
    <n v="1"/>
    <n v="1"/>
    <n v="1.1000000000000001"/>
    <n v="1.1000000000000001"/>
    <n v="1.2"/>
    <n v="1.2"/>
    <n v="1.2"/>
    <n v="1.2"/>
    <n v="1.2"/>
    <n v="1.2"/>
  </r>
  <r>
    <x v="1"/>
    <x v="23"/>
    <x v="31"/>
    <s v=":"/>
    <s v=":"/>
    <s v=":"/>
    <s v=":"/>
    <s v=":"/>
    <s v=":"/>
    <s v=":"/>
    <s v=":"/>
    <s v=":"/>
    <s v=":"/>
    <s v=":"/>
    <s v=":"/>
    <s v=":"/>
    <s v=":"/>
    <s v=":"/>
  </r>
  <r>
    <x v="1"/>
    <x v="23"/>
    <x v="32"/>
    <n v="3.1"/>
    <n v="3"/>
    <n v="3"/>
    <n v="3.1"/>
    <n v="3"/>
    <n v="3.1"/>
    <n v="3"/>
    <n v="3.3"/>
    <n v="3.5"/>
    <n v="3.6"/>
    <n v="3.7"/>
    <n v="3.8"/>
    <n v="3.9"/>
    <n v="4"/>
    <n v="4.0999999999999996"/>
  </r>
  <r>
    <x v="1"/>
    <x v="23"/>
    <x v="33"/>
    <n v="2.6"/>
    <n v="2.5"/>
    <n v="2.4"/>
    <n v="2.5"/>
    <n v="2.6"/>
    <n v="2.6"/>
    <n v="2.9"/>
    <n v="3.2"/>
    <n v="3.2"/>
    <n v="3.5"/>
    <n v="3.6"/>
    <n v="3.8"/>
    <n v="3.7"/>
    <n v="3.7"/>
    <n v="3.9"/>
  </r>
  <r>
    <x v="1"/>
    <x v="23"/>
    <x v="34"/>
    <n v="10.199999999999999"/>
    <n v="10.4"/>
    <n v="10.5"/>
    <n v="10.8"/>
    <n v="10.7"/>
    <n v="11.1"/>
    <n v="10.7"/>
    <n v="11.1"/>
    <n v="10.9"/>
    <n v="11.1"/>
    <n v="11"/>
    <n v="10.8"/>
    <n v="10.5"/>
    <n v="10.6"/>
    <n v="10.8"/>
  </r>
  <r>
    <x v="1"/>
    <x v="23"/>
    <x v="35"/>
    <n v="10.3"/>
    <n v="10.3"/>
    <n v="10.1"/>
    <n v="10.4"/>
    <n v="10.4"/>
    <n v="11.3"/>
    <n v="10.4"/>
    <n v="9.4"/>
    <n v="9.6"/>
    <n v="9.6999999999999993"/>
    <n v="9.8000000000000007"/>
    <n v="9.9"/>
    <n v="9.6"/>
    <n v="9.6"/>
    <n v="9.5"/>
  </r>
  <r>
    <x v="1"/>
    <x v="23"/>
    <x v="36"/>
    <n v="28.7"/>
    <n v="29.2"/>
    <n v="29.6"/>
    <n v="30.3"/>
    <n v="30.9"/>
    <n v="30.9"/>
    <n v="30.9"/>
    <n v="30.6"/>
    <n v="30.7"/>
    <n v="31.1"/>
    <n v="31"/>
    <n v="31.2"/>
    <n v="30.7"/>
    <n v="31.3"/>
    <n v="31.1"/>
  </r>
  <r>
    <x v="1"/>
    <x v="23"/>
    <x v="37"/>
    <n v="3.2"/>
    <n v="3.2"/>
    <n v="3.1"/>
    <n v="3.2"/>
    <n v="3.1"/>
    <n v="3"/>
    <n v="2.9"/>
    <n v="3.1"/>
    <n v="3.1"/>
    <n v="3.3"/>
    <n v="3.5"/>
    <n v="3.5"/>
    <n v="3.6"/>
    <n v="3.7"/>
    <n v="3.9"/>
  </r>
  <r>
    <x v="1"/>
    <x v="23"/>
    <x v="38"/>
    <n v="0"/>
    <n v="0"/>
    <n v="0"/>
    <n v="0"/>
    <n v="0"/>
    <n v="0"/>
    <n v="0"/>
    <n v="0"/>
    <n v="0"/>
    <n v="0"/>
    <n v="0"/>
    <n v="0"/>
    <n v="0"/>
    <n v="0"/>
    <n v="0"/>
  </r>
  <r>
    <x v="1"/>
    <x v="23"/>
    <x v="39"/>
    <n v="43.6"/>
    <n v="43.9"/>
    <n v="44.3"/>
    <n v="45.2"/>
    <n v="45.5"/>
    <n v="45.8"/>
    <n v="44.5"/>
    <n v="44.7"/>
    <n v="44.6"/>
    <n v="45.3"/>
    <n v="45.5"/>
    <n v="45.5"/>
    <n v="44.5"/>
    <n v="44.9"/>
    <n v="44.5"/>
  </r>
  <r>
    <x v="1"/>
    <x v="23"/>
    <x v="40"/>
    <n v="13.9"/>
    <n v="14"/>
    <n v="14"/>
    <n v="14.3"/>
    <n v="14.4"/>
    <n v="14.3"/>
    <n v="14.6"/>
    <n v="14.8"/>
    <n v="14.8"/>
    <n v="14.9"/>
    <n v="15.1"/>
    <n v="15"/>
    <n v="14.9"/>
    <n v="15.4"/>
    <n v="15.6"/>
  </r>
  <r>
    <x v="1"/>
    <x v="23"/>
    <x v="41"/>
    <n v="29.8"/>
    <n v="29.9"/>
    <n v="30.3"/>
    <n v="30.9"/>
    <n v="31"/>
    <n v="31.5"/>
    <n v="29.8"/>
    <n v="29.9"/>
    <n v="29.8"/>
    <n v="30.4"/>
    <n v="30.5"/>
    <n v="30.5"/>
    <n v="29.6"/>
    <n v="29.5"/>
    <n v="29"/>
  </r>
  <r>
    <x v="1"/>
    <x v="24"/>
    <x v="0"/>
    <n v="0"/>
    <n v="0"/>
    <n v="0"/>
    <n v="0"/>
    <n v="0"/>
    <n v="0"/>
    <n v="0"/>
    <n v="0"/>
    <n v="0"/>
    <n v="0"/>
    <n v="0"/>
    <n v="0"/>
    <n v="130.9"/>
    <n v="131.30000000000001"/>
    <n v="133.69999999999999"/>
  </r>
  <r>
    <x v="1"/>
    <x v="24"/>
    <x v="1"/>
    <n v="0"/>
    <n v="0"/>
    <n v="0"/>
    <n v="0"/>
    <n v="0"/>
    <n v="0"/>
    <n v="0"/>
    <n v="0"/>
    <n v="0"/>
    <n v="0"/>
    <n v="0"/>
    <n v="0"/>
    <n v="1.9"/>
    <n v="1.8"/>
    <n v="1.8"/>
  </r>
  <r>
    <x v="1"/>
    <x v="24"/>
    <x v="2"/>
    <n v="0"/>
    <n v="0"/>
    <n v="0"/>
    <n v="0"/>
    <n v="0"/>
    <n v="0"/>
    <n v="0"/>
    <n v="0"/>
    <n v="0"/>
    <n v="0"/>
    <n v="0"/>
    <n v="0"/>
    <n v="4"/>
    <n v="4.0999999999999996"/>
    <n v="4.3"/>
  </r>
  <r>
    <x v="1"/>
    <x v="24"/>
    <x v="3"/>
    <n v="0"/>
    <n v="0"/>
    <n v="0"/>
    <n v="0"/>
    <n v="0"/>
    <n v="0"/>
    <n v="0"/>
    <n v="0"/>
    <n v="0"/>
    <n v="0"/>
    <n v="0"/>
    <n v="0"/>
    <n v="0.3"/>
    <n v="0.3"/>
    <n v="0.3"/>
  </r>
  <r>
    <x v="1"/>
    <x v="24"/>
    <x v="4"/>
    <n v="0"/>
    <n v="0"/>
    <n v="0"/>
    <n v="0"/>
    <n v="0"/>
    <n v="0"/>
    <n v="0"/>
    <n v="0"/>
    <n v="0"/>
    <n v="0"/>
    <n v="0"/>
    <n v="0"/>
    <n v="1"/>
    <n v="1"/>
    <n v="1"/>
  </r>
  <r>
    <x v="1"/>
    <x v="24"/>
    <x v="5"/>
    <n v="0"/>
    <n v="0"/>
    <n v="0"/>
    <n v="0"/>
    <n v="0"/>
    <n v="0"/>
    <n v="0"/>
    <n v="0"/>
    <n v="0"/>
    <n v="0"/>
    <n v="0"/>
    <n v="0"/>
    <n v="0.8"/>
    <n v="0.8"/>
    <n v="0.8"/>
  </r>
  <r>
    <x v="1"/>
    <x v="24"/>
    <x v="6"/>
    <n v="0"/>
    <n v="0"/>
    <n v="0"/>
    <n v="0"/>
    <n v="0"/>
    <n v="0"/>
    <n v="0"/>
    <n v="0"/>
    <n v="0"/>
    <n v="0"/>
    <n v="0"/>
    <n v="0"/>
    <n v="0.2"/>
    <n v="0.3"/>
    <n v="0.3"/>
  </r>
  <r>
    <x v="1"/>
    <x v="24"/>
    <x v="7"/>
    <n v="0"/>
    <n v="0"/>
    <n v="0"/>
    <n v="0"/>
    <n v="0"/>
    <n v="0"/>
    <n v="0"/>
    <n v="0"/>
    <n v="0"/>
    <n v="0"/>
    <n v="0"/>
    <n v="0"/>
    <n v="7"/>
    <n v="7.2"/>
    <n v="7.6"/>
  </r>
  <r>
    <x v="1"/>
    <x v="24"/>
    <x v="8"/>
    <n v="0"/>
    <n v="0"/>
    <n v="0"/>
    <n v="0"/>
    <n v="0"/>
    <n v="0"/>
    <n v="0"/>
    <n v="0"/>
    <n v="0"/>
    <n v="0"/>
    <n v="0"/>
    <n v="0"/>
    <n v="3.9"/>
    <n v="4.0999999999999996"/>
    <n v="4.4000000000000004"/>
  </r>
  <r>
    <x v="1"/>
    <x v="24"/>
    <x v="9"/>
    <n v="0"/>
    <n v="0"/>
    <n v="0"/>
    <n v="0"/>
    <n v="0"/>
    <n v="0"/>
    <n v="0"/>
    <n v="0"/>
    <n v="0"/>
    <n v="0"/>
    <n v="0"/>
    <n v="0"/>
    <s v=":"/>
    <s v=":"/>
    <s v=":"/>
  </r>
  <r>
    <x v="1"/>
    <x v="24"/>
    <x v="10"/>
    <n v="0"/>
    <n v="0"/>
    <n v="0"/>
    <n v="0"/>
    <n v="0"/>
    <n v="0"/>
    <n v="0"/>
    <n v="0"/>
    <n v="0"/>
    <n v="0"/>
    <n v="0"/>
    <n v="0"/>
    <s v=":"/>
    <s v=":"/>
    <s v=":"/>
  </r>
  <r>
    <x v="1"/>
    <x v="24"/>
    <x v="11"/>
    <n v="0"/>
    <n v="0"/>
    <n v="0"/>
    <n v="0"/>
    <n v="0"/>
    <n v="0"/>
    <n v="0"/>
    <n v="0"/>
    <n v="0"/>
    <n v="0"/>
    <n v="0"/>
    <n v="0"/>
    <s v=":"/>
    <s v=":"/>
    <s v=":"/>
  </r>
  <r>
    <x v="1"/>
    <x v="24"/>
    <x v="12"/>
    <n v="0"/>
    <n v="0"/>
    <n v="0"/>
    <n v="0"/>
    <n v="0"/>
    <n v="0"/>
    <n v="0"/>
    <n v="0"/>
    <n v="0"/>
    <n v="0"/>
    <n v="0"/>
    <n v="0"/>
    <n v="0"/>
    <n v="0.1"/>
    <n v="0.1"/>
  </r>
  <r>
    <x v="1"/>
    <x v="24"/>
    <x v="13"/>
    <n v="0"/>
    <n v="0"/>
    <n v="0"/>
    <n v="0"/>
    <n v="0"/>
    <n v="0"/>
    <n v="0"/>
    <n v="0"/>
    <n v="0"/>
    <n v="0"/>
    <n v="0"/>
    <n v="0"/>
    <n v="0.7"/>
    <n v="0.6"/>
    <n v="0.7"/>
  </r>
  <r>
    <x v="1"/>
    <x v="24"/>
    <x v="14"/>
    <n v="0"/>
    <n v="0"/>
    <n v="0"/>
    <n v="0"/>
    <n v="0"/>
    <n v="0"/>
    <n v="0"/>
    <n v="0"/>
    <n v="0"/>
    <n v="0"/>
    <n v="0"/>
    <n v="0"/>
    <n v="0.2"/>
    <n v="0.2"/>
    <n v="0.2"/>
  </r>
  <r>
    <x v="1"/>
    <x v="24"/>
    <x v="15"/>
    <n v="0"/>
    <n v="0"/>
    <n v="0"/>
    <n v="0"/>
    <n v="0"/>
    <n v="0"/>
    <n v="0"/>
    <n v="0"/>
    <n v="0"/>
    <n v="0"/>
    <n v="0"/>
    <n v="0"/>
    <n v="0.4"/>
    <n v="0.4"/>
    <n v="0.5"/>
  </r>
  <r>
    <x v="1"/>
    <x v="24"/>
    <x v="16"/>
    <n v="0"/>
    <n v="0"/>
    <n v="0"/>
    <n v="0"/>
    <n v="0"/>
    <n v="0"/>
    <n v="0"/>
    <n v="0"/>
    <n v="0"/>
    <n v="0"/>
    <n v="0"/>
    <n v="0"/>
    <n v="0.2"/>
    <n v="0.2"/>
    <n v="0.2"/>
  </r>
  <r>
    <x v="1"/>
    <x v="24"/>
    <x v="17"/>
    <n v="0"/>
    <n v="0"/>
    <n v="0"/>
    <n v="0"/>
    <n v="0"/>
    <n v="0"/>
    <n v="0"/>
    <n v="0"/>
    <n v="0"/>
    <n v="0"/>
    <n v="0"/>
    <n v="0"/>
    <n v="0.2"/>
    <n v="0.2"/>
    <n v="0.2"/>
  </r>
  <r>
    <x v="1"/>
    <x v="24"/>
    <x v="18"/>
    <n v="0"/>
    <n v="0"/>
    <n v="0"/>
    <n v="0"/>
    <n v="0"/>
    <n v="0"/>
    <n v="0"/>
    <n v="0"/>
    <n v="0"/>
    <n v="0"/>
    <n v="0"/>
    <n v="0"/>
    <n v="0.9"/>
    <n v="0.9"/>
    <n v="0.9"/>
  </r>
  <r>
    <x v="1"/>
    <x v="24"/>
    <x v="19"/>
    <n v="0"/>
    <n v="0"/>
    <n v="0"/>
    <n v="0"/>
    <n v="0"/>
    <n v="0"/>
    <n v="0"/>
    <n v="0"/>
    <n v="0"/>
    <n v="0"/>
    <n v="0"/>
    <n v="0"/>
    <n v="1"/>
    <n v="0.9"/>
    <n v="0.9"/>
  </r>
  <r>
    <x v="1"/>
    <x v="24"/>
    <x v="20"/>
    <n v="0"/>
    <n v="0"/>
    <n v="0"/>
    <n v="0"/>
    <n v="0"/>
    <n v="0"/>
    <n v="0"/>
    <n v="0"/>
    <n v="0"/>
    <n v="0"/>
    <n v="0"/>
    <n v="0"/>
    <n v="0.9"/>
    <n v="0.9"/>
    <n v="0.9"/>
  </r>
  <r>
    <x v="1"/>
    <x v="24"/>
    <x v="21"/>
    <n v="0"/>
    <n v="0"/>
    <n v="0"/>
    <n v="0"/>
    <n v="0"/>
    <n v="0"/>
    <n v="0"/>
    <n v="0"/>
    <n v="0"/>
    <n v="0"/>
    <n v="0"/>
    <n v="0"/>
    <n v="11.1"/>
    <n v="10.9"/>
    <n v="11"/>
  </r>
  <r>
    <x v="1"/>
    <x v="24"/>
    <x v="22"/>
    <n v="0"/>
    <n v="0"/>
    <n v="0"/>
    <n v="0"/>
    <n v="0"/>
    <n v="0"/>
    <n v="0"/>
    <n v="0"/>
    <n v="0"/>
    <n v="0"/>
    <n v="0"/>
    <n v="0"/>
    <n v="14.2"/>
    <n v="14.3"/>
    <n v="14.2"/>
  </r>
  <r>
    <x v="1"/>
    <x v="24"/>
    <x v="23"/>
    <n v="0"/>
    <n v="0"/>
    <n v="0"/>
    <n v="0"/>
    <n v="0"/>
    <n v="0"/>
    <n v="0"/>
    <n v="0"/>
    <n v="0"/>
    <n v="0"/>
    <n v="0"/>
    <n v="0"/>
    <n v="0"/>
    <n v="0"/>
    <n v="0"/>
  </r>
  <r>
    <x v="1"/>
    <x v="24"/>
    <x v="24"/>
    <n v="0"/>
    <n v="0"/>
    <n v="0"/>
    <n v="0"/>
    <n v="0"/>
    <n v="0"/>
    <n v="0"/>
    <n v="0"/>
    <n v="0"/>
    <n v="0"/>
    <n v="0"/>
    <n v="0"/>
    <n v="0.2"/>
    <n v="0"/>
    <n v="0"/>
  </r>
  <r>
    <x v="1"/>
    <x v="24"/>
    <x v="25"/>
    <n v="0"/>
    <n v="0"/>
    <n v="0"/>
    <n v="0"/>
    <n v="0"/>
    <n v="0"/>
    <n v="0"/>
    <n v="0"/>
    <n v="0"/>
    <n v="0"/>
    <n v="0"/>
    <n v="0"/>
    <n v="7.1"/>
    <n v="6.7"/>
    <n v="6.5"/>
  </r>
  <r>
    <x v="1"/>
    <x v="24"/>
    <x v="26"/>
    <n v="0"/>
    <n v="0"/>
    <n v="0"/>
    <n v="0"/>
    <n v="0"/>
    <n v="0"/>
    <n v="0"/>
    <n v="0"/>
    <n v="0"/>
    <n v="0"/>
    <n v="0"/>
    <n v="0"/>
    <n v="0.7"/>
    <n v="0.6"/>
    <n v="0.6"/>
  </r>
  <r>
    <x v="1"/>
    <x v="24"/>
    <x v="27"/>
    <n v="0"/>
    <n v="0"/>
    <n v="0"/>
    <n v="0"/>
    <n v="0"/>
    <n v="0"/>
    <n v="0"/>
    <n v="0"/>
    <n v="0"/>
    <n v="0"/>
    <n v="0"/>
    <n v="0"/>
    <n v="4.4000000000000004"/>
    <n v="4"/>
    <n v="4.9000000000000004"/>
  </r>
  <r>
    <x v="1"/>
    <x v="24"/>
    <x v="28"/>
    <n v="0"/>
    <n v="0"/>
    <n v="0"/>
    <n v="0"/>
    <n v="0"/>
    <n v="0"/>
    <n v="0"/>
    <n v="0"/>
    <n v="0"/>
    <n v="0"/>
    <n v="0"/>
    <n v="0"/>
    <n v="2.1"/>
    <n v="2.2000000000000002"/>
    <n v="2.2999999999999998"/>
  </r>
  <r>
    <x v="1"/>
    <x v="24"/>
    <x v="29"/>
    <n v="0"/>
    <n v="0"/>
    <n v="0"/>
    <n v="0"/>
    <n v="0"/>
    <n v="0"/>
    <n v="0"/>
    <n v="0"/>
    <n v="0"/>
    <n v="0"/>
    <n v="0"/>
    <n v="0"/>
    <n v="0.9"/>
    <n v="0.9"/>
    <n v="0.9"/>
  </r>
  <r>
    <x v="1"/>
    <x v="24"/>
    <x v="30"/>
    <n v="0"/>
    <n v="0"/>
    <n v="0"/>
    <n v="0"/>
    <n v="0"/>
    <n v="0"/>
    <n v="0"/>
    <n v="0"/>
    <n v="0"/>
    <n v="0"/>
    <n v="0"/>
    <n v="0"/>
    <n v="1.2"/>
    <n v="1.2"/>
    <n v="1.2"/>
  </r>
  <r>
    <x v="1"/>
    <x v="24"/>
    <x v="31"/>
    <n v="0"/>
    <n v="0"/>
    <n v="0"/>
    <n v="0"/>
    <n v="0"/>
    <n v="0"/>
    <n v="0"/>
    <n v="0"/>
    <n v="0"/>
    <n v="0"/>
    <n v="0"/>
    <n v="0"/>
    <n v="0"/>
    <s v=":"/>
    <s v=":"/>
  </r>
  <r>
    <x v="1"/>
    <x v="24"/>
    <x v="32"/>
    <n v="0"/>
    <n v="0"/>
    <n v="0"/>
    <n v="0"/>
    <n v="0"/>
    <n v="0"/>
    <n v="0"/>
    <n v="0"/>
    <n v="0"/>
    <n v="0"/>
    <n v="0"/>
    <n v="0"/>
    <n v="4"/>
    <n v="4"/>
    <n v="4.0999999999999996"/>
  </r>
  <r>
    <x v="1"/>
    <x v="24"/>
    <x v="33"/>
    <n v="0"/>
    <n v="0"/>
    <n v="0"/>
    <n v="0"/>
    <n v="0"/>
    <n v="0"/>
    <n v="0"/>
    <n v="0"/>
    <n v="0"/>
    <n v="0"/>
    <n v="0"/>
    <n v="0"/>
    <n v="5.0999999999999996"/>
    <n v="4.9000000000000004"/>
    <n v="5.6"/>
  </r>
  <r>
    <x v="1"/>
    <x v="24"/>
    <x v="34"/>
    <n v="0"/>
    <n v="0"/>
    <n v="0"/>
    <n v="0"/>
    <n v="0"/>
    <n v="0"/>
    <n v="0"/>
    <n v="0"/>
    <n v="0"/>
    <n v="0"/>
    <n v="0"/>
    <n v="0"/>
    <n v="13.5"/>
    <n v="13.9"/>
    <n v="14.3"/>
  </r>
  <r>
    <x v="1"/>
    <x v="24"/>
    <x v="35"/>
    <n v="0"/>
    <n v="0"/>
    <n v="0"/>
    <n v="0"/>
    <n v="0"/>
    <n v="0"/>
    <n v="0"/>
    <n v="0"/>
    <n v="0"/>
    <n v="0"/>
    <n v="0"/>
    <n v="0"/>
    <n v="12.4"/>
    <n v="12.5"/>
    <n v="12.6"/>
  </r>
  <r>
    <x v="1"/>
    <x v="24"/>
    <x v="36"/>
    <n v="0"/>
    <n v="0"/>
    <n v="0"/>
    <n v="0"/>
    <n v="0"/>
    <n v="0"/>
    <n v="0"/>
    <n v="0"/>
    <n v="0"/>
    <n v="0"/>
    <n v="0"/>
    <n v="0"/>
    <n v="34.1"/>
    <n v="34.799999999999997"/>
    <n v="34.4"/>
  </r>
  <r>
    <x v="1"/>
    <x v="24"/>
    <x v="37"/>
    <n v="0"/>
    <n v="0"/>
    <n v="0"/>
    <n v="0"/>
    <n v="0"/>
    <n v="0"/>
    <n v="0"/>
    <n v="0"/>
    <n v="0"/>
    <n v="0"/>
    <n v="0"/>
    <n v="0"/>
    <n v="3.9"/>
    <n v="4"/>
    <n v="4.3"/>
  </r>
  <r>
    <x v="1"/>
    <x v="24"/>
    <x v="38"/>
    <n v="0"/>
    <n v="0"/>
    <n v="0"/>
    <n v="0"/>
    <n v="0"/>
    <n v="0"/>
    <n v="0"/>
    <n v="0"/>
    <n v="0"/>
    <n v="0"/>
    <n v="0"/>
    <n v="0"/>
    <n v="0"/>
    <n v="0"/>
    <n v="0"/>
  </r>
  <r>
    <x v="1"/>
    <x v="24"/>
    <x v="39"/>
    <n v="0"/>
    <n v="0"/>
    <n v="0"/>
    <n v="0"/>
    <n v="0"/>
    <n v="0"/>
    <n v="0"/>
    <n v="0"/>
    <n v="0"/>
    <n v="0"/>
    <n v="0"/>
    <n v="0"/>
    <n v="52.9"/>
    <n v="53.9"/>
    <n v="54.1"/>
  </r>
  <r>
    <x v="1"/>
    <x v="24"/>
    <x v="40"/>
    <n v="0"/>
    <n v="0"/>
    <n v="0"/>
    <n v="0"/>
    <n v="0"/>
    <n v="0"/>
    <n v="0"/>
    <n v="0"/>
    <n v="0"/>
    <n v="0"/>
    <n v="0"/>
    <n v="0"/>
    <n v="22.4"/>
    <n v="23.2"/>
    <n v="23.6"/>
  </r>
  <r>
    <x v="1"/>
    <x v="24"/>
    <x v="41"/>
    <n v="0"/>
    <n v="0"/>
    <n v="0"/>
    <n v="0"/>
    <n v="0"/>
    <n v="0"/>
    <n v="0"/>
    <n v="0"/>
    <n v="0"/>
    <n v="0"/>
    <n v="0"/>
    <n v="0"/>
    <n v="30.5"/>
    <n v="30.7"/>
    <n v="30.5"/>
  </r>
  <r>
    <x v="1"/>
    <x v="25"/>
    <x v="0"/>
    <n v="79.8"/>
    <n v="81.599999999999994"/>
    <n v="80"/>
    <n v="81.5"/>
    <n v="82"/>
    <n v="83.1"/>
    <n v="83.1"/>
    <n v="86.4"/>
    <n v="88.8"/>
    <n v="90.8"/>
    <n v="92.9"/>
    <n v="92.9"/>
    <n v="0"/>
    <n v="0"/>
    <n v="0"/>
  </r>
  <r>
    <x v="1"/>
    <x v="25"/>
    <x v="1"/>
    <n v="1.4"/>
    <n v="1.4"/>
    <n v="1.3"/>
    <n v="1.4"/>
    <n v="1.4"/>
    <n v="1.4"/>
    <n v="1.3"/>
    <n v="1.2"/>
    <n v="1.1000000000000001"/>
    <n v="1.1000000000000001"/>
    <n v="1.2"/>
    <n v="1.1000000000000001"/>
    <n v="0"/>
    <n v="0"/>
    <n v="0"/>
  </r>
  <r>
    <x v="1"/>
    <x v="25"/>
    <x v="2"/>
    <n v="2"/>
    <n v="1.7"/>
    <n v="1.7"/>
    <n v="1.7"/>
    <n v="1.6"/>
    <n v="1.7"/>
    <n v="1.6"/>
    <n v="1.7"/>
    <n v="1.7"/>
    <n v="2"/>
    <n v="2.1"/>
    <n v="2"/>
    <n v="0"/>
    <n v="0"/>
    <n v="0"/>
  </r>
  <r>
    <x v="1"/>
    <x v="25"/>
    <x v="3"/>
    <n v="0.1"/>
    <n v="0.1"/>
    <n v="0.1"/>
    <n v="0.1"/>
    <n v="0.1"/>
    <n v="0.1"/>
    <n v="0.1"/>
    <n v="0.1"/>
    <n v="0.1"/>
    <n v="0.1"/>
    <n v="0.1"/>
    <n v="0.1"/>
    <n v="0"/>
    <n v="0"/>
    <n v="0"/>
  </r>
  <r>
    <x v="1"/>
    <x v="25"/>
    <x v="4"/>
    <n v="0.2"/>
    <n v="0.3"/>
    <n v="0.3"/>
    <n v="0.3"/>
    <n v="0.4"/>
    <n v="0.5"/>
    <n v="0.6"/>
    <n v="0.5"/>
    <n v="0.4"/>
    <n v="0.4"/>
    <n v="0.4"/>
    <n v="0.3"/>
    <n v="0"/>
    <n v="0"/>
    <n v="0"/>
  </r>
  <r>
    <x v="1"/>
    <x v="25"/>
    <x v="5"/>
    <n v="0.2"/>
    <n v="0.3"/>
    <n v="0.3"/>
    <n v="0.3"/>
    <n v="0.3"/>
    <n v="0.3"/>
    <n v="0.4"/>
    <n v="0.3"/>
    <n v="0.3"/>
    <n v="0.3"/>
    <n v="0.3"/>
    <n v="0.3"/>
    <n v="0"/>
    <n v="0"/>
    <n v="0"/>
  </r>
  <r>
    <x v="1"/>
    <x v="25"/>
    <x v="6"/>
    <n v="0"/>
    <n v="0"/>
    <n v="0"/>
    <n v="0"/>
    <n v="0.1"/>
    <n v="0.2"/>
    <n v="0.2"/>
    <n v="0.1"/>
    <n v="0.1"/>
    <n v="0"/>
    <n v="0.1"/>
    <n v="0"/>
    <n v="0"/>
    <n v="0"/>
    <n v="0"/>
  </r>
  <r>
    <x v="1"/>
    <x v="25"/>
    <x v="7"/>
    <n v="3.8"/>
    <n v="3.9"/>
    <n v="4"/>
    <n v="4.0999999999999996"/>
    <n v="4.2"/>
    <n v="4.2"/>
    <n v="4.3"/>
    <n v="4.5"/>
    <n v="4.5999999999999996"/>
    <n v="4.7"/>
    <n v="4.8"/>
    <n v="5"/>
    <n v="0"/>
    <n v="0"/>
    <n v="0"/>
  </r>
  <r>
    <x v="1"/>
    <x v="25"/>
    <x v="8"/>
    <n v="1.8"/>
    <n v="2"/>
    <n v="2"/>
    <n v="2.1"/>
    <n v="2.2000000000000002"/>
    <n v="2.1"/>
    <n v="2.2999999999999998"/>
    <n v="2.4"/>
    <n v="2.4"/>
    <n v="2.5"/>
    <n v="2.5"/>
    <n v="2.6"/>
    <n v="0"/>
    <n v="0"/>
    <n v="0"/>
  </r>
  <r>
    <x v="1"/>
    <x v="25"/>
    <x v="9"/>
    <s v=":"/>
    <s v=":"/>
    <s v=":"/>
    <s v=":"/>
    <s v=":"/>
    <s v=":"/>
    <s v=":"/>
    <s v=":"/>
    <s v=":"/>
    <s v=":"/>
    <n v="0.1"/>
    <n v="0.1"/>
    <n v="0"/>
    <n v="0"/>
    <n v="0"/>
  </r>
  <r>
    <x v="1"/>
    <x v="25"/>
    <x v="10"/>
    <n v="0.2"/>
    <n v="0.2"/>
    <n v="0.2"/>
    <n v="0.2"/>
    <n v="0.2"/>
    <n v="0.2"/>
    <n v="0.2"/>
    <n v="0.2"/>
    <n v="0.1"/>
    <n v="0.2"/>
    <n v="0.2"/>
    <n v="0.2"/>
    <n v="0"/>
    <n v="0"/>
    <n v="0"/>
  </r>
  <r>
    <x v="1"/>
    <x v="25"/>
    <x v="11"/>
    <n v="0.1"/>
    <n v="0.1"/>
    <n v="0.1"/>
    <n v="0.1"/>
    <n v="0.1"/>
    <n v="0.1"/>
    <n v="0.1"/>
    <n v="0.1"/>
    <n v="0.1"/>
    <n v="0.1"/>
    <n v="0.1"/>
    <n v="0.1"/>
    <n v="0"/>
    <n v="0"/>
    <n v="0"/>
  </r>
  <r>
    <x v="1"/>
    <x v="25"/>
    <x v="12"/>
    <n v="0"/>
    <n v="0"/>
    <n v="0"/>
    <n v="0"/>
    <n v="0.1"/>
    <n v="0.1"/>
    <n v="0"/>
    <n v="0.1"/>
    <n v="0"/>
    <n v="0"/>
    <n v="0.1"/>
    <n v="0.1"/>
    <n v="0"/>
    <n v="0"/>
    <n v="0"/>
  </r>
  <r>
    <x v="1"/>
    <x v="25"/>
    <x v="13"/>
    <n v="0.3"/>
    <n v="0.3"/>
    <n v="0.3"/>
    <n v="0.3"/>
    <n v="0.3"/>
    <n v="0.3"/>
    <n v="0.3"/>
    <n v="0.3"/>
    <n v="0.4"/>
    <n v="0.4"/>
    <n v="0.4"/>
    <n v="0.4"/>
    <n v="0"/>
    <n v="0"/>
    <n v="0"/>
  </r>
  <r>
    <x v="1"/>
    <x v="25"/>
    <x v="14"/>
    <s v=":"/>
    <s v=":"/>
    <s v=":"/>
    <s v=":"/>
    <s v=":"/>
    <s v=":"/>
    <s v=":"/>
    <s v=":"/>
    <s v=":"/>
    <s v=":"/>
    <n v="0.2"/>
    <n v="0.2"/>
    <n v="0"/>
    <n v="0"/>
    <n v="0"/>
  </r>
  <r>
    <x v="1"/>
    <x v="25"/>
    <x v="15"/>
    <n v="0.4"/>
    <n v="0.3"/>
    <n v="0.3"/>
    <n v="0.3"/>
    <n v="0.3"/>
    <n v="0.3"/>
    <n v="0.3"/>
    <n v="0.3"/>
    <n v="0.3"/>
    <n v="0.3"/>
    <n v="0.3"/>
    <n v="0.3"/>
    <n v="0"/>
    <n v="0"/>
    <n v="0"/>
  </r>
  <r>
    <x v="1"/>
    <x v="25"/>
    <x v="16"/>
    <n v="0.2"/>
    <n v="0.2"/>
    <n v="0.2"/>
    <n v="0.2"/>
    <n v="0.2"/>
    <n v="0.2"/>
    <n v="0.2"/>
    <n v="0.2"/>
    <n v="0.2"/>
    <n v="0.2"/>
    <n v="0.3"/>
    <n v="0.2"/>
    <n v="0"/>
    <n v="0"/>
    <n v="0"/>
  </r>
  <r>
    <x v="1"/>
    <x v="25"/>
    <x v="17"/>
    <n v="0.2"/>
    <n v="0.2"/>
    <n v="0.2"/>
    <n v="0.2"/>
    <n v="0.2"/>
    <n v="0.1"/>
    <n v="0.1"/>
    <n v="0.1"/>
    <n v="0.2"/>
    <n v="0.2"/>
    <n v="0.2"/>
    <n v="0.2"/>
    <n v="0"/>
    <n v="0"/>
    <n v="0"/>
  </r>
  <r>
    <x v="1"/>
    <x v="25"/>
    <x v="18"/>
    <n v="0.5"/>
    <n v="0.5"/>
    <n v="0.5"/>
    <n v="0.5"/>
    <n v="0.5"/>
    <n v="0.5"/>
    <n v="0.5"/>
    <n v="0.6"/>
    <n v="0.5"/>
    <n v="0.6"/>
    <n v="0.6"/>
    <n v="0.6"/>
    <n v="0"/>
    <n v="0"/>
    <n v="0"/>
  </r>
  <r>
    <x v="1"/>
    <x v="25"/>
    <x v="19"/>
    <n v="0.5"/>
    <n v="0.4"/>
    <n v="0.4"/>
    <n v="0.4"/>
    <n v="0.4"/>
    <n v="0.4"/>
    <n v="0.4"/>
    <n v="0.4"/>
    <n v="0.5"/>
    <n v="0.5"/>
    <n v="0.5"/>
    <n v="0.5"/>
    <n v="0"/>
    <n v="0"/>
    <n v="0"/>
  </r>
  <r>
    <x v="1"/>
    <x v="25"/>
    <x v="20"/>
    <n v="0.5"/>
    <n v="0.5"/>
    <n v="0.5"/>
    <n v="0.5"/>
    <n v="0.4"/>
    <n v="0.5"/>
    <n v="0.4"/>
    <n v="0.5"/>
    <n v="0.5"/>
    <n v="0.5"/>
    <n v="0.5"/>
    <n v="0.6"/>
    <n v="0"/>
    <n v="0"/>
    <n v="0"/>
  </r>
  <r>
    <x v="1"/>
    <x v="25"/>
    <x v="21"/>
    <n v="5.7"/>
    <n v="7"/>
    <n v="5.3"/>
    <n v="5.3"/>
    <n v="5.5"/>
    <n v="5.3"/>
    <n v="6"/>
    <n v="6.4"/>
    <n v="6.7"/>
    <n v="7.3"/>
    <n v="7.7"/>
    <n v="7.7"/>
    <n v="0"/>
    <n v="0"/>
    <n v="0"/>
  </r>
  <r>
    <x v="1"/>
    <x v="25"/>
    <x v="22"/>
    <n v="10.199999999999999"/>
    <n v="9.8000000000000007"/>
    <n v="9.8000000000000007"/>
    <n v="9.6"/>
    <n v="9.8000000000000007"/>
    <n v="9.9"/>
    <n v="10"/>
    <n v="10.4"/>
    <n v="10.5"/>
    <n v="10.7"/>
    <n v="11.1"/>
    <n v="10.5"/>
    <n v="0"/>
    <n v="0"/>
    <n v="0"/>
  </r>
  <r>
    <x v="1"/>
    <x v="25"/>
    <x v="23"/>
    <n v="0"/>
    <n v="0"/>
    <n v="0"/>
    <n v="0"/>
    <n v="0"/>
    <n v="0"/>
    <n v="0"/>
    <n v="0"/>
    <n v="0"/>
    <n v="0"/>
    <n v="0"/>
    <n v="0"/>
    <n v="0"/>
    <n v="0"/>
    <n v="0"/>
  </r>
  <r>
    <x v="1"/>
    <x v="25"/>
    <x v="24"/>
    <n v="0.1"/>
    <n v="0.1"/>
    <n v="0"/>
    <n v="0"/>
    <n v="0.1"/>
    <n v="0"/>
    <n v="0"/>
    <n v="0"/>
    <n v="0"/>
    <n v="0"/>
    <n v="0.3"/>
    <n v="0.3"/>
    <n v="0"/>
    <n v="0"/>
    <n v="0"/>
  </r>
  <r>
    <x v="1"/>
    <x v="25"/>
    <x v="25"/>
    <n v="3.6"/>
    <n v="4.3"/>
    <n v="4.4000000000000004"/>
    <n v="4.3"/>
    <n v="4.3"/>
    <n v="4.9000000000000004"/>
    <n v="4.2"/>
    <n v="4.8"/>
    <n v="5.4"/>
    <n v="5.7"/>
    <n v="5.4"/>
    <n v="5.4"/>
    <n v="0"/>
    <n v="0"/>
    <n v="0"/>
  </r>
  <r>
    <x v="1"/>
    <x v="25"/>
    <x v="26"/>
    <n v="0.7"/>
    <n v="0.7"/>
    <n v="0.6"/>
    <n v="0.6"/>
    <n v="0.6"/>
    <n v="0.6"/>
    <n v="0.6"/>
    <n v="0.7"/>
    <n v="0.7"/>
    <n v="0.7"/>
    <n v="0.6"/>
    <n v="0.6"/>
    <n v="0"/>
    <n v="0"/>
    <n v="0"/>
  </r>
  <r>
    <x v="1"/>
    <x v="25"/>
    <x v="27"/>
    <n v="2.6"/>
    <n v="2.5"/>
    <n v="2.7"/>
    <n v="2.6"/>
    <n v="2.6"/>
    <n v="2.8"/>
    <n v="3.1"/>
    <n v="3.5"/>
    <n v="3.6"/>
    <n v="3.7"/>
    <n v="3.7"/>
    <n v="3.7"/>
    <n v="0"/>
    <n v="0"/>
    <n v="0"/>
  </r>
  <r>
    <x v="1"/>
    <x v="25"/>
    <x v="28"/>
    <n v="1.5"/>
    <n v="1.5"/>
    <n v="1.5"/>
    <n v="1.6"/>
    <n v="1.5"/>
    <n v="1.6"/>
    <n v="1.5"/>
    <n v="1.5"/>
    <n v="1.5"/>
    <n v="1.5"/>
    <n v="1.5"/>
    <n v="1.5"/>
    <n v="0"/>
    <n v="0"/>
    <n v="0"/>
  </r>
  <r>
    <x v="1"/>
    <x v="25"/>
    <x v="29"/>
    <n v="1"/>
    <n v="1"/>
    <n v="0.9"/>
    <n v="0.9"/>
    <n v="0.9"/>
    <n v="0.9"/>
    <n v="0.9"/>
    <n v="0.7"/>
    <n v="0.8"/>
    <n v="0.8"/>
    <n v="0.7"/>
    <n v="0.8"/>
    <n v="0"/>
    <n v="0"/>
    <n v="0"/>
  </r>
  <r>
    <x v="1"/>
    <x v="25"/>
    <x v="30"/>
    <n v="0.6"/>
    <n v="0.6"/>
    <n v="0.7"/>
    <n v="0.6"/>
    <n v="0.6"/>
    <n v="0.6"/>
    <n v="0.6"/>
    <n v="0.8"/>
    <n v="0.8"/>
    <n v="0.8"/>
    <n v="0.8"/>
    <n v="0.8"/>
    <n v="0"/>
    <n v="0"/>
    <n v="0"/>
  </r>
  <r>
    <x v="1"/>
    <x v="25"/>
    <x v="31"/>
    <s v=":"/>
    <s v=":"/>
    <s v=":"/>
    <s v=":"/>
    <s v=":"/>
    <s v=":"/>
    <s v=":"/>
    <s v=":"/>
    <s v=":"/>
    <s v=":"/>
    <s v=":"/>
    <s v=":"/>
    <n v="0"/>
    <n v="0"/>
    <n v="0"/>
  </r>
  <r>
    <x v="1"/>
    <x v="25"/>
    <x v="32"/>
    <n v="2.6"/>
    <n v="2.7"/>
    <n v="2.6"/>
    <n v="2.5"/>
    <n v="2.5"/>
    <n v="2.6"/>
    <n v="2.7"/>
    <n v="2.7"/>
    <n v="2.8"/>
    <n v="2.9"/>
    <n v="3"/>
    <n v="3.2"/>
    <n v="0"/>
    <n v="0"/>
    <n v="0"/>
  </r>
  <r>
    <x v="1"/>
    <x v="25"/>
    <x v="33"/>
    <n v="2.5"/>
    <n v="2.4"/>
    <n v="2"/>
    <n v="2.2999999999999998"/>
    <n v="2.2999999999999998"/>
    <n v="2.2999999999999998"/>
    <n v="2.5"/>
    <n v="2.5"/>
    <n v="2.8"/>
    <n v="3.2"/>
    <n v="3.5"/>
    <n v="3.7"/>
    <n v="0"/>
    <n v="0"/>
    <n v="0"/>
  </r>
  <r>
    <x v="1"/>
    <x v="25"/>
    <x v="34"/>
    <n v="7.8"/>
    <n v="7.8"/>
    <n v="7.8"/>
    <n v="8.1"/>
    <n v="8.1"/>
    <n v="8"/>
    <n v="8.1999999999999993"/>
    <n v="8.6999999999999993"/>
    <n v="9.1"/>
    <n v="8.6999999999999993"/>
    <n v="8.8000000000000007"/>
    <n v="8.8000000000000007"/>
    <n v="0"/>
    <n v="0"/>
    <n v="0"/>
  </r>
  <r>
    <x v="1"/>
    <x v="25"/>
    <x v="35"/>
    <n v="8.9"/>
    <n v="9"/>
    <n v="9"/>
    <n v="9.1999999999999993"/>
    <n v="9.3000000000000007"/>
    <n v="9.1"/>
    <n v="8.6999999999999993"/>
    <n v="8.9"/>
    <n v="9"/>
    <n v="9.1"/>
    <n v="9.1999999999999993"/>
    <n v="9.1999999999999993"/>
    <n v="0"/>
    <n v="0"/>
    <n v="0"/>
  </r>
  <r>
    <x v="1"/>
    <x v="25"/>
    <x v="36"/>
    <n v="21.5"/>
    <n v="21.9"/>
    <n v="22.1"/>
    <n v="22.8"/>
    <n v="23.1"/>
    <n v="23.2"/>
    <n v="23"/>
    <n v="23.5"/>
    <n v="23.9"/>
    <n v="23.9"/>
    <n v="24.2"/>
    <n v="24.3"/>
    <n v="0"/>
    <n v="0"/>
    <n v="0"/>
  </r>
  <r>
    <x v="1"/>
    <x v="25"/>
    <x v="37"/>
    <n v="2.1"/>
    <n v="2.2000000000000002"/>
    <n v="2.4"/>
    <n v="2.5"/>
    <n v="2.4"/>
    <n v="2.5"/>
    <n v="2.5"/>
    <n v="2.5"/>
    <n v="2.6"/>
    <n v="2.7"/>
    <n v="2.8"/>
    <n v="2.8"/>
    <n v="0"/>
    <n v="0"/>
    <n v="0"/>
  </r>
  <r>
    <x v="1"/>
    <x v="25"/>
    <x v="38"/>
    <n v="0"/>
    <n v="0"/>
    <n v="0"/>
    <n v="0"/>
    <n v="0"/>
    <n v="0"/>
    <n v="0"/>
    <n v="0"/>
    <n v="0"/>
    <n v="0"/>
    <n v="0"/>
    <n v="0"/>
    <n v="0"/>
    <n v="0"/>
    <n v="0"/>
  </r>
  <r>
    <x v="1"/>
    <x v="25"/>
    <x v="39"/>
    <n v="34.299999999999997"/>
    <n v="34.4"/>
    <n v="34.5"/>
    <n v="35.5"/>
    <n v="35.799999999999997"/>
    <n v="35.700000000000003"/>
    <n v="35.1"/>
    <n v="36.200000000000003"/>
    <n v="36.799999999999997"/>
    <n v="36.700000000000003"/>
    <n v="37"/>
    <n v="37.200000000000003"/>
    <n v="0"/>
    <n v="0"/>
    <n v="0"/>
  </r>
  <r>
    <x v="1"/>
    <x v="25"/>
    <x v="40"/>
    <n v="14.9"/>
    <n v="14.8"/>
    <n v="14.8"/>
    <n v="15.2"/>
    <n v="15.5"/>
    <n v="15.4"/>
    <n v="15.9"/>
    <n v="16"/>
    <n v="16.399999999999999"/>
    <n v="16.2"/>
    <n v="16.399999999999999"/>
    <n v="16.7"/>
    <n v="0"/>
    <n v="0"/>
    <n v="0"/>
  </r>
  <r>
    <x v="1"/>
    <x v="25"/>
    <x v="41"/>
    <n v="19.3"/>
    <n v="19.600000000000001"/>
    <n v="19.7"/>
    <n v="20.2"/>
    <n v="20.3"/>
    <n v="20.3"/>
    <n v="19.2"/>
    <n v="20.2"/>
    <n v="20.399999999999999"/>
    <n v="20.5"/>
    <n v="20.6"/>
    <n v="20.6"/>
    <n v="0"/>
    <n v="0"/>
    <n v="0"/>
  </r>
  <r>
    <x v="1"/>
    <x v="26"/>
    <x v="0"/>
    <n v="37.700000000000003"/>
    <n v="37.799999999999997"/>
    <n v="37.700000000000003"/>
    <n v="38.5"/>
    <n v="39"/>
    <n v="39.1"/>
    <n v="38.5"/>
    <n v="40"/>
    <n v="40"/>
    <n v="40.1"/>
    <n v="41.2"/>
    <n v="41.2"/>
    <n v="0"/>
    <n v="0"/>
    <n v="0"/>
  </r>
  <r>
    <x v="1"/>
    <x v="26"/>
    <x v="1"/>
    <n v="0.8"/>
    <n v="0.8"/>
    <n v="0.8"/>
    <n v="0.8"/>
    <n v="0.9"/>
    <n v="0.9"/>
    <n v="0.9"/>
    <n v="0.8"/>
    <n v="0.8"/>
    <n v="0.7"/>
    <n v="0.8"/>
    <n v="0.7"/>
    <n v="0"/>
    <n v="0"/>
    <n v="0"/>
  </r>
  <r>
    <x v="1"/>
    <x v="26"/>
    <x v="2"/>
    <n v="1.2"/>
    <n v="1.1000000000000001"/>
    <n v="1.3"/>
    <n v="1.3"/>
    <n v="1.4"/>
    <n v="1.4"/>
    <n v="1.5"/>
    <n v="1.5"/>
    <n v="1.7"/>
    <n v="1.6"/>
    <n v="1.8"/>
    <n v="1.9"/>
    <n v="0"/>
    <n v="0"/>
    <n v="0"/>
  </r>
  <r>
    <x v="1"/>
    <x v="26"/>
    <x v="3"/>
    <n v="0.2"/>
    <n v="0.3"/>
    <n v="0.5"/>
    <n v="0.5"/>
    <n v="0.6"/>
    <n v="0.6"/>
    <n v="0.6"/>
    <n v="0.6"/>
    <n v="0.2"/>
    <n v="0.2"/>
    <n v="0.2"/>
    <n v="0.2"/>
    <n v="0"/>
    <n v="0"/>
    <n v="0"/>
  </r>
  <r>
    <x v="1"/>
    <x v="26"/>
    <x v="4"/>
    <n v="0.4"/>
    <n v="0.7"/>
    <n v="0.6"/>
    <n v="0.6"/>
    <n v="0.6"/>
    <n v="0.6"/>
    <n v="0.6"/>
    <n v="0.7"/>
    <n v="0.6"/>
    <n v="0.7"/>
    <n v="0.6"/>
    <n v="0.7"/>
    <n v="0"/>
    <n v="0"/>
    <n v="0"/>
  </r>
  <r>
    <x v="1"/>
    <x v="26"/>
    <x v="5"/>
    <n v="0.2"/>
    <n v="0.3"/>
    <n v="0.4"/>
    <n v="0.5"/>
    <n v="0.5"/>
    <n v="0.4"/>
    <n v="0.5"/>
    <n v="0.5"/>
    <n v="0.5"/>
    <n v="0.5"/>
    <n v="0.5"/>
    <n v="0.5"/>
    <n v="0"/>
    <n v="0"/>
    <n v="0"/>
  </r>
  <r>
    <x v="1"/>
    <x v="26"/>
    <x v="6"/>
    <n v="0.2"/>
    <n v="0.3"/>
    <n v="0.2"/>
    <n v="0.2"/>
    <n v="0.2"/>
    <n v="0.2"/>
    <n v="0.2"/>
    <n v="0.2"/>
    <n v="0.1"/>
    <n v="0.2"/>
    <n v="0.1"/>
    <n v="0.2"/>
    <n v="0"/>
    <n v="0"/>
    <n v="0"/>
  </r>
  <r>
    <x v="1"/>
    <x v="26"/>
    <x v="7"/>
    <n v="2"/>
    <n v="2"/>
    <n v="2"/>
    <n v="2.1"/>
    <n v="2.2000000000000002"/>
    <n v="2.2000000000000002"/>
    <n v="2.2000000000000002"/>
    <n v="2.2999999999999998"/>
    <n v="2.2999999999999998"/>
    <n v="2.2000000000000002"/>
    <n v="2.4"/>
    <n v="2.4"/>
    <n v="0"/>
    <n v="0"/>
    <n v="0"/>
  </r>
  <r>
    <x v="1"/>
    <x v="26"/>
    <x v="8"/>
    <n v="1"/>
    <n v="1.2"/>
    <n v="1.3"/>
    <n v="1.3"/>
    <n v="1.4"/>
    <n v="1.4"/>
    <n v="1.4"/>
    <n v="1.5"/>
    <n v="1.5"/>
    <n v="1.4"/>
    <n v="1.5"/>
    <n v="1.5"/>
    <n v="0"/>
    <n v="0"/>
    <n v="0"/>
  </r>
  <r>
    <x v="1"/>
    <x v="26"/>
    <x v="9"/>
    <s v=":"/>
    <s v=":"/>
    <s v=":"/>
    <s v=":"/>
    <s v=":"/>
    <s v=":"/>
    <s v=":"/>
    <s v=":"/>
    <s v=":"/>
    <s v=":"/>
    <n v="0"/>
    <n v="0"/>
    <n v="0"/>
    <n v="0"/>
    <n v="0"/>
  </r>
  <r>
    <x v="1"/>
    <x v="26"/>
    <x v="10"/>
    <n v="0.1"/>
    <n v="0"/>
    <n v="0"/>
    <n v="0"/>
    <n v="0"/>
    <n v="0"/>
    <n v="0"/>
    <n v="0"/>
    <n v="0"/>
    <n v="0"/>
    <n v="0"/>
    <n v="0"/>
    <n v="0"/>
    <n v="0"/>
    <n v="0"/>
  </r>
  <r>
    <x v="1"/>
    <x v="26"/>
    <x v="11"/>
    <n v="0"/>
    <n v="0"/>
    <n v="0"/>
    <n v="0"/>
    <n v="0"/>
    <n v="0"/>
    <n v="0"/>
    <n v="0"/>
    <n v="0"/>
    <n v="0"/>
    <n v="0"/>
    <n v="0"/>
    <n v="0"/>
    <n v="0"/>
    <n v="0"/>
  </r>
  <r>
    <x v="1"/>
    <x v="26"/>
    <x v="12"/>
    <s v=":"/>
    <s v=":"/>
    <s v=":"/>
    <s v=":"/>
    <s v=":"/>
    <s v=":"/>
    <s v=":"/>
    <s v=":"/>
    <s v=":"/>
    <s v=":"/>
    <s v=":"/>
    <s v=":"/>
    <n v="0"/>
    <n v="0"/>
    <n v="0"/>
  </r>
  <r>
    <x v="1"/>
    <x v="26"/>
    <x v="13"/>
    <n v="0.2"/>
    <n v="0.2"/>
    <n v="0.2"/>
    <n v="0.2"/>
    <n v="0.2"/>
    <n v="0.2"/>
    <n v="0.2"/>
    <n v="0.2"/>
    <n v="0.2"/>
    <n v="0.2"/>
    <n v="0.2"/>
    <n v="0.2"/>
    <n v="0"/>
    <n v="0"/>
    <n v="0"/>
  </r>
  <r>
    <x v="1"/>
    <x v="26"/>
    <x v="14"/>
    <n v="0"/>
    <n v="0"/>
    <n v="0"/>
    <n v="0"/>
    <n v="0"/>
    <n v="0"/>
    <n v="0"/>
    <n v="0"/>
    <n v="0"/>
    <n v="0"/>
    <s v=":"/>
    <s v=":"/>
    <n v="0"/>
    <n v="0"/>
    <n v="0"/>
  </r>
  <r>
    <x v="1"/>
    <x v="26"/>
    <x v="15"/>
    <n v="0.1"/>
    <n v="0.1"/>
    <n v="0.1"/>
    <n v="0.1"/>
    <n v="0.1"/>
    <n v="0.1"/>
    <n v="0.1"/>
    <n v="0.1"/>
    <n v="0.1"/>
    <n v="0.1"/>
    <n v="0.2"/>
    <n v="0.2"/>
    <n v="0"/>
    <n v="0"/>
    <n v="0"/>
  </r>
  <r>
    <x v="1"/>
    <x v="26"/>
    <x v="16"/>
    <n v="0.2"/>
    <n v="0.1"/>
    <n v="0.1"/>
    <n v="0"/>
    <n v="0"/>
    <n v="0"/>
    <n v="0"/>
    <n v="0"/>
    <n v="0"/>
    <n v="0"/>
    <s v=":"/>
    <s v=":"/>
    <n v="0"/>
    <n v="0"/>
    <n v="0"/>
  </r>
  <r>
    <x v="1"/>
    <x v="26"/>
    <x v="17"/>
    <s v=":"/>
    <s v=":"/>
    <s v=":"/>
    <s v=":"/>
    <s v=":"/>
    <s v=":"/>
    <s v=":"/>
    <s v=":"/>
    <s v=":"/>
    <s v=":"/>
    <n v="0.1"/>
    <n v="0.1"/>
    <n v="0"/>
    <n v="0"/>
    <n v="0"/>
  </r>
  <r>
    <x v="1"/>
    <x v="26"/>
    <x v="18"/>
    <n v="0.2"/>
    <n v="0.2"/>
    <n v="0.3"/>
    <n v="0.3"/>
    <n v="0.3"/>
    <n v="0.3"/>
    <n v="0.3"/>
    <n v="0.3"/>
    <n v="0.3"/>
    <n v="0.3"/>
    <n v="0.3"/>
    <n v="0.3"/>
    <n v="0"/>
    <n v="0"/>
    <n v="0"/>
  </r>
  <r>
    <x v="1"/>
    <x v="26"/>
    <x v="19"/>
    <n v="0.4"/>
    <n v="0.3"/>
    <n v="0.4"/>
    <n v="0.4"/>
    <n v="0.4"/>
    <n v="0.4"/>
    <n v="0.4"/>
    <n v="0.5"/>
    <n v="0.5"/>
    <n v="0.5"/>
    <n v="0.5"/>
    <n v="0.5"/>
    <n v="0"/>
    <n v="0"/>
    <n v="0"/>
  </r>
  <r>
    <x v="1"/>
    <x v="26"/>
    <x v="20"/>
    <n v="0.3"/>
    <n v="0.3"/>
    <n v="0.3"/>
    <n v="0.3"/>
    <n v="0.3"/>
    <n v="0.3"/>
    <n v="0.3"/>
    <n v="0.3"/>
    <n v="0.3"/>
    <n v="0.3"/>
    <n v="0.3"/>
    <n v="0.3"/>
    <n v="0"/>
    <n v="0"/>
    <n v="0"/>
  </r>
  <r>
    <x v="1"/>
    <x v="26"/>
    <x v="21"/>
    <n v="2.7"/>
    <n v="2.7"/>
    <n v="2.5"/>
    <n v="2.7"/>
    <n v="2.7"/>
    <n v="2.8"/>
    <n v="2.8"/>
    <n v="3"/>
    <n v="3.2"/>
    <n v="3.4"/>
    <n v="3.5"/>
    <n v="3.5"/>
    <n v="0"/>
    <n v="0"/>
    <n v="0"/>
  </r>
  <r>
    <x v="1"/>
    <x v="26"/>
    <x v="22"/>
    <n v="4.3"/>
    <n v="4.3"/>
    <n v="4.0999999999999996"/>
    <n v="4"/>
    <n v="4"/>
    <n v="4"/>
    <n v="4"/>
    <n v="4.3"/>
    <n v="4.3"/>
    <n v="4.2"/>
    <n v="4.7"/>
    <n v="4.2"/>
    <n v="0"/>
    <n v="0"/>
    <n v="0"/>
  </r>
  <r>
    <x v="1"/>
    <x v="26"/>
    <x v="23"/>
    <n v="0"/>
    <n v="0"/>
    <n v="0"/>
    <n v="0"/>
    <n v="0"/>
    <n v="0"/>
    <n v="0"/>
    <n v="0"/>
    <n v="0"/>
    <n v="0"/>
    <n v="0"/>
    <n v="0"/>
    <n v="0"/>
    <n v="0"/>
    <n v="0"/>
  </r>
  <r>
    <x v="1"/>
    <x v="26"/>
    <x v="24"/>
    <n v="0"/>
    <n v="0"/>
    <n v="0"/>
    <n v="0"/>
    <n v="0"/>
    <n v="0.1"/>
    <n v="0"/>
    <n v="0"/>
    <n v="0"/>
    <n v="0"/>
    <n v="0"/>
    <n v="0"/>
    <n v="0"/>
    <n v="0"/>
    <n v="0"/>
  </r>
  <r>
    <x v="1"/>
    <x v="26"/>
    <x v="25"/>
    <n v="2"/>
    <n v="2.1"/>
    <n v="2.1"/>
    <n v="2.1"/>
    <n v="2.1"/>
    <n v="1.9"/>
    <n v="2.2999999999999998"/>
    <n v="2.5"/>
    <n v="2.2000000000000002"/>
    <n v="2.2999999999999998"/>
    <n v="2.4"/>
    <n v="2.2999999999999998"/>
    <n v="0"/>
    <n v="0"/>
    <n v="0"/>
  </r>
  <r>
    <x v="1"/>
    <x v="26"/>
    <x v="26"/>
    <n v="0.2"/>
    <n v="0.2"/>
    <n v="0.2"/>
    <n v="0.2"/>
    <n v="0.2"/>
    <n v="0.2"/>
    <n v="0.2"/>
    <n v="0.2"/>
    <n v="0.2"/>
    <n v="0.2"/>
    <n v="0.2"/>
    <n v="0.2"/>
    <n v="0"/>
    <n v="0"/>
    <n v="0"/>
  </r>
  <r>
    <x v="1"/>
    <x v="26"/>
    <x v="27"/>
    <n v="1.4"/>
    <n v="1.3"/>
    <n v="1.3"/>
    <n v="1.3"/>
    <n v="1.2"/>
    <n v="1.3"/>
    <n v="1.3"/>
    <n v="1.5"/>
    <n v="1.5"/>
    <n v="1.5"/>
    <n v="1.6"/>
    <n v="1.5"/>
    <n v="0"/>
    <n v="0"/>
    <n v="0"/>
  </r>
  <r>
    <x v="1"/>
    <x v="26"/>
    <x v="28"/>
    <n v="0.7"/>
    <n v="0.6"/>
    <n v="0.6"/>
    <n v="0.6"/>
    <n v="0.6"/>
    <n v="0.6"/>
    <n v="0.6"/>
    <n v="0.6"/>
    <n v="0.6"/>
    <n v="0.7"/>
    <n v="0.7"/>
    <n v="0.7"/>
    <n v="0"/>
    <n v="0"/>
    <n v="0"/>
  </r>
  <r>
    <x v="1"/>
    <x v="26"/>
    <x v="29"/>
    <n v="0.2"/>
    <n v="0.2"/>
    <n v="0.2"/>
    <n v="0.2"/>
    <n v="0.2"/>
    <n v="0.2"/>
    <n v="0.2"/>
    <n v="0.1"/>
    <n v="0.1"/>
    <n v="0.1"/>
    <n v="0.1"/>
    <n v="0.1"/>
    <n v="0"/>
    <n v="0"/>
    <n v="0"/>
  </r>
  <r>
    <x v="1"/>
    <x v="26"/>
    <x v="30"/>
    <n v="0.3"/>
    <n v="0.3"/>
    <n v="0.3"/>
    <n v="0.3"/>
    <n v="0.3"/>
    <n v="0.3"/>
    <n v="0.3"/>
    <n v="0.4"/>
    <n v="0.4"/>
    <n v="0.4"/>
    <n v="0.4"/>
    <n v="0.4"/>
    <n v="0"/>
    <n v="0"/>
    <n v="0"/>
  </r>
  <r>
    <x v="1"/>
    <x v="26"/>
    <x v="31"/>
    <s v=":"/>
    <s v=":"/>
    <s v=":"/>
    <s v=":"/>
    <s v=":"/>
    <s v=":"/>
    <s v=":"/>
    <s v=":"/>
    <s v=":"/>
    <s v=":"/>
    <s v=":"/>
    <s v=":"/>
    <n v="0"/>
    <n v="0"/>
    <n v="0"/>
  </r>
  <r>
    <x v="1"/>
    <x v="26"/>
    <x v="32"/>
    <n v="0.9"/>
    <n v="0.9"/>
    <n v="0.8"/>
    <n v="0.8"/>
    <n v="0.8"/>
    <n v="0.8"/>
    <n v="0.8"/>
    <n v="0.8"/>
    <n v="0.9"/>
    <n v="1"/>
    <n v="0.9"/>
    <n v="0.9"/>
    <n v="0"/>
    <n v="0"/>
    <n v="0"/>
  </r>
  <r>
    <x v="1"/>
    <x v="26"/>
    <x v="33"/>
    <n v="1.4"/>
    <n v="1.3"/>
    <n v="1.1000000000000001"/>
    <n v="1.2"/>
    <n v="1.2"/>
    <n v="1.4"/>
    <n v="1.4"/>
    <n v="1.3"/>
    <n v="1.3"/>
    <n v="1.4"/>
    <n v="1.5"/>
    <n v="1.9"/>
    <n v="0"/>
    <n v="0"/>
    <n v="0"/>
  </r>
  <r>
    <x v="1"/>
    <x v="26"/>
    <x v="34"/>
    <n v="4.0999999999999996"/>
    <n v="4.0999999999999996"/>
    <n v="4.0999999999999996"/>
    <n v="4.2"/>
    <n v="4.0999999999999996"/>
    <n v="4.0999999999999996"/>
    <n v="4.3"/>
    <n v="4.4000000000000004"/>
    <n v="4.5"/>
    <n v="4.4000000000000004"/>
    <n v="4.2"/>
    <n v="4.3"/>
    <n v="0"/>
    <n v="0"/>
    <n v="0"/>
  </r>
  <r>
    <x v="1"/>
    <x v="26"/>
    <x v="35"/>
    <n v="3.8"/>
    <n v="3.8"/>
    <n v="3.8"/>
    <n v="3.8"/>
    <n v="3.9"/>
    <n v="3.9"/>
    <n v="3.5"/>
    <n v="3.5"/>
    <n v="3.5"/>
    <n v="3.4"/>
    <n v="3.4"/>
    <n v="3.3"/>
    <n v="0"/>
    <n v="0"/>
    <n v="0"/>
  </r>
  <r>
    <x v="1"/>
    <x v="26"/>
    <x v="36"/>
    <n v="9.1999999999999993"/>
    <n v="9.4"/>
    <n v="9.6"/>
    <n v="9.9"/>
    <n v="10.1"/>
    <n v="10.1"/>
    <n v="9.3000000000000007"/>
    <n v="9.4"/>
    <n v="9.6999999999999993"/>
    <n v="9.6999999999999993"/>
    <n v="9.8000000000000007"/>
    <n v="9.6999999999999993"/>
    <n v="0"/>
    <n v="0"/>
    <n v="0"/>
  </r>
  <r>
    <x v="1"/>
    <x v="26"/>
    <x v="37"/>
    <n v="1.1000000000000001"/>
    <n v="1.1000000000000001"/>
    <n v="1.1000000000000001"/>
    <n v="1.1000000000000001"/>
    <n v="1.1000000000000001"/>
    <n v="1.1000000000000001"/>
    <n v="1.1000000000000001"/>
    <n v="1.1000000000000001"/>
    <n v="1.1000000000000001"/>
    <n v="1.1000000000000001"/>
    <n v="1.2"/>
    <n v="1.3"/>
    <n v="0"/>
    <n v="0"/>
    <n v="0"/>
  </r>
  <r>
    <x v="1"/>
    <x v="26"/>
    <x v="38"/>
    <n v="0"/>
    <n v="0"/>
    <n v="0"/>
    <n v="0"/>
    <n v="0"/>
    <n v="0"/>
    <n v="0"/>
    <n v="0"/>
    <n v="0"/>
    <n v="0"/>
    <n v="0"/>
    <n v="0"/>
    <n v="0"/>
    <n v="0"/>
    <n v="0"/>
  </r>
  <r>
    <x v="1"/>
    <x v="26"/>
    <x v="39"/>
    <n v="15.8"/>
    <n v="15.9"/>
    <n v="16.100000000000001"/>
    <n v="16.399999999999999"/>
    <n v="16.399999999999999"/>
    <n v="16.399999999999999"/>
    <n v="15.4"/>
    <n v="15.4"/>
    <n v="15.6"/>
    <n v="15.6"/>
    <n v="15.5"/>
    <n v="15.4"/>
    <n v="0"/>
    <n v="0"/>
    <n v="0"/>
  </r>
  <r>
    <x v="1"/>
    <x v="26"/>
    <x v="40"/>
    <n v="5"/>
    <n v="5"/>
    <n v="5"/>
    <n v="5"/>
    <n v="5.0999999999999996"/>
    <n v="5.0999999999999996"/>
    <n v="5.0999999999999996"/>
    <n v="5"/>
    <n v="5.0999999999999996"/>
    <n v="5.0999999999999996"/>
    <n v="5.0999999999999996"/>
    <n v="5.2"/>
    <n v="0"/>
    <n v="0"/>
    <n v="0"/>
  </r>
  <r>
    <x v="1"/>
    <x v="26"/>
    <x v="41"/>
    <n v="10.8"/>
    <n v="11"/>
    <n v="11.2"/>
    <n v="11.4"/>
    <n v="11.3"/>
    <n v="11.4"/>
    <n v="10.3"/>
    <n v="10.4"/>
    <n v="10.5"/>
    <n v="10.5"/>
    <n v="10.5"/>
    <n v="10.3"/>
    <n v="0"/>
    <n v="0"/>
    <n v="0"/>
  </r>
  <r>
    <x v="1"/>
    <x v="27"/>
    <x v="0"/>
    <n v="1.5"/>
    <n v="1.5"/>
    <n v="1.6"/>
    <n v="1.4"/>
    <n v="1.5"/>
    <n v="1.6"/>
    <n v="1.5"/>
    <n v="1.4"/>
    <n v="1.5"/>
    <n v="1.4"/>
    <n v="1.4"/>
    <n v="1.5"/>
    <n v="1.5"/>
    <n v="1.5"/>
    <n v="1.6"/>
  </r>
  <r>
    <x v="1"/>
    <x v="27"/>
    <x v="1"/>
    <n v="0"/>
    <n v="0"/>
    <n v="0"/>
    <n v="0"/>
    <n v="0"/>
    <n v="0"/>
    <n v="0"/>
    <n v="0"/>
    <n v="0"/>
    <n v="0"/>
    <n v="0"/>
    <n v="0"/>
    <n v="0"/>
    <n v="0"/>
    <n v="0"/>
  </r>
  <r>
    <x v="1"/>
    <x v="27"/>
    <x v="2"/>
    <n v="0"/>
    <n v="0"/>
    <n v="0"/>
    <n v="0"/>
    <n v="0"/>
    <n v="0"/>
    <n v="0"/>
    <n v="0"/>
    <n v="0"/>
    <n v="0"/>
    <n v="0"/>
    <n v="0"/>
    <n v="0"/>
    <n v="0"/>
    <n v="0"/>
  </r>
  <r>
    <x v="1"/>
    <x v="27"/>
    <x v="3"/>
    <n v="0.4"/>
    <n v="0.3"/>
    <n v="0.3"/>
    <n v="0.3"/>
    <n v="0.3"/>
    <n v="0.3"/>
    <n v="0.3"/>
    <n v="0.3"/>
    <n v="0.1"/>
    <n v="0.1"/>
    <s v=":"/>
    <s v=":"/>
    <s v=":"/>
    <s v=":"/>
    <s v=":"/>
  </r>
  <r>
    <x v="1"/>
    <x v="27"/>
    <x v="4"/>
    <n v="0"/>
    <n v="0"/>
    <n v="0"/>
    <n v="0"/>
    <n v="0"/>
    <n v="0"/>
    <n v="0"/>
    <n v="0"/>
    <n v="0"/>
    <n v="0"/>
    <n v="0"/>
    <n v="0"/>
    <s v=":"/>
    <s v=":"/>
    <s v=":"/>
  </r>
  <r>
    <x v="1"/>
    <x v="27"/>
    <x v="5"/>
    <n v="0"/>
    <n v="0"/>
    <n v="0"/>
    <n v="0"/>
    <n v="0"/>
    <n v="0"/>
    <n v="0"/>
    <n v="0"/>
    <n v="0"/>
    <n v="0"/>
    <n v="0"/>
    <n v="0"/>
    <s v=":"/>
    <s v=":"/>
    <s v=":"/>
  </r>
  <r>
    <x v="1"/>
    <x v="27"/>
    <x v="6"/>
    <n v="0"/>
    <n v="0"/>
    <n v="0"/>
    <n v="0"/>
    <n v="0"/>
    <n v="0"/>
    <n v="0"/>
    <n v="0"/>
    <n v="0"/>
    <n v="0"/>
    <n v="0"/>
    <n v="0"/>
    <s v=":"/>
    <s v=":"/>
    <s v=":"/>
  </r>
  <r>
    <x v="1"/>
    <x v="27"/>
    <x v="7"/>
    <n v="0"/>
    <n v="0"/>
    <n v="0"/>
    <n v="0"/>
    <n v="0"/>
    <n v="0"/>
    <n v="0"/>
    <n v="0"/>
    <n v="0"/>
    <n v="0"/>
    <n v="0"/>
    <n v="0"/>
    <n v="0"/>
    <n v="0"/>
    <n v="0"/>
  </r>
  <r>
    <x v="1"/>
    <x v="27"/>
    <x v="8"/>
    <n v="0"/>
    <n v="0"/>
    <n v="0"/>
    <n v="0"/>
    <n v="0"/>
    <n v="0"/>
    <n v="0"/>
    <n v="0"/>
    <n v="0"/>
    <n v="0"/>
    <n v="0"/>
    <n v="0"/>
    <s v=":"/>
    <s v=":"/>
    <s v=":"/>
  </r>
  <r>
    <x v="1"/>
    <x v="27"/>
    <x v="9"/>
    <s v=":"/>
    <s v=":"/>
    <s v=":"/>
    <s v=":"/>
    <s v=":"/>
    <s v=":"/>
    <s v=":"/>
    <s v=":"/>
    <s v=":"/>
    <s v=":"/>
    <s v=":"/>
    <s v=":"/>
    <s v=":"/>
    <s v=":"/>
    <s v=":"/>
  </r>
  <r>
    <x v="1"/>
    <x v="27"/>
    <x v="10"/>
    <n v="0"/>
    <n v="0"/>
    <n v="0"/>
    <n v="0"/>
    <n v="0"/>
    <n v="0"/>
    <n v="0"/>
    <n v="0"/>
    <n v="0"/>
    <n v="0"/>
    <n v="0"/>
    <n v="0"/>
    <n v="0"/>
    <n v="0"/>
    <n v="0"/>
  </r>
  <r>
    <x v="1"/>
    <x v="27"/>
    <x v="11"/>
    <n v="0"/>
    <n v="0"/>
    <n v="0"/>
    <n v="0"/>
    <n v="0"/>
    <n v="0"/>
    <n v="0"/>
    <n v="0"/>
    <n v="0"/>
    <n v="0"/>
    <n v="0"/>
    <n v="0"/>
    <n v="0"/>
    <n v="0"/>
    <n v="0"/>
  </r>
  <r>
    <x v="1"/>
    <x v="27"/>
    <x v="12"/>
    <n v="0"/>
    <n v="0"/>
    <n v="0"/>
    <n v="0"/>
    <n v="0"/>
    <n v="0"/>
    <n v="0"/>
    <n v="0"/>
    <n v="0"/>
    <n v="0"/>
    <n v="0"/>
    <n v="0"/>
    <s v=":"/>
    <s v=":"/>
    <s v=":"/>
  </r>
  <r>
    <x v="1"/>
    <x v="27"/>
    <x v="13"/>
    <n v="0"/>
    <n v="0"/>
    <n v="0"/>
    <n v="0"/>
    <n v="0"/>
    <n v="0"/>
    <n v="0"/>
    <n v="0"/>
    <n v="0"/>
    <n v="0"/>
    <n v="0"/>
    <n v="0"/>
    <n v="0"/>
    <n v="0"/>
    <n v="0"/>
  </r>
  <r>
    <x v="1"/>
    <x v="27"/>
    <x v="14"/>
    <n v="0"/>
    <n v="0"/>
    <n v="0"/>
    <n v="0"/>
    <n v="0"/>
    <n v="0"/>
    <n v="0"/>
    <n v="0"/>
    <n v="0"/>
    <n v="0"/>
    <n v="0"/>
    <n v="0"/>
    <n v="0"/>
    <n v="0"/>
    <n v="0"/>
  </r>
  <r>
    <x v="1"/>
    <x v="27"/>
    <x v="15"/>
    <n v="0"/>
    <n v="0"/>
    <n v="0"/>
    <n v="0"/>
    <n v="0"/>
    <n v="0"/>
    <n v="0"/>
    <n v="0"/>
    <n v="0"/>
    <n v="0"/>
    <n v="0"/>
    <n v="0"/>
    <n v="0"/>
    <n v="0"/>
    <n v="0"/>
  </r>
  <r>
    <x v="1"/>
    <x v="27"/>
    <x v="16"/>
    <n v="0"/>
    <n v="0"/>
    <n v="0"/>
    <n v="0"/>
    <n v="0"/>
    <n v="0"/>
    <n v="0"/>
    <n v="0"/>
    <n v="0"/>
    <n v="0"/>
    <n v="0"/>
    <n v="0"/>
    <n v="0"/>
    <n v="0"/>
    <n v="0"/>
  </r>
  <r>
    <x v="1"/>
    <x v="27"/>
    <x v="17"/>
    <s v=":"/>
    <s v=":"/>
    <s v=":"/>
    <s v=":"/>
    <s v=":"/>
    <s v=":"/>
    <s v=":"/>
    <s v=":"/>
    <s v=":"/>
    <s v=":"/>
    <s v=":"/>
    <s v=":"/>
    <s v=":"/>
    <s v=":"/>
    <s v=":"/>
  </r>
  <r>
    <x v="1"/>
    <x v="27"/>
    <x v="18"/>
    <s v=":"/>
    <s v=":"/>
    <s v=":"/>
    <s v=":"/>
    <s v=":"/>
    <s v=":"/>
    <s v=":"/>
    <s v=":"/>
    <s v=":"/>
    <s v=":"/>
    <s v=":"/>
    <s v=":"/>
    <s v=":"/>
    <s v=":"/>
    <s v=":"/>
  </r>
  <r>
    <x v="1"/>
    <x v="27"/>
    <x v="19"/>
    <s v=":"/>
    <s v=":"/>
    <s v=":"/>
    <s v=":"/>
    <s v=":"/>
    <s v=":"/>
    <s v=":"/>
    <s v=":"/>
    <s v=":"/>
    <s v=":"/>
    <s v=":"/>
    <s v=":"/>
    <s v=":"/>
    <s v=":"/>
    <s v=":"/>
  </r>
  <r>
    <x v="1"/>
    <x v="27"/>
    <x v="20"/>
    <n v="0"/>
    <n v="0"/>
    <n v="0"/>
    <n v="0"/>
    <n v="0"/>
    <n v="0"/>
    <n v="0"/>
    <n v="0"/>
    <n v="0"/>
    <n v="0"/>
    <n v="0"/>
    <n v="0"/>
    <n v="0"/>
    <n v="0"/>
    <n v="0"/>
  </r>
  <r>
    <x v="1"/>
    <x v="27"/>
    <x v="21"/>
    <n v="0.2"/>
    <n v="0.2"/>
    <n v="0.2"/>
    <n v="0.2"/>
    <n v="0.2"/>
    <n v="0.2"/>
    <n v="0.2"/>
    <n v="0.2"/>
    <n v="0.2"/>
    <n v="0.2"/>
    <s v=":"/>
    <s v=":"/>
    <n v="0.2"/>
    <n v="0.2"/>
    <n v="0.2"/>
  </r>
  <r>
    <x v="1"/>
    <x v="27"/>
    <x v="22"/>
    <n v="0.1"/>
    <n v="0.1"/>
    <n v="0.1"/>
    <n v="0.1"/>
    <n v="0.1"/>
    <n v="0.1"/>
    <n v="0.1"/>
    <n v="0.1"/>
    <n v="0.1"/>
    <n v="0.1"/>
    <n v="0"/>
    <n v="0.1"/>
    <n v="0.1"/>
    <n v="0.1"/>
    <n v="0.1"/>
  </r>
  <r>
    <x v="1"/>
    <x v="27"/>
    <x v="23"/>
    <n v="0"/>
    <n v="0"/>
    <n v="0"/>
    <n v="0"/>
    <n v="0"/>
    <n v="0"/>
    <n v="0"/>
    <n v="0"/>
    <n v="0"/>
    <n v="0"/>
    <n v="0"/>
    <n v="0"/>
    <n v="0"/>
    <n v="0"/>
    <n v="0"/>
  </r>
  <r>
    <x v="1"/>
    <x v="27"/>
    <x v="24"/>
    <n v="0"/>
    <n v="0"/>
    <n v="0"/>
    <n v="0"/>
    <n v="0"/>
    <n v="0"/>
    <n v="0"/>
    <n v="0"/>
    <n v="0"/>
    <n v="0"/>
    <n v="0"/>
    <n v="0"/>
    <n v="0"/>
    <n v="0"/>
    <n v="0"/>
  </r>
  <r>
    <x v="1"/>
    <x v="27"/>
    <x v="25"/>
    <n v="0.1"/>
    <n v="0.1"/>
    <n v="0.1"/>
    <n v="0.1"/>
    <n v="0.1"/>
    <n v="0.1"/>
    <n v="0.1"/>
    <n v="0.1"/>
    <n v="0.1"/>
    <n v="0.1"/>
    <s v=":"/>
    <s v=":"/>
    <n v="0.1"/>
    <n v="0.1"/>
    <n v="0.1"/>
  </r>
  <r>
    <x v="1"/>
    <x v="27"/>
    <x v="26"/>
    <s v=":"/>
    <s v=":"/>
    <s v=":"/>
    <s v=":"/>
    <s v=":"/>
    <s v=":"/>
    <s v=":"/>
    <s v=":"/>
    <s v=":"/>
    <s v=":"/>
    <s v=":"/>
    <s v=":"/>
    <s v=":"/>
    <s v=":"/>
    <s v=":"/>
  </r>
  <r>
    <x v="1"/>
    <x v="27"/>
    <x v="27"/>
    <n v="0.2"/>
    <n v="0.2"/>
    <n v="0.2"/>
    <n v="0.2"/>
    <n v="0.2"/>
    <n v="0.2"/>
    <n v="0.2"/>
    <n v="0.2"/>
    <n v="0.3"/>
    <n v="0.3"/>
    <n v="0.3"/>
    <n v="0.3"/>
    <n v="0.3"/>
    <n v="0.2"/>
    <n v="0.3"/>
  </r>
  <r>
    <x v="1"/>
    <x v="27"/>
    <x v="28"/>
    <n v="0"/>
    <n v="0"/>
    <n v="0"/>
    <n v="0"/>
    <n v="0"/>
    <n v="0"/>
    <n v="0"/>
    <n v="0.1"/>
    <n v="0.1"/>
    <n v="0.1"/>
    <n v="0.1"/>
    <n v="0.1"/>
    <s v=":"/>
    <s v=":"/>
    <s v=":"/>
  </r>
  <r>
    <x v="1"/>
    <x v="27"/>
    <x v="29"/>
    <n v="0"/>
    <n v="0"/>
    <n v="0"/>
    <n v="0"/>
    <n v="0"/>
    <n v="0"/>
    <n v="0"/>
    <n v="0"/>
    <n v="0"/>
    <n v="0"/>
    <n v="0"/>
    <n v="0"/>
    <n v="0"/>
    <n v="0"/>
    <n v="0"/>
  </r>
  <r>
    <x v="1"/>
    <x v="27"/>
    <x v="30"/>
    <n v="0"/>
    <n v="0"/>
    <n v="0"/>
    <n v="0"/>
    <n v="0"/>
    <n v="0"/>
    <n v="0"/>
    <n v="0"/>
    <n v="0"/>
    <n v="0"/>
    <n v="0"/>
    <n v="0"/>
    <n v="0"/>
    <n v="0"/>
    <n v="0"/>
  </r>
  <r>
    <x v="1"/>
    <x v="27"/>
    <x v="31"/>
    <s v=":"/>
    <s v=":"/>
    <s v=":"/>
    <s v=":"/>
    <s v=":"/>
    <s v=":"/>
    <s v=":"/>
    <s v=":"/>
    <s v=":"/>
    <s v=":"/>
    <s v=":"/>
    <s v=":"/>
    <s v=":"/>
    <s v=":"/>
    <s v=":"/>
  </r>
  <r>
    <x v="1"/>
    <x v="27"/>
    <x v="32"/>
    <n v="0"/>
    <n v="0"/>
    <n v="0"/>
    <n v="0"/>
    <n v="0"/>
    <n v="0"/>
    <n v="0"/>
    <n v="0"/>
    <n v="0"/>
    <n v="0"/>
    <n v="0"/>
    <n v="0"/>
    <n v="0"/>
    <n v="0"/>
    <n v="0"/>
  </r>
  <r>
    <x v="1"/>
    <x v="27"/>
    <x v="33"/>
    <n v="0.2"/>
    <n v="0.2"/>
    <n v="0.1"/>
    <n v="0.1"/>
    <n v="0.1"/>
    <n v="0.1"/>
    <n v="0.1"/>
    <n v="0.1"/>
    <n v="0.2"/>
    <n v="0.2"/>
    <n v="0.2"/>
    <n v="0.2"/>
    <n v="0.2"/>
    <n v="0.1"/>
    <n v="0.2"/>
  </r>
  <r>
    <x v="1"/>
    <x v="27"/>
    <x v="34"/>
    <n v="0.1"/>
    <n v="0.1"/>
    <n v="0.1"/>
    <n v="0.1"/>
    <n v="0.1"/>
    <n v="0.1"/>
    <n v="0.1"/>
    <n v="0.1"/>
    <n v="0.1"/>
    <n v="0.1"/>
    <n v="0.1"/>
    <n v="0.1"/>
    <n v="0.1"/>
    <n v="0.1"/>
    <n v="0.1"/>
  </r>
  <r>
    <x v="1"/>
    <x v="27"/>
    <x v="35"/>
    <n v="0.1"/>
    <n v="0.1"/>
    <n v="0.3"/>
    <n v="0.1"/>
    <n v="0.1"/>
    <n v="0.1"/>
    <n v="0.1"/>
    <n v="0.1"/>
    <n v="0.1"/>
    <n v="0.1"/>
    <n v="0.1"/>
    <n v="0.1"/>
    <n v="0.1"/>
    <n v="0.1"/>
    <n v="0.1"/>
  </r>
  <r>
    <x v="1"/>
    <x v="27"/>
    <x v="36"/>
    <n v="0.1"/>
    <n v="0.1"/>
    <n v="0.1"/>
    <n v="0"/>
    <n v="0"/>
    <n v="0"/>
    <n v="0"/>
    <n v="0"/>
    <n v="0"/>
    <n v="0"/>
    <n v="0"/>
    <n v="0"/>
    <n v="0"/>
    <n v="0"/>
    <n v="0"/>
  </r>
  <r>
    <x v="1"/>
    <x v="27"/>
    <x v="37"/>
    <n v="0"/>
    <n v="0.1"/>
    <n v="0.1"/>
    <n v="0.1"/>
    <n v="0.1"/>
    <n v="0.1"/>
    <n v="0.1"/>
    <n v="0.1"/>
    <n v="0.1"/>
    <n v="0.1"/>
    <n v="0.1"/>
    <n v="0.1"/>
    <n v="0.1"/>
    <n v="0.1"/>
    <n v="0.1"/>
  </r>
  <r>
    <x v="1"/>
    <x v="27"/>
    <x v="38"/>
    <n v="0"/>
    <n v="0"/>
    <n v="0"/>
    <n v="0"/>
    <n v="0"/>
    <n v="0"/>
    <n v="0"/>
    <n v="0"/>
    <n v="0"/>
    <n v="0"/>
    <n v="0"/>
    <n v="0"/>
    <n v="0"/>
    <n v="0"/>
    <n v="0"/>
  </r>
  <r>
    <x v="1"/>
    <x v="27"/>
    <x v="39"/>
    <n v="0.2"/>
    <n v="0.2"/>
    <n v="0.2"/>
    <n v="0.3"/>
    <n v="0.3"/>
    <n v="0.3"/>
    <n v="0.3"/>
    <n v="0.2"/>
    <n v="0.3"/>
    <n v="0.2"/>
    <n v="0.2"/>
    <n v="0.2"/>
    <n v="0.2"/>
    <n v="0.2"/>
    <n v="0.3"/>
  </r>
  <r>
    <x v="1"/>
    <x v="27"/>
    <x v="40"/>
    <n v="0.2"/>
    <n v="0.2"/>
    <n v="0.2"/>
    <n v="0.3"/>
    <n v="0.3"/>
    <n v="0.3"/>
    <n v="0.3"/>
    <n v="0.2"/>
    <n v="0.3"/>
    <n v="0.2"/>
    <n v="0.2"/>
    <n v="0.2"/>
    <n v="0.2"/>
    <n v="0.2"/>
    <n v="0.3"/>
  </r>
  <r>
    <x v="1"/>
    <x v="27"/>
    <x v="41"/>
    <n v="0"/>
    <n v="0"/>
    <n v="0"/>
    <n v="0"/>
    <n v="0"/>
    <n v="0"/>
    <n v="0"/>
    <n v="0"/>
    <n v="0"/>
    <n v="0"/>
    <n v="0"/>
    <n v="0"/>
    <n v="0"/>
    <n v="0"/>
    <n v="0"/>
  </r>
  <r>
    <x v="1"/>
    <x v="28"/>
    <x v="0"/>
    <n v="16.8"/>
    <n v="16.399999999999999"/>
    <n v="16.3"/>
    <n v="16.5"/>
    <n v="17.600000000000001"/>
    <n v="18.7"/>
    <n v="19.8"/>
    <n v="7.3"/>
    <n v="7.1"/>
    <n v="7"/>
    <n v="7"/>
    <n v="7.2"/>
    <n v="7.5"/>
    <n v="7.5"/>
    <n v="7.5"/>
  </r>
  <r>
    <x v="1"/>
    <x v="28"/>
    <x v="1"/>
    <n v="0"/>
    <n v="0"/>
    <n v="0"/>
    <n v="0"/>
    <n v="0"/>
    <n v="0"/>
    <n v="0"/>
    <n v="0"/>
    <n v="0"/>
    <n v="0"/>
    <n v="0"/>
    <n v="0"/>
    <n v="0"/>
    <n v="0"/>
    <n v="0"/>
  </r>
  <r>
    <x v="1"/>
    <x v="28"/>
    <x v="2"/>
    <n v="0"/>
    <n v="0"/>
    <n v="0"/>
    <n v="0"/>
    <n v="0"/>
    <n v="0"/>
    <n v="0"/>
    <n v="0"/>
    <n v="0"/>
    <n v="0"/>
    <n v="0"/>
    <n v="0"/>
    <n v="0"/>
    <n v="0"/>
    <n v="0"/>
  </r>
  <r>
    <x v="1"/>
    <x v="28"/>
    <x v="3"/>
    <n v="0"/>
    <n v="0"/>
    <n v="0"/>
    <n v="0"/>
    <n v="0"/>
    <n v="0"/>
    <n v="0"/>
    <n v="0"/>
    <n v="0"/>
    <n v="0"/>
    <n v="0"/>
    <n v="0"/>
    <n v="0"/>
    <n v="0"/>
    <n v="0"/>
  </r>
  <r>
    <x v="1"/>
    <x v="28"/>
    <x v="4"/>
    <n v="16.7"/>
    <n v="16.3"/>
    <n v="16.100000000000001"/>
    <n v="16.399999999999999"/>
    <n v="17.399999999999999"/>
    <n v="18.399999999999999"/>
    <n v="19.5"/>
    <n v="7"/>
    <n v="6.9"/>
    <n v="6.8"/>
    <n v="6.7"/>
    <n v="6.9"/>
    <n v="7.3"/>
    <n v="7.2"/>
    <n v="7.3"/>
  </r>
  <r>
    <x v="1"/>
    <x v="28"/>
    <x v="5"/>
    <n v="6.7"/>
    <n v="6.5"/>
    <n v="7.2"/>
    <n v="7"/>
    <n v="7.2"/>
    <n v="7.7"/>
    <n v="7.7"/>
    <n v="7"/>
    <n v="6.9"/>
    <n v="6.8"/>
    <n v="6.7"/>
    <n v="6.9"/>
    <n v="7.3"/>
    <n v="7.2"/>
    <n v="7.3"/>
  </r>
  <r>
    <x v="1"/>
    <x v="28"/>
    <x v="6"/>
    <n v="9.9"/>
    <n v="9.6999999999999993"/>
    <n v="8.9"/>
    <n v="9.4"/>
    <n v="10.3"/>
    <n v="10.7"/>
    <n v="11.8"/>
    <n v="0"/>
    <n v="0"/>
    <n v="0"/>
    <n v="0"/>
    <n v="0"/>
    <n v="0"/>
    <n v="0"/>
    <n v="0"/>
  </r>
  <r>
    <x v="1"/>
    <x v="28"/>
    <x v="7"/>
    <n v="0"/>
    <n v="0"/>
    <n v="0"/>
    <n v="0"/>
    <n v="0"/>
    <n v="0"/>
    <n v="0"/>
    <n v="0"/>
    <n v="0"/>
    <n v="0"/>
    <n v="0"/>
    <n v="0"/>
    <n v="0"/>
    <n v="0"/>
    <n v="0"/>
  </r>
  <r>
    <x v="1"/>
    <x v="28"/>
    <x v="8"/>
    <n v="0"/>
    <n v="0"/>
    <n v="0"/>
    <n v="0"/>
    <n v="0"/>
    <n v="0"/>
    <n v="0"/>
    <n v="0"/>
    <n v="0"/>
    <n v="0"/>
    <n v="0"/>
    <n v="0"/>
    <n v="0"/>
    <n v="0"/>
    <n v="0"/>
  </r>
  <r>
    <x v="1"/>
    <x v="28"/>
    <x v="9"/>
    <n v="0"/>
    <n v="0"/>
    <n v="0"/>
    <n v="0"/>
    <n v="0"/>
    <n v="0"/>
    <n v="0"/>
    <n v="0"/>
    <n v="0"/>
    <n v="0"/>
    <n v="0"/>
    <n v="0"/>
    <n v="0"/>
    <n v="0"/>
    <n v="0"/>
  </r>
  <r>
    <x v="1"/>
    <x v="28"/>
    <x v="10"/>
    <n v="0"/>
    <n v="0"/>
    <n v="0"/>
    <n v="0"/>
    <n v="0"/>
    <n v="0"/>
    <n v="0"/>
    <n v="0"/>
    <n v="0"/>
    <n v="0"/>
    <n v="0"/>
    <n v="0"/>
    <n v="0"/>
    <n v="0"/>
    <n v="0"/>
  </r>
  <r>
    <x v="1"/>
    <x v="28"/>
    <x v="11"/>
    <n v="0"/>
    <n v="0"/>
    <n v="0"/>
    <n v="0"/>
    <n v="0"/>
    <n v="0"/>
    <n v="0"/>
    <n v="0"/>
    <n v="0"/>
    <n v="0"/>
    <n v="0"/>
    <n v="0"/>
    <n v="0"/>
    <n v="0"/>
    <n v="0"/>
  </r>
  <r>
    <x v="1"/>
    <x v="28"/>
    <x v="12"/>
    <n v="0"/>
    <n v="0"/>
    <n v="0"/>
    <n v="0"/>
    <n v="0"/>
    <n v="0"/>
    <n v="0"/>
    <n v="0"/>
    <n v="0"/>
    <n v="0"/>
    <n v="0"/>
    <n v="0"/>
    <n v="0"/>
    <n v="0"/>
    <n v="0"/>
  </r>
  <r>
    <x v="1"/>
    <x v="28"/>
    <x v="13"/>
    <n v="0"/>
    <n v="0"/>
    <n v="0"/>
    <n v="0"/>
    <n v="0"/>
    <n v="0"/>
    <n v="0"/>
    <n v="0"/>
    <n v="0"/>
    <n v="0"/>
    <n v="0"/>
    <n v="0"/>
    <n v="0"/>
    <n v="0"/>
    <n v="0"/>
  </r>
  <r>
    <x v="1"/>
    <x v="28"/>
    <x v="14"/>
    <n v="0"/>
    <n v="0"/>
    <n v="0"/>
    <n v="0"/>
    <n v="0"/>
    <n v="0"/>
    <n v="0"/>
    <n v="0"/>
    <n v="0"/>
    <n v="0"/>
    <n v="0"/>
    <n v="0"/>
    <n v="0"/>
    <n v="0"/>
    <n v="0"/>
  </r>
  <r>
    <x v="1"/>
    <x v="28"/>
    <x v="15"/>
    <n v="0"/>
    <n v="0"/>
    <n v="0"/>
    <n v="0"/>
    <n v="0"/>
    <n v="0"/>
    <n v="0"/>
    <n v="0"/>
    <n v="0"/>
    <n v="0"/>
    <n v="0"/>
    <n v="0"/>
    <n v="0"/>
    <n v="0"/>
    <n v="0"/>
  </r>
  <r>
    <x v="1"/>
    <x v="28"/>
    <x v="16"/>
    <n v="0"/>
    <n v="0"/>
    <n v="0"/>
    <n v="0"/>
    <n v="0"/>
    <n v="0"/>
    <n v="0"/>
    <n v="0"/>
    <n v="0"/>
    <n v="0"/>
    <n v="0"/>
    <n v="0"/>
    <n v="0"/>
    <n v="0"/>
    <n v="0"/>
  </r>
  <r>
    <x v="1"/>
    <x v="28"/>
    <x v="17"/>
    <n v="0"/>
    <n v="0"/>
    <n v="0"/>
    <n v="0"/>
    <n v="0"/>
    <n v="0"/>
    <n v="0"/>
    <n v="0"/>
    <n v="0"/>
    <n v="0"/>
    <n v="0"/>
    <n v="0"/>
    <n v="0"/>
    <n v="0"/>
    <n v="0"/>
  </r>
  <r>
    <x v="1"/>
    <x v="28"/>
    <x v="18"/>
    <n v="0"/>
    <n v="0"/>
    <n v="0"/>
    <n v="0"/>
    <n v="0"/>
    <n v="0"/>
    <n v="0"/>
    <n v="0"/>
    <n v="0"/>
    <n v="0"/>
    <n v="0"/>
    <n v="0"/>
    <n v="0"/>
    <n v="0"/>
    <n v="0"/>
  </r>
  <r>
    <x v="1"/>
    <x v="28"/>
    <x v="19"/>
    <n v="0"/>
    <n v="0"/>
    <n v="0"/>
    <n v="0"/>
    <n v="0"/>
    <n v="0"/>
    <n v="0"/>
    <n v="0"/>
    <n v="0"/>
    <n v="0"/>
    <n v="0"/>
    <n v="0"/>
    <n v="0"/>
    <n v="0"/>
    <n v="0"/>
  </r>
  <r>
    <x v="1"/>
    <x v="28"/>
    <x v="20"/>
    <n v="0"/>
    <n v="0"/>
    <n v="0"/>
    <n v="0"/>
    <n v="0"/>
    <n v="0"/>
    <n v="0"/>
    <n v="0"/>
    <n v="0"/>
    <n v="0"/>
    <n v="0"/>
    <n v="0"/>
    <n v="0"/>
    <n v="0"/>
    <n v="0"/>
  </r>
  <r>
    <x v="1"/>
    <x v="28"/>
    <x v="21"/>
    <n v="0"/>
    <n v="0"/>
    <n v="0"/>
    <n v="0"/>
    <n v="0"/>
    <n v="0"/>
    <n v="0"/>
    <n v="0"/>
    <n v="0"/>
    <n v="0"/>
    <n v="0"/>
    <n v="0"/>
    <n v="0"/>
    <n v="0"/>
    <n v="0"/>
  </r>
  <r>
    <x v="1"/>
    <x v="28"/>
    <x v="22"/>
    <n v="0"/>
    <n v="0"/>
    <n v="0"/>
    <n v="0"/>
    <n v="0"/>
    <n v="0"/>
    <n v="0"/>
    <n v="0"/>
    <n v="0"/>
    <n v="0"/>
    <n v="0"/>
    <n v="0"/>
    <n v="0"/>
    <n v="0"/>
    <n v="0"/>
  </r>
  <r>
    <x v="1"/>
    <x v="28"/>
    <x v="23"/>
    <n v="0.2"/>
    <n v="0.2"/>
    <n v="0.2"/>
    <n v="0.2"/>
    <n v="0.2"/>
    <n v="0.3"/>
    <n v="0.3"/>
    <n v="0.3"/>
    <n v="0.2"/>
    <n v="0.2"/>
    <n v="0.2"/>
    <n v="0.2"/>
    <n v="0.2"/>
    <n v="0.2"/>
    <n v="0.2"/>
  </r>
  <r>
    <x v="1"/>
    <x v="28"/>
    <x v="24"/>
    <n v="0"/>
    <n v="0"/>
    <n v="0"/>
    <n v="0"/>
    <n v="0"/>
    <n v="0"/>
    <n v="0"/>
    <n v="0"/>
    <n v="0"/>
    <n v="0"/>
    <n v="0"/>
    <n v="0"/>
    <n v="0"/>
    <n v="0"/>
    <n v="0"/>
  </r>
  <r>
    <x v="1"/>
    <x v="28"/>
    <x v="25"/>
    <n v="0"/>
    <n v="0"/>
    <n v="0"/>
    <n v="0"/>
    <n v="0"/>
    <n v="0"/>
    <n v="0"/>
    <n v="0"/>
    <n v="0"/>
    <n v="0"/>
    <n v="0"/>
    <n v="0"/>
    <n v="0"/>
    <n v="0"/>
    <n v="0"/>
  </r>
  <r>
    <x v="1"/>
    <x v="28"/>
    <x v="26"/>
    <n v="0"/>
    <n v="0"/>
    <n v="0"/>
    <n v="0"/>
    <n v="0"/>
    <n v="0"/>
    <n v="0"/>
    <n v="0"/>
    <n v="0"/>
    <n v="0"/>
    <n v="0"/>
    <n v="0"/>
    <n v="0"/>
    <n v="0"/>
    <n v="0"/>
  </r>
  <r>
    <x v="1"/>
    <x v="28"/>
    <x v="27"/>
    <n v="0"/>
    <n v="0"/>
    <n v="0"/>
    <n v="0"/>
    <n v="0"/>
    <n v="0"/>
    <n v="0"/>
    <n v="0"/>
    <n v="0"/>
    <n v="0"/>
    <n v="0"/>
    <n v="0"/>
    <n v="0"/>
    <n v="0"/>
    <n v="0"/>
  </r>
  <r>
    <x v="1"/>
    <x v="28"/>
    <x v="28"/>
    <n v="0"/>
    <n v="0"/>
    <n v="0"/>
    <n v="0"/>
    <n v="0"/>
    <n v="0"/>
    <n v="0"/>
    <n v="0"/>
    <n v="0"/>
    <n v="0"/>
    <n v="0"/>
    <n v="0"/>
    <n v="0"/>
    <n v="0"/>
    <n v="0"/>
  </r>
  <r>
    <x v="1"/>
    <x v="28"/>
    <x v="29"/>
    <n v="0"/>
    <n v="0"/>
    <n v="0"/>
    <n v="0"/>
    <n v="0"/>
    <n v="0"/>
    <n v="0"/>
    <n v="0"/>
    <n v="0"/>
    <n v="0"/>
    <n v="0"/>
    <n v="0"/>
    <n v="0"/>
    <n v="0"/>
    <n v="0"/>
  </r>
  <r>
    <x v="1"/>
    <x v="28"/>
    <x v="30"/>
    <n v="0"/>
    <n v="0"/>
    <n v="0"/>
    <n v="0"/>
    <n v="0"/>
    <n v="0"/>
    <n v="0"/>
    <n v="0"/>
    <n v="0"/>
    <n v="0"/>
    <n v="0"/>
    <n v="0"/>
    <n v="0"/>
    <n v="0"/>
    <n v="0"/>
  </r>
  <r>
    <x v="1"/>
    <x v="28"/>
    <x v="31"/>
    <s v=":"/>
    <s v=":"/>
    <s v=":"/>
    <s v=":"/>
    <s v=":"/>
    <s v=":"/>
    <s v=":"/>
    <s v=":"/>
    <s v=":"/>
    <s v=":"/>
    <s v=":"/>
    <s v=":"/>
    <s v=":"/>
    <s v=":"/>
    <s v=":"/>
  </r>
  <r>
    <x v="1"/>
    <x v="28"/>
    <x v="32"/>
    <n v="0"/>
    <n v="0"/>
    <n v="0"/>
    <n v="0"/>
    <n v="0"/>
    <n v="0"/>
    <n v="0"/>
    <n v="0"/>
    <n v="0"/>
    <n v="0"/>
    <n v="0"/>
    <n v="0"/>
    <n v="0"/>
    <n v="0"/>
    <n v="0"/>
  </r>
  <r>
    <x v="1"/>
    <x v="28"/>
    <x v="33"/>
    <n v="0"/>
    <n v="0"/>
    <n v="0"/>
    <n v="0"/>
    <n v="0"/>
    <n v="0"/>
    <n v="0"/>
    <n v="0"/>
    <n v="0"/>
    <n v="0"/>
    <n v="0"/>
    <n v="0"/>
    <n v="0"/>
    <n v="0"/>
    <n v="0"/>
  </r>
  <r>
    <x v="1"/>
    <x v="28"/>
    <x v="34"/>
    <n v="0"/>
    <n v="0"/>
    <n v="0"/>
    <n v="0"/>
    <n v="0"/>
    <n v="0"/>
    <n v="0"/>
    <n v="0"/>
    <n v="0"/>
    <n v="0"/>
    <n v="0"/>
    <n v="0"/>
    <n v="0"/>
    <n v="0"/>
    <n v="0"/>
  </r>
  <r>
    <x v="1"/>
    <x v="28"/>
    <x v="35"/>
    <n v="0"/>
    <n v="0"/>
    <n v="0"/>
    <n v="0"/>
    <n v="0"/>
    <n v="0"/>
    <n v="0"/>
    <n v="0"/>
    <n v="0"/>
    <n v="0"/>
    <n v="0"/>
    <n v="0"/>
    <n v="0"/>
    <n v="0"/>
    <n v="0"/>
  </r>
  <r>
    <x v="1"/>
    <x v="28"/>
    <x v="36"/>
    <n v="0"/>
    <n v="0"/>
    <n v="0"/>
    <n v="0"/>
    <n v="0"/>
    <n v="0"/>
    <n v="0"/>
    <n v="0"/>
    <n v="0"/>
    <n v="0"/>
    <n v="0"/>
    <n v="0"/>
    <n v="0"/>
    <n v="0"/>
    <n v="0"/>
  </r>
  <r>
    <x v="1"/>
    <x v="28"/>
    <x v="37"/>
    <n v="0"/>
    <n v="0"/>
    <n v="0"/>
    <n v="0"/>
    <n v="0"/>
    <n v="0"/>
    <n v="0"/>
    <n v="0"/>
    <n v="0"/>
    <n v="0"/>
    <n v="0"/>
    <n v="0"/>
    <n v="0"/>
    <n v="0"/>
    <n v="0"/>
  </r>
  <r>
    <x v="1"/>
    <x v="28"/>
    <x v="38"/>
    <n v="0"/>
    <n v="0"/>
    <n v="0"/>
    <n v="0"/>
    <n v="0"/>
    <n v="0"/>
    <n v="0"/>
    <n v="0"/>
    <n v="0"/>
    <n v="0"/>
    <n v="0"/>
    <n v="0"/>
    <n v="0"/>
    <n v="0"/>
    <n v="0"/>
  </r>
  <r>
    <x v="1"/>
    <x v="28"/>
    <x v="39"/>
    <n v="0"/>
    <n v="0"/>
    <n v="0"/>
    <n v="0"/>
    <n v="0"/>
    <n v="0"/>
    <n v="0"/>
    <n v="0"/>
    <n v="0"/>
    <n v="0"/>
    <n v="0"/>
    <n v="0"/>
    <n v="0"/>
    <n v="0"/>
    <n v="0"/>
  </r>
  <r>
    <x v="1"/>
    <x v="28"/>
    <x v="40"/>
    <n v="0"/>
    <n v="0"/>
    <n v="0"/>
    <n v="0"/>
    <n v="0"/>
    <n v="0"/>
    <n v="0"/>
    <n v="0"/>
    <n v="0"/>
    <n v="0"/>
    <n v="0"/>
    <n v="0"/>
    <n v="0"/>
    <n v="0"/>
    <n v="0"/>
  </r>
  <r>
    <x v="1"/>
    <x v="28"/>
    <x v="41"/>
    <n v="0"/>
    <n v="0"/>
    <n v="0"/>
    <n v="0"/>
    <n v="0"/>
    <n v="0"/>
    <n v="0"/>
    <n v="0"/>
    <n v="0"/>
    <n v="0"/>
    <n v="0"/>
    <n v="0"/>
    <n v="0"/>
    <n v="0"/>
    <n v="0"/>
  </r>
  <r>
    <x v="2"/>
    <x v="0"/>
    <x v="0"/>
    <n v="1083503"/>
    <n v="1115382"/>
    <n v="1150481"/>
    <n v="1223958"/>
    <n v="1307160"/>
    <n v="1383010"/>
    <n v="1442239"/>
    <n v="1485846"/>
    <n v="1510360"/>
    <n v="1559747"/>
    <n v="1638831"/>
    <n v="1733247"/>
    <n v="1737469"/>
    <n v="1843651"/>
    <n v="1999236"/>
  </r>
  <r>
    <x v="2"/>
    <x v="0"/>
    <x v="1"/>
    <n v="5075"/>
    <n v="5032"/>
    <n v="5346"/>
    <n v="5663"/>
    <n v="5911"/>
    <n v="6117"/>
    <n v="6337"/>
    <n v="6587"/>
    <n v="6775"/>
    <n v="7054"/>
    <n v="7314"/>
    <n v="7650"/>
    <n v="7766"/>
    <n v="8049"/>
    <n v="8650"/>
  </r>
  <r>
    <x v="2"/>
    <x v="0"/>
    <x v="2"/>
    <n v="2812"/>
    <n v="3111"/>
    <n v="3763"/>
    <n v="4143"/>
    <n v="4300"/>
    <n v="4544"/>
    <n v="5075"/>
    <n v="5587"/>
    <n v="6190"/>
    <n v="6960"/>
    <n v="7657"/>
    <n v="8378"/>
    <n v="9246"/>
    <n v="10242"/>
    <n v="11824"/>
  </r>
  <r>
    <x v="2"/>
    <x v="0"/>
    <x v="3"/>
    <n v="2571"/>
    <n v="2395"/>
    <n v="2429"/>
    <n v="2713"/>
    <n v="2993"/>
    <n v="3020"/>
    <n v="3064"/>
    <n v="3037"/>
    <n v="2879"/>
    <n v="2862"/>
    <n v="3018"/>
    <n v="3142"/>
    <n v="3244"/>
    <n v="3401"/>
    <n v="3581"/>
  </r>
  <r>
    <x v="2"/>
    <x v="0"/>
    <x v="4"/>
    <n v="44568"/>
    <n v="51976"/>
    <n v="54393"/>
    <n v="61663"/>
    <n v="69988"/>
    <n v="78665"/>
    <n v="81905"/>
    <n v="77361"/>
    <n v="69534"/>
    <n v="66401"/>
    <n v="69787"/>
    <n v="77201"/>
    <n v="79686"/>
    <n v="82610"/>
    <n v="90728"/>
  </r>
  <r>
    <x v="2"/>
    <x v="0"/>
    <x v="5"/>
    <n v="23534"/>
    <n v="27381"/>
    <n v="29082"/>
    <n v="33037"/>
    <n v="36795"/>
    <n v="40327"/>
    <n v="41295"/>
    <n v="39189"/>
    <n v="37791"/>
    <n v="36675"/>
    <n v="38516"/>
    <n v="41306"/>
    <n v="41620"/>
    <n v="42544"/>
    <n v="47783"/>
  </r>
  <r>
    <x v="2"/>
    <x v="0"/>
    <x v="6"/>
    <n v="21034"/>
    <n v="24595"/>
    <n v="25311"/>
    <n v="28626"/>
    <n v="33193"/>
    <n v="38338"/>
    <n v="40610"/>
    <n v="38172"/>
    <n v="31743"/>
    <n v="29726"/>
    <n v="31271"/>
    <n v="35895"/>
    <n v="38066"/>
    <n v="40066"/>
    <n v="42945"/>
  </r>
  <r>
    <x v="2"/>
    <x v="0"/>
    <x v="7"/>
    <n v="131670"/>
    <n v="126139"/>
    <n v="123773"/>
    <n v="128966"/>
    <n v="137037"/>
    <n v="144124"/>
    <n v="149789"/>
    <n v="148300"/>
    <n v="144339"/>
    <n v="143716"/>
    <n v="148898"/>
    <n v="157989"/>
    <n v="155325"/>
    <n v="161717"/>
    <n v="173152"/>
  </r>
  <r>
    <x v="2"/>
    <x v="0"/>
    <x v="8"/>
    <n v="21308"/>
    <n v="21810"/>
    <n v="21885"/>
    <n v="22840"/>
    <n v="24265"/>
    <n v="25113"/>
    <n v="25829"/>
    <n v="26443"/>
    <n v="27310"/>
    <n v="28125"/>
    <n v="28944"/>
    <n v="29897"/>
    <n v="30372"/>
    <n v="32345"/>
    <n v="33994"/>
  </r>
  <r>
    <x v="2"/>
    <x v="0"/>
    <x v="9"/>
    <n v="1771"/>
    <n v="1585"/>
    <n v="1569"/>
    <n v="1655"/>
    <n v="1650"/>
    <n v="1659"/>
    <n v="1673"/>
    <n v="1713"/>
    <n v="1790"/>
    <n v="1914"/>
    <n v="2164"/>
    <n v="2253"/>
    <n v="2113"/>
    <n v="2419"/>
    <n v="2624"/>
  </r>
  <r>
    <x v="2"/>
    <x v="0"/>
    <x v="10"/>
    <n v="8570"/>
    <n v="7793"/>
    <n v="7801"/>
    <n v="8055"/>
    <n v="7754"/>
    <n v="7620"/>
    <n v="7541"/>
    <n v="7827"/>
    <n v="8174"/>
    <n v="8767"/>
    <n v="9045"/>
    <n v="9330"/>
    <n v="9457"/>
    <n v="10238"/>
    <n v="10892"/>
  </r>
  <r>
    <x v="2"/>
    <x v="0"/>
    <x v="11"/>
    <n v="3640"/>
    <n v="3363"/>
    <n v="3275"/>
    <n v="3240"/>
    <n v="3263"/>
    <n v="3183"/>
    <n v="3027"/>
    <n v="2979"/>
    <n v="2715"/>
    <n v="2748"/>
    <n v="2690"/>
    <n v="2704"/>
    <n v="2287"/>
    <n v="2253"/>
    <n v="2425"/>
  </r>
  <r>
    <x v="2"/>
    <x v="0"/>
    <x v="12"/>
    <n v="10086"/>
    <n v="9299"/>
    <n v="9859"/>
    <n v="10190"/>
    <n v="9866"/>
    <n v="10592"/>
    <n v="10559"/>
    <n v="10743"/>
    <n v="11146"/>
    <n v="11416"/>
    <n v="11914"/>
    <n v="12470"/>
    <n v="12576"/>
    <n v="13254"/>
    <n v="14301"/>
  </r>
  <r>
    <x v="2"/>
    <x v="0"/>
    <x v="13"/>
    <n v="8028"/>
    <n v="7397"/>
    <n v="7249"/>
    <n v="7680"/>
    <n v="8073"/>
    <n v="8242"/>
    <n v="8485"/>
    <n v="8658"/>
    <n v="8974"/>
    <n v="9447"/>
    <n v="9923"/>
    <n v="10112"/>
    <n v="9976"/>
    <n v="10454"/>
    <n v="11131"/>
  </r>
  <r>
    <x v="2"/>
    <x v="0"/>
    <x v="14"/>
    <n v="7263"/>
    <n v="6752"/>
    <n v="6168"/>
    <n v="6396"/>
    <n v="6350"/>
    <n v="6232"/>
    <n v="6524"/>
    <n v="6954"/>
    <n v="7526"/>
    <n v="7843"/>
    <n v="8256"/>
    <n v="8640"/>
    <n v="8513"/>
    <n v="8421"/>
    <n v="9483"/>
  </r>
  <r>
    <x v="2"/>
    <x v="0"/>
    <x v="15"/>
    <n v="34629"/>
    <n v="35696"/>
    <n v="34276"/>
    <n v="36031"/>
    <n v="39762"/>
    <n v="42584"/>
    <n v="45445"/>
    <n v="45187"/>
    <n v="41882"/>
    <n v="39883"/>
    <n v="41026"/>
    <n v="44538"/>
    <n v="44218"/>
    <n v="45985"/>
    <n v="49957"/>
  </r>
  <r>
    <x v="2"/>
    <x v="0"/>
    <x v="16"/>
    <n v="20371"/>
    <n v="18129"/>
    <n v="17050"/>
    <n v="17722"/>
    <n v="19608"/>
    <n v="21026"/>
    <n v="22112"/>
    <n v="19031"/>
    <n v="16656"/>
    <n v="15178"/>
    <n v="15822"/>
    <n v="16735"/>
    <n v="15772"/>
    <n v="15346"/>
    <n v="15751"/>
  </r>
  <r>
    <x v="2"/>
    <x v="0"/>
    <x v="17"/>
    <n v="4806"/>
    <n v="4417"/>
    <n v="4227"/>
    <n v="4102"/>
    <n v="4251"/>
    <n v="4168"/>
    <n v="4134"/>
    <n v="4180"/>
    <n v="4258"/>
    <n v="4470"/>
    <n v="4569"/>
    <n v="4754"/>
    <n v="4649"/>
    <n v="5185"/>
    <n v="5622"/>
  </r>
  <r>
    <x v="2"/>
    <x v="0"/>
    <x v="18"/>
    <n v="11198"/>
    <n v="9898"/>
    <n v="10414"/>
    <n v="11055"/>
    <n v="12195"/>
    <n v="13705"/>
    <n v="14460"/>
    <n v="14585"/>
    <n v="13908"/>
    <n v="13925"/>
    <n v="14545"/>
    <n v="16556"/>
    <n v="15392"/>
    <n v="15817"/>
    <n v="16972"/>
  </r>
  <r>
    <x v="2"/>
    <x v="0"/>
    <x v="19"/>
    <n v="10883"/>
    <n v="10567"/>
    <n v="10282"/>
    <n v="11074"/>
    <n v="11958"/>
    <n v="12544"/>
    <n v="13375"/>
    <n v="14135"/>
    <n v="14744"/>
    <n v="15228"/>
    <n v="15738"/>
    <n v="16583"/>
    <n v="16900"/>
    <n v="18504"/>
    <n v="20155"/>
  </r>
  <r>
    <x v="2"/>
    <x v="0"/>
    <x v="20"/>
    <n v="6642"/>
    <n v="6365"/>
    <n v="6795"/>
    <n v="7258"/>
    <n v="7640"/>
    <n v="8214"/>
    <n v="8792"/>
    <n v="9315"/>
    <n v="9970"/>
    <n v="10518"/>
    <n v="11223"/>
    <n v="11953"/>
    <n v="12617"/>
    <n v="13354"/>
    <n v="14641"/>
  </r>
  <r>
    <x v="2"/>
    <x v="0"/>
    <x v="21"/>
    <n v="80065"/>
    <n v="79037"/>
    <n v="79914"/>
    <n v="86728"/>
    <n v="95794"/>
    <n v="102840"/>
    <n v="108431"/>
    <n v="114291"/>
    <n v="120681"/>
    <n v="129868"/>
    <n v="139069"/>
    <n v="148789"/>
    <n v="151596"/>
    <n v="159771"/>
    <n v="174428"/>
  </r>
  <r>
    <x v="2"/>
    <x v="0"/>
    <x v="22"/>
    <n v="129920"/>
    <n v="130909"/>
    <n v="133623"/>
    <n v="137400"/>
    <n v="144526"/>
    <n v="150627"/>
    <n v="154201"/>
    <n v="159640"/>
    <n v="163601"/>
    <n v="169312"/>
    <n v="174216"/>
    <n v="179868"/>
    <n v="179729"/>
    <n v="193016"/>
    <n v="204500"/>
  </r>
  <r>
    <x v="2"/>
    <x v="0"/>
    <x v="23"/>
    <n v="226"/>
    <n v="251"/>
    <n v="260"/>
    <n v="243"/>
    <n v="298"/>
    <n v="383"/>
    <n v="400"/>
    <n v="398"/>
    <n v="396"/>
    <n v="391"/>
    <n v="448"/>
    <n v="468"/>
    <n v="455"/>
    <n v="444"/>
    <n v="506"/>
  </r>
  <r>
    <x v="2"/>
    <x v="0"/>
    <x v="24"/>
    <n v="10433"/>
    <n v="9456"/>
    <n v="11783"/>
    <n v="12259"/>
    <n v="13890"/>
    <n v="14445"/>
    <n v="10965"/>
    <n v="11353"/>
    <n v="11067"/>
    <n v="10967"/>
    <n v="11106"/>
    <n v="11558"/>
    <n v="10782"/>
    <n v="10690"/>
    <n v="11479"/>
  </r>
  <r>
    <x v="2"/>
    <x v="0"/>
    <x v="25"/>
    <n v="51728"/>
    <n v="52900"/>
    <n v="54515"/>
    <n v="57401"/>
    <n v="59327"/>
    <n v="62505"/>
    <n v="64715"/>
    <n v="67064"/>
    <n v="67679"/>
    <n v="67025"/>
    <n v="71033"/>
    <n v="74968"/>
    <n v="71644"/>
    <n v="74556"/>
    <n v="83802"/>
  </r>
  <r>
    <x v="2"/>
    <x v="0"/>
    <x v="26"/>
    <n v="8093"/>
    <n v="7726"/>
    <n v="7370"/>
    <n v="7592"/>
    <n v="7999"/>
    <n v="8104"/>
    <n v="8318"/>
    <n v="8410"/>
    <n v="8421"/>
    <n v="8272"/>
    <n v="8393"/>
    <n v="8255"/>
    <n v="8428"/>
    <n v="8605"/>
    <n v="9055"/>
  </r>
  <r>
    <x v="2"/>
    <x v="0"/>
    <x v="27"/>
    <n v="20309"/>
    <n v="20458"/>
    <n v="21434"/>
    <n v="22789"/>
    <n v="23796"/>
    <n v="25428"/>
    <n v="27076"/>
    <n v="28609"/>
    <n v="29856"/>
    <n v="31395"/>
    <n v="33477"/>
    <n v="36026"/>
    <n v="28999"/>
    <n v="30889"/>
    <n v="41099"/>
  </r>
  <r>
    <x v="2"/>
    <x v="0"/>
    <x v="28"/>
    <n v="52857"/>
    <n v="54002"/>
    <n v="55083"/>
    <n v="58860"/>
    <n v="62595"/>
    <n v="65315"/>
    <n v="68809"/>
    <n v="71921"/>
    <n v="73112"/>
    <n v="76362"/>
    <n v="80668"/>
    <n v="87014"/>
    <n v="88134"/>
    <n v="97421"/>
    <n v="108827"/>
  </r>
  <r>
    <x v="2"/>
    <x v="0"/>
    <x v="29"/>
    <n v="37334"/>
    <n v="39148"/>
    <n v="39546"/>
    <n v="40388"/>
    <n v="42195"/>
    <n v="43382"/>
    <n v="45347"/>
    <n v="46320"/>
    <n v="47454"/>
    <n v="47497"/>
    <n v="49142"/>
    <n v="50580"/>
    <n v="52688"/>
    <n v="56309"/>
    <n v="60258"/>
  </r>
  <r>
    <x v="2"/>
    <x v="0"/>
    <x v="30"/>
    <n v="11675"/>
    <n v="11624"/>
    <n v="12008"/>
    <n v="13113"/>
    <n v="14716"/>
    <n v="15167"/>
    <n v="15872"/>
    <n v="16882"/>
    <n v="17610"/>
    <n v="18515"/>
    <n v="19446"/>
    <n v="19856"/>
    <n v="21183"/>
    <n v="23115"/>
    <n v="25102"/>
  </r>
  <r>
    <x v="2"/>
    <x v="0"/>
    <x v="31"/>
    <s v=":"/>
    <s v=":"/>
    <s v=":"/>
    <s v=":"/>
    <s v=":"/>
    <s v=":"/>
    <s v=":"/>
    <s v=":"/>
    <s v=":"/>
    <s v=":"/>
    <s v=":"/>
    <s v=":"/>
    <s v=":"/>
    <s v=":"/>
    <s v=":"/>
  </r>
  <r>
    <x v="2"/>
    <x v="0"/>
    <x v="32"/>
    <n v="63206"/>
    <n v="65693"/>
    <n v="67894"/>
    <n v="71784"/>
    <n v="78412"/>
    <n v="84629"/>
    <n v="88735"/>
    <n v="91663"/>
    <n v="90765"/>
    <n v="93110"/>
    <n v="100299"/>
    <n v="108067"/>
    <n v="108960"/>
    <n v="117993"/>
    <n v="131242"/>
  </r>
  <r>
    <x v="2"/>
    <x v="0"/>
    <x v="33"/>
    <n v="44100"/>
    <n v="41937"/>
    <n v="42668"/>
    <n v="49508"/>
    <n v="53191"/>
    <n v="55755"/>
    <n v="57663"/>
    <n v="56929"/>
    <n v="57070"/>
    <n v="60860"/>
    <n v="66702"/>
    <n v="72358"/>
    <n v="66629"/>
    <n v="70988"/>
    <n v="80446"/>
  </r>
  <r>
    <x v="2"/>
    <x v="0"/>
    <x v="34"/>
    <n v="84888"/>
    <n v="91483"/>
    <n v="97002"/>
    <n v="102522"/>
    <n v="108622"/>
    <n v="113435"/>
    <n v="120923"/>
    <n v="126277"/>
    <n v="130887"/>
    <n v="136504"/>
    <n v="143029"/>
    <n v="148944"/>
    <n v="153929"/>
    <n v="161561"/>
    <n v="170420"/>
  </r>
  <r>
    <x v="2"/>
    <x v="0"/>
    <x v="35"/>
    <n v="81721"/>
    <n v="88104"/>
    <n v="92450"/>
    <n v="96763"/>
    <n v="101448"/>
    <n v="107321"/>
    <n v="111105"/>
    <n v="116463"/>
    <n v="122167"/>
    <n v="127096"/>
    <n v="132199"/>
    <n v="138889"/>
    <n v="139788"/>
    <n v="145791"/>
    <n v="153431"/>
  </r>
  <r>
    <x v="2"/>
    <x v="0"/>
    <x v="36"/>
    <n v="174942"/>
    <n v="187277"/>
    <n v="197325"/>
    <n v="212529"/>
    <n v="226494"/>
    <n v="241226"/>
    <n v="254666"/>
    <n v="267706"/>
    <n v="277695"/>
    <n v="290702"/>
    <n v="305051"/>
    <n v="321709"/>
    <n v="328151"/>
    <n v="349354"/>
    <n v="371408"/>
  </r>
  <r>
    <x v="2"/>
    <x v="0"/>
    <x v="37"/>
    <n v="27785"/>
    <n v="29792"/>
    <n v="30825"/>
    <n v="32599"/>
    <n v="34030"/>
    <n v="35220"/>
    <n v="36676"/>
    <n v="37598"/>
    <n v="37468"/>
    <n v="39132"/>
    <n v="40918"/>
    <n v="43002"/>
    <n v="41590"/>
    <n v="45271"/>
    <n v="50502"/>
  </r>
  <r>
    <x v="2"/>
    <x v="0"/>
    <x v="38"/>
    <n v="0"/>
    <n v="0"/>
    <n v="0"/>
    <n v="0"/>
    <n v="0"/>
    <n v="0"/>
    <n v="0"/>
    <n v="0"/>
    <n v="0"/>
    <n v="0"/>
    <n v="0"/>
    <n v="0"/>
    <n v="0"/>
    <n v="0"/>
    <n v="0"/>
  </r>
  <r>
    <x v="2"/>
    <x v="0"/>
    <x v="39"/>
    <n v="307908"/>
    <n v="329704"/>
    <n v="348262"/>
    <n v="369752"/>
    <n v="392075"/>
    <n v="415094"/>
    <n v="437440"/>
    <n v="457530"/>
    <n v="474420"/>
    <n v="496024"/>
    <n v="519761"/>
    <n v="545214"/>
    <n v="556718"/>
    <n v="585748"/>
    <n v="619631"/>
  </r>
  <r>
    <x v="2"/>
    <x v="0"/>
    <x v="40"/>
    <n v="134018"/>
    <n v="142133"/>
    <n v="151047"/>
    <n v="158976"/>
    <n v="168061"/>
    <n v="177234"/>
    <n v="188340"/>
    <n v="199091"/>
    <n v="204326"/>
    <n v="213342"/>
    <n v="223076"/>
    <n v="232835"/>
    <n v="240844"/>
    <n v="255301"/>
    <n v="270792"/>
  </r>
  <r>
    <x v="2"/>
    <x v="0"/>
    <x v="41"/>
    <n v="173890"/>
    <n v="187571"/>
    <n v="197215"/>
    <n v="210776"/>
    <n v="224014"/>
    <n v="237860"/>
    <n v="249100"/>
    <n v="258439"/>
    <n v="270094"/>
    <n v="282682"/>
    <n v="296685"/>
    <n v="312379"/>
    <n v="315874"/>
    <n v="330447"/>
    <n v="348839"/>
  </r>
  <r>
    <x v="2"/>
    <x v="1"/>
    <x v="0"/>
    <n v="0"/>
    <n v="0"/>
    <n v="0"/>
    <n v="0"/>
    <n v="0"/>
    <n v="0"/>
    <n v="0"/>
    <n v="0"/>
    <n v="0"/>
    <n v="0"/>
    <n v="0"/>
    <n v="0"/>
    <n v="341816"/>
    <n v="358144"/>
    <n v="390220"/>
  </r>
  <r>
    <x v="2"/>
    <x v="1"/>
    <x v="1"/>
    <n v="0"/>
    <n v="0"/>
    <n v="0"/>
    <n v="0"/>
    <n v="0"/>
    <n v="0"/>
    <n v="0"/>
    <n v="0"/>
    <n v="0"/>
    <n v="0"/>
    <n v="0"/>
    <n v="0"/>
    <n v="1307"/>
    <n v="1379"/>
    <n v="1499"/>
  </r>
  <r>
    <x v="2"/>
    <x v="1"/>
    <x v="2"/>
    <n v="0"/>
    <n v="0"/>
    <n v="0"/>
    <n v="0"/>
    <n v="0"/>
    <n v="0"/>
    <n v="0"/>
    <n v="0"/>
    <n v="0"/>
    <n v="0"/>
    <n v="0"/>
    <n v="0"/>
    <s v=":"/>
    <s v=":"/>
    <s v=":"/>
  </r>
  <r>
    <x v="2"/>
    <x v="1"/>
    <x v="3"/>
    <n v="0"/>
    <n v="0"/>
    <n v="0"/>
    <n v="0"/>
    <n v="0"/>
    <n v="0"/>
    <n v="0"/>
    <n v="0"/>
    <n v="0"/>
    <n v="0"/>
    <n v="0"/>
    <n v="0"/>
    <s v=":"/>
    <s v=":"/>
    <s v=":"/>
  </r>
  <r>
    <x v="2"/>
    <x v="1"/>
    <x v="4"/>
    <n v="0"/>
    <n v="0"/>
    <n v="0"/>
    <n v="0"/>
    <n v="0"/>
    <n v="0"/>
    <n v="0"/>
    <n v="0"/>
    <n v="0"/>
    <n v="0"/>
    <n v="0"/>
    <n v="0"/>
    <s v=":"/>
    <s v=":"/>
    <s v=":"/>
  </r>
  <r>
    <x v="2"/>
    <x v="1"/>
    <x v="5"/>
    <n v="0"/>
    <n v="0"/>
    <n v="0"/>
    <n v="0"/>
    <n v="0"/>
    <n v="0"/>
    <n v="0"/>
    <n v="0"/>
    <n v="0"/>
    <n v="0"/>
    <n v="0"/>
    <n v="0"/>
    <s v=":"/>
    <s v=":"/>
    <s v=":"/>
  </r>
  <r>
    <x v="2"/>
    <x v="1"/>
    <x v="6"/>
    <n v="0"/>
    <n v="0"/>
    <n v="0"/>
    <n v="0"/>
    <n v="0"/>
    <n v="0"/>
    <n v="0"/>
    <n v="0"/>
    <n v="0"/>
    <n v="0"/>
    <n v="0"/>
    <n v="0"/>
    <s v=":"/>
    <s v=":"/>
    <s v=":"/>
  </r>
  <r>
    <x v="2"/>
    <x v="1"/>
    <x v="7"/>
    <n v="0"/>
    <n v="0"/>
    <n v="0"/>
    <n v="0"/>
    <n v="0"/>
    <n v="0"/>
    <n v="0"/>
    <n v="0"/>
    <n v="0"/>
    <n v="0"/>
    <n v="0"/>
    <n v="0"/>
    <n v="31196"/>
    <n v="32068"/>
    <n v="34368"/>
  </r>
  <r>
    <x v="2"/>
    <x v="1"/>
    <x v="8"/>
    <n v="0"/>
    <n v="0"/>
    <n v="0"/>
    <n v="0"/>
    <n v="0"/>
    <n v="0"/>
    <n v="0"/>
    <n v="0"/>
    <n v="0"/>
    <n v="0"/>
    <n v="0"/>
    <n v="0"/>
    <n v="4890"/>
    <n v="5142"/>
    <n v="5496"/>
  </r>
  <r>
    <x v="2"/>
    <x v="1"/>
    <x v="9"/>
    <n v="0"/>
    <n v="0"/>
    <n v="0"/>
    <n v="0"/>
    <n v="0"/>
    <n v="0"/>
    <n v="0"/>
    <n v="0"/>
    <n v="0"/>
    <n v="0"/>
    <n v="0"/>
    <n v="0"/>
    <n v="376"/>
    <n v="429"/>
    <n v="443"/>
  </r>
  <r>
    <x v="2"/>
    <x v="1"/>
    <x v="10"/>
    <n v="0"/>
    <n v="0"/>
    <n v="0"/>
    <n v="0"/>
    <n v="0"/>
    <n v="0"/>
    <n v="0"/>
    <n v="0"/>
    <n v="0"/>
    <n v="0"/>
    <n v="0"/>
    <n v="0"/>
    <n v="2141"/>
    <n v="2254"/>
    <n v="2392"/>
  </r>
  <r>
    <x v="2"/>
    <x v="1"/>
    <x v="11"/>
    <n v="0"/>
    <n v="0"/>
    <n v="0"/>
    <n v="0"/>
    <n v="0"/>
    <n v="0"/>
    <n v="0"/>
    <n v="0"/>
    <n v="0"/>
    <n v="0"/>
    <n v="0"/>
    <n v="0"/>
    <n v="551"/>
    <n v="565"/>
    <n v="599"/>
  </r>
  <r>
    <x v="2"/>
    <x v="1"/>
    <x v="12"/>
    <n v="0"/>
    <n v="0"/>
    <n v="0"/>
    <n v="0"/>
    <n v="0"/>
    <n v="0"/>
    <n v="0"/>
    <n v="0"/>
    <n v="0"/>
    <n v="0"/>
    <n v="0"/>
    <n v="0"/>
    <n v="2598"/>
    <n v="2694"/>
    <n v="3054"/>
  </r>
  <r>
    <x v="2"/>
    <x v="1"/>
    <x v="13"/>
    <n v="0"/>
    <n v="0"/>
    <n v="0"/>
    <n v="0"/>
    <n v="0"/>
    <n v="0"/>
    <n v="0"/>
    <n v="0"/>
    <n v="0"/>
    <n v="0"/>
    <n v="0"/>
    <n v="0"/>
    <n v="2693"/>
    <n v="2866"/>
    <n v="3040"/>
  </r>
  <r>
    <x v="2"/>
    <x v="1"/>
    <x v="14"/>
    <n v="0"/>
    <n v="0"/>
    <n v="0"/>
    <n v="0"/>
    <n v="0"/>
    <n v="0"/>
    <n v="0"/>
    <n v="0"/>
    <n v="0"/>
    <n v="0"/>
    <n v="0"/>
    <n v="0"/>
    <n v="98"/>
    <n v="78"/>
    <n v="102"/>
  </r>
  <r>
    <x v="2"/>
    <x v="1"/>
    <x v="15"/>
    <n v="0"/>
    <n v="0"/>
    <n v="0"/>
    <n v="0"/>
    <n v="0"/>
    <n v="0"/>
    <n v="0"/>
    <n v="0"/>
    <n v="0"/>
    <n v="0"/>
    <n v="0"/>
    <n v="0"/>
    <n v="10921"/>
    <n v="11470"/>
    <n v="12537"/>
  </r>
  <r>
    <x v="2"/>
    <x v="1"/>
    <x v="16"/>
    <n v="0"/>
    <n v="0"/>
    <n v="0"/>
    <n v="0"/>
    <n v="0"/>
    <n v="0"/>
    <n v="0"/>
    <n v="0"/>
    <n v="0"/>
    <n v="0"/>
    <n v="0"/>
    <n v="0"/>
    <n v="3443"/>
    <n v="3041"/>
    <n v="2759"/>
  </r>
  <r>
    <x v="2"/>
    <x v="1"/>
    <x v="17"/>
    <n v="0"/>
    <n v="0"/>
    <n v="0"/>
    <n v="0"/>
    <n v="0"/>
    <n v="0"/>
    <n v="0"/>
    <n v="0"/>
    <n v="0"/>
    <n v="0"/>
    <n v="0"/>
    <n v="0"/>
    <n v="751"/>
    <n v="862"/>
    <n v="942"/>
  </r>
  <r>
    <x v="2"/>
    <x v="1"/>
    <x v="18"/>
    <n v="0"/>
    <n v="0"/>
    <n v="0"/>
    <n v="0"/>
    <n v="0"/>
    <n v="0"/>
    <n v="0"/>
    <n v="0"/>
    <n v="0"/>
    <n v="0"/>
    <n v="0"/>
    <n v="0"/>
    <n v="2734"/>
    <n v="2667"/>
    <n v="3004"/>
  </r>
  <r>
    <x v="2"/>
    <x v="1"/>
    <x v="19"/>
    <n v="0"/>
    <n v="0"/>
    <n v="0"/>
    <n v="0"/>
    <n v="0"/>
    <n v="0"/>
    <n v="0"/>
    <n v="0"/>
    <n v="0"/>
    <n v="0"/>
    <n v="0"/>
    <n v="0"/>
    <n v="1335"/>
    <n v="1505"/>
    <n v="1433"/>
  </r>
  <r>
    <x v="2"/>
    <x v="1"/>
    <x v="20"/>
    <n v="0"/>
    <n v="0"/>
    <n v="0"/>
    <n v="0"/>
    <n v="0"/>
    <n v="0"/>
    <n v="0"/>
    <n v="0"/>
    <n v="0"/>
    <n v="0"/>
    <n v="0"/>
    <n v="0"/>
    <n v="3036"/>
    <n v="3168"/>
    <n v="3494"/>
  </r>
  <r>
    <x v="2"/>
    <x v="1"/>
    <x v="21"/>
    <n v="0"/>
    <n v="0"/>
    <n v="0"/>
    <n v="0"/>
    <n v="0"/>
    <n v="0"/>
    <n v="0"/>
    <n v="0"/>
    <n v="0"/>
    <n v="0"/>
    <n v="0"/>
    <n v="0"/>
    <n v="36735"/>
    <n v="38097"/>
    <n v="41556"/>
  </r>
  <r>
    <x v="2"/>
    <x v="1"/>
    <x v="22"/>
    <n v="0"/>
    <n v="0"/>
    <n v="0"/>
    <n v="0"/>
    <n v="0"/>
    <n v="0"/>
    <n v="0"/>
    <n v="0"/>
    <n v="0"/>
    <n v="0"/>
    <n v="0"/>
    <n v="0"/>
    <n v="51003"/>
    <n v="54720"/>
    <n v="58350"/>
  </r>
  <r>
    <x v="2"/>
    <x v="1"/>
    <x v="23"/>
    <n v="0"/>
    <n v="0"/>
    <n v="0"/>
    <n v="0"/>
    <n v="0"/>
    <n v="0"/>
    <n v="0"/>
    <n v="0"/>
    <n v="0"/>
    <n v="0"/>
    <n v="0"/>
    <n v="0"/>
    <n v="0"/>
    <n v="0"/>
    <n v="0"/>
  </r>
  <r>
    <x v="2"/>
    <x v="1"/>
    <x v="24"/>
    <n v="0"/>
    <n v="0"/>
    <n v="0"/>
    <n v="0"/>
    <n v="0"/>
    <n v="0"/>
    <n v="0"/>
    <n v="0"/>
    <n v="0"/>
    <n v="0"/>
    <n v="0"/>
    <n v="0"/>
    <n v="1075"/>
    <n v="955"/>
    <n v="1103"/>
  </r>
  <r>
    <x v="2"/>
    <x v="1"/>
    <x v="25"/>
    <n v="0"/>
    <n v="0"/>
    <n v="0"/>
    <n v="0"/>
    <n v="0"/>
    <n v="0"/>
    <n v="0"/>
    <n v="0"/>
    <n v="0"/>
    <n v="0"/>
    <n v="0"/>
    <n v="0"/>
    <n v="15466"/>
    <n v="15859"/>
    <n v="19210"/>
  </r>
  <r>
    <x v="2"/>
    <x v="1"/>
    <x v="26"/>
    <n v="0"/>
    <n v="0"/>
    <n v="0"/>
    <n v="0"/>
    <n v="0"/>
    <n v="0"/>
    <n v="0"/>
    <n v="0"/>
    <n v="0"/>
    <n v="0"/>
    <n v="0"/>
    <n v="0"/>
    <n v="2229"/>
    <n v="2469"/>
    <n v="2585"/>
  </r>
  <r>
    <x v="2"/>
    <x v="1"/>
    <x v="27"/>
    <n v="0"/>
    <n v="0"/>
    <n v="0"/>
    <n v="0"/>
    <n v="0"/>
    <n v="0"/>
    <n v="0"/>
    <n v="0"/>
    <n v="0"/>
    <n v="0"/>
    <n v="0"/>
    <n v="0"/>
    <n v="5172"/>
    <n v="5469"/>
    <n v="7713"/>
  </r>
  <r>
    <x v="2"/>
    <x v="1"/>
    <x v="28"/>
    <n v="0"/>
    <n v="0"/>
    <n v="0"/>
    <n v="0"/>
    <n v="0"/>
    <n v="0"/>
    <n v="0"/>
    <n v="0"/>
    <n v="0"/>
    <n v="0"/>
    <n v="0"/>
    <n v="0"/>
    <n v="19258"/>
    <n v="19674"/>
    <n v="21532"/>
  </r>
  <r>
    <x v="2"/>
    <x v="1"/>
    <x v="29"/>
    <n v="0"/>
    <n v="0"/>
    <n v="0"/>
    <n v="0"/>
    <n v="0"/>
    <n v="0"/>
    <n v="0"/>
    <n v="0"/>
    <n v="0"/>
    <n v="0"/>
    <n v="0"/>
    <n v="0"/>
    <n v="5492"/>
    <n v="5884"/>
    <n v="6024"/>
  </r>
  <r>
    <x v="2"/>
    <x v="1"/>
    <x v="30"/>
    <n v="0"/>
    <n v="0"/>
    <n v="0"/>
    <n v="0"/>
    <n v="0"/>
    <n v="0"/>
    <n v="0"/>
    <n v="0"/>
    <n v="0"/>
    <n v="0"/>
    <n v="0"/>
    <n v="0"/>
    <n v="3864"/>
    <n v="4215"/>
    <n v="4568"/>
  </r>
  <r>
    <x v="2"/>
    <x v="1"/>
    <x v="31"/>
    <n v="0"/>
    <n v="0"/>
    <n v="0"/>
    <n v="0"/>
    <n v="0"/>
    <n v="0"/>
    <n v="0"/>
    <n v="0"/>
    <n v="0"/>
    <n v="0"/>
    <n v="0"/>
    <n v="0"/>
    <n v="0"/>
    <s v=":"/>
    <s v=":"/>
  </r>
  <r>
    <x v="2"/>
    <x v="1"/>
    <x v="32"/>
    <n v="0"/>
    <n v="0"/>
    <n v="0"/>
    <n v="0"/>
    <n v="0"/>
    <n v="0"/>
    <n v="0"/>
    <n v="0"/>
    <n v="0"/>
    <n v="0"/>
    <n v="0"/>
    <n v="0"/>
    <n v="19694"/>
    <n v="20732"/>
    <n v="22873"/>
  </r>
  <r>
    <x v="2"/>
    <x v="1"/>
    <x v="33"/>
    <n v="0"/>
    <n v="0"/>
    <n v="0"/>
    <n v="0"/>
    <n v="0"/>
    <n v="0"/>
    <n v="0"/>
    <n v="0"/>
    <n v="0"/>
    <n v="0"/>
    <n v="0"/>
    <n v="0"/>
    <n v="13145"/>
    <n v="13662"/>
    <n v="15060"/>
  </r>
  <r>
    <x v="2"/>
    <x v="1"/>
    <x v="34"/>
    <n v="0"/>
    <n v="0"/>
    <n v="0"/>
    <n v="0"/>
    <n v="0"/>
    <n v="0"/>
    <n v="0"/>
    <n v="0"/>
    <n v="0"/>
    <n v="0"/>
    <n v="0"/>
    <n v="0"/>
    <n v="24545"/>
    <n v="26214"/>
    <n v="27852"/>
  </r>
  <r>
    <x v="2"/>
    <x v="1"/>
    <x v="35"/>
    <n v="0"/>
    <n v="0"/>
    <n v="0"/>
    <n v="0"/>
    <n v="0"/>
    <n v="0"/>
    <n v="0"/>
    <n v="0"/>
    <n v="0"/>
    <n v="0"/>
    <n v="0"/>
    <n v="0"/>
    <n v="25382"/>
    <n v="26653"/>
    <n v="28609"/>
  </r>
  <r>
    <x v="2"/>
    <x v="1"/>
    <x v="36"/>
    <n v="0"/>
    <n v="0"/>
    <n v="0"/>
    <n v="0"/>
    <n v="0"/>
    <n v="0"/>
    <n v="0"/>
    <n v="0"/>
    <n v="0"/>
    <n v="0"/>
    <n v="0"/>
    <n v="0"/>
    <n v="68681"/>
    <n v="71805"/>
    <n v="76747"/>
  </r>
  <r>
    <x v="2"/>
    <x v="1"/>
    <x v="37"/>
    <n v="0"/>
    <n v="0"/>
    <n v="0"/>
    <n v="0"/>
    <n v="0"/>
    <n v="0"/>
    <n v="0"/>
    <n v="0"/>
    <n v="0"/>
    <n v="0"/>
    <n v="0"/>
    <n v="0"/>
    <n v="5479"/>
    <n v="6093"/>
    <n v="6978"/>
  </r>
  <r>
    <x v="2"/>
    <x v="1"/>
    <x v="38"/>
    <n v="0"/>
    <n v="0"/>
    <n v="0"/>
    <n v="0"/>
    <n v="0"/>
    <n v="0"/>
    <n v="0"/>
    <n v="0"/>
    <n v="0"/>
    <n v="0"/>
    <n v="0"/>
    <n v="0"/>
    <n v="0"/>
    <n v="0"/>
    <n v="0"/>
  </r>
  <r>
    <x v="2"/>
    <x v="1"/>
    <x v="39"/>
    <n v="0"/>
    <n v="0"/>
    <n v="0"/>
    <n v="0"/>
    <n v="0"/>
    <n v="0"/>
    <n v="0"/>
    <n v="0"/>
    <n v="0"/>
    <n v="0"/>
    <n v="0"/>
    <n v="0"/>
    <n v="104977"/>
    <n v="110196"/>
    <n v="117791"/>
  </r>
  <r>
    <x v="2"/>
    <x v="1"/>
    <x v="40"/>
    <n v="0"/>
    <n v="0"/>
    <n v="0"/>
    <n v="0"/>
    <n v="0"/>
    <n v="0"/>
    <n v="0"/>
    <n v="0"/>
    <n v="0"/>
    <n v="0"/>
    <n v="0"/>
    <n v="0"/>
    <n v="36349"/>
    <n v="38414"/>
    <n v="42083"/>
  </r>
  <r>
    <x v="2"/>
    <x v="1"/>
    <x v="41"/>
    <n v="0"/>
    <n v="0"/>
    <n v="0"/>
    <n v="0"/>
    <n v="0"/>
    <n v="0"/>
    <n v="0"/>
    <n v="0"/>
    <n v="0"/>
    <n v="0"/>
    <n v="0"/>
    <n v="0"/>
    <n v="68628"/>
    <n v="71782"/>
    <n v="75708"/>
  </r>
  <r>
    <x v="2"/>
    <x v="2"/>
    <x v="0"/>
    <n v="45288"/>
    <n v="46108"/>
    <n v="46604"/>
    <n v="49455"/>
    <n v="51971"/>
    <n v="54222"/>
    <n v="56547"/>
    <n v="58090"/>
    <n v="60838"/>
    <n v="63805"/>
    <n v="66656"/>
    <n v="70228"/>
    <n v="0"/>
    <n v="0"/>
    <n v="0"/>
  </r>
  <r>
    <x v="2"/>
    <x v="2"/>
    <x v="1"/>
    <n v="256"/>
    <n v="253"/>
    <n v="273"/>
    <n v="289"/>
    <n v="292"/>
    <n v="307"/>
    <n v="336"/>
    <n v="360"/>
    <n v="360"/>
    <n v="382"/>
    <n v="411"/>
    <n v="412"/>
    <n v="0"/>
    <n v="0"/>
    <n v="0"/>
  </r>
  <r>
    <x v="2"/>
    <x v="2"/>
    <x v="2"/>
    <s v=":"/>
    <s v=":"/>
    <s v=":"/>
    <s v=":"/>
    <s v=":"/>
    <s v=":"/>
    <s v=":"/>
    <s v=":"/>
    <s v=":"/>
    <s v=":"/>
    <s v=":"/>
    <s v=":"/>
    <n v="0"/>
    <n v="0"/>
    <n v="0"/>
  </r>
  <r>
    <x v="2"/>
    <x v="2"/>
    <x v="3"/>
    <s v=":"/>
    <s v=":"/>
    <s v=":"/>
    <s v=":"/>
    <s v=":"/>
    <s v=":"/>
    <s v=":"/>
    <s v=":"/>
    <s v=":"/>
    <s v=":"/>
    <n v="83"/>
    <n v="88"/>
    <n v="0"/>
    <n v="0"/>
    <n v="0"/>
  </r>
  <r>
    <x v="2"/>
    <x v="2"/>
    <x v="4"/>
    <n v="0"/>
    <n v="3"/>
    <n v="6"/>
    <n v="8"/>
    <n v="10"/>
    <n v="12"/>
    <n v="12"/>
    <n v="14"/>
    <n v="13"/>
    <n v="3"/>
    <s v=":"/>
    <s v=":"/>
    <n v="0"/>
    <n v="0"/>
    <n v="0"/>
  </r>
  <r>
    <x v="2"/>
    <x v="2"/>
    <x v="5"/>
    <n v="0"/>
    <n v="0"/>
    <n v="0"/>
    <n v="0"/>
    <n v="0"/>
    <n v="0"/>
    <n v="0"/>
    <n v="0"/>
    <n v="0"/>
    <n v="0"/>
    <s v=":"/>
    <s v=":"/>
    <n v="0"/>
    <n v="0"/>
    <n v="0"/>
  </r>
  <r>
    <x v="2"/>
    <x v="2"/>
    <x v="6"/>
    <n v="0"/>
    <n v="3"/>
    <n v="6"/>
    <n v="8"/>
    <n v="10"/>
    <n v="12"/>
    <n v="12"/>
    <n v="14"/>
    <n v="13"/>
    <n v="3"/>
    <s v=":"/>
    <s v=":"/>
    <n v="0"/>
    <n v="0"/>
    <n v="0"/>
  </r>
  <r>
    <x v="2"/>
    <x v="2"/>
    <x v="7"/>
    <n v="7679"/>
    <n v="7930"/>
    <n v="7523"/>
    <n v="8096"/>
    <n v="8139"/>
    <n v="7984"/>
    <n v="8283"/>
    <n v="8061"/>
    <n v="8690"/>
    <n v="8943"/>
    <n v="9468"/>
    <n v="9384"/>
    <n v="0"/>
    <n v="0"/>
    <n v="0"/>
  </r>
  <r>
    <x v="2"/>
    <x v="2"/>
    <x v="8"/>
    <n v="1534"/>
    <n v="1712"/>
    <n v="1677"/>
    <n v="1667"/>
    <n v="1685"/>
    <n v="1763"/>
    <n v="1763"/>
    <n v="1803"/>
    <n v="1826"/>
    <n v="1871"/>
    <n v="1936"/>
    <n v="2081"/>
    <n v="0"/>
    <n v="0"/>
    <n v="0"/>
  </r>
  <r>
    <x v="2"/>
    <x v="2"/>
    <x v="9"/>
    <n v="127"/>
    <n v="101"/>
    <n v="93"/>
    <n v="99"/>
    <n v="96"/>
    <n v="96"/>
    <n v="117"/>
    <n v="114"/>
    <n v="115"/>
    <n v="120"/>
    <n v="145"/>
    <n v="146"/>
    <n v="0"/>
    <n v="0"/>
    <n v="0"/>
  </r>
  <r>
    <x v="2"/>
    <x v="2"/>
    <x v="10"/>
    <n v="967"/>
    <n v="1241"/>
    <n v="1193"/>
    <n v="1193"/>
    <n v="931"/>
    <n v="897"/>
    <n v="946"/>
    <n v="958"/>
    <n v="982"/>
    <n v="1093"/>
    <n v="1157"/>
    <n v="1142"/>
    <n v="0"/>
    <n v="0"/>
    <n v="0"/>
  </r>
  <r>
    <x v="2"/>
    <x v="2"/>
    <x v="11"/>
    <n v="265"/>
    <n v="237"/>
    <n v="207"/>
    <n v="199"/>
    <n v="185"/>
    <n v="175"/>
    <n v="179"/>
    <n v="169"/>
    <n v="162"/>
    <n v="156"/>
    <n v="144"/>
    <n v="136"/>
    <n v="0"/>
    <n v="0"/>
    <n v="0"/>
  </r>
  <r>
    <x v="2"/>
    <x v="2"/>
    <x v="12"/>
    <n v="695"/>
    <n v="736"/>
    <n v="716"/>
    <n v="840"/>
    <n v="1098"/>
    <n v="1064"/>
    <n v="1087"/>
    <n v="1096"/>
    <n v="1231"/>
    <n v="1291"/>
    <n v="1358"/>
    <n v="1373"/>
    <n v="0"/>
    <n v="0"/>
    <n v="0"/>
  </r>
  <r>
    <x v="2"/>
    <x v="2"/>
    <x v="13"/>
    <n v="883"/>
    <n v="800"/>
    <n v="779"/>
    <n v="901"/>
    <n v="852"/>
    <n v="815"/>
    <n v="821"/>
    <n v="752"/>
    <n v="798"/>
    <n v="851"/>
    <n v="883"/>
    <n v="880"/>
    <n v="0"/>
    <n v="0"/>
    <n v="0"/>
  </r>
  <r>
    <x v="2"/>
    <x v="2"/>
    <x v="14"/>
    <n v="110"/>
    <n v="92"/>
    <n v="94"/>
    <n v="100"/>
    <n v="110"/>
    <n v="67"/>
    <n v="75"/>
    <n v="75"/>
    <n v="55"/>
    <n v="78"/>
    <n v="75"/>
    <n v="86"/>
    <n v="0"/>
    <n v="0"/>
    <n v="0"/>
  </r>
  <r>
    <x v="2"/>
    <x v="2"/>
    <x v="15"/>
    <n v="2523"/>
    <n v="2470"/>
    <n v="2270"/>
    <n v="2581"/>
    <n v="2652"/>
    <n v="2553"/>
    <n v="2688"/>
    <n v="2439"/>
    <n v="2838"/>
    <n v="2776"/>
    <n v="3026"/>
    <n v="2721"/>
    <n v="0"/>
    <n v="0"/>
    <n v="0"/>
  </r>
  <r>
    <x v="2"/>
    <x v="2"/>
    <x v="16"/>
    <n v="115"/>
    <n v="92"/>
    <n v="101"/>
    <n v="127"/>
    <n v="122"/>
    <n v="124"/>
    <n v="139"/>
    <n v="147"/>
    <n v="176"/>
    <n v="174"/>
    <n v="187"/>
    <n v="198"/>
    <n v="0"/>
    <n v="0"/>
    <n v="0"/>
  </r>
  <r>
    <x v="2"/>
    <x v="2"/>
    <x v="17"/>
    <n v="149"/>
    <n v="122"/>
    <n v="110"/>
    <n v="109"/>
    <n v="102"/>
    <n v="102"/>
    <n v="105"/>
    <n v="110"/>
    <n v="105"/>
    <n v="110"/>
    <n v="110"/>
    <n v="119"/>
    <n v="0"/>
    <n v="0"/>
    <n v="0"/>
  </r>
  <r>
    <x v="2"/>
    <x v="2"/>
    <x v="18"/>
    <n v="311"/>
    <n v="327"/>
    <n v="283"/>
    <n v="280"/>
    <n v="306"/>
    <n v="328"/>
    <n v="363"/>
    <n v="398"/>
    <n v="402"/>
    <n v="423"/>
    <n v="447"/>
    <n v="502"/>
    <n v="0"/>
    <n v="0"/>
    <n v="0"/>
  </r>
  <r>
    <x v="2"/>
    <x v="2"/>
    <x v="19"/>
    <n v="306"/>
    <n v="264"/>
    <n v="221"/>
    <n v="297"/>
    <n v="287"/>
    <n v="306"/>
    <n v="311"/>
    <n v="294"/>
    <n v="296"/>
    <n v="344"/>
    <n v="323"/>
    <n v="359"/>
    <n v="0"/>
    <n v="0"/>
    <n v="0"/>
  </r>
  <r>
    <x v="2"/>
    <x v="2"/>
    <x v="20"/>
    <n v="389"/>
    <n v="337"/>
    <n v="347"/>
    <n v="366"/>
    <n v="431"/>
    <n v="454"/>
    <n v="494"/>
    <n v="518"/>
    <n v="534"/>
    <n v="550"/>
    <n v="607"/>
    <n v="661"/>
    <n v="0"/>
    <n v="0"/>
    <n v="0"/>
  </r>
  <r>
    <x v="2"/>
    <x v="2"/>
    <x v="21"/>
    <n v="4452"/>
    <n v="4210"/>
    <n v="4341"/>
    <n v="4625"/>
    <n v="5197"/>
    <n v="5687"/>
    <n v="5960"/>
    <n v="6083"/>
    <n v="6442"/>
    <n v="7100"/>
    <n v="7652"/>
    <n v="8019"/>
    <n v="0"/>
    <n v="0"/>
    <n v="0"/>
  </r>
  <r>
    <x v="2"/>
    <x v="2"/>
    <x v="22"/>
    <n v="6300"/>
    <n v="6253"/>
    <n v="6465"/>
    <n v="6598"/>
    <n v="6943"/>
    <n v="7172"/>
    <n v="7267"/>
    <n v="7584"/>
    <n v="7607"/>
    <n v="7899"/>
    <n v="8143"/>
    <n v="8585"/>
    <n v="0"/>
    <n v="0"/>
    <n v="0"/>
  </r>
  <r>
    <x v="2"/>
    <x v="2"/>
    <x v="23"/>
    <n v="0"/>
    <n v="0"/>
    <n v="0"/>
    <n v="0"/>
    <n v="0"/>
    <n v="0"/>
    <n v="0"/>
    <n v="0"/>
    <n v="0"/>
    <n v="0"/>
    <n v="0"/>
    <n v="0"/>
    <n v="0"/>
    <n v="0"/>
    <n v="0"/>
  </r>
  <r>
    <x v="2"/>
    <x v="2"/>
    <x v="24"/>
    <n v="16"/>
    <n v="15"/>
    <n v="11"/>
    <n v="20"/>
    <n v="23"/>
    <n v="26"/>
    <n v="25"/>
    <n v="31"/>
    <n v="34"/>
    <n v="32"/>
    <n v="78"/>
    <n v="108"/>
    <n v="0"/>
    <n v="0"/>
    <n v="0"/>
  </r>
  <r>
    <x v="2"/>
    <x v="2"/>
    <x v="25"/>
    <n v="1711"/>
    <n v="1644"/>
    <n v="1766"/>
    <n v="1933"/>
    <n v="2002"/>
    <n v="2127"/>
    <n v="2157"/>
    <n v="2056"/>
    <n v="2180"/>
    <n v="2193"/>
    <n v="2111"/>
    <n v="2252"/>
    <n v="0"/>
    <n v="0"/>
    <n v="0"/>
  </r>
  <r>
    <x v="2"/>
    <x v="2"/>
    <x v="26"/>
    <n v="392"/>
    <n v="402"/>
    <n v="328"/>
    <n v="325"/>
    <n v="342"/>
    <n v="349"/>
    <n v="358"/>
    <n v="464"/>
    <n v="348"/>
    <n v="435"/>
    <n v="431"/>
    <n v="422"/>
    <n v="0"/>
    <n v="0"/>
    <n v="0"/>
  </r>
  <r>
    <x v="2"/>
    <x v="2"/>
    <x v="27"/>
    <n v="607"/>
    <n v="559"/>
    <n v="600"/>
    <n v="623"/>
    <n v="644"/>
    <n v="715"/>
    <n v="771"/>
    <n v="793"/>
    <n v="915"/>
    <n v="863"/>
    <n v="961"/>
    <n v="1041"/>
    <n v="0"/>
    <n v="0"/>
    <n v="0"/>
  </r>
  <r>
    <x v="2"/>
    <x v="2"/>
    <x v="28"/>
    <n v="1099"/>
    <n v="1064"/>
    <n v="1097"/>
    <n v="1099"/>
    <n v="1189"/>
    <n v="1328"/>
    <n v="1418"/>
    <n v="1533"/>
    <n v="1523"/>
    <n v="1535"/>
    <n v="1670"/>
    <n v="1751"/>
    <n v="0"/>
    <n v="0"/>
    <n v="0"/>
  </r>
  <r>
    <x v="2"/>
    <x v="2"/>
    <x v="29"/>
    <n v="1337"/>
    <n v="1358"/>
    <n v="849"/>
    <n v="848"/>
    <n v="866"/>
    <n v="858"/>
    <n v="887"/>
    <n v="820"/>
    <n v="811"/>
    <n v="783"/>
    <n v="790"/>
    <n v="822"/>
    <n v="0"/>
    <n v="0"/>
    <n v="0"/>
  </r>
  <r>
    <x v="2"/>
    <x v="2"/>
    <x v="30"/>
    <n v="427"/>
    <n v="435"/>
    <n v="462"/>
    <n v="493"/>
    <n v="524"/>
    <n v="560"/>
    <n v="606"/>
    <n v="597"/>
    <n v="645"/>
    <n v="659"/>
    <n v="687"/>
    <n v="702"/>
    <n v="0"/>
    <n v="0"/>
    <n v="0"/>
  </r>
  <r>
    <x v="2"/>
    <x v="2"/>
    <x v="31"/>
    <s v=":"/>
    <s v=":"/>
    <s v=":"/>
    <s v=":"/>
    <s v=":"/>
    <s v=":"/>
    <s v=":"/>
    <s v=":"/>
    <s v=":"/>
    <s v=":"/>
    <s v=":"/>
    <s v=":"/>
    <n v="0"/>
    <n v="0"/>
    <n v="0"/>
  </r>
  <r>
    <x v="2"/>
    <x v="2"/>
    <x v="32"/>
    <n v="1674"/>
    <n v="1725"/>
    <n v="1830"/>
    <n v="2002"/>
    <n v="2068"/>
    <n v="2273"/>
    <n v="2375"/>
    <n v="2494"/>
    <n v="2572"/>
    <n v="2664"/>
    <n v="2846"/>
    <n v="3145"/>
    <n v="0"/>
    <n v="0"/>
    <n v="0"/>
  </r>
  <r>
    <x v="2"/>
    <x v="2"/>
    <x v="33"/>
    <n v="1654"/>
    <n v="1500"/>
    <n v="1468"/>
    <n v="1549"/>
    <n v="1632"/>
    <n v="1748"/>
    <n v="1735"/>
    <n v="1874"/>
    <n v="2049"/>
    <n v="2056"/>
    <n v="2221"/>
    <n v="2362"/>
    <n v="0"/>
    <n v="0"/>
    <n v="0"/>
  </r>
  <r>
    <x v="2"/>
    <x v="2"/>
    <x v="34"/>
    <n v="3373"/>
    <n v="3694"/>
    <n v="3887"/>
    <n v="4143"/>
    <n v="4144"/>
    <n v="4296"/>
    <n v="4812"/>
    <n v="4904"/>
    <n v="4983"/>
    <n v="5357"/>
    <n v="5667"/>
    <n v="6049"/>
    <n v="0"/>
    <n v="0"/>
    <n v="0"/>
  </r>
  <r>
    <x v="2"/>
    <x v="2"/>
    <x v="35"/>
    <n v="3639"/>
    <n v="3909"/>
    <n v="4065"/>
    <n v="4261"/>
    <n v="4479"/>
    <n v="4676"/>
    <n v="4770"/>
    <n v="5134"/>
    <n v="5391"/>
    <n v="5591"/>
    <n v="5795"/>
    <n v="6041"/>
    <n v="0"/>
    <n v="0"/>
    <n v="0"/>
  </r>
  <r>
    <x v="2"/>
    <x v="2"/>
    <x v="36"/>
    <n v="9064"/>
    <n v="9647"/>
    <n v="10119"/>
    <n v="10877"/>
    <n v="11699"/>
    <n v="12330"/>
    <n v="12895"/>
    <n v="13339"/>
    <n v="14238"/>
    <n v="15145"/>
    <n v="15472"/>
    <n v="16710"/>
    <n v="0"/>
    <n v="0"/>
    <n v="0"/>
  </r>
  <r>
    <x v="2"/>
    <x v="2"/>
    <x v="37"/>
    <n v="854"/>
    <n v="851"/>
    <n v="885"/>
    <n v="929"/>
    <n v="981"/>
    <n v="936"/>
    <n v="991"/>
    <n v="1046"/>
    <n v="1115"/>
    <n v="1180"/>
    <n v="1215"/>
    <n v="1282"/>
    <n v="0"/>
    <n v="0"/>
    <n v="0"/>
  </r>
  <r>
    <x v="2"/>
    <x v="2"/>
    <x v="38"/>
    <n v="0"/>
    <n v="0"/>
    <n v="0"/>
    <n v="0"/>
    <n v="0"/>
    <n v="0"/>
    <n v="0"/>
    <n v="0"/>
    <n v="0"/>
    <n v="0"/>
    <n v="0"/>
    <n v="0"/>
    <n v="0"/>
    <n v="0"/>
    <n v="0"/>
  </r>
  <r>
    <x v="2"/>
    <x v="2"/>
    <x v="39"/>
    <n v="14285"/>
    <n v="15302"/>
    <n v="16056"/>
    <n v="17113"/>
    <n v="18092"/>
    <n v="19042"/>
    <n v="20159"/>
    <n v="20831"/>
    <n v="21708"/>
    <n v="23078"/>
    <n v="23763"/>
    <n v="25440"/>
    <n v="0"/>
    <n v="0"/>
    <n v="0"/>
  </r>
  <r>
    <x v="2"/>
    <x v="2"/>
    <x v="40"/>
    <n v="4895"/>
    <n v="5159"/>
    <n v="5460"/>
    <n v="5760"/>
    <n v="6031"/>
    <n v="6090"/>
    <n v="6700"/>
    <n v="6948"/>
    <n v="7052"/>
    <n v="7751"/>
    <n v="7584"/>
    <n v="8334"/>
    <n v="0"/>
    <n v="0"/>
    <n v="0"/>
  </r>
  <r>
    <x v="2"/>
    <x v="2"/>
    <x v="41"/>
    <n v="9390"/>
    <n v="10143"/>
    <n v="10596"/>
    <n v="11353"/>
    <n v="12061"/>
    <n v="12952"/>
    <n v="13459"/>
    <n v="13883"/>
    <n v="14656"/>
    <n v="15327"/>
    <n v="16179"/>
    <n v="17106"/>
    <n v="0"/>
    <n v="0"/>
    <n v="0"/>
  </r>
  <r>
    <x v="2"/>
    <x v="3"/>
    <x v="0"/>
    <n v="117995"/>
    <n v="119570"/>
    <n v="117946"/>
    <n v="124743"/>
    <n v="134196"/>
    <n v="143125"/>
    <n v="150327"/>
    <n v="156863"/>
    <n v="165857"/>
    <n v="171426"/>
    <n v="181093"/>
    <n v="190004"/>
    <n v="0"/>
    <n v="0"/>
    <n v="0"/>
  </r>
  <r>
    <x v="2"/>
    <x v="3"/>
    <x v="1"/>
    <n v="220"/>
    <n v="223"/>
    <n v="238"/>
    <n v="244"/>
    <n v="302"/>
    <n v="301"/>
    <n v="318"/>
    <n v="341"/>
    <n v="355"/>
    <n v="369"/>
    <n v="387"/>
    <n v="420"/>
    <n v="0"/>
    <n v="0"/>
    <n v="0"/>
  </r>
  <r>
    <x v="2"/>
    <x v="3"/>
    <x v="2"/>
    <s v=":"/>
    <s v=":"/>
    <s v=":"/>
    <s v=":"/>
    <s v=":"/>
    <s v=":"/>
    <s v=":"/>
    <s v=":"/>
    <s v=":"/>
    <s v=":"/>
    <s v=":"/>
    <s v=":"/>
    <n v="0"/>
    <n v="0"/>
    <n v="0"/>
  </r>
  <r>
    <x v="2"/>
    <x v="3"/>
    <x v="3"/>
    <s v=":"/>
    <s v=":"/>
    <s v=":"/>
    <s v=":"/>
    <s v=":"/>
    <s v=":"/>
    <s v=":"/>
    <s v=":"/>
    <s v=":"/>
    <s v=":"/>
    <n v="281"/>
    <n v="282"/>
    <n v="0"/>
    <n v="0"/>
    <n v="0"/>
  </r>
  <r>
    <x v="2"/>
    <x v="3"/>
    <x v="4"/>
    <n v="1015"/>
    <n v="1647"/>
    <n v="2309"/>
    <n v="2054"/>
    <n v="4351"/>
    <n v="5133"/>
    <n v="5775"/>
    <n v="4574"/>
    <n v="7069"/>
    <n v="6368"/>
    <n v="6595"/>
    <n v="6787"/>
    <n v="0"/>
    <n v="0"/>
    <n v="0"/>
  </r>
  <r>
    <x v="2"/>
    <x v="3"/>
    <x v="5"/>
    <n v="446"/>
    <n v="573"/>
    <n v="762"/>
    <n v="639"/>
    <n v="2850"/>
    <n v="3463"/>
    <n v="3965"/>
    <n v="3044"/>
    <n v="3177"/>
    <n v="3128"/>
    <n v="3479"/>
    <n v="3820"/>
    <n v="0"/>
    <n v="0"/>
    <n v="0"/>
  </r>
  <r>
    <x v="2"/>
    <x v="3"/>
    <x v="6"/>
    <n v="569"/>
    <n v="1074"/>
    <n v="1547"/>
    <n v="1415"/>
    <n v="1501"/>
    <n v="1670"/>
    <n v="1810"/>
    <n v="1530"/>
    <n v="3892"/>
    <n v="3240"/>
    <n v="3116"/>
    <n v="2967"/>
    <n v="0"/>
    <n v="0"/>
    <n v="0"/>
  </r>
  <r>
    <x v="2"/>
    <x v="3"/>
    <x v="7"/>
    <n v="9860"/>
    <n v="8457"/>
    <n v="8172"/>
    <n v="8304"/>
    <n v="8333"/>
    <n v="9378"/>
    <n v="9964"/>
    <n v="10046"/>
    <n v="9389"/>
    <n v="9274"/>
    <n v="9301"/>
    <n v="8894"/>
    <n v="0"/>
    <n v="0"/>
    <n v="0"/>
  </r>
  <r>
    <x v="2"/>
    <x v="3"/>
    <x v="8"/>
    <n v="1605"/>
    <n v="1657"/>
    <n v="1709"/>
    <n v="1888"/>
    <n v="1991"/>
    <n v="1958"/>
    <n v="2159"/>
    <n v="2354"/>
    <n v="2581"/>
    <n v="2518"/>
    <n v="2416"/>
    <n v="2073"/>
    <n v="0"/>
    <n v="0"/>
    <n v="0"/>
  </r>
  <r>
    <x v="2"/>
    <x v="3"/>
    <x v="9"/>
    <s v=":"/>
    <s v=":"/>
    <s v=":"/>
    <s v=":"/>
    <s v=":"/>
    <s v=":"/>
    <s v=":"/>
    <s v=":"/>
    <s v=":"/>
    <s v=":"/>
    <s v=":"/>
    <s v=":"/>
    <n v="0"/>
    <n v="0"/>
    <n v="0"/>
  </r>
  <r>
    <x v="2"/>
    <x v="3"/>
    <x v="10"/>
    <n v="674"/>
    <n v="347"/>
    <n v="362"/>
    <n v="276"/>
    <n v="230"/>
    <n v="231"/>
    <n v="231"/>
    <n v="251"/>
    <n v="230"/>
    <n v="232"/>
    <n v="201"/>
    <n v="255"/>
    <n v="0"/>
    <n v="0"/>
    <n v="0"/>
  </r>
  <r>
    <x v="2"/>
    <x v="3"/>
    <x v="11"/>
    <n v="539"/>
    <n v="495"/>
    <n v="534"/>
    <n v="474"/>
    <n v="476"/>
    <n v="433"/>
    <n v="399"/>
    <n v="319"/>
    <n v="327"/>
    <n v="399"/>
    <n v="381"/>
    <n v="436"/>
    <n v="0"/>
    <n v="0"/>
    <n v="0"/>
  </r>
  <r>
    <x v="2"/>
    <x v="3"/>
    <x v="12"/>
    <n v="1011"/>
    <n v="810"/>
    <n v="799"/>
    <n v="796"/>
    <n v="591"/>
    <n v="813"/>
    <n v="621"/>
    <n v="760"/>
    <n v="729"/>
    <n v="758"/>
    <n v="771"/>
    <n v="835"/>
    <n v="0"/>
    <n v="0"/>
    <n v="0"/>
  </r>
  <r>
    <x v="2"/>
    <x v="3"/>
    <x v="13"/>
    <n v="501"/>
    <n v="526"/>
    <n v="521"/>
    <n v="503"/>
    <n v="436"/>
    <n v="494"/>
    <n v="506"/>
    <n v="548"/>
    <n v="495"/>
    <n v="507"/>
    <n v="579"/>
    <n v="463"/>
    <n v="0"/>
    <n v="0"/>
    <n v="0"/>
  </r>
  <r>
    <x v="2"/>
    <x v="3"/>
    <x v="14"/>
    <s v=":"/>
    <s v=":"/>
    <s v=":"/>
    <s v=":"/>
    <s v=":"/>
    <s v=":"/>
    <s v=":"/>
    <s v=":"/>
    <s v=":"/>
    <s v=":"/>
    <n v="25"/>
    <n v="13"/>
    <n v="0"/>
    <n v="0"/>
    <n v="0"/>
  </r>
  <r>
    <x v="2"/>
    <x v="3"/>
    <x v="15"/>
    <n v="2045"/>
    <n v="1826"/>
    <n v="1754"/>
    <n v="1731"/>
    <n v="1793"/>
    <n v="2012"/>
    <n v="2308"/>
    <n v="2299"/>
    <n v="2094"/>
    <n v="2075"/>
    <n v="2168"/>
    <n v="2298"/>
    <n v="0"/>
    <n v="0"/>
    <n v="0"/>
  </r>
  <r>
    <x v="2"/>
    <x v="3"/>
    <x v="16"/>
    <n v="1511"/>
    <n v="1013"/>
    <n v="1095"/>
    <n v="1263"/>
    <n v="1492"/>
    <n v="1770"/>
    <n v="2003"/>
    <n v="1847"/>
    <n v="992"/>
    <n v="883"/>
    <n v="815"/>
    <n v="490"/>
    <n v="0"/>
    <n v="0"/>
    <n v="0"/>
  </r>
  <r>
    <x v="2"/>
    <x v="3"/>
    <x v="17"/>
    <n v="294"/>
    <n v="322"/>
    <n v="266"/>
    <n v="270"/>
    <n v="275"/>
    <n v="265"/>
    <n v="275"/>
    <n v="253"/>
    <n v="310"/>
    <n v="312"/>
    <s v=":"/>
    <s v=":"/>
    <n v="0"/>
    <n v="0"/>
    <n v="0"/>
  </r>
  <r>
    <x v="2"/>
    <x v="3"/>
    <x v="18"/>
    <n v="1556"/>
    <n v="1350"/>
    <n v="1023"/>
    <n v="998"/>
    <n v="975"/>
    <n v="1316"/>
    <n v="1369"/>
    <n v="1312"/>
    <n v="1437"/>
    <n v="1404"/>
    <s v=":"/>
    <s v=":"/>
    <n v="0"/>
    <n v="0"/>
    <n v="0"/>
  </r>
  <r>
    <x v="2"/>
    <x v="3"/>
    <x v="19"/>
    <n v="293"/>
    <n v="292"/>
    <n v="282"/>
    <n v="245"/>
    <n v="242"/>
    <n v="265"/>
    <n v="311"/>
    <n v="191"/>
    <n v="234"/>
    <n v="222"/>
    <n v="213"/>
    <n v="228"/>
    <n v="0"/>
    <n v="0"/>
    <n v="0"/>
  </r>
  <r>
    <x v="2"/>
    <x v="3"/>
    <x v="20"/>
    <n v="692"/>
    <n v="611"/>
    <n v="624"/>
    <n v="718"/>
    <n v="821"/>
    <n v="856"/>
    <n v="898"/>
    <n v="999"/>
    <n v="1078"/>
    <n v="1154"/>
    <n v="1252"/>
    <n v="1357"/>
    <n v="0"/>
    <n v="0"/>
    <n v="0"/>
  </r>
  <r>
    <x v="2"/>
    <x v="3"/>
    <x v="21"/>
    <n v="6838"/>
    <n v="6454"/>
    <n v="6793"/>
    <n v="7201"/>
    <n v="8124"/>
    <n v="8665"/>
    <n v="9672"/>
    <n v="10338"/>
    <n v="12332"/>
    <n v="13994"/>
    <n v="15404"/>
    <n v="16683"/>
    <n v="0"/>
    <n v="0"/>
    <n v="0"/>
  </r>
  <r>
    <x v="2"/>
    <x v="3"/>
    <x v="22"/>
    <n v="21045"/>
    <n v="21381"/>
    <n v="22019"/>
    <n v="22602"/>
    <n v="23768"/>
    <n v="25622"/>
    <n v="26196"/>
    <n v="27624"/>
    <n v="29024"/>
    <n v="30541"/>
    <n v="31428"/>
    <n v="32389"/>
    <n v="0"/>
    <n v="0"/>
    <n v="0"/>
  </r>
  <r>
    <x v="2"/>
    <x v="3"/>
    <x v="23"/>
    <n v="0"/>
    <n v="0"/>
    <n v="0"/>
    <n v="0"/>
    <n v="0"/>
    <n v="0"/>
    <n v="0"/>
    <n v="0"/>
    <n v="0"/>
    <n v="0"/>
    <n v="0"/>
    <n v="0"/>
    <n v="0"/>
    <n v="0"/>
    <n v="0"/>
  </r>
  <r>
    <x v="2"/>
    <x v="3"/>
    <x v="24"/>
    <n v="1698"/>
    <n v="1537"/>
    <n v="1143"/>
    <n v="1180"/>
    <n v="1338"/>
    <n v="1563"/>
    <n v="1234"/>
    <n v="1524"/>
    <n v="945"/>
    <n v="1079"/>
    <n v="556"/>
    <n v="669"/>
    <n v="0"/>
    <n v="0"/>
    <n v="0"/>
  </r>
  <r>
    <x v="2"/>
    <x v="3"/>
    <x v="25"/>
    <n v="8199"/>
    <n v="7580"/>
    <n v="7686"/>
    <n v="8277"/>
    <n v="8389"/>
    <n v="8879"/>
    <n v="9310"/>
    <n v="9890"/>
    <n v="10368"/>
    <n v="10799"/>
    <s v=":"/>
    <s v=":"/>
    <n v="0"/>
    <n v="0"/>
    <n v="0"/>
  </r>
  <r>
    <x v="2"/>
    <x v="3"/>
    <x v="26"/>
    <n v="845"/>
    <n v="653"/>
    <n v="997"/>
    <n v="1343"/>
    <n v="1427"/>
    <n v="1413"/>
    <n v="1450"/>
    <n v="1226"/>
    <n v="1230"/>
    <n v="1341"/>
    <s v=":"/>
    <s v=":"/>
    <n v="0"/>
    <n v="0"/>
    <n v="0"/>
  </r>
  <r>
    <x v="2"/>
    <x v="3"/>
    <x v="27"/>
    <n v="1786"/>
    <n v="1755"/>
    <n v="2008"/>
    <n v="2438"/>
    <n v="2496"/>
    <n v="2630"/>
    <n v="2799"/>
    <n v="2879"/>
    <n v="3164"/>
    <n v="3255"/>
    <n v="3576"/>
    <n v="3838"/>
    <n v="0"/>
    <n v="0"/>
    <n v="0"/>
  </r>
  <r>
    <x v="2"/>
    <x v="3"/>
    <x v="28"/>
    <n v="8126"/>
    <n v="8985"/>
    <n v="9024"/>
    <n v="9853"/>
    <n v="10656"/>
    <n v="11267"/>
    <n v="12202"/>
    <n v="13890"/>
    <n v="14086"/>
    <n v="14156"/>
    <n v="14825"/>
    <n v="15390"/>
    <n v="0"/>
    <n v="0"/>
    <n v="0"/>
  </r>
  <r>
    <x v="2"/>
    <x v="3"/>
    <x v="29"/>
    <n v="7678"/>
    <n v="8065"/>
    <n v="3736"/>
    <n v="3846"/>
    <n v="3192"/>
    <n v="3286"/>
    <n v="3283"/>
    <n v="3503"/>
    <n v="3401"/>
    <n v="3361"/>
    <n v="3417"/>
    <n v="3519"/>
    <n v="0"/>
    <n v="0"/>
    <n v="0"/>
  </r>
  <r>
    <x v="2"/>
    <x v="3"/>
    <x v="30"/>
    <n v="1120"/>
    <n v="1213"/>
    <n v="1267"/>
    <n v="1406"/>
    <n v="1411"/>
    <n v="1413"/>
    <n v="1484"/>
    <n v="1679"/>
    <n v="1768"/>
    <n v="1773"/>
    <n v="1898"/>
    <n v="2017"/>
    <n v="0"/>
    <n v="0"/>
    <n v="0"/>
  </r>
  <r>
    <x v="2"/>
    <x v="3"/>
    <x v="31"/>
    <s v=":"/>
    <s v=":"/>
    <s v=":"/>
    <s v=":"/>
    <s v=":"/>
    <s v=":"/>
    <s v=":"/>
    <s v=":"/>
    <s v=":"/>
    <s v=":"/>
    <s v=":"/>
    <s v=":"/>
    <n v="0"/>
    <n v="0"/>
    <n v="0"/>
  </r>
  <r>
    <x v="2"/>
    <x v="3"/>
    <x v="32"/>
    <n v="10655"/>
    <n v="10904"/>
    <n v="11009"/>
    <n v="11246"/>
    <n v="12528"/>
    <n v="12719"/>
    <n v="12292"/>
    <n v="12265"/>
    <n v="11872"/>
    <n v="11317"/>
    <n v="12217"/>
    <n v="12862"/>
    <n v="0"/>
    <n v="0"/>
    <n v="0"/>
  </r>
  <r>
    <x v="2"/>
    <x v="3"/>
    <x v="33"/>
    <n v="4682"/>
    <n v="3951"/>
    <n v="3976"/>
    <n v="4386"/>
    <n v="4839"/>
    <n v="5325"/>
    <n v="6253"/>
    <n v="6473"/>
    <n v="6503"/>
    <n v="6892"/>
    <n v="8094"/>
    <n v="8665"/>
    <n v="0"/>
    <n v="0"/>
    <n v="0"/>
  </r>
  <r>
    <x v="2"/>
    <x v="3"/>
    <x v="34"/>
    <n v="6686"/>
    <n v="7323"/>
    <n v="7801"/>
    <n v="8181"/>
    <n v="8662"/>
    <n v="8631"/>
    <n v="9353"/>
    <n v="9658"/>
    <n v="10653"/>
    <n v="11007"/>
    <n v="12073"/>
    <n v="12745"/>
    <n v="0"/>
    <n v="0"/>
    <n v="0"/>
  </r>
  <r>
    <x v="2"/>
    <x v="3"/>
    <x v="35"/>
    <n v="7361"/>
    <n v="8023"/>
    <n v="8323"/>
    <n v="8741"/>
    <n v="9207"/>
    <n v="9667"/>
    <n v="9985"/>
    <n v="10739"/>
    <n v="11277"/>
    <n v="11812"/>
    <n v="12388"/>
    <n v="13100"/>
    <n v="0"/>
    <n v="0"/>
    <n v="0"/>
  </r>
  <r>
    <x v="2"/>
    <x v="3"/>
    <x v="36"/>
    <n v="16923"/>
    <n v="18258"/>
    <n v="18535"/>
    <n v="20345"/>
    <n v="21878"/>
    <n v="23728"/>
    <n v="25159"/>
    <n v="26495"/>
    <n v="28448"/>
    <n v="29903"/>
    <n v="31346"/>
    <n v="33264"/>
    <n v="0"/>
    <n v="0"/>
    <n v="0"/>
  </r>
  <r>
    <x v="2"/>
    <x v="3"/>
    <x v="37"/>
    <n v="2022"/>
    <n v="2094"/>
    <n v="1848"/>
    <n v="1953"/>
    <n v="2066"/>
    <n v="2189"/>
    <n v="2214"/>
    <n v="2300"/>
    <n v="2422"/>
    <n v="2538"/>
    <n v="2765"/>
    <n v="2826"/>
    <n v="0"/>
    <n v="0"/>
    <n v="0"/>
  </r>
  <r>
    <x v="2"/>
    <x v="3"/>
    <x v="38"/>
    <n v="0"/>
    <n v="0"/>
    <n v="0"/>
    <n v="0"/>
    <n v="0"/>
    <n v="0"/>
    <n v="0"/>
    <n v="0"/>
    <n v="0"/>
    <n v="0"/>
    <n v="0"/>
    <n v="0"/>
    <n v="0"/>
    <n v="0"/>
    <n v="0"/>
  </r>
  <r>
    <x v="2"/>
    <x v="3"/>
    <x v="39"/>
    <n v="27244"/>
    <n v="29508"/>
    <n v="30541"/>
    <n v="32901"/>
    <n v="35231"/>
    <n v="37319"/>
    <n v="39582"/>
    <n v="41553"/>
    <n v="44587"/>
    <n v="46493"/>
    <n v="49389"/>
    <n v="52267"/>
    <n v="0"/>
    <n v="0"/>
    <n v="0"/>
  </r>
  <r>
    <x v="2"/>
    <x v="3"/>
    <x v="40"/>
    <n v="10500"/>
    <n v="11126"/>
    <n v="11226"/>
    <n v="12098"/>
    <n v="12726"/>
    <n v="13099"/>
    <n v="14126"/>
    <n v="14908"/>
    <n v="16480"/>
    <n v="16950"/>
    <n v="18171"/>
    <n v="19163"/>
    <n v="0"/>
    <n v="0"/>
    <n v="0"/>
  </r>
  <r>
    <x v="2"/>
    <x v="3"/>
    <x v="41"/>
    <n v="16744"/>
    <n v="18382"/>
    <n v="19315"/>
    <n v="20803"/>
    <n v="22505"/>
    <n v="24220"/>
    <n v="25456"/>
    <n v="26645"/>
    <n v="28107"/>
    <n v="29543"/>
    <n v="31218"/>
    <n v="33104"/>
    <n v="0"/>
    <n v="0"/>
    <n v="0"/>
  </r>
  <r>
    <x v="2"/>
    <x v="4"/>
    <x v="0"/>
    <n v="49437"/>
    <n v="51192"/>
    <n v="52545"/>
    <n v="55044"/>
    <n v="58925"/>
    <n v="62130"/>
    <n v="64453"/>
    <n v="66375"/>
    <n v="68259"/>
    <n v="70454"/>
    <n v="73162"/>
    <n v="76941"/>
    <n v="0"/>
    <n v="0"/>
    <n v="0"/>
  </r>
  <r>
    <x v="2"/>
    <x v="4"/>
    <x v="1"/>
    <n v="314"/>
    <n v="311"/>
    <n v="329"/>
    <n v="348"/>
    <n v="320"/>
    <n v="313"/>
    <n v="337"/>
    <n v="358"/>
    <n v="365"/>
    <n v="389"/>
    <n v="395"/>
    <n v="430"/>
    <n v="0"/>
    <n v="0"/>
    <n v="0"/>
  </r>
  <r>
    <x v="2"/>
    <x v="4"/>
    <x v="2"/>
    <s v=":"/>
    <s v=":"/>
    <s v=":"/>
    <s v=":"/>
    <s v=":"/>
    <s v=":"/>
    <s v=":"/>
    <s v=":"/>
    <s v=":"/>
    <s v=":"/>
    <s v=":"/>
    <s v=":"/>
    <n v="0"/>
    <n v="0"/>
    <n v="0"/>
  </r>
  <r>
    <x v="2"/>
    <x v="4"/>
    <x v="3"/>
    <n v="75"/>
    <n v="79"/>
    <n v="93"/>
    <n v="109"/>
    <n v="135"/>
    <n v="138"/>
    <n v="146"/>
    <n v="133"/>
    <n v="151"/>
    <n v="124"/>
    <n v="132"/>
    <n v="154"/>
    <n v="0"/>
    <n v="0"/>
    <n v="0"/>
  </r>
  <r>
    <x v="2"/>
    <x v="4"/>
    <x v="4"/>
    <n v="25"/>
    <n v="26"/>
    <n v="8"/>
    <n v="6"/>
    <n v="7"/>
    <n v="8"/>
    <n v="10"/>
    <n v="9"/>
    <n v="9"/>
    <n v="4"/>
    <s v=":"/>
    <s v=":"/>
    <n v="0"/>
    <n v="0"/>
    <n v="0"/>
  </r>
  <r>
    <x v="2"/>
    <x v="4"/>
    <x v="5"/>
    <n v="9"/>
    <n v="5"/>
    <n v="4"/>
    <n v="0"/>
    <n v="0"/>
    <n v="0"/>
    <n v="0"/>
    <n v="0"/>
    <n v="0"/>
    <n v="0"/>
    <s v=":"/>
    <s v=":"/>
    <n v="0"/>
    <n v="0"/>
    <n v="0"/>
  </r>
  <r>
    <x v="2"/>
    <x v="4"/>
    <x v="6"/>
    <n v="16"/>
    <n v="21"/>
    <n v="4"/>
    <n v="6"/>
    <n v="7"/>
    <n v="8"/>
    <n v="10"/>
    <n v="9"/>
    <n v="9"/>
    <n v="4"/>
    <s v=":"/>
    <s v=":"/>
    <n v="0"/>
    <n v="0"/>
    <n v="0"/>
  </r>
  <r>
    <x v="2"/>
    <x v="4"/>
    <x v="7"/>
    <n v="10043"/>
    <n v="10351"/>
    <n v="10208"/>
    <n v="10901"/>
    <n v="12136"/>
    <n v="12558"/>
    <n v="12808"/>
    <n v="12746"/>
    <n v="12155"/>
    <n v="11588"/>
    <n v="11285"/>
    <n v="12001"/>
    <n v="0"/>
    <n v="0"/>
    <n v="0"/>
  </r>
  <r>
    <x v="2"/>
    <x v="4"/>
    <x v="8"/>
    <n v="468"/>
    <n v="517"/>
    <n v="553"/>
    <n v="602"/>
    <n v="637"/>
    <n v="674"/>
    <n v="699"/>
    <n v="724"/>
    <n v="753"/>
    <n v="786"/>
    <n v="876"/>
    <n v="875"/>
    <n v="0"/>
    <n v="0"/>
    <n v="0"/>
  </r>
  <r>
    <x v="2"/>
    <x v="4"/>
    <x v="9"/>
    <n v="72"/>
    <n v="76"/>
    <n v="83"/>
    <n v="92"/>
    <n v="94"/>
    <n v="95"/>
    <n v="101"/>
    <n v="88"/>
    <n v="90"/>
    <n v="71"/>
    <n v="100"/>
    <n v="74"/>
    <n v="0"/>
    <n v="0"/>
    <n v="0"/>
  </r>
  <r>
    <x v="2"/>
    <x v="4"/>
    <x v="10"/>
    <n v="960"/>
    <n v="867"/>
    <n v="803"/>
    <n v="785"/>
    <n v="695"/>
    <n v="654"/>
    <n v="461"/>
    <n v="611"/>
    <n v="633"/>
    <n v="670"/>
    <n v="726"/>
    <n v="804"/>
    <n v="0"/>
    <n v="0"/>
    <n v="0"/>
  </r>
  <r>
    <x v="2"/>
    <x v="4"/>
    <x v="11"/>
    <n v="84"/>
    <n v="76"/>
    <n v="68"/>
    <n v="79"/>
    <n v="79"/>
    <n v="79"/>
    <n v="77"/>
    <n v="85"/>
    <n v="98"/>
    <n v="111"/>
    <n v="108"/>
    <n v="118"/>
    <n v="0"/>
    <n v="0"/>
    <n v="0"/>
  </r>
  <r>
    <x v="2"/>
    <x v="4"/>
    <x v="12"/>
    <n v="265"/>
    <n v="407"/>
    <n v="225"/>
    <n v="169"/>
    <n v="213"/>
    <n v="208"/>
    <n v="196"/>
    <n v="219"/>
    <n v="228"/>
    <n v="221"/>
    <n v="231"/>
    <n v="258"/>
    <n v="0"/>
    <n v="0"/>
    <n v="0"/>
  </r>
  <r>
    <x v="2"/>
    <x v="4"/>
    <x v="13"/>
    <n v="962"/>
    <n v="791"/>
    <n v="704"/>
    <n v="791"/>
    <n v="919"/>
    <n v="916"/>
    <n v="881"/>
    <n v="890"/>
    <n v="915"/>
    <n v="978"/>
    <n v="973"/>
    <n v="996"/>
    <n v="0"/>
    <n v="0"/>
    <n v="0"/>
  </r>
  <r>
    <x v="2"/>
    <x v="4"/>
    <x v="14"/>
    <n v="84"/>
    <n v="71"/>
    <n v="68"/>
    <n v="80"/>
    <n v="43"/>
    <n v="48"/>
    <n v="50"/>
    <n v="45"/>
    <n v="36"/>
    <n v="34"/>
    <n v="25"/>
    <n v="27"/>
    <n v="0"/>
    <n v="0"/>
    <n v="0"/>
  </r>
  <r>
    <x v="2"/>
    <x v="4"/>
    <x v="15"/>
    <n v="3946"/>
    <n v="4282"/>
    <n v="4386"/>
    <n v="4632"/>
    <n v="5266"/>
    <n v="5359"/>
    <n v="5732"/>
    <n v="5892"/>
    <n v="5692"/>
    <n v="5415"/>
    <n v="4871"/>
    <n v="5345"/>
    <n v="0"/>
    <n v="0"/>
    <n v="0"/>
  </r>
  <r>
    <x v="2"/>
    <x v="4"/>
    <x v="16"/>
    <n v="2388"/>
    <n v="2487"/>
    <n v="2524"/>
    <n v="2868"/>
    <n v="3392"/>
    <n v="3691"/>
    <n v="3803"/>
    <n v="3393"/>
    <n v="2879"/>
    <n v="2458"/>
    <n v="2463"/>
    <n v="2421"/>
    <n v="0"/>
    <n v="0"/>
    <n v="0"/>
  </r>
  <r>
    <x v="2"/>
    <x v="4"/>
    <x v="17"/>
    <n v="309"/>
    <n v="253"/>
    <n v="212"/>
    <n v="221"/>
    <n v="218"/>
    <n v="227"/>
    <n v="205"/>
    <n v="225"/>
    <n v="215"/>
    <n v="225"/>
    <n v="262"/>
    <n v="277"/>
    <n v="0"/>
    <n v="0"/>
    <n v="0"/>
  </r>
  <r>
    <x v="2"/>
    <x v="4"/>
    <x v="18"/>
    <n v="505"/>
    <n v="524"/>
    <n v="582"/>
    <n v="582"/>
    <n v="580"/>
    <n v="607"/>
    <n v="603"/>
    <n v="574"/>
    <n v="616"/>
    <n v="619"/>
    <n v="650"/>
    <n v="806"/>
    <n v="0"/>
    <n v="0"/>
    <n v="0"/>
  </r>
  <r>
    <x v="2"/>
    <x v="4"/>
    <x v="19"/>
    <n v="505"/>
    <n v="484"/>
    <n v="520"/>
    <n v="540"/>
    <n v="600"/>
    <n v="591"/>
    <n v="637"/>
    <n v="740"/>
    <n v="696"/>
    <n v="872"/>
    <n v="776"/>
    <n v="912"/>
    <n v="0"/>
    <n v="0"/>
    <n v="0"/>
  </r>
  <r>
    <x v="2"/>
    <x v="4"/>
    <x v="20"/>
    <n v="328"/>
    <n v="351"/>
    <n v="388"/>
    <n v="438"/>
    <n v="474"/>
    <n v="497"/>
    <n v="543"/>
    <n v="566"/>
    <n v="611"/>
    <n v="616"/>
    <n v="698"/>
    <n v="687"/>
    <n v="0"/>
    <n v="0"/>
    <n v="0"/>
  </r>
  <r>
    <x v="2"/>
    <x v="4"/>
    <x v="21"/>
    <n v="4194"/>
    <n v="4108"/>
    <n v="4411"/>
    <n v="4937"/>
    <n v="5592"/>
    <n v="6020"/>
    <n v="6325"/>
    <n v="6869"/>
    <n v="7532"/>
    <n v="8164"/>
    <n v="8829"/>
    <n v="9494"/>
    <n v="0"/>
    <n v="0"/>
    <n v="0"/>
  </r>
  <r>
    <x v="2"/>
    <x v="4"/>
    <x v="22"/>
    <n v="6846"/>
    <n v="6822"/>
    <n v="7208"/>
    <n v="7316"/>
    <n v="7699"/>
    <n v="7953"/>
    <n v="8297"/>
    <n v="8418"/>
    <n v="8694"/>
    <n v="8987"/>
    <n v="9667"/>
    <n v="10037"/>
    <n v="0"/>
    <n v="0"/>
    <n v="0"/>
  </r>
  <r>
    <x v="2"/>
    <x v="4"/>
    <x v="23"/>
    <n v="0"/>
    <n v="0"/>
    <n v="0"/>
    <n v="0"/>
    <n v="0"/>
    <n v="0"/>
    <n v="0"/>
    <n v="0"/>
    <n v="0"/>
    <n v="0"/>
    <n v="0"/>
    <n v="0"/>
    <n v="0"/>
    <n v="0"/>
    <n v="0"/>
  </r>
  <r>
    <x v="2"/>
    <x v="4"/>
    <x v="24"/>
    <s v=":"/>
    <s v=":"/>
    <s v=":"/>
    <s v=":"/>
    <s v=":"/>
    <s v=":"/>
    <s v=":"/>
    <s v=":"/>
    <s v=":"/>
    <s v=":"/>
    <n v="6"/>
    <n v="0"/>
    <n v="0"/>
    <n v="0"/>
    <n v="0"/>
  </r>
  <r>
    <x v="2"/>
    <x v="4"/>
    <x v="25"/>
    <n v="1773"/>
    <n v="1825"/>
    <n v="1983"/>
    <n v="1990"/>
    <n v="2108"/>
    <n v="2269"/>
    <n v="2185"/>
    <n v="2072"/>
    <n v="2344"/>
    <n v="2214"/>
    <n v="2394"/>
    <n v="2484"/>
    <n v="0"/>
    <n v="0"/>
    <n v="0"/>
  </r>
  <r>
    <x v="2"/>
    <x v="4"/>
    <x v="26"/>
    <s v=":"/>
    <s v=":"/>
    <s v=":"/>
    <s v=":"/>
    <s v=":"/>
    <s v=":"/>
    <s v=":"/>
    <s v=":"/>
    <s v=":"/>
    <s v=":"/>
    <n v="395"/>
    <n v="385"/>
    <n v="0"/>
    <n v="0"/>
    <n v="0"/>
  </r>
  <r>
    <x v="2"/>
    <x v="4"/>
    <x v="27"/>
    <n v="991"/>
    <n v="985"/>
    <n v="1032"/>
    <n v="1082"/>
    <n v="1136"/>
    <n v="1226"/>
    <n v="1288"/>
    <n v="1351"/>
    <n v="1431"/>
    <n v="1465"/>
    <n v="1515"/>
    <n v="1560"/>
    <n v="0"/>
    <n v="0"/>
    <n v="0"/>
  </r>
  <r>
    <x v="2"/>
    <x v="4"/>
    <x v="28"/>
    <n v="850"/>
    <n v="879"/>
    <n v="935"/>
    <n v="908"/>
    <n v="983"/>
    <n v="1085"/>
    <n v="1048"/>
    <n v="1026"/>
    <n v="1120"/>
    <n v="1183"/>
    <n v="1247"/>
    <n v="1207"/>
    <n v="0"/>
    <n v="0"/>
    <n v="0"/>
  </r>
  <r>
    <x v="2"/>
    <x v="4"/>
    <x v="29"/>
    <n v="1534"/>
    <n v="1655"/>
    <n v="895"/>
    <n v="912"/>
    <n v="895"/>
    <n v="911"/>
    <n v="925"/>
    <n v="889"/>
    <n v="896"/>
    <n v="886"/>
    <n v="891"/>
    <n v="949"/>
    <n v="0"/>
    <n v="0"/>
    <n v="0"/>
  </r>
  <r>
    <x v="2"/>
    <x v="4"/>
    <x v="30"/>
    <n v="574"/>
    <n v="520"/>
    <n v="542"/>
    <n v="592"/>
    <n v="695"/>
    <n v="719"/>
    <n v="708"/>
    <n v="773"/>
    <n v="827"/>
    <n v="845"/>
    <n v="899"/>
    <n v="920"/>
    <n v="0"/>
    <n v="0"/>
    <n v="0"/>
  </r>
  <r>
    <x v="2"/>
    <x v="4"/>
    <x v="31"/>
    <s v=":"/>
    <s v=":"/>
    <s v=":"/>
    <s v=":"/>
    <s v=":"/>
    <s v=":"/>
    <s v=":"/>
    <s v=":"/>
    <s v=":"/>
    <s v=":"/>
    <s v=":"/>
    <s v=":"/>
    <n v="0"/>
    <n v="0"/>
    <n v="0"/>
  </r>
  <r>
    <x v="2"/>
    <x v="4"/>
    <x v="32"/>
    <n v="2148"/>
    <n v="2175"/>
    <n v="2408"/>
    <n v="2644"/>
    <n v="2770"/>
    <n v="2849"/>
    <n v="2904"/>
    <n v="3004"/>
    <n v="3448"/>
    <n v="3117"/>
    <n v="3347"/>
    <n v="3480"/>
    <n v="0"/>
    <n v="0"/>
    <n v="0"/>
  </r>
  <r>
    <x v="2"/>
    <x v="4"/>
    <x v="33"/>
    <n v="1976"/>
    <n v="2029"/>
    <n v="2098"/>
    <n v="2042"/>
    <n v="2194"/>
    <n v="2619"/>
    <n v="2642"/>
    <n v="2807"/>
    <n v="2959"/>
    <n v="3190"/>
    <n v="3523"/>
    <n v="3743"/>
    <n v="0"/>
    <n v="0"/>
    <n v="0"/>
  </r>
  <r>
    <x v="2"/>
    <x v="4"/>
    <x v="34"/>
    <n v="3552"/>
    <n v="3872"/>
    <n v="4354"/>
    <n v="4080"/>
    <n v="3998"/>
    <n v="4224"/>
    <n v="4649"/>
    <n v="4649"/>
    <n v="4586"/>
    <n v="4962"/>
    <n v="5186"/>
    <n v="5385"/>
    <n v="0"/>
    <n v="0"/>
    <n v="0"/>
  </r>
  <r>
    <x v="2"/>
    <x v="4"/>
    <x v="35"/>
    <n v="3394"/>
    <n v="3679"/>
    <n v="3854"/>
    <n v="3976"/>
    <n v="4155"/>
    <n v="4369"/>
    <n v="4419"/>
    <n v="4759"/>
    <n v="4945"/>
    <n v="5121"/>
    <n v="5345"/>
    <n v="5620"/>
    <n v="0"/>
    <n v="0"/>
    <n v="0"/>
  </r>
  <r>
    <x v="2"/>
    <x v="4"/>
    <x v="36"/>
    <n v="8843"/>
    <n v="9515"/>
    <n v="9926"/>
    <n v="10646"/>
    <n v="11503"/>
    <n v="12188"/>
    <n v="12946"/>
    <n v="13352"/>
    <n v="13715"/>
    <n v="14734"/>
    <n v="14976"/>
    <n v="15753"/>
    <n v="0"/>
    <n v="0"/>
    <n v="0"/>
  </r>
  <r>
    <x v="2"/>
    <x v="4"/>
    <x v="37"/>
    <n v="1124"/>
    <n v="1137"/>
    <n v="1102"/>
    <n v="1289"/>
    <n v="1224"/>
    <n v="1274"/>
    <n v="1306"/>
    <n v="1461"/>
    <n v="1480"/>
    <n v="1606"/>
    <n v="1646"/>
    <n v="1701"/>
    <n v="0"/>
    <n v="0"/>
    <n v="0"/>
  </r>
  <r>
    <x v="2"/>
    <x v="4"/>
    <x v="38"/>
    <n v="0"/>
    <n v="0"/>
    <n v="0"/>
    <n v="0"/>
    <n v="0"/>
    <n v="0"/>
    <n v="0"/>
    <n v="0"/>
    <n v="0"/>
    <n v="0"/>
    <n v="0"/>
    <n v="0"/>
    <n v="0"/>
    <n v="0"/>
    <n v="0"/>
  </r>
  <r>
    <x v="2"/>
    <x v="4"/>
    <x v="39"/>
    <n v="13958"/>
    <n v="15016"/>
    <n v="15982"/>
    <n v="16343"/>
    <n v="17227"/>
    <n v="18297"/>
    <n v="19352"/>
    <n v="20199"/>
    <n v="20411"/>
    <n v="21923"/>
    <n v="22464"/>
    <n v="23446"/>
    <n v="0"/>
    <n v="0"/>
    <n v="0"/>
  </r>
  <r>
    <x v="2"/>
    <x v="4"/>
    <x v="40"/>
    <n v="4919"/>
    <n v="5206"/>
    <n v="5683"/>
    <n v="5494"/>
    <n v="5628"/>
    <n v="6036"/>
    <n v="6532"/>
    <n v="6990"/>
    <n v="6584"/>
    <n v="7536"/>
    <n v="7270"/>
    <n v="7496"/>
    <n v="0"/>
    <n v="0"/>
    <n v="0"/>
  </r>
  <r>
    <x v="2"/>
    <x v="4"/>
    <x v="41"/>
    <n v="9039"/>
    <n v="9810"/>
    <n v="10299"/>
    <n v="10849"/>
    <n v="11599"/>
    <n v="12261"/>
    <n v="12820"/>
    <n v="13209"/>
    <n v="13827"/>
    <n v="14387"/>
    <n v="15194"/>
    <n v="15950"/>
    <n v="0"/>
    <n v="0"/>
    <n v="0"/>
  </r>
  <r>
    <x v="2"/>
    <x v="5"/>
    <x v="0"/>
    <n v="210918"/>
    <n v="213909"/>
    <n v="227979"/>
    <n v="244334"/>
    <n v="259105"/>
    <n v="273353"/>
    <n v="283237"/>
    <n v="303759"/>
    <n v="308924"/>
    <n v="323097"/>
    <n v="337015"/>
    <n v="358175"/>
    <n v="363162"/>
    <n v="392973"/>
    <n v="431050"/>
  </r>
  <r>
    <x v="2"/>
    <x v="5"/>
    <x v="1"/>
    <n v="12"/>
    <n v="13"/>
    <n v="12"/>
    <n v="13"/>
    <n v="53"/>
    <n v="24"/>
    <n v="26"/>
    <n v="27"/>
    <n v="29"/>
    <n v="27"/>
    <n v="33"/>
    <n v="44"/>
    <n v="53"/>
    <n v="40"/>
    <n v="44"/>
  </r>
  <r>
    <x v="2"/>
    <x v="5"/>
    <x v="2"/>
    <s v=":"/>
    <s v=":"/>
    <s v=":"/>
    <s v=":"/>
    <s v=":"/>
    <s v=":"/>
    <s v=":"/>
    <s v=":"/>
    <s v=":"/>
    <s v=":"/>
    <s v=":"/>
    <s v=":"/>
    <s v=":"/>
    <s v=":"/>
    <s v=":"/>
  </r>
  <r>
    <x v="2"/>
    <x v="5"/>
    <x v="3"/>
    <s v=":"/>
    <s v=":"/>
    <s v=":"/>
    <s v=":"/>
    <s v=":"/>
    <s v=":"/>
    <s v=":"/>
    <s v=":"/>
    <s v=":"/>
    <s v=":"/>
    <s v=":"/>
    <s v=":"/>
    <s v=":"/>
    <s v=":"/>
    <s v=":"/>
  </r>
  <r>
    <x v="2"/>
    <x v="5"/>
    <x v="4"/>
    <n v="1774"/>
    <n v="1939"/>
    <n v="1988"/>
    <n v="2969"/>
    <n v="1665"/>
    <n v="2009"/>
    <n v="2073"/>
    <n v="4106"/>
    <n v="1612"/>
    <n v="1483"/>
    <n v="886"/>
    <n v="942"/>
    <s v=":"/>
    <s v=":"/>
    <s v=":"/>
  </r>
  <r>
    <x v="2"/>
    <x v="5"/>
    <x v="5"/>
    <n v="1373"/>
    <n v="1654"/>
    <n v="1732"/>
    <n v="2413"/>
    <n v="1121"/>
    <n v="1404"/>
    <n v="1122"/>
    <n v="1360"/>
    <n v="1271"/>
    <n v="1271"/>
    <n v="794"/>
    <n v="870"/>
    <s v=":"/>
    <s v=":"/>
    <s v=":"/>
  </r>
  <r>
    <x v="2"/>
    <x v="5"/>
    <x v="6"/>
    <n v="401"/>
    <n v="285"/>
    <n v="256"/>
    <n v="556"/>
    <n v="544"/>
    <n v="605"/>
    <n v="951"/>
    <n v="2746"/>
    <n v="341"/>
    <n v="212"/>
    <n v="92"/>
    <n v="72"/>
    <s v=":"/>
    <s v=":"/>
    <s v=":"/>
  </r>
  <r>
    <x v="2"/>
    <x v="5"/>
    <x v="7"/>
    <n v="11760"/>
    <n v="9124"/>
    <n v="8642"/>
    <n v="9386"/>
    <n v="10249"/>
    <n v="10415"/>
    <n v="10107"/>
    <n v="10768"/>
    <n v="9872"/>
    <n v="9835"/>
    <n v="10050"/>
    <n v="10996"/>
    <n v="11360"/>
    <n v="12144"/>
    <n v="12482"/>
  </r>
  <r>
    <x v="2"/>
    <x v="5"/>
    <x v="8"/>
    <n v="3237"/>
    <n v="2398"/>
    <n v="2538"/>
    <n v="2508"/>
    <n v="3045"/>
    <n v="3149"/>
    <n v="3066"/>
    <n v="3264"/>
    <n v="2795"/>
    <n v="2779"/>
    <n v="3129"/>
    <n v="3517"/>
    <n v="3503"/>
    <n v="3847"/>
    <n v="3954"/>
  </r>
  <r>
    <x v="2"/>
    <x v="5"/>
    <x v="9"/>
    <n v="86"/>
    <n v="67"/>
    <n v="66"/>
    <n v="68"/>
    <n v="70"/>
    <n v="79"/>
    <n v="75"/>
    <n v="92"/>
    <n v="83"/>
    <n v="97"/>
    <n v="96"/>
    <n v="89"/>
    <n v="75"/>
    <n v="90"/>
    <n v="115"/>
  </r>
  <r>
    <x v="2"/>
    <x v="5"/>
    <x v="10"/>
    <n v="75"/>
    <n v="77"/>
    <n v="63"/>
    <n v="98"/>
    <n v="113"/>
    <n v="74"/>
    <n v="74"/>
    <n v="74"/>
    <n v="96"/>
    <n v="124"/>
    <n v="172"/>
    <n v="151"/>
    <n v="189"/>
    <n v="205"/>
    <n v="186"/>
  </r>
  <r>
    <x v="2"/>
    <x v="5"/>
    <x v="11"/>
    <n v="1057"/>
    <n v="975"/>
    <n v="931"/>
    <n v="918"/>
    <n v="948"/>
    <n v="920"/>
    <n v="900"/>
    <n v="907"/>
    <n v="736"/>
    <n v="697"/>
    <n v="670"/>
    <n v="721"/>
    <n v="607"/>
    <n v="561"/>
    <n v="593"/>
  </r>
  <r>
    <x v="2"/>
    <x v="5"/>
    <x v="12"/>
    <n v="2235"/>
    <n v="1814"/>
    <n v="1733"/>
    <n v="1792"/>
    <n v="1849"/>
    <n v="1809"/>
    <n v="1701"/>
    <n v="1753"/>
    <n v="1937"/>
    <n v="1999"/>
    <n v="1906"/>
    <n v="1939"/>
    <n v="2247"/>
    <n v="2290"/>
    <n v="2387"/>
  </r>
  <r>
    <x v="2"/>
    <x v="5"/>
    <x v="13"/>
    <n v="494"/>
    <n v="312"/>
    <n v="348"/>
    <n v="344"/>
    <n v="348"/>
    <n v="361"/>
    <n v="376"/>
    <n v="440"/>
    <n v="489"/>
    <n v="747"/>
    <n v="559"/>
    <n v="695"/>
    <n v="595"/>
    <n v="549"/>
    <n v="607"/>
  </r>
  <r>
    <x v="2"/>
    <x v="5"/>
    <x v="14"/>
    <n v="1142"/>
    <n v="532"/>
    <n v="485"/>
    <n v="770"/>
    <n v="662"/>
    <n v="719"/>
    <n v="386"/>
    <n v="614"/>
    <n v="181"/>
    <n v="199"/>
    <n v="262"/>
    <n v="114"/>
    <n v="120"/>
    <n v="379"/>
    <n v="205"/>
  </r>
  <r>
    <x v="2"/>
    <x v="5"/>
    <x v="15"/>
    <n v="1570"/>
    <n v="1521"/>
    <n v="1324"/>
    <n v="1393"/>
    <n v="1444"/>
    <n v="1485"/>
    <n v="1634"/>
    <n v="1579"/>
    <n v="1386"/>
    <n v="1123"/>
    <n v="1205"/>
    <n v="1794"/>
    <n v="1972"/>
    <n v="2086"/>
    <n v="2195"/>
  </r>
  <r>
    <x v="2"/>
    <x v="5"/>
    <x v="16"/>
    <n v="281"/>
    <n v="84"/>
    <n v="55"/>
    <n v="53"/>
    <n v="138"/>
    <n v="60"/>
    <n v="71"/>
    <n v="62"/>
    <n v="80"/>
    <n v="87"/>
    <n v="26"/>
    <n v="58"/>
    <n v="30"/>
    <n v="37"/>
    <n v="51"/>
  </r>
  <r>
    <x v="2"/>
    <x v="5"/>
    <x v="17"/>
    <n v="537"/>
    <n v="326"/>
    <n v="310"/>
    <n v="366"/>
    <n v="375"/>
    <n v="386"/>
    <n v="377"/>
    <n v="407"/>
    <n v="432"/>
    <n v="476"/>
    <n v="492"/>
    <n v="481"/>
    <n v="542"/>
    <n v="552"/>
    <n v="618"/>
  </r>
  <r>
    <x v="2"/>
    <x v="5"/>
    <x v="18"/>
    <n v="1046"/>
    <n v="1018"/>
    <n v="789"/>
    <n v="1076"/>
    <n v="1257"/>
    <n v="1373"/>
    <n v="1447"/>
    <n v="1576"/>
    <n v="1657"/>
    <n v="1507"/>
    <n v="1533"/>
    <n v="1437"/>
    <n v="1480"/>
    <n v="1548"/>
    <n v="1571"/>
  </r>
  <r>
    <x v="2"/>
    <x v="5"/>
    <x v="19"/>
    <n v="1847"/>
    <n v="1953"/>
    <n v="1633"/>
    <n v="1758"/>
    <n v="2001"/>
    <n v="1880"/>
    <n v="1951"/>
    <n v="1550"/>
    <n v="2429"/>
    <n v="2603"/>
    <n v="2491"/>
    <n v="3062"/>
    <n v="2950"/>
    <n v="3498"/>
    <n v="4204"/>
  </r>
  <r>
    <x v="2"/>
    <x v="5"/>
    <x v="20"/>
    <n v="839"/>
    <n v="674"/>
    <n v="874"/>
    <n v="881"/>
    <n v="883"/>
    <n v="1034"/>
    <n v="1105"/>
    <n v="1228"/>
    <n v="1345"/>
    <n v="1540"/>
    <n v="1652"/>
    <n v="1762"/>
    <n v="1673"/>
    <n v="1798"/>
    <n v="1930"/>
  </r>
  <r>
    <x v="2"/>
    <x v="5"/>
    <x v="21"/>
    <n v="13542"/>
    <n v="13525"/>
    <n v="12913"/>
    <n v="14143"/>
    <n v="15766"/>
    <n v="17330"/>
    <n v="18219"/>
    <n v="19560"/>
    <n v="20166"/>
    <n v="21639"/>
    <n v="23413"/>
    <n v="25772"/>
    <n v="25229"/>
    <n v="26440"/>
    <n v="30151"/>
  </r>
  <r>
    <x v="2"/>
    <x v="5"/>
    <x v="22"/>
    <n v="28660"/>
    <n v="28988"/>
    <n v="28667"/>
    <n v="28971"/>
    <n v="30447"/>
    <n v="31311"/>
    <n v="32253"/>
    <n v="33184"/>
    <n v="33929"/>
    <n v="35072"/>
    <n v="35385"/>
    <n v="35956"/>
    <n v="36933"/>
    <n v="39595"/>
    <n v="42330"/>
  </r>
  <r>
    <x v="2"/>
    <x v="5"/>
    <x v="23"/>
    <n v="0"/>
    <n v="0"/>
    <n v="0"/>
    <n v="0"/>
    <n v="0"/>
    <n v="0"/>
    <n v="0"/>
    <n v="0"/>
    <n v="0"/>
    <n v="0"/>
    <n v="0"/>
    <n v="0"/>
    <n v="0"/>
    <n v="0"/>
    <n v="0"/>
  </r>
  <r>
    <x v="2"/>
    <x v="5"/>
    <x v="24"/>
    <n v="2886"/>
    <n v="2608"/>
    <n v="4093"/>
    <n v="4145"/>
    <n v="4693"/>
    <n v="3726"/>
    <n v="2289"/>
    <n v="2241"/>
    <n v="2372"/>
    <n v="2238"/>
    <n v="2158"/>
    <n v="2049"/>
    <n v="2318"/>
    <n v="2636"/>
    <n v="2152"/>
  </r>
  <r>
    <x v="2"/>
    <x v="5"/>
    <x v="25"/>
    <n v="7561"/>
    <n v="7878"/>
    <n v="8037"/>
    <n v="8498"/>
    <n v="9021"/>
    <n v="9164"/>
    <n v="9631"/>
    <n v="11624"/>
    <n v="10806"/>
    <n v="10374"/>
    <n v="10865"/>
    <n v="11603"/>
    <n v="11726"/>
    <n v="12330"/>
    <n v="13357"/>
  </r>
  <r>
    <x v="2"/>
    <x v="5"/>
    <x v="26"/>
    <n v="2264"/>
    <n v="2153"/>
    <n v="1717"/>
    <n v="1752"/>
    <n v="1739"/>
    <n v="1729"/>
    <n v="1776"/>
    <n v="1540"/>
    <n v="2074"/>
    <n v="1520"/>
    <n v="1673"/>
    <n v="1676"/>
    <n v="1712"/>
    <n v="2040"/>
    <n v="2163"/>
  </r>
  <r>
    <x v="2"/>
    <x v="5"/>
    <x v="27"/>
    <n v="4362"/>
    <n v="4429"/>
    <n v="4797"/>
    <n v="5170"/>
    <n v="5332"/>
    <n v="5848"/>
    <n v="6296"/>
    <n v="6840"/>
    <n v="7203"/>
    <n v="7459"/>
    <n v="8165"/>
    <n v="9027"/>
    <n v="6705"/>
    <n v="6583"/>
    <n v="9992"/>
  </r>
  <r>
    <x v="2"/>
    <x v="5"/>
    <x v="28"/>
    <n v="23825"/>
    <n v="23473"/>
    <n v="24208"/>
    <n v="26298"/>
    <n v="27099"/>
    <n v="28372"/>
    <n v="29529"/>
    <n v="31871"/>
    <n v="32165"/>
    <n v="34378"/>
    <n v="36359"/>
    <n v="40073"/>
    <n v="40408"/>
    <n v="46461"/>
    <n v="52450"/>
  </r>
  <r>
    <x v="2"/>
    <x v="5"/>
    <x v="29"/>
    <n v="10490"/>
    <n v="11023"/>
    <n v="17881"/>
    <n v="18654"/>
    <n v="20738"/>
    <n v="21553"/>
    <n v="22724"/>
    <n v="23890"/>
    <n v="24432"/>
    <n v="24878"/>
    <n v="26282"/>
    <n v="27505"/>
    <n v="28938"/>
    <n v="31349"/>
    <n v="33750"/>
  </r>
  <r>
    <x v="2"/>
    <x v="5"/>
    <x v="30"/>
    <n v="3722"/>
    <n v="3756"/>
    <n v="3623"/>
    <n v="4116"/>
    <n v="4558"/>
    <n v="4766"/>
    <n v="4897"/>
    <n v="5194"/>
    <n v="5554"/>
    <n v="5938"/>
    <n v="6195"/>
    <n v="6157"/>
    <n v="6999"/>
    <n v="7702"/>
    <n v="8310"/>
  </r>
  <r>
    <x v="2"/>
    <x v="5"/>
    <x v="31"/>
    <s v=":"/>
    <s v=":"/>
    <s v=":"/>
    <s v=":"/>
    <s v=":"/>
    <s v=":"/>
    <s v=":"/>
    <s v=":"/>
    <s v=":"/>
    <s v=":"/>
    <s v=":"/>
    <s v=":"/>
    <s v=":"/>
    <s v=":"/>
    <s v=":"/>
  </r>
  <r>
    <x v="2"/>
    <x v="5"/>
    <x v="32"/>
    <n v="18202"/>
    <n v="18466"/>
    <n v="19103"/>
    <n v="20635"/>
    <n v="22230"/>
    <n v="24689"/>
    <n v="26266"/>
    <n v="29266"/>
    <n v="29152"/>
    <n v="31814"/>
    <n v="34074"/>
    <n v="37692"/>
    <n v="38935"/>
    <n v="42679"/>
    <n v="48291"/>
  </r>
  <r>
    <x v="2"/>
    <x v="5"/>
    <x v="33"/>
    <n v="13449"/>
    <n v="12821"/>
    <n v="13133"/>
    <n v="14120"/>
    <n v="15184"/>
    <n v="16097"/>
    <n v="16583"/>
    <n v="16236"/>
    <n v="17128"/>
    <n v="18312"/>
    <n v="19553"/>
    <n v="20166"/>
    <n v="19019"/>
    <n v="20582"/>
    <n v="23362"/>
  </r>
  <r>
    <x v="2"/>
    <x v="5"/>
    <x v="34"/>
    <n v="22968"/>
    <n v="24479"/>
    <n v="25153"/>
    <n v="27937"/>
    <n v="31464"/>
    <n v="32297"/>
    <n v="33208"/>
    <n v="36744"/>
    <n v="39977"/>
    <n v="41673"/>
    <n v="42387"/>
    <n v="43585"/>
    <n v="45271"/>
    <n v="46855"/>
    <n v="49562"/>
  </r>
  <r>
    <x v="2"/>
    <x v="5"/>
    <x v="35"/>
    <n v="11601"/>
    <n v="12590"/>
    <n v="13905"/>
    <n v="14199"/>
    <n v="14821"/>
    <n v="15826"/>
    <n v="17595"/>
    <n v="17439"/>
    <n v="18408"/>
    <n v="19258"/>
    <n v="20260"/>
    <n v="21648"/>
    <n v="22116"/>
    <n v="22948"/>
    <n v="23879"/>
  </r>
  <r>
    <x v="2"/>
    <x v="5"/>
    <x v="36"/>
    <n v="21801"/>
    <n v="23395"/>
    <n v="26416"/>
    <n v="28967"/>
    <n v="28824"/>
    <n v="31711"/>
    <n v="32606"/>
    <n v="35874"/>
    <n v="35702"/>
    <n v="37924"/>
    <n v="39377"/>
    <n v="41752"/>
    <n v="42946"/>
    <n v="48038"/>
    <n v="51371"/>
  </r>
  <r>
    <x v="2"/>
    <x v="5"/>
    <x v="37"/>
    <n v="9310"/>
    <n v="10564"/>
    <n v="11139"/>
    <n v="11672"/>
    <n v="12289"/>
    <n v="13536"/>
    <n v="14071"/>
    <n v="14550"/>
    <n v="14535"/>
    <n v="15106"/>
    <n v="15734"/>
    <n v="16666"/>
    <n v="16579"/>
    <n v="17970"/>
    <n v="19731"/>
  </r>
  <r>
    <x v="2"/>
    <x v="5"/>
    <x v="38"/>
    <n v="0"/>
    <n v="0"/>
    <n v="0"/>
    <n v="0"/>
    <n v="0"/>
    <n v="0"/>
    <n v="0"/>
    <n v="0"/>
    <n v="0"/>
    <n v="0"/>
    <n v="0"/>
    <n v="0"/>
    <n v="0"/>
    <n v="0"/>
    <n v="0"/>
  </r>
  <r>
    <x v="2"/>
    <x v="5"/>
    <x v="39"/>
    <n v="51247"/>
    <n v="54859"/>
    <n v="59360"/>
    <n v="64517"/>
    <n v="68166"/>
    <n v="72759"/>
    <n v="75506"/>
    <n v="81238"/>
    <n v="85117"/>
    <n v="89315"/>
    <n v="91751"/>
    <n v="95937"/>
    <n v="99184"/>
    <n v="105115"/>
    <n v="111179"/>
  </r>
  <r>
    <x v="2"/>
    <x v="5"/>
    <x v="40"/>
    <n v="34320"/>
    <n v="36671"/>
    <n v="40058"/>
    <n v="43047"/>
    <n v="45257"/>
    <n v="48830"/>
    <n v="50785"/>
    <n v="55241"/>
    <n v="58752"/>
    <n v="61344"/>
    <n v="62421"/>
    <n v="64401"/>
    <n v="66823"/>
    <n v="69650"/>
    <n v="73235"/>
  </r>
  <r>
    <x v="2"/>
    <x v="5"/>
    <x v="41"/>
    <n v="16927"/>
    <n v="18188"/>
    <n v="19302"/>
    <n v="21470"/>
    <n v="22909"/>
    <n v="23929"/>
    <n v="24721"/>
    <n v="25997"/>
    <n v="26365"/>
    <n v="27971"/>
    <n v="29330"/>
    <n v="31536"/>
    <n v="32361"/>
    <n v="35465"/>
    <n v="37944"/>
  </r>
  <r>
    <x v="2"/>
    <x v="6"/>
    <x v="0"/>
    <n v="0"/>
    <n v="0"/>
    <n v="0"/>
    <n v="0"/>
    <n v="0"/>
    <n v="0"/>
    <n v="0"/>
    <n v="0"/>
    <n v="0"/>
    <n v="0"/>
    <n v="0"/>
    <n v="0"/>
    <n v="94234"/>
    <n v="99419"/>
    <n v="105734"/>
  </r>
  <r>
    <x v="2"/>
    <x v="6"/>
    <x v="1"/>
    <n v="0"/>
    <n v="0"/>
    <n v="0"/>
    <n v="0"/>
    <n v="0"/>
    <n v="0"/>
    <n v="0"/>
    <n v="0"/>
    <n v="0"/>
    <n v="0"/>
    <n v="0"/>
    <n v="0"/>
    <n v="1761"/>
    <n v="1791"/>
    <n v="1964"/>
  </r>
  <r>
    <x v="2"/>
    <x v="6"/>
    <x v="2"/>
    <n v="0"/>
    <n v="0"/>
    <n v="0"/>
    <n v="0"/>
    <n v="0"/>
    <n v="0"/>
    <n v="0"/>
    <n v="0"/>
    <n v="0"/>
    <n v="0"/>
    <n v="0"/>
    <n v="0"/>
    <s v=":"/>
    <s v=":"/>
    <s v=":"/>
  </r>
  <r>
    <x v="2"/>
    <x v="6"/>
    <x v="3"/>
    <n v="0"/>
    <n v="0"/>
    <n v="0"/>
    <n v="0"/>
    <n v="0"/>
    <n v="0"/>
    <n v="0"/>
    <n v="0"/>
    <n v="0"/>
    <n v="0"/>
    <n v="0"/>
    <n v="0"/>
    <s v=":"/>
    <s v=":"/>
    <s v=":"/>
  </r>
  <r>
    <x v="2"/>
    <x v="6"/>
    <x v="4"/>
    <n v="0"/>
    <n v="0"/>
    <n v="0"/>
    <n v="0"/>
    <n v="0"/>
    <n v="0"/>
    <n v="0"/>
    <n v="0"/>
    <n v="0"/>
    <n v="0"/>
    <n v="0"/>
    <n v="0"/>
    <s v=":"/>
    <s v=":"/>
    <s v=":"/>
  </r>
  <r>
    <x v="2"/>
    <x v="6"/>
    <x v="5"/>
    <n v="0"/>
    <n v="0"/>
    <n v="0"/>
    <n v="0"/>
    <n v="0"/>
    <n v="0"/>
    <n v="0"/>
    <n v="0"/>
    <n v="0"/>
    <n v="0"/>
    <n v="0"/>
    <n v="0"/>
    <s v=":"/>
    <s v=":"/>
    <s v=":"/>
  </r>
  <r>
    <x v="2"/>
    <x v="6"/>
    <x v="6"/>
    <n v="0"/>
    <n v="0"/>
    <n v="0"/>
    <n v="0"/>
    <n v="0"/>
    <n v="0"/>
    <n v="0"/>
    <n v="0"/>
    <n v="0"/>
    <n v="0"/>
    <n v="0"/>
    <n v="0"/>
    <s v=":"/>
    <s v=":"/>
    <s v=":"/>
  </r>
  <r>
    <x v="2"/>
    <x v="6"/>
    <x v="7"/>
    <n v="0"/>
    <n v="0"/>
    <n v="0"/>
    <n v="0"/>
    <n v="0"/>
    <n v="0"/>
    <n v="0"/>
    <n v="0"/>
    <n v="0"/>
    <n v="0"/>
    <n v="0"/>
    <n v="0"/>
    <n v="9612"/>
    <n v="10143"/>
    <n v="10852"/>
  </r>
  <r>
    <x v="2"/>
    <x v="6"/>
    <x v="8"/>
    <n v="0"/>
    <n v="0"/>
    <n v="0"/>
    <n v="0"/>
    <n v="0"/>
    <n v="0"/>
    <n v="0"/>
    <n v="0"/>
    <n v="0"/>
    <n v="0"/>
    <n v="0"/>
    <n v="0"/>
    <n v="2198"/>
    <n v="2302"/>
    <n v="2387"/>
  </r>
  <r>
    <x v="2"/>
    <x v="6"/>
    <x v="9"/>
    <n v="0"/>
    <n v="0"/>
    <n v="0"/>
    <n v="0"/>
    <n v="0"/>
    <n v="0"/>
    <n v="0"/>
    <n v="0"/>
    <n v="0"/>
    <n v="0"/>
    <n v="0"/>
    <n v="0"/>
    <s v=":"/>
    <s v=":"/>
    <s v=":"/>
  </r>
  <r>
    <x v="2"/>
    <x v="6"/>
    <x v="10"/>
    <n v="0"/>
    <n v="0"/>
    <n v="0"/>
    <n v="0"/>
    <n v="0"/>
    <n v="0"/>
    <n v="0"/>
    <n v="0"/>
    <n v="0"/>
    <n v="0"/>
    <n v="0"/>
    <n v="0"/>
    <n v="1933"/>
    <n v="2184"/>
    <n v="2365"/>
  </r>
  <r>
    <x v="2"/>
    <x v="6"/>
    <x v="11"/>
    <n v="0"/>
    <n v="0"/>
    <n v="0"/>
    <n v="0"/>
    <n v="0"/>
    <n v="0"/>
    <n v="0"/>
    <n v="0"/>
    <n v="0"/>
    <n v="0"/>
    <n v="0"/>
    <n v="0"/>
    <n v="118"/>
    <n v="90"/>
    <n v="110"/>
  </r>
  <r>
    <x v="2"/>
    <x v="6"/>
    <x v="12"/>
    <n v="0"/>
    <n v="0"/>
    <n v="0"/>
    <n v="0"/>
    <n v="0"/>
    <n v="0"/>
    <n v="0"/>
    <n v="0"/>
    <n v="0"/>
    <n v="0"/>
    <n v="0"/>
    <n v="0"/>
    <s v=":"/>
    <s v=":"/>
    <s v=":"/>
  </r>
  <r>
    <x v="2"/>
    <x v="6"/>
    <x v="13"/>
    <n v="0"/>
    <n v="0"/>
    <n v="0"/>
    <n v="0"/>
    <n v="0"/>
    <n v="0"/>
    <n v="0"/>
    <n v="0"/>
    <n v="0"/>
    <n v="0"/>
    <n v="0"/>
    <n v="0"/>
    <n v="622"/>
    <n v="655"/>
    <n v="673"/>
  </r>
  <r>
    <x v="2"/>
    <x v="6"/>
    <x v="14"/>
    <n v="0"/>
    <n v="0"/>
    <n v="0"/>
    <n v="0"/>
    <n v="0"/>
    <n v="0"/>
    <n v="0"/>
    <n v="0"/>
    <n v="0"/>
    <n v="0"/>
    <n v="0"/>
    <n v="0"/>
    <s v=":"/>
    <s v=":"/>
    <s v=":"/>
  </r>
  <r>
    <x v="2"/>
    <x v="6"/>
    <x v="15"/>
    <n v="0"/>
    <n v="0"/>
    <n v="0"/>
    <n v="0"/>
    <n v="0"/>
    <n v="0"/>
    <n v="0"/>
    <n v="0"/>
    <n v="0"/>
    <n v="0"/>
    <n v="0"/>
    <n v="0"/>
    <n v="2272"/>
    <n v="2365"/>
    <n v="2408"/>
  </r>
  <r>
    <x v="2"/>
    <x v="6"/>
    <x v="16"/>
    <n v="0"/>
    <n v="0"/>
    <n v="0"/>
    <n v="0"/>
    <n v="0"/>
    <n v="0"/>
    <n v="0"/>
    <n v="0"/>
    <n v="0"/>
    <n v="0"/>
    <n v="0"/>
    <n v="0"/>
    <n v="582"/>
    <n v="647"/>
    <n v="671"/>
  </r>
  <r>
    <x v="2"/>
    <x v="6"/>
    <x v="17"/>
    <n v="0"/>
    <n v="0"/>
    <n v="0"/>
    <n v="0"/>
    <n v="0"/>
    <n v="0"/>
    <n v="0"/>
    <n v="0"/>
    <n v="0"/>
    <n v="0"/>
    <n v="0"/>
    <n v="0"/>
    <n v="383"/>
    <n v="409"/>
    <n v="450"/>
  </r>
  <r>
    <x v="2"/>
    <x v="6"/>
    <x v="18"/>
    <n v="0"/>
    <n v="0"/>
    <n v="0"/>
    <n v="0"/>
    <n v="0"/>
    <n v="0"/>
    <n v="0"/>
    <n v="0"/>
    <n v="0"/>
    <n v="0"/>
    <n v="0"/>
    <n v="0"/>
    <n v="364"/>
    <n v="407"/>
    <n v="462"/>
  </r>
  <r>
    <x v="2"/>
    <x v="6"/>
    <x v="19"/>
    <n v="0"/>
    <n v="0"/>
    <n v="0"/>
    <n v="0"/>
    <n v="0"/>
    <n v="0"/>
    <n v="0"/>
    <n v="0"/>
    <n v="0"/>
    <n v="0"/>
    <n v="0"/>
    <n v="0"/>
    <n v="1208"/>
    <n v="1210"/>
    <n v="1472"/>
  </r>
  <r>
    <x v="2"/>
    <x v="6"/>
    <x v="20"/>
    <n v="0"/>
    <n v="0"/>
    <n v="0"/>
    <n v="0"/>
    <n v="0"/>
    <n v="0"/>
    <n v="0"/>
    <n v="0"/>
    <n v="0"/>
    <n v="0"/>
    <n v="0"/>
    <n v="0"/>
    <n v="893"/>
    <n v="943"/>
    <n v="1014"/>
  </r>
  <r>
    <x v="2"/>
    <x v="6"/>
    <x v="21"/>
    <n v="0"/>
    <n v="0"/>
    <n v="0"/>
    <n v="0"/>
    <n v="0"/>
    <n v="0"/>
    <n v="0"/>
    <n v="0"/>
    <n v="0"/>
    <n v="0"/>
    <n v="0"/>
    <n v="0"/>
    <n v="9258"/>
    <n v="9696"/>
    <n v="10259"/>
  </r>
  <r>
    <x v="2"/>
    <x v="6"/>
    <x v="22"/>
    <n v="0"/>
    <n v="0"/>
    <n v="0"/>
    <n v="0"/>
    <n v="0"/>
    <n v="0"/>
    <n v="0"/>
    <n v="0"/>
    <n v="0"/>
    <n v="0"/>
    <n v="0"/>
    <n v="0"/>
    <n v="9757"/>
    <n v="10422"/>
    <n v="10935"/>
  </r>
  <r>
    <x v="2"/>
    <x v="6"/>
    <x v="23"/>
    <n v="0"/>
    <n v="0"/>
    <n v="0"/>
    <n v="0"/>
    <n v="0"/>
    <n v="0"/>
    <n v="0"/>
    <n v="0"/>
    <n v="0"/>
    <n v="0"/>
    <n v="0"/>
    <n v="0"/>
    <n v="0"/>
    <n v="0"/>
    <n v="0"/>
  </r>
  <r>
    <x v="2"/>
    <x v="6"/>
    <x v="24"/>
    <n v="0"/>
    <n v="0"/>
    <n v="0"/>
    <n v="0"/>
    <n v="0"/>
    <n v="0"/>
    <n v="0"/>
    <n v="0"/>
    <n v="0"/>
    <n v="0"/>
    <n v="0"/>
    <n v="0"/>
    <s v=":"/>
    <s v=":"/>
    <s v=":"/>
  </r>
  <r>
    <x v="2"/>
    <x v="6"/>
    <x v="25"/>
    <n v="0"/>
    <n v="0"/>
    <n v="0"/>
    <n v="0"/>
    <n v="0"/>
    <n v="0"/>
    <n v="0"/>
    <n v="0"/>
    <n v="0"/>
    <n v="0"/>
    <n v="0"/>
    <n v="0"/>
    <n v="3020"/>
    <n v="3179"/>
    <n v="3515"/>
  </r>
  <r>
    <x v="2"/>
    <x v="6"/>
    <x v="26"/>
    <n v="0"/>
    <n v="0"/>
    <n v="0"/>
    <n v="0"/>
    <n v="0"/>
    <n v="0"/>
    <n v="0"/>
    <n v="0"/>
    <n v="0"/>
    <n v="0"/>
    <n v="0"/>
    <n v="0"/>
    <s v=":"/>
    <s v=":"/>
    <s v=":"/>
  </r>
  <r>
    <x v="2"/>
    <x v="6"/>
    <x v="27"/>
    <n v="0"/>
    <n v="0"/>
    <n v="0"/>
    <n v="0"/>
    <n v="0"/>
    <n v="0"/>
    <n v="0"/>
    <n v="0"/>
    <n v="0"/>
    <n v="0"/>
    <n v="0"/>
    <n v="0"/>
    <n v="1685"/>
    <n v="1899"/>
    <n v="2248"/>
  </r>
  <r>
    <x v="2"/>
    <x v="6"/>
    <x v="28"/>
    <n v="0"/>
    <n v="0"/>
    <n v="0"/>
    <n v="0"/>
    <n v="0"/>
    <n v="0"/>
    <n v="0"/>
    <n v="0"/>
    <n v="0"/>
    <n v="0"/>
    <n v="0"/>
    <n v="0"/>
    <n v="2125"/>
    <n v="2266"/>
    <n v="2405"/>
  </r>
  <r>
    <x v="2"/>
    <x v="6"/>
    <x v="29"/>
    <n v="0"/>
    <n v="0"/>
    <n v="0"/>
    <n v="0"/>
    <n v="0"/>
    <n v="0"/>
    <n v="0"/>
    <n v="0"/>
    <n v="0"/>
    <n v="0"/>
    <n v="0"/>
    <n v="0"/>
    <n v="1568"/>
    <n v="1638"/>
    <n v="1808"/>
  </r>
  <r>
    <x v="2"/>
    <x v="6"/>
    <x v="30"/>
    <n v="0"/>
    <n v="0"/>
    <n v="0"/>
    <n v="0"/>
    <n v="0"/>
    <n v="0"/>
    <n v="0"/>
    <n v="0"/>
    <n v="0"/>
    <n v="0"/>
    <n v="0"/>
    <n v="0"/>
    <n v="1004"/>
    <n v="1074"/>
    <n v="1155"/>
  </r>
  <r>
    <x v="2"/>
    <x v="6"/>
    <x v="31"/>
    <n v="0"/>
    <n v="0"/>
    <n v="0"/>
    <n v="0"/>
    <n v="0"/>
    <n v="0"/>
    <n v="0"/>
    <n v="0"/>
    <n v="0"/>
    <n v="0"/>
    <n v="0"/>
    <n v="0"/>
    <n v="0"/>
    <s v=":"/>
    <s v=":"/>
  </r>
  <r>
    <x v="2"/>
    <x v="6"/>
    <x v="32"/>
    <n v="0"/>
    <n v="0"/>
    <n v="0"/>
    <n v="0"/>
    <n v="0"/>
    <n v="0"/>
    <n v="0"/>
    <n v="0"/>
    <n v="0"/>
    <n v="0"/>
    <n v="0"/>
    <n v="0"/>
    <n v="3465"/>
    <n v="3657"/>
    <n v="3977"/>
  </r>
  <r>
    <x v="2"/>
    <x v="6"/>
    <x v="33"/>
    <n v="0"/>
    <n v="0"/>
    <n v="0"/>
    <n v="0"/>
    <n v="0"/>
    <n v="0"/>
    <n v="0"/>
    <n v="0"/>
    <n v="0"/>
    <n v="0"/>
    <n v="0"/>
    <n v="0"/>
    <n v="2094"/>
    <n v="2253"/>
    <n v="2444"/>
  </r>
  <r>
    <x v="2"/>
    <x v="6"/>
    <x v="34"/>
    <n v="0"/>
    <n v="0"/>
    <n v="0"/>
    <n v="0"/>
    <n v="0"/>
    <n v="0"/>
    <n v="0"/>
    <n v="0"/>
    <n v="0"/>
    <n v="0"/>
    <n v="0"/>
    <n v="0"/>
    <n v="10154"/>
    <n v="10684"/>
    <n v="10854"/>
  </r>
  <r>
    <x v="2"/>
    <x v="6"/>
    <x v="35"/>
    <n v="0"/>
    <n v="0"/>
    <n v="0"/>
    <n v="0"/>
    <n v="0"/>
    <n v="0"/>
    <n v="0"/>
    <n v="0"/>
    <n v="0"/>
    <n v="0"/>
    <n v="0"/>
    <n v="0"/>
    <n v="8671"/>
    <n v="9101"/>
    <n v="9580"/>
  </r>
  <r>
    <x v="2"/>
    <x v="6"/>
    <x v="36"/>
    <n v="0"/>
    <n v="0"/>
    <n v="0"/>
    <n v="0"/>
    <n v="0"/>
    <n v="0"/>
    <n v="0"/>
    <n v="0"/>
    <n v="0"/>
    <n v="0"/>
    <n v="0"/>
    <n v="0"/>
    <n v="24820"/>
    <n v="26177"/>
    <n v="27650"/>
  </r>
  <r>
    <x v="2"/>
    <x v="6"/>
    <x v="37"/>
    <n v="0"/>
    <n v="0"/>
    <n v="0"/>
    <n v="0"/>
    <n v="0"/>
    <n v="0"/>
    <n v="0"/>
    <n v="0"/>
    <n v="0"/>
    <n v="0"/>
    <n v="0"/>
    <n v="0"/>
    <n v="2372"/>
    <n v="2544"/>
    <n v="2829"/>
  </r>
  <r>
    <x v="2"/>
    <x v="6"/>
    <x v="38"/>
    <n v="0"/>
    <n v="0"/>
    <n v="0"/>
    <n v="0"/>
    <n v="0"/>
    <n v="0"/>
    <n v="0"/>
    <n v="0"/>
    <n v="0"/>
    <n v="0"/>
    <n v="0"/>
    <n v="0"/>
    <n v="0"/>
    <n v="0"/>
    <n v="0"/>
  </r>
  <r>
    <x v="2"/>
    <x v="6"/>
    <x v="39"/>
    <n v="0"/>
    <n v="0"/>
    <n v="0"/>
    <n v="0"/>
    <n v="0"/>
    <n v="0"/>
    <n v="0"/>
    <n v="0"/>
    <n v="0"/>
    <n v="0"/>
    <n v="0"/>
    <n v="0"/>
    <n v="39174"/>
    <n v="41135"/>
    <n v="42864"/>
  </r>
  <r>
    <x v="2"/>
    <x v="6"/>
    <x v="40"/>
    <n v="0"/>
    <n v="0"/>
    <n v="0"/>
    <n v="0"/>
    <n v="0"/>
    <n v="0"/>
    <n v="0"/>
    <n v="0"/>
    <n v="0"/>
    <n v="0"/>
    <n v="0"/>
    <n v="0"/>
    <n v="14323"/>
    <n v="15373"/>
    <n v="15961"/>
  </r>
  <r>
    <x v="2"/>
    <x v="6"/>
    <x v="41"/>
    <n v="0"/>
    <n v="0"/>
    <n v="0"/>
    <n v="0"/>
    <n v="0"/>
    <n v="0"/>
    <n v="0"/>
    <n v="0"/>
    <n v="0"/>
    <n v="0"/>
    <n v="0"/>
    <n v="0"/>
    <n v="24851"/>
    <n v="25762"/>
    <n v="26903"/>
  </r>
  <r>
    <x v="2"/>
    <x v="7"/>
    <x v="0"/>
    <n v="31083"/>
    <n v="32315"/>
    <n v="33170"/>
    <n v="34567"/>
    <n v="36204"/>
    <n v="38156"/>
    <n v="40264"/>
    <n v="41846"/>
    <n v="43283"/>
    <n v="44475"/>
    <n v="47598"/>
    <n v="49316"/>
    <n v="0"/>
    <n v="0"/>
    <n v="0"/>
  </r>
  <r>
    <x v="2"/>
    <x v="7"/>
    <x v="1"/>
    <n v="632"/>
    <n v="637"/>
    <n v="660"/>
    <n v="701"/>
    <n v="709"/>
    <n v="769"/>
    <n v="793"/>
    <n v="819"/>
    <n v="830"/>
    <n v="871"/>
    <n v="908"/>
    <n v="948"/>
    <n v="0"/>
    <n v="0"/>
    <n v="0"/>
  </r>
  <r>
    <x v="2"/>
    <x v="7"/>
    <x v="2"/>
    <s v=":"/>
    <s v=":"/>
    <s v=":"/>
    <s v=":"/>
    <s v=":"/>
    <s v=":"/>
    <s v=":"/>
    <s v=":"/>
    <s v=":"/>
    <s v=":"/>
    <s v=":"/>
    <s v=":"/>
    <n v="0"/>
    <n v="0"/>
    <n v="0"/>
  </r>
  <r>
    <x v="2"/>
    <x v="7"/>
    <x v="3"/>
    <n v="73"/>
    <n v="67"/>
    <n v="65"/>
    <n v="76"/>
    <n v="87"/>
    <n v="99"/>
    <n v="108"/>
    <n v="112"/>
    <n v="122"/>
    <n v="141"/>
    <n v="153"/>
    <n v="152"/>
    <n v="0"/>
    <n v="0"/>
    <n v="0"/>
  </r>
  <r>
    <x v="2"/>
    <x v="7"/>
    <x v="4"/>
    <s v=":"/>
    <s v=":"/>
    <s v=":"/>
    <s v=":"/>
    <s v=":"/>
    <s v=":"/>
    <s v=":"/>
    <s v=":"/>
    <s v=":"/>
    <s v=":"/>
    <s v=":"/>
    <s v=":"/>
    <n v="0"/>
    <n v="0"/>
    <n v="0"/>
  </r>
  <r>
    <x v="2"/>
    <x v="7"/>
    <x v="5"/>
    <s v=":"/>
    <s v=":"/>
    <s v=":"/>
    <s v=":"/>
    <s v=":"/>
    <s v=":"/>
    <s v=":"/>
    <s v=":"/>
    <s v=":"/>
    <s v=":"/>
    <s v=":"/>
    <s v=":"/>
    <n v="0"/>
    <n v="0"/>
    <n v="0"/>
  </r>
  <r>
    <x v="2"/>
    <x v="7"/>
    <x v="6"/>
    <s v=":"/>
    <s v=":"/>
    <s v=":"/>
    <s v=":"/>
    <s v=":"/>
    <s v=":"/>
    <s v=":"/>
    <s v=":"/>
    <s v=":"/>
    <s v=":"/>
    <s v=":"/>
    <s v=":"/>
    <n v="0"/>
    <n v="0"/>
    <n v="0"/>
  </r>
  <r>
    <x v="2"/>
    <x v="7"/>
    <x v="7"/>
    <n v="3665"/>
    <n v="3655"/>
    <n v="3479"/>
    <n v="3625"/>
    <n v="3621"/>
    <n v="3857"/>
    <n v="4060"/>
    <n v="4175"/>
    <n v="4203"/>
    <n v="4335"/>
    <n v="4522"/>
    <n v="4525"/>
    <n v="0"/>
    <n v="0"/>
    <n v="0"/>
  </r>
  <r>
    <x v="2"/>
    <x v="7"/>
    <x v="8"/>
    <n v="922"/>
    <n v="1168"/>
    <n v="1079"/>
    <n v="1061"/>
    <n v="1113"/>
    <n v="1102"/>
    <n v="1218"/>
    <n v="1301"/>
    <n v="1316"/>
    <n v="1360"/>
    <n v="1444"/>
    <n v="1386"/>
    <n v="0"/>
    <n v="0"/>
    <n v="0"/>
  </r>
  <r>
    <x v="2"/>
    <x v="7"/>
    <x v="9"/>
    <n v="16"/>
    <n v="16"/>
    <n v="13"/>
    <n v="21"/>
    <n v="13"/>
    <n v="13"/>
    <n v="11"/>
    <n v="13"/>
    <n v="10"/>
    <n v="11"/>
    <n v="10"/>
    <n v="10"/>
    <n v="0"/>
    <n v="0"/>
    <n v="0"/>
  </r>
  <r>
    <x v="2"/>
    <x v="7"/>
    <x v="10"/>
    <n v="991"/>
    <n v="800"/>
    <n v="782"/>
    <n v="864"/>
    <n v="890"/>
    <n v="911"/>
    <n v="969"/>
    <n v="983"/>
    <n v="1073"/>
    <n v="1110"/>
    <n v="1110"/>
    <n v="1133"/>
    <n v="0"/>
    <n v="0"/>
    <n v="0"/>
  </r>
  <r>
    <x v="2"/>
    <x v="7"/>
    <x v="11"/>
    <n v="78"/>
    <n v="74"/>
    <n v="78"/>
    <n v="79"/>
    <n v="80"/>
    <n v="75"/>
    <n v="74"/>
    <n v="68"/>
    <n v="57"/>
    <n v="60"/>
    <n v="57"/>
    <n v="37"/>
    <n v="0"/>
    <n v="0"/>
    <n v="0"/>
  </r>
  <r>
    <x v="2"/>
    <x v="7"/>
    <x v="12"/>
    <n v="144"/>
    <n v="197"/>
    <n v="211"/>
    <n v="231"/>
    <n v="138"/>
    <n v="289"/>
    <n v="280"/>
    <n v="258"/>
    <n v="191"/>
    <n v="203"/>
    <n v="228"/>
    <n v="232"/>
    <n v="0"/>
    <n v="0"/>
    <n v="0"/>
  </r>
  <r>
    <x v="2"/>
    <x v="7"/>
    <x v="13"/>
    <n v="287"/>
    <n v="265"/>
    <n v="231"/>
    <n v="287"/>
    <n v="265"/>
    <n v="263"/>
    <n v="296"/>
    <n v="324"/>
    <n v="296"/>
    <n v="291"/>
    <n v="330"/>
    <n v="363"/>
    <n v="0"/>
    <n v="0"/>
    <n v="0"/>
  </r>
  <r>
    <x v="2"/>
    <x v="7"/>
    <x v="14"/>
    <n v="283"/>
    <n v="240"/>
    <n v="207"/>
    <n v="226"/>
    <n v="222"/>
    <n v="238"/>
    <n v="206"/>
    <n v="207"/>
    <n v="220"/>
    <n v="229"/>
    <n v="235"/>
    <n v="236"/>
    <n v="0"/>
    <n v="0"/>
    <n v="0"/>
  </r>
  <r>
    <x v="2"/>
    <x v="7"/>
    <x v="15"/>
    <n v="576"/>
    <n v="591"/>
    <n v="557"/>
    <n v="551"/>
    <n v="605"/>
    <n v="639"/>
    <n v="659"/>
    <n v="624"/>
    <n v="645"/>
    <n v="658"/>
    <n v="676"/>
    <n v="687"/>
    <n v="0"/>
    <n v="0"/>
    <n v="0"/>
  </r>
  <r>
    <x v="2"/>
    <x v="7"/>
    <x v="16"/>
    <n v="151"/>
    <n v="66"/>
    <n v="74"/>
    <n v="82"/>
    <n v="72"/>
    <n v="73"/>
    <n v="84"/>
    <n v="98"/>
    <n v="75"/>
    <n v="78"/>
    <n v="85"/>
    <n v="87"/>
    <n v="0"/>
    <n v="0"/>
    <n v="0"/>
  </r>
  <r>
    <x v="2"/>
    <x v="7"/>
    <x v="17"/>
    <n v="135"/>
    <n v="160"/>
    <n v="162"/>
    <n v="129"/>
    <n v="131"/>
    <n v="131"/>
    <n v="122"/>
    <n v="132"/>
    <n v="131"/>
    <n v="136"/>
    <n v="139"/>
    <n v="133"/>
    <n v="0"/>
    <n v="0"/>
    <n v="0"/>
  </r>
  <r>
    <x v="2"/>
    <x v="7"/>
    <x v="18"/>
    <n v="82"/>
    <n v="78"/>
    <n v="85"/>
    <n v="94"/>
    <n v="92"/>
    <n v="123"/>
    <n v="141"/>
    <n v="167"/>
    <n v="189"/>
    <n v="199"/>
    <n v="208"/>
    <n v="221"/>
    <n v="0"/>
    <n v="0"/>
    <n v="0"/>
  </r>
  <r>
    <x v="2"/>
    <x v="7"/>
    <x v="19"/>
    <n v="210"/>
    <n v="255"/>
    <n v="269"/>
    <n v="256"/>
    <n v="279"/>
    <n v="291"/>
    <n v="285"/>
    <n v="254"/>
    <n v="435"/>
    <n v="449"/>
    <n v="473"/>
    <n v="510"/>
    <n v="0"/>
    <n v="0"/>
    <n v="0"/>
  </r>
  <r>
    <x v="2"/>
    <x v="7"/>
    <x v="20"/>
    <n v="273"/>
    <n v="272"/>
    <n v="266"/>
    <n v="286"/>
    <n v="288"/>
    <n v="295"/>
    <n v="308"/>
    <n v="317"/>
    <n v="345"/>
    <n v="362"/>
    <n v="377"/>
    <n v="406"/>
    <n v="0"/>
    <n v="0"/>
    <n v="0"/>
  </r>
  <r>
    <x v="2"/>
    <x v="7"/>
    <x v="21"/>
    <n v="2615"/>
    <n v="2606"/>
    <n v="2562"/>
    <n v="2638"/>
    <n v="2856"/>
    <n v="3121"/>
    <n v="3218"/>
    <n v="3398"/>
    <n v="3627"/>
    <n v="3950"/>
    <n v="4232"/>
    <n v="4497"/>
    <n v="0"/>
    <n v="0"/>
    <n v="0"/>
  </r>
  <r>
    <x v="2"/>
    <x v="7"/>
    <x v="22"/>
    <n v="3604"/>
    <n v="3637"/>
    <n v="3707"/>
    <n v="3824"/>
    <n v="4026"/>
    <n v="4195"/>
    <n v="4308"/>
    <n v="4536"/>
    <n v="4634"/>
    <n v="4889"/>
    <n v="5011"/>
    <n v="5162"/>
    <n v="0"/>
    <n v="0"/>
    <n v="0"/>
  </r>
  <r>
    <x v="2"/>
    <x v="7"/>
    <x v="23"/>
    <n v="0"/>
    <n v="0"/>
    <n v="0"/>
    <n v="0"/>
    <n v="0"/>
    <n v="0"/>
    <n v="0"/>
    <n v="0"/>
    <n v="0"/>
    <n v="0"/>
    <n v="0"/>
    <n v="0"/>
    <n v="0"/>
    <n v="0"/>
    <n v="0"/>
  </r>
  <r>
    <x v="2"/>
    <x v="7"/>
    <x v="24"/>
    <n v="0"/>
    <n v="0"/>
    <n v="0"/>
    <n v="0"/>
    <n v="0"/>
    <n v="0"/>
    <n v="0"/>
    <n v="0"/>
    <n v="0"/>
    <n v="0"/>
    <n v="0"/>
    <n v="0"/>
    <n v="0"/>
    <n v="0"/>
    <n v="0"/>
  </r>
  <r>
    <x v="2"/>
    <x v="7"/>
    <x v="25"/>
    <n v="969"/>
    <n v="964"/>
    <n v="966"/>
    <n v="950"/>
    <n v="1067"/>
    <n v="1137"/>
    <n v="1184"/>
    <n v="1127"/>
    <n v="1257"/>
    <n v="1209"/>
    <n v="1337"/>
    <n v="1371"/>
    <n v="0"/>
    <n v="0"/>
    <n v="0"/>
  </r>
  <r>
    <x v="2"/>
    <x v="7"/>
    <x v="26"/>
    <n v="293"/>
    <n v="287"/>
    <n v="298"/>
    <n v="248"/>
    <n v="265"/>
    <n v="279"/>
    <n v="287"/>
    <n v="305"/>
    <n v="271"/>
    <n v="309"/>
    <n v="299"/>
    <n v="292"/>
    <n v="0"/>
    <n v="0"/>
    <n v="0"/>
  </r>
  <r>
    <x v="2"/>
    <x v="7"/>
    <x v="27"/>
    <n v="484"/>
    <n v="481"/>
    <n v="498"/>
    <n v="556"/>
    <n v="544"/>
    <n v="591"/>
    <n v="629"/>
    <n v="717"/>
    <n v="734"/>
    <n v="766"/>
    <n v="800"/>
    <n v="851"/>
    <n v="0"/>
    <n v="0"/>
    <n v="0"/>
  </r>
  <r>
    <x v="2"/>
    <x v="7"/>
    <x v="28"/>
    <n v="750"/>
    <n v="779"/>
    <n v="734"/>
    <n v="720"/>
    <n v="895"/>
    <n v="777"/>
    <n v="802"/>
    <n v="778"/>
    <n v="777"/>
    <n v="826"/>
    <n v="861"/>
    <n v="897"/>
    <n v="0"/>
    <n v="0"/>
    <n v="0"/>
  </r>
  <r>
    <x v="2"/>
    <x v="7"/>
    <x v="29"/>
    <n v="853"/>
    <n v="899"/>
    <n v="856"/>
    <n v="904"/>
    <n v="891"/>
    <n v="909"/>
    <n v="956"/>
    <n v="997"/>
    <n v="1067"/>
    <n v="967"/>
    <n v="1056"/>
    <n v="1021"/>
    <n v="0"/>
    <n v="0"/>
    <n v="0"/>
  </r>
  <r>
    <x v="2"/>
    <x v="7"/>
    <x v="30"/>
    <n v="275"/>
    <n v="250"/>
    <n v="272"/>
    <n v="293"/>
    <n v="351"/>
    <n v="366"/>
    <n v="398"/>
    <n v="416"/>
    <n v="422"/>
    <n v="468"/>
    <n v="513"/>
    <n v="508"/>
    <n v="0"/>
    <n v="0"/>
    <n v="0"/>
  </r>
  <r>
    <x v="2"/>
    <x v="7"/>
    <x v="31"/>
    <s v=":"/>
    <s v=":"/>
    <s v=":"/>
    <s v=":"/>
    <s v=":"/>
    <s v=":"/>
    <s v=":"/>
    <s v=":"/>
    <s v=":"/>
    <s v=":"/>
    <s v=":"/>
    <s v=":"/>
    <n v="0"/>
    <n v="0"/>
    <n v="0"/>
  </r>
  <r>
    <x v="2"/>
    <x v="7"/>
    <x v="32"/>
    <n v="917"/>
    <n v="968"/>
    <n v="1014"/>
    <n v="1017"/>
    <n v="1087"/>
    <n v="1206"/>
    <n v="1230"/>
    <n v="1304"/>
    <n v="1386"/>
    <n v="1499"/>
    <n v="1634"/>
    <n v="1789"/>
    <n v="0"/>
    <n v="0"/>
    <n v="0"/>
  </r>
  <r>
    <x v="2"/>
    <x v="7"/>
    <x v="33"/>
    <n v="867"/>
    <n v="841"/>
    <n v="849"/>
    <n v="825"/>
    <n v="848"/>
    <n v="916"/>
    <n v="1022"/>
    <n v="1036"/>
    <n v="1130"/>
    <n v="1103"/>
    <n v="1255"/>
    <n v="1256"/>
    <n v="0"/>
    <n v="0"/>
    <n v="0"/>
  </r>
  <r>
    <x v="2"/>
    <x v="7"/>
    <x v="34"/>
    <n v="3607"/>
    <n v="3881"/>
    <n v="4353"/>
    <n v="4317"/>
    <n v="4356"/>
    <n v="4741"/>
    <n v="5186"/>
    <n v="5254"/>
    <n v="5364"/>
    <n v="5622"/>
    <n v="5970"/>
    <n v="6060"/>
    <n v="0"/>
    <n v="0"/>
    <n v="0"/>
  </r>
  <r>
    <x v="2"/>
    <x v="7"/>
    <x v="35"/>
    <n v="2760"/>
    <n v="3003"/>
    <n v="3066"/>
    <n v="3245"/>
    <n v="3352"/>
    <n v="3548"/>
    <n v="3657"/>
    <n v="3791"/>
    <n v="3969"/>
    <n v="4116"/>
    <n v="4264"/>
    <n v="4394"/>
    <n v="0"/>
    <n v="0"/>
    <n v="0"/>
  </r>
  <r>
    <x v="2"/>
    <x v="7"/>
    <x v="36"/>
    <n v="7061"/>
    <n v="7614"/>
    <n v="8061"/>
    <n v="8598"/>
    <n v="9308"/>
    <n v="9747"/>
    <n v="10449"/>
    <n v="11118"/>
    <n v="11406"/>
    <n v="11240"/>
    <n v="12507"/>
    <n v="13163"/>
    <n v="0"/>
    <n v="0"/>
    <n v="0"/>
  </r>
  <r>
    <x v="2"/>
    <x v="7"/>
    <x v="37"/>
    <n v="1174"/>
    <n v="1217"/>
    <n v="1192"/>
    <n v="1486"/>
    <n v="1372"/>
    <n v="1310"/>
    <n v="1381"/>
    <n v="1381"/>
    <n v="1301"/>
    <n v="1350"/>
    <n v="1422"/>
    <n v="1512"/>
    <n v="0"/>
    <n v="0"/>
    <n v="0"/>
  </r>
  <r>
    <x v="2"/>
    <x v="7"/>
    <x v="38"/>
    <n v="0"/>
    <n v="0"/>
    <n v="0"/>
    <n v="0"/>
    <n v="0"/>
    <n v="0"/>
    <n v="0"/>
    <n v="0"/>
    <n v="0"/>
    <n v="0"/>
    <n v="0"/>
    <n v="0"/>
    <n v="0"/>
    <n v="0"/>
    <n v="0"/>
  </r>
  <r>
    <x v="2"/>
    <x v="7"/>
    <x v="39"/>
    <n v="12336"/>
    <n v="13252"/>
    <n v="14236"/>
    <n v="14796"/>
    <n v="15630"/>
    <n v="16560"/>
    <n v="17711"/>
    <n v="18437"/>
    <n v="18805"/>
    <n v="18971"/>
    <n v="20694"/>
    <n v="21514"/>
    <n v="0"/>
    <n v="0"/>
    <n v="0"/>
  </r>
  <r>
    <x v="2"/>
    <x v="7"/>
    <x v="40"/>
    <n v="4952"/>
    <n v="5216"/>
    <n v="5767"/>
    <n v="5851"/>
    <n v="6147"/>
    <n v="6394"/>
    <n v="6919"/>
    <n v="7394"/>
    <n v="7292"/>
    <n v="7001"/>
    <n v="8143"/>
    <n v="8358"/>
    <n v="0"/>
    <n v="0"/>
    <n v="0"/>
  </r>
  <r>
    <x v="2"/>
    <x v="7"/>
    <x v="41"/>
    <n v="7384"/>
    <n v="8036"/>
    <n v="8469"/>
    <n v="8945"/>
    <n v="9483"/>
    <n v="10166"/>
    <n v="10792"/>
    <n v="11043"/>
    <n v="11513"/>
    <n v="11970"/>
    <n v="12551"/>
    <n v="13156"/>
    <n v="0"/>
    <n v="0"/>
    <n v="0"/>
  </r>
  <r>
    <x v="2"/>
    <x v="8"/>
    <x v="0"/>
    <n v="30716"/>
    <n v="31130"/>
    <n v="31754"/>
    <n v="33442"/>
    <n v="34977"/>
    <n v="36562"/>
    <n v="38483"/>
    <n v="40341"/>
    <n v="41868"/>
    <n v="43429"/>
    <n v="45596"/>
    <n v="47284"/>
    <n v="0"/>
    <n v="0"/>
    <n v="0"/>
  </r>
  <r>
    <x v="2"/>
    <x v="8"/>
    <x v="1"/>
    <n v="653"/>
    <n v="647"/>
    <n v="678"/>
    <n v="725"/>
    <n v="627"/>
    <n v="652"/>
    <n v="683"/>
    <n v="714"/>
    <n v="725"/>
    <n v="754"/>
    <n v="789"/>
    <n v="820"/>
    <n v="0"/>
    <n v="0"/>
    <n v="0"/>
  </r>
  <r>
    <x v="2"/>
    <x v="8"/>
    <x v="2"/>
    <s v=":"/>
    <s v=":"/>
    <s v=":"/>
    <s v=":"/>
    <s v=":"/>
    <s v=":"/>
    <s v=":"/>
    <s v=":"/>
    <s v=":"/>
    <s v=":"/>
    <s v=":"/>
    <s v=":"/>
    <n v="0"/>
    <n v="0"/>
    <n v="0"/>
  </r>
  <r>
    <x v="2"/>
    <x v="8"/>
    <x v="3"/>
    <n v="63"/>
    <n v="66"/>
    <n v="70"/>
    <n v="77"/>
    <n v="97"/>
    <n v="84"/>
    <n v="82"/>
    <n v="68"/>
    <n v="89"/>
    <n v="79"/>
    <n v="83"/>
    <n v="92"/>
    <n v="0"/>
    <n v="0"/>
    <n v="0"/>
  </r>
  <r>
    <x v="2"/>
    <x v="8"/>
    <x v="4"/>
    <s v=":"/>
    <s v=":"/>
    <s v=":"/>
    <s v=":"/>
    <s v=":"/>
    <s v=":"/>
    <s v=":"/>
    <s v=":"/>
    <s v=":"/>
    <s v=":"/>
    <s v=":"/>
    <s v=":"/>
    <n v="0"/>
    <n v="0"/>
    <n v="0"/>
  </r>
  <r>
    <x v="2"/>
    <x v="8"/>
    <x v="5"/>
    <s v=":"/>
    <s v=":"/>
    <s v=":"/>
    <s v=":"/>
    <s v=":"/>
    <s v=":"/>
    <s v=":"/>
    <s v=":"/>
    <s v=":"/>
    <s v=":"/>
    <s v=":"/>
    <s v=":"/>
    <n v="0"/>
    <n v="0"/>
    <n v="0"/>
  </r>
  <r>
    <x v="2"/>
    <x v="8"/>
    <x v="6"/>
    <s v=":"/>
    <s v=":"/>
    <s v=":"/>
    <s v=":"/>
    <s v=":"/>
    <s v=":"/>
    <s v=":"/>
    <s v=":"/>
    <s v=":"/>
    <s v=":"/>
    <s v=":"/>
    <s v=":"/>
    <n v="0"/>
    <n v="0"/>
    <n v="0"/>
  </r>
  <r>
    <x v="2"/>
    <x v="8"/>
    <x v="7"/>
    <n v="4002"/>
    <n v="3843"/>
    <n v="3787"/>
    <n v="3794"/>
    <n v="3886"/>
    <n v="3969"/>
    <n v="4190"/>
    <n v="4398"/>
    <n v="4698"/>
    <n v="5151"/>
    <n v="5391"/>
    <n v="5565"/>
    <n v="0"/>
    <n v="0"/>
    <n v="0"/>
  </r>
  <r>
    <x v="2"/>
    <x v="8"/>
    <x v="8"/>
    <n v="523"/>
    <n v="627"/>
    <n v="624"/>
    <n v="642"/>
    <n v="615"/>
    <n v="640"/>
    <n v="688"/>
    <n v="702"/>
    <n v="787"/>
    <n v="854"/>
    <n v="756"/>
    <n v="769"/>
    <n v="0"/>
    <n v="0"/>
    <n v="0"/>
  </r>
  <r>
    <x v="2"/>
    <x v="8"/>
    <x v="9"/>
    <s v=":"/>
    <s v=":"/>
    <s v=":"/>
    <s v=":"/>
    <s v=":"/>
    <s v=":"/>
    <s v=":"/>
    <s v=":"/>
    <s v=":"/>
    <s v=":"/>
    <n v="94"/>
    <n v="93"/>
    <n v="0"/>
    <n v="0"/>
    <n v="0"/>
  </r>
  <r>
    <x v="2"/>
    <x v="8"/>
    <x v="10"/>
    <n v="477"/>
    <n v="455"/>
    <n v="470"/>
    <n v="505"/>
    <n v="516"/>
    <n v="516"/>
    <n v="530"/>
    <n v="569"/>
    <n v="617"/>
    <n v="663"/>
    <n v="725"/>
    <n v="739"/>
    <n v="0"/>
    <n v="0"/>
    <n v="0"/>
  </r>
  <r>
    <x v="2"/>
    <x v="8"/>
    <x v="11"/>
    <n v="118"/>
    <n v="103"/>
    <n v="93"/>
    <n v="86"/>
    <n v="73"/>
    <n v="57"/>
    <n v="50"/>
    <n v="66"/>
    <n v="62"/>
    <n v="66"/>
    <n v="70"/>
    <n v="55"/>
    <n v="0"/>
    <n v="0"/>
    <n v="0"/>
  </r>
  <r>
    <x v="2"/>
    <x v="8"/>
    <x v="12"/>
    <s v=":"/>
    <s v=":"/>
    <s v=":"/>
    <s v=":"/>
    <s v=":"/>
    <s v=":"/>
    <s v=":"/>
    <s v=":"/>
    <s v=":"/>
    <s v=":"/>
    <n v="0"/>
    <n v="0"/>
    <n v="0"/>
    <n v="0"/>
    <n v="0"/>
  </r>
  <r>
    <x v="2"/>
    <x v="8"/>
    <x v="13"/>
    <n v="306"/>
    <n v="331"/>
    <n v="311"/>
    <n v="294"/>
    <n v="279"/>
    <n v="283"/>
    <n v="297"/>
    <n v="292"/>
    <n v="310"/>
    <n v="370"/>
    <n v="367"/>
    <n v="391"/>
    <n v="0"/>
    <n v="0"/>
    <n v="0"/>
  </r>
  <r>
    <x v="2"/>
    <x v="8"/>
    <x v="14"/>
    <n v="150"/>
    <n v="136"/>
    <n v="125"/>
    <n v="110"/>
    <n v="121"/>
    <n v="123"/>
    <n v="517"/>
    <n v="537"/>
    <n v="674"/>
    <n v="679"/>
    <n v="707"/>
    <n v="642"/>
    <n v="0"/>
    <n v="0"/>
    <n v="0"/>
  </r>
  <r>
    <x v="2"/>
    <x v="8"/>
    <x v="15"/>
    <n v="1016"/>
    <n v="1005"/>
    <n v="1080"/>
    <n v="1069"/>
    <n v="1179"/>
    <n v="1206"/>
    <n v="1249"/>
    <n v="1342"/>
    <n v="1450"/>
    <n v="1554"/>
    <n v="1726"/>
    <n v="1842"/>
    <n v="0"/>
    <n v="0"/>
    <n v="0"/>
  </r>
  <r>
    <x v="2"/>
    <x v="8"/>
    <x v="16"/>
    <n v="853"/>
    <n v="674"/>
    <n v="658"/>
    <n v="679"/>
    <n v="686"/>
    <n v="746"/>
    <n v="465"/>
    <n v="513"/>
    <n v="403"/>
    <n v="503"/>
    <n v="550"/>
    <n v="573"/>
    <n v="0"/>
    <n v="0"/>
    <n v="0"/>
  </r>
  <r>
    <x v="2"/>
    <x v="8"/>
    <x v="17"/>
    <n v="376"/>
    <n v="351"/>
    <n v="300"/>
    <n v="258"/>
    <n v="249"/>
    <n v="228"/>
    <n v="216"/>
    <n v="209"/>
    <n v="216"/>
    <n v="244"/>
    <n v="267"/>
    <n v="284"/>
    <n v="0"/>
    <n v="0"/>
    <n v="0"/>
  </r>
  <r>
    <x v="2"/>
    <x v="8"/>
    <x v="18"/>
    <s v=":"/>
    <s v=":"/>
    <s v=":"/>
    <s v=":"/>
    <s v=":"/>
    <s v=":"/>
    <s v=":"/>
    <s v=":"/>
    <s v=":"/>
    <s v=":"/>
    <n v="129"/>
    <n v="177"/>
    <n v="0"/>
    <n v="0"/>
    <n v="0"/>
  </r>
  <r>
    <x v="2"/>
    <x v="8"/>
    <x v="19"/>
    <n v="391"/>
    <n v="398"/>
    <n v="453"/>
    <n v="414"/>
    <n v="416"/>
    <n v="445"/>
    <n v="511"/>
    <n v="677"/>
    <n v="678"/>
    <n v="659"/>
    <n v="700"/>
    <n v="672"/>
    <n v="0"/>
    <n v="0"/>
    <n v="0"/>
  </r>
  <r>
    <x v="2"/>
    <x v="8"/>
    <x v="20"/>
    <n v="294"/>
    <n v="318"/>
    <n v="311"/>
    <n v="332"/>
    <n v="355"/>
    <n v="403"/>
    <n v="394"/>
    <n v="390"/>
    <n v="413"/>
    <n v="413"/>
    <n v="459"/>
    <n v="480"/>
    <n v="0"/>
    <n v="0"/>
    <n v="0"/>
  </r>
  <r>
    <x v="2"/>
    <x v="8"/>
    <x v="21"/>
    <n v="2849"/>
    <n v="2525"/>
    <n v="2663"/>
    <n v="2861"/>
    <n v="2975"/>
    <n v="3197"/>
    <n v="3324"/>
    <n v="3664"/>
    <n v="3922"/>
    <n v="4248"/>
    <n v="4669"/>
    <n v="4997"/>
    <n v="0"/>
    <n v="0"/>
    <n v="0"/>
  </r>
  <r>
    <x v="2"/>
    <x v="8"/>
    <x v="22"/>
    <n v="3546"/>
    <n v="3527"/>
    <n v="3620"/>
    <n v="3710"/>
    <n v="3906"/>
    <n v="4010"/>
    <n v="4179"/>
    <n v="4315"/>
    <n v="4441"/>
    <n v="4683"/>
    <n v="4878"/>
    <n v="4957"/>
    <n v="0"/>
    <n v="0"/>
    <n v="0"/>
  </r>
  <r>
    <x v="2"/>
    <x v="8"/>
    <x v="23"/>
    <n v="0"/>
    <n v="0"/>
    <n v="0"/>
    <n v="0"/>
    <n v="0"/>
    <n v="0"/>
    <n v="0"/>
    <n v="0"/>
    <n v="0"/>
    <n v="0"/>
    <n v="0"/>
    <n v="0"/>
    <n v="0"/>
    <n v="0"/>
    <n v="0"/>
  </r>
  <r>
    <x v="2"/>
    <x v="8"/>
    <x v="24"/>
    <n v="0"/>
    <n v="0"/>
    <n v="0"/>
    <n v="0"/>
    <n v="0"/>
    <n v="0"/>
    <n v="0"/>
    <n v="0"/>
    <n v="0"/>
    <n v="0"/>
    <n v="0"/>
    <n v="0"/>
    <n v="0"/>
    <n v="0"/>
    <n v="0"/>
  </r>
  <r>
    <x v="2"/>
    <x v="8"/>
    <x v="25"/>
    <n v="1114"/>
    <n v="1160"/>
    <n v="1224"/>
    <n v="1307"/>
    <n v="1393"/>
    <n v="1498"/>
    <n v="1559"/>
    <n v="1543"/>
    <n v="1617"/>
    <n v="1540"/>
    <n v="1623"/>
    <n v="1664"/>
    <n v="0"/>
    <n v="0"/>
    <n v="0"/>
  </r>
  <r>
    <x v="2"/>
    <x v="8"/>
    <x v="26"/>
    <n v="199"/>
    <n v="206"/>
    <n v="186"/>
    <n v="183"/>
    <n v="195"/>
    <n v="210"/>
    <n v="216"/>
    <n v="235"/>
    <n v="199"/>
    <n v="223"/>
    <n v="219"/>
    <n v="213"/>
    <n v="0"/>
    <n v="0"/>
    <n v="0"/>
  </r>
  <r>
    <x v="2"/>
    <x v="8"/>
    <x v="27"/>
    <n v="840"/>
    <n v="865"/>
    <n v="830"/>
    <n v="840"/>
    <n v="847"/>
    <n v="903"/>
    <n v="964"/>
    <n v="1045"/>
    <n v="1121"/>
    <n v="1152"/>
    <n v="1153"/>
    <n v="1198"/>
    <n v="0"/>
    <n v="0"/>
    <n v="0"/>
  </r>
  <r>
    <x v="2"/>
    <x v="8"/>
    <x v="28"/>
    <n v="1061"/>
    <n v="1087"/>
    <n v="1036"/>
    <n v="1153"/>
    <n v="1181"/>
    <n v="1207"/>
    <n v="1296"/>
    <n v="1187"/>
    <n v="1198"/>
    <n v="1244"/>
    <n v="1245"/>
    <n v="1232"/>
    <n v="0"/>
    <n v="0"/>
    <n v="0"/>
  </r>
  <r>
    <x v="2"/>
    <x v="8"/>
    <x v="29"/>
    <n v="814"/>
    <n v="770"/>
    <n v="540"/>
    <n v="549"/>
    <n v="577"/>
    <n v="571"/>
    <n v="565"/>
    <n v="606"/>
    <n v="589"/>
    <n v="631"/>
    <n v="608"/>
    <n v="618"/>
    <n v="0"/>
    <n v="0"/>
    <n v="0"/>
  </r>
  <r>
    <x v="2"/>
    <x v="8"/>
    <x v="30"/>
    <n v="311"/>
    <n v="276"/>
    <n v="284"/>
    <n v="277"/>
    <n v="318"/>
    <n v="314"/>
    <n v="332"/>
    <n v="400"/>
    <n v="420"/>
    <n v="411"/>
    <n v="442"/>
    <n v="433"/>
    <n v="0"/>
    <n v="0"/>
    <n v="0"/>
  </r>
  <r>
    <x v="2"/>
    <x v="8"/>
    <x v="31"/>
    <s v=":"/>
    <s v=":"/>
    <s v=":"/>
    <s v=":"/>
    <s v=":"/>
    <s v=":"/>
    <s v=":"/>
    <s v=":"/>
    <s v=":"/>
    <s v=":"/>
    <s v=":"/>
    <s v=":"/>
    <n v="0"/>
    <n v="0"/>
    <n v="0"/>
  </r>
  <r>
    <x v="2"/>
    <x v="8"/>
    <x v="32"/>
    <n v="831"/>
    <n v="878"/>
    <n v="921"/>
    <n v="987"/>
    <n v="1055"/>
    <n v="1176"/>
    <n v="1262"/>
    <n v="1387"/>
    <n v="1436"/>
    <n v="1457"/>
    <n v="1588"/>
    <n v="1668"/>
    <n v="0"/>
    <n v="0"/>
    <n v="0"/>
  </r>
  <r>
    <x v="2"/>
    <x v="8"/>
    <x v="33"/>
    <n v="633"/>
    <n v="560"/>
    <n v="610"/>
    <n v="818"/>
    <n v="800"/>
    <n v="669"/>
    <n v="730"/>
    <n v="850"/>
    <n v="878"/>
    <n v="1039"/>
    <n v="1149"/>
    <n v="1083"/>
    <n v="0"/>
    <n v="0"/>
    <n v="0"/>
  </r>
  <r>
    <x v="2"/>
    <x v="8"/>
    <x v="34"/>
    <n v="2555"/>
    <n v="2774"/>
    <n v="2873"/>
    <n v="3062"/>
    <n v="3055"/>
    <n v="3437"/>
    <n v="3694"/>
    <n v="3639"/>
    <n v="3418"/>
    <n v="3586"/>
    <n v="3737"/>
    <n v="3959"/>
    <n v="0"/>
    <n v="0"/>
    <n v="0"/>
  </r>
  <r>
    <x v="2"/>
    <x v="8"/>
    <x v="35"/>
    <n v="2786"/>
    <n v="2975"/>
    <n v="3115"/>
    <n v="3310"/>
    <n v="3481"/>
    <n v="3654"/>
    <n v="3745"/>
    <n v="3919"/>
    <n v="4130"/>
    <n v="3982"/>
    <n v="4231"/>
    <n v="4531"/>
    <n v="0"/>
    <n v="0"/>
    <n v="0"/>
  </r>
  <r>
    <x v="2"/>
    <x v="8"/>
    <x v="36"/>
    <n v="6962"/>
    <n v="7421"/>
    <n v="7695"/>
    <n v="8239"/>
    <n v="8941"/>
    <n v="9312"/>
    <n v="9885"/>
    <n v="10403"/>
    <n v="10972"/>
    <n v="11250"/>
    <n v="11672"/>
    <n v="12063"/>
    <n v="0"/>
    <n v="0"/>
    <n v="0"/>
  </r>
  <r>
    <x v="2"/>
    <x v="8"/>
    <x v="37"/>
    <n v="811"/>
    <n v="833"/>
    <n v="857"/>
    <n v="802"/>
    <n v="867"/>
    <n v="847"/>
    <n v="867"/>
    <n v="897"/>
    <n v="914"/>
    <n v="914"/>
    <n v="949"/>
    <n v="1030"/>
    <n v="0"/>
    <n v="0"/>
    <n v="0"/>
  </r>
  <r>
    <x v="2"/>
    <x v="8"/>
    <x v="38"/>
    <n v="0"/>
    <n v="0"/>
    <n v="0"/>
    <n v="0"/>
    <n v="0"/>
    <n v="0"/>
    <n v="0"/>
    <n v="0"/>
    <n v="0"/>
    <n v="0"/>
    <n v="0"/>
    <n v="0"/>
    <n v="0"/>
    <n v="0"/>
    <n v="0"/>
  </r>
  <r>
    <x v="2"/>
    <x v="8"/>
    <x v="39"/>
    <n v="10990"/>
    <n v="11725"/>
    <n v="12230"/>
    <n v="12991"/>
    <n v="13725"/>
    <n v="14580"/>
    <n v="15472"/>
    <n v="16015"/>
    <n v="16266"/>
    <n v="16540"/>
    <n v="17309"/>
    <n v="18116"/>
    <n v="0"/>
    <n v="0"/>
    <n v="0"/>
  </r>
  <r>
    <x v="2"/>
    <x v="8"/>
    <x v="40"/>
    <n v="3654"/>
    <n v="3871"/>
    <n v="4069"/>
    <n v="4333"/>
    <n v="4585"/>
    <n v="4896"/>
    <n v="5247"/>
    <n v="5494"/>
    <n v="5277"/>
    <n v="5080"/>
    <n v="5321"/>
    <n v="5600"/>
    <n v="0"/>
    <n v="0"/>
    <n v="0"/>
  </r>
  <r>
    <x v="2"/>
    <x v="8"/>
    <x v="41"/>
    <n v="7336"/>
    <n v="7854"/>
    <n v="8161"/>
    <n v="8658"/>
    <n v="9140"/>
    <n v="9684"/>
    <n v="10225"/>
    <n v="10521"/>
    <n v="10989"/>
    <n v="11460"/>
    <n v="11988"/>
    <n v="12516"/>
    <n v="0"/>
    <n v="0"/>
    <n v="0"/>
  </r>
  <r>
    <x v="2"/>
    <x v="9"/>
    <x v="0"/>
    <n v="0"/>
    <n v="0"/>
    <n v="0"/>
    <n v="0"/>
    <n v="0"/>
    <n v="0"/>
    <n v="0"/>
    <n v="0"/>
    <n v="0"/>
    <n v="0"/>
    <n v="0"/>
    <n v="0"/>
    <n v="107211"/>
    <n v="114406"/>
    <n v="123557"/>
  </r>
  <r>
    <x v="2"/>
    <x v="9"/>
    <x v="1"/>
    <n v="0"/>
    <n v="0"/>
    <n v="0"/>
    <n v="0"/>
    <n v="0"/>
    <n v="0"/>
    <n v="0"/>
    <n v="0"/>
    <n v="0"/>
    <n v="0"/>
    <n v="0"/>
    <n v="0"/>
    <n v="571"/>
    <n v="612"/>
    <n v="648"/>
  </r>
  <r>
    <x v="2"/>
    <x v="9"/>
    <x v="2"/>
    <n v="0"/>
    <n v="0"/>
    <n v="0"/>
    <n v="0"/>
    <n v="0"/>
    <n v="0"/>
    <n v="0"/>
    <n v="0"/>
    <n v="0"/>
    <n v="0"/>
    <n v="0"/>
    <n v="0"/>
    <s v=":"/>
    <s v=":"/>
    <s v=":"/>
  </r>
  <r>
    <x v="2"/>
    <x v="9"/>
    <x v="3"/>
    <n v="0"/>
    <n v="0"/>
    <n v="0"/>
    <n v="0"/>
    <n v="0"/>
    <n v="0"/>
    <n v="0"/>
    <n v="0"/>
    <n v="0"/>
    <n v="0"/>
    <n v="0"/>
    <n v="0"/>
    <s v=":"/>
    <s v=":"/>
    <s v=":"/>
  </r>
  <r>
    <x v="2"/>
    <x v="9"/>
    <x v="4"/>
    <n v="0"/>
    <n v="0"/>
    <n v="0"/>
    <n v="0"/>
    <n v="0"/>
    <n v="0"/>
    <n v="0"/>
    <n v="0"/>
    <n v="0"/>
    <n v="0"/>
    <n v="0"/>
    <n v="0"/>
    <s v=":"/>
    <s v=":"/>
    <s v=":"/>
  </r>
  <r>
    <x v="2"/>
    <x v="9"/>
    <x v="5"/>
    <n v="0"/>
    <n v="0"/>
    <n v="0"/>
    <n v="0"/>
    <n v="0"/>
    <n v="0"/>
    <n v="0"/>
    <n v="0"/>
    <n v="0"/>
    <n v="0"/>
    <n v="0"/>
    <n v="0"/>
    <s v=":"/>
    <s v=":"/>
    <s v=":"/>
  </r>
  <r>
    <x v="2"/>
    <x v="9"/>
    <x v="6"/>
    <n v="0"/>
    <n v="0"/>
    <n v="0"/>
    <n v="0"/>
    <n v="0"/>
    <n v="0"/>
    <n v="0"/>
    <n v="0"/>
    <n v="0"/>
    <n v="0"/>
    <n v="0"/>
    <n v="0"/>
    <s v=":"/>
    <s v=":"/>
    <s v=":"/>
  </r>
  <r>
    <x v="2"/>
    <x v="9"/>
    <x v="7"/>
    <n v="0"/>
    <n v="0"/>
    <n v="0"/>
    <n v="0"/>
    <n v="0"/>
    <n v="0"/>
    <n v="0"/>
    <n v="0"/>
    <n v="0"/>
    <n v="0"/>
    <n v="0"/>
    <n v="0"/>
    <n v="14253"/>
    <n v="15313"/>
    <n v="16303"/>
  </r>
  <r>
    <x v="2"/>
    <x v="9"/>
    <x v="8"/>
    <n v="0"/>
    <n v="0"/>
    <n v="0"/>
    <n v="0"/>
    <n v="0"/>
    <n v="0"/>
    <n v="0"/>
    <n v="0"/>
    <n v="0"/>
    <n v="0"/>
    <n v="0"/>
    <n v="0"/>
    <n v="1817"/>
    <n v="1853"/>
    <n v="1937"/>
  </r>
  <r>
    <x v="2"/>
    <x v="9"/>
    <x v="9"/>
    <n v="0"/>
    <n v="0"/>
    <n v="0"/>
    <n v="0"/>
    <n v="0"/>
    <n v="0"/>
    <n v="0"/>
    <n v="0"/>
    <n v="0"/>
    <n v="0"/>
    <n v="0"/>
    <n v="0"/>
    <n v="59"/>
    <n v="71"/>
    <n v="61"/>
  </r>
  <r>
    <x v="2"/>
    <x v="9"/>
    <x v="10"/>
    <n v="0"/>
    <n v="0"/>
    <n v="0"/>
    <n v="0"/>
    <n v="0"/>
    <n v="0"/>
    <n v="0"/>
    <n v="0"/>
    <n v="0"/>
    <n v="0"/>
    <n v="0"/>
    <n v="0"/>
    <n v="658"/>
    <n v="704"/>
    <n v="741"/>
  </r>
  <r>
    <x v="2"/>
    <x v="9"/>
    <x v="11"/>
    <n v="0"/>
    <n v="0"/>
    <n v="0"/>
    <n v="0"/>
    <n v="0"/>
    <n v="0"/>
    <n v="0"/>
    <n v="0"/>
    <n v="0"/>
    <n v="0"/>
    <n v="0"/>
    <n v="0"/>
    <n v="169"/>
    <n v="164"/>
    <n v="165"/>
  </r>
  <r>
    <x v="2"/>
    <x v="9"/>
    <x v="12"/>
    <n v="0"/>
    <n v="0"/>
    <n v="0"/>
    <n v="0"/>
    <n v="0"/>
    <n v="0"/>
    <n v="0"/>
    <n v="0"/>
    <n v="0"/>
    <n v="0"/>
    <n v="0"/>
    <n v="0"/>
    <n v="3104"/>
    <n v="3379"/>
    <n v="3544"/>
  </r>
  <r>
    <x v="2"/>
    <x v="9"/>
    <x v="13"/>
    <n v="0"/>
    <n v="0"/>
    <n v="0"/>
    <n v="0"/>
    <n v="0"/>
    <n v="0"/>
    <n v="0"/>
    <n v="0"/>
    <n v="0"/>
    <n v="0"/>
    <n v="0"/>
    <n v="0"/>
    <n v="1005"/>
    <n v="1049"/>
    <n v="1120"/>
  </r>
  <r>
    <x v="2"/>
    <x v="9"/>
    <x v="14"/>
    <n v="0"/>
    <n v="0"/>
    <n v="0"/>
    <n v="0"/>
    <n v="0"/>
    <n v="0"/>
    <n v="0"/>
    <n v="0"/>
    <n v="0"/>
    <n v="0"/>
    <n v="0"/>
    <n v="0"/>
    <n v="772"/>
    <n v="817"/>
    <n v="904"/>
  </r>
  <r>
    <x v="2"/>
    <x v="9"/>
    <x v="15"/>
    <n v="0"/>
    <n v="0"/>
    <n v="0"/>
    <n v="0"/>
    <n v="0"/>
    <n v="0"/>
    <n v="0"/>
    <n v="0"/>
    <n v="0"/>
    <n v="0"/>
    <n v="0"/>
    <n v="0"/>
    <n v="4747"/>
    <n v="5474"/>
    <n v="5845"/>
  </r>
  <r>
    <x v="2"/>
    <x v="9"/>
    <x v="16"/>
    <n v="0"/>
    <n v="0"/>
    <n v="0"/>
    <n v="0"/>
    <n v="0"/>
    <n v="0"/>
    <n v="0"/>
    <n v="0"/>
    <n v="0"/>
    <n v="0"/>
    <n v="0"/>
    <n v="0"/>
    <n v="522"/>
    <n v="376"/>
    <n v="399"/>
  </r>
  <r>
    <x v="2"/>
    <x v="9"/>
    <x v="17"/>
    <n v="0"/>
    <n v="0"/>
    <n v="0"/>
    <n v="0"/>
    <n v="0"/>
    <n v="0"/>
    <n v="0"/>
    <n v="0"/>
    <n v="0"/>
    <n v="0"/>
    <n v="0"/>
    <n v="0"/>
    <s v=":"/>
    <s v=":"/>
    <s v=":"/>
  </r>
  <r>
    <x v="2"/>
    <x v="9"/>
    <x v="18"/>
    <n v="0"/>
    <n v="0"/>
    <n v="0"/>
    <n v="0"/>
    <n v="0"/>
    <n v="0"/>
    <n v="0"/>
    <n v="0"/>
    <n v="0"/>
    <n v="0"/>
    <n v="0"/>
    <n v="0"/>
    <s v=":"/>
    <s v=":"/>
    <s v=":"/>
  </r>
  <r>
    <x v="2"/>
    <x v="9"/>
    <x v="19"/>
    <n v="0"/>
    <n v="0"/>
    <n v="0"/>
    <n v="0"/>
    <n v="0"/>
    <n v="0"/>
    <n v="0"/>
    <n v="0"/>
    <n v="0"/>
    <n v="0"/>
    <n v="0"/>
    <n v="0"/>
    <s v=":"/>
    <s v=":"/>
    <s v=":"/>
  </r>
  <r>
    <x v="2"/>
    <x v="9"/>
    <x v="20"/>
    <n v="0"/>
    <n v="0"/>
    <n v="0"/>
    <n v="0"/>
    <n v="0"/>
    <n v="0"/>
    <n v="0"/>
    <n v="0"/>
    <n v="0"/>
    <n v="0"/>
    <n v="0"/>
    <n v="0"/>
    <n v="1171"/>
    <n v="1233"/>
    <n v="1366"/>
  </r>
  <r>
    <x v="2"/>
    <x v="9"/>
    <x v="21"/>
    <n v="0"/>
    <n v="0"/>
    <n v="0"/>
    <n v="0"/>
    <n v="0"/>
    <n v="0"/>
    <n v="0"/>
    <n v="0"/>
    <n v="0"/>
    <n v="0"/>
    <n v="0"/>
    <n v="0"/>
    <n v="11097"/>
    <n v="11704"/>
    <n v="12636"/>
  </r>
  <r>
    <x v="2"/>
    <x v="9"/>
    <x v="22"/>
    <n v="0"/>
    <n v="0"/>
    <n v="0"/>
    <n v="0"/>
    <n v="0"/>
    <n v="0"/>
    <n v="0"/>
    <n v="0"/>
    <n v="0"/>
    <n v="0"/>
    <n v="0"/>
    <n v="0"/>
    <n v="12786"/>
    <n v="14146"/>
    <n v="14826"/>
  </r>
  <r>
    <x v="2"/>
    <x v="9"/>
    <x v="23"/>
    <n v="0"/>
    <n v="0"/>
    <n v="0"/>
    <n v="0"/>
    <n v="0"/>
    <n v="0"/>
    <n v="0"/>
    <n v="0"/>
    <n v="0"/>
    <n v="0"/>
    <n v="0"/>
    <n v="0"/>
    <n v="0"/>
    <n v="0"/>
    <n v="0"/>
  </r>
  <r>
    <x v="2"/>
    <x v="9"/>
    <x v="24"/>
    <n v="0"/>
    <n v="0"/>
    <n v="0"/>
    <n v="0"/>
    <n v="0"/>
    <n v="0"/>
    <n v="0"/>
    <n v="0"/>
    <n v="0"/>
    <n v="0"/>
    <n v="0"/>
    <n v="0"/>
    <n v="365"/>
    <n v="506"/>
    <n v="541"/>
  </r>
  <r>
    <x v="2"/>
    <x v="9"/>
    <x v="25"/>
    <n v="0"/>
    <n v="0"/>
    <n v="0"/>
    <n v="0"/>
    <n v="0"/>
    <n v="0"/>
    <n v="0"/>
    <n v="0"/>
    <n v="0"/>
    <n v="0"/>
    <n v="0"/>
    <n v="0"/>
    <n v="3390"/>
    <n v="3570"/>
    <n v="3965"/>
  </r>
  <r>
    <x v="2"/>
    <x v="9"/>
    <x v="26"/>
    <n v="0"/>
    <n v="0"/>
    <n v="0"/>
    <n v="0"/>
    <n v="0"/>
    <n v="0"/>
    <n v="0"/>
    <n v="0"/>
    <n v="0"/>
    <n v="0"/>
    <n v="0"/>
    <n v="0"/>
    <n v="603"/>
    <n v="545"/>
    <n v="664"/>
  </r>
  <r>
    <x v="2"/>
    <x v="9"/>
    <x v="27"/>
    <n v="0"/>
    <n v="0"/>
    <n v="0"/>
    <n v="0"/>
    <n v="0"/>
    <n v="0"/>
    <n v="0"/>
    <n v="0"/>
    <n v="0"/>
    <n v="0"/>
    <n v="0"/>
    <n v="0"/>
    <n v="1741"/>
    <n v="1933"/>
    <n v="2386"/>
  </r>
  <r>
    <x v="2"/>
    <x v="9"/>
    <x v="28"/>
    <n v="0"/>
    <n v="0"/>
    <n v="0"/>
    <n v="0"/>
    <n v="0"/>
    <n v="0"/>
    <n v="0"/>
    <n v="0"/>
    <n v="0"/>
    <n v="0"/>
    <n v="0"/>
    <n v="0"/>
    <s v=":"/>
    <s v=":"/>
    <s v=":"/>
  </r>
  <r>
    <x v="2"/>
    <x v="9"/>
    <x v="29"/>
    <n v="0"/>
    <n v="0"/>
    <n v="0"/>
    <n v="0"/>
    <n v="0"/>
    <n v="0"/>
    <n v="0"/>
    <n v="0"/>
    <n v="0"/>
    <n v="0"/>
    <n v="0"/>
    <n v="0"/>
    <n v="1073"/>
    <n v="1127"/>
    <n v="1162"/>
  </r>
  <r>
    <x v="2"/>
    <x v="9"/>
    <x v="30"/>
    <n v="0"/>
    <n v="0"/>
    <n v="0"/>
    <n v="0"/>
    <n v="0"/>
    <n v="0"/>
    <n v="0"/>
    <n v="0"/>
    <n v="0"/>
    <n v="0"/>
    <n v="0"/>
    <n v="0"/>
    <n v="1283"/>
    <n v="1353"/>
    <n v="1477"/>
  </r>
  <r>
    <x v="2"/>
    <x v="9"/>
    <x v="31"/>
    <n v="0"/>
    <n v="0"/>
    <n v="0"/>
    <n v="0"/>
    <n v="0"/>
    <n v="0"/>
    <n v="0"/>
    <n v="0"/>
    <n v="0"/>
    <n v="0"/>
    <n v="0"/>
    <n v="0"/>
    <n v="0"/>
    <s v=":"/>
    <s v=":"/>
  </r>
  <r>
    <x v="2"/>
    <x v="9"/>
    <x v="32"/>
    <n v="0"/>
    <n v="0"/>
    <n v="0"/>
    <n v="0"/>
    <n v="0"/>
    <n v="0"/>
    <n v="0"/>
    <n v="0"/>
    <n v="0"/>
    <n v="0"/>
    <n v="0"/>
    <n v="0"/>
    <n v="5187"/>
    <n v="5574"/>
    <n v="6157"/>
  </r>
  <r>
    <x v="2"/>
    <x v="9"/>
    <x v="33"/>
    <n v="0"/>
    <n v="0"/>
    <n v="0"/>
    <n v="0"/>
    <n v="0"/>
    <n v="0"/>
    <n v="0"/>
    <n v="0"/>
    <n v="0"/>
    <n v="0"/>
    <n v="0"/>
    <n v="0"/>
    <n v="3651"/>
    <n v="3917"/>
    <n v="4357"/>
  </r>
  <r>
    <x v="2"/>
    <x v="9"/>
    <x v="34"/>
    <n v="0"/>
    <n v="0"/>
    <n v="0"/>
    <n v="0"/>
    <n v="0"/>
    <n v="0"/>
    <n v="0"/>
    <n v="0"/>
    <n v="0"/>
    <n v="0"/>
    <n v="0"/>
    <n v="0"/>
    <n v="8986"/>
    <n v="9317"/>
    <n v="9557"/>
  </r>
  <r>
    <x v="2"/>
    <x v="9"/>
    <x v="35"/>
    <n v="0"/>
    <n v="0"/>
    <n v="0"/>
    <n v="0"/>
    <n v="0"/>
    <n v="0"/>
    <n v="0"/>
    <n v="0"/>
    <n v="0"/>
    <n v="0"/>
    <n v="0"/>
    <n v="0"/>
    <n v="9454"/>
    <n v="9918"/>
    <n v="10792"/>
  </r>
  <r>
    <x v="2"/>
    <x v="9"/>
    <x v="36"/>
    <n v="0"/>
    <n v="0"/>
    <n v="0"/>
    <n v="0"/>
    <n v="0"/>
    <n v="0"/>
    <n v="0"/>
    <n v="0"/>
    <n v="0"/>
    <n v="0"/>
    <n v="0"/>
    <n v="0"/>
    <n v="24700"/>
    <n v="25973"/>
    <n v="28091"/>
  </r>
  <r>
    <x v="2"/>
    <x v="9"/>
    <x v="37"/>
    <n v="0"/>
    <n v="0"/>
    <n v="0"/>
    <n v="0"/>
    <n v="0"/>
    <n v="0"/>
    <n v="0"/>
    <n v="0"/>
    <n v="0"/>
    <n v="0"/>
    <n v="0"/>
    <n v="0"/>
    <n v="2003"/>
    <n v="2160"/>
    <n v="2425"/>
  </r>
  <r>
    <x v="2"/>
    <x v="9"/>
    <x v="38"/>
    <n v="0"/>
    <n v="0"/>
    <n v="0"/>
    <n v="0"/>
    <n v="0"/>
    <n v="0"/>
    <n v="0"/>
    <n v="0"/>
    <n v="0"/>
    <n v="0"/>
    <n v="0"/>
    <n v="0"/>
    <n v="0"/>
    <n v="0"/>
    <n v="0"/>
  </r>
  <r>
    <x v="2"/>
    <x v="9"/>
    <x v="39"/>
    <n v="0"/>
    <n v="0"/>
    <n v="0"/>
    <n v="0"/>
    <n v="0"/>
    <n v="0"/>
    <n v="0"/>
    <n v="0"/>
    <n v="0"/>
    <n v="0"/>
    <n v="0"/>
    <n v="0"/>
    <n v="38244"/>
    <n v="39918"/>
    <n v="42641"/>
  </r>
  <r>
    <x v="2"/>
    <x v="9"/>
    <x v="40"/>
    <n v="0"/>
    <n v="0"/>
    <n v="0"/>
    <n v="0"/>
    <n v="0"/>
    <n v="0"/>
    <n v="0"/>
    <n v="0"/>
    <n v="0"/>
    <n v="0"/>
    <n v="0"/>
    <n v="0"/>
    <n v="12794"/>
    <n v="13287"/>
    <n v="14556"/>
  </r>
  <r>
    <x v="2"/>
    <x v="9"/>
    <x v="41"/>
    <n v="0"/>
    <n v="0"/>
    <n v="0"/>
    <n v="0"/>
    <n v="0"/>
    <n v="0"/>
    <n v="0"/>
    <n v="0"/>
    <n v="0"/>
    <n v="0"/>
    <n v="0"/>
    <n v="0"/>
    <n v="25450"/>
    <n v="26631"/>
    <n v="28085"/>
  </r>
  <r>
    <x v="2"/>
    <x v="10"/>
    <x v="0"/>
    <n v="41475"/>
    <n v="41771"/>
    <n v="43305"/>
    <n v="46024"/>
    <n v="49014"/>
    <n v="50452"/>
    <n v="52324"/>
    <n v="54238"/>
    <n v="56465"/>
    <n v="58137"/>
    <n v="61341"/>
    <n v="64689"/>
    <n v="0"/>
    <n v="0"/>
    <n v="0"/>
  </r>
  <r>
    <x v="2"/>
    <x v="10"/>
    <x v="1"/>
    <n v="256"/>
    <n v="252"/>
    <n v="267"/>
    <n v="278"/>
    <n v="194"/>
    <n v="199"/>
    <n v="212"/>
    <n v="253"/>
    <n v="257"/>
    <n v="273"/>
    <n v="295"/>
    <n v="304"/>
    <n v="0"/>
    <n v="0"/>
    <n v="0"/>
  </r>
  <r>
    <x v="2"/>
    <x v="10"/>
    <x v="2"/>
    <s v=":"/>
    <s v=":"/>
    <s v=":"/>
    <s v=":"/>
    <s v=":"/>
    <s v=":"/>
    <s v=":"/>
    <s v=":"/>
    <s v=":"/>
    <s v=":"/>
    <s v=":"/>
    <s v=":"/>
    <n v="0"/>
    <n v="0"/>
    <n v="0"/>
  </r>
  <r>
    <x v="2"/>
    <x v="10"/>
    <x v="3"/>
    <n v="287"/>
    <n v="160"/>
    <n v="149"/>
    <n v="167"/>
    <n v="165"/>
    <n v="173"/>
    <n v="184"/>
    <n v="178"/>
    <n v="175"/>
    <n v="183"/>
    <n v="183"/>
    <n v="184"/>
    <n v="0"/>
    <n v="0"/>
    <n v="0"/>
  </r>
  <r>
    <x v="2"/>
    <x v="10"/>
    <x v="4"/>
    <n v="26"/>
    <n v="31"/>
    <n v="21"/>
    <n v="2"/>
    <n v="3"/>
    <n v="6"/>
    <n v="7"/>
    <n v="0"/>
    <n v="2"/>
    <n v="1"/>
    <s v=":"/>
    <s v=":"/>
    <n v="0"/>
    <n v="0"/>
    <n v="0"/>
  </r>
  <r>
    <x v="2"/>
    <x v="10"/>
    <x v="5"/>
    <n v="0"/>
    <n v="0"/>
    <n v="0"/>
    <n v="0"/>
    <n v="0"/>
    <n v="0"/>
    <n v="0"/>
    <n v="0"/>
    <n v="0"/>
    <n v="0"/>
    <s v=":"/>
    <s v=":"/>
    <n v="0"/>
    <n v="0"/>
    <n v="0"/>
  </r>
  <r>
    <x v="2"/>
    <x v="10"/>
    <x v="6"/>
    <n v="26"/>
    <n v="31"/>
    <n v="21"/>
    <n v="2"/>
    <n v="3"/>
    <n v="6"/>
    <n v="7"/>
    <n v="0"/>
    <n v="2"/>
    <n v="1"/>
    <s v=":"/>
    <s v=":"/>
    <n v="0"/>
    <n v="0"/>
    <n v="0"/>
  </r>
  <r>
    <x v="2"/>
    <x v="10"/>
    <x v="7"/>
    <n v="7624"/>
    <n v="7418"/>
    <n v="6743"/>
    <n v="7351"/>
    <n v="7563"/>
    <n v="8022"/>
    <n v="8261"/>
    <n v="8154"/>
    <n v="7929"/>
    <n v="7996"/>
    <n v="8141"/>
    <n v="8806"/>
    <n v="0"/>
    <n v="0"/>
    <n v="0"/>
  </r>
  <r>
    <x v="2"/>
    <x v="10"/>
    <x v="8"/>
    <n v="1163"/>
    <n v="1238"/>
    <n v="1143"/>
    <n v="1276"/>
    <n v="1201"/>
    <n v="1292"/>
    <n v="1327"/>
    <n v="1336"/>
    <n v="1386"/>
    <n v="1449"/>
    <n v="1530"/>
    <n v="1577"/>
    <n v="0"/>
    <n v="0"/>
    <n v="0"/>
  </r>
  <r>
    <x v="2"/>
    <x v="10"/>
    <x v="9"/>
    <n v="52"/>
    <n v="45"/>
    <n v="40"/>
    <n v="43"/>
    <n v="48"/>
    <n v="45"/>
    <n v="36"/>
    <n v="31"/>
    <n v="29"/>
    <n v="26"/>
    <n v="39"/>
    <n v="37"/>
    <n v="0"/>
    <n v="0"/>
    <n v="0"/>
  </r>
  <r>
    <x v="2"/>
    <x v="10"/>
    <x v="10"/>
    <n v="395"/>
    <n v="354"/>
    <n v="364"/>
    <n v="381"/>
    <n v="399"/>
    <n v="399"/>
    <n v="410"/>
    <n v="366"/>
    <n v="381"/>
    <n v="425"/>
    <n v="452"/>
    <n v="439"/>
    <n v="0"/>
    <n v="0"/>
    <n v="0"/>
  </r>
  <r>
    <x v="2"/>
    <x v="10"/>
    <x v="11"/>
    <n v="206"/>
    <n v="183"/>
    <n v="146"/>
    <n v="174"/>
    <n v="170"/>
    <n v="164"/>
    <n v="184"/>
    <n v="137"/>
    <n v="104"/>
    <n v="94"/>
    <n v="85"/>
    <n v="95"/>
    <n v="0"/>
    <n v="0"/>
    <n v="0"/>
  </r>
  <r>
    <x v="2"/>
    <x v="10"/>
    <x v="12"/>
    <n v="1516"/>
    <n v="1262"/>
    <n v="1164"/>
    <n v="1220"/>
    <n v="1278"/>
    <n v="1351"/>
    <n v="1293"/>
    <n v="1155"/>
    <n v="1259"/>
    <n v="1260"/>
    <n v="1317"/>
    <n v="1418"/>
    <n v="0"/>
    <n v="0"/>
    <n v="0"/>
  </r>
  <r>
    <x v="2"/>
    <x v="10"/>
    <x v="13"/>
    <n v="329"/>
    <n v="328"/>
    <n v="299"/>
    <n v="300"/>
    <n v="321"/>
    <n v="328"/>
    <n v="346"/>
    <n v="340"/>
    <n v="367"/>
    <n v="388"/>
    <n v="419"/>
    <n v="451"/>
    <n v="0"/>
    <n v="0"/>
    <n v="0"/>
  </r>
  <r>
    <x v="2"/>
    <x v="10"/>
    <x v="14"/>
    <n v="357"/>
    <n v="316"/>
    <n v="320"/>
    <n v="334"/>
    <n v="332"/>
    <n v="338"/>
    <n v="387"/>
    <n v="362"/>
    <n v="440"/>
    <n v="481"/>
    <n v="499"/>
    <n v="487"/>
    <n v="0"/>
    <n v="0"/>
    <n v="0"/>
  </r>
  <r>
    <x v="2"/>
    <x v="10"/>
    <x v="15"/>
    <n v="2786"/>
    <n v="2879"/>
    <n v="2489"/>
    <n v="2760"/>
    <n v="3001"/>
    <n v="3300"/>
    <n v="3273"/>
    <n v="3388"/>
    <n v="3097"/>
    <n v="2965"/>
    <n v="2943"/>
    <n v="3451"/>
    <n v="0"/>
    <n v="0"/>
    <n v="0"/>
  </r>
  <r>
    <x v="2"/>
    <x v="10"/>
    <x v="16"/>
    <n v="407"/>
    <n v="386"/>
    <n v="361"/>
    <n v="415"/>
    <n v="385"/>
    <n v="413"/>
    <n v="610"/>
    <n v="614"/>
    <n v="430"/>
    <n v="454"/>
    <n v="398"/>
    <n v="358"/>
    <n v="0"/>
    <n v="0"/>
    <n v="0"/>
  </r>
  <r>
    <x v="2"/>
    <x v="10"/>
    <x v="17"/>
    <n v="245"/>
    <n v="245"/>
    <n v="229"/>
    <n v="246"/>
    <n v="246"/>
    <n v="231"/>
    <n v="216"/>
    <n v="227"/>
    <n v="245"/>
    <n v="244"/>
    <n v="250"/>
    <n v="241"/>
    <n v="0"/>
    <n v="0"/>
    <n v="0"/>
  </r>
  <r>
    <x v="2"/>
    <x v="10"/>
    <x v="18"/>
    <n v="168"/>
    <n v="182"/>
    <n v="188"/>
    <n v="202"/>
    <n v="182"/>
    <n v="161"/>
    <n v="179"/>
    <n v="198"/>
    <n v="191"/>
    <n v="210"/>
    <n v="209"/>
    <n v="252"/>
    <n v="0"/>
    <n v="0"/>
    <n v="0"/>
  </r>
  <r>
    <x v="2"/>
    <x v="10"/>
    <x v="19"/>
    <s v=":"/>
    <s v=":"/>
    <s v=":"/>
    <s v=":"/>
    <s v=":"/>
    <s v=":"/>
    <s v=":"/>
    <s v=":"/>
    <s v=":"/>
    <s v=":"/>
    <s v=":"/>
    <s v=":"/>
    <n v="0"/>
    <n v="0"/>
    <n v="0"/>
  </r>
  <r>
    <x v="2"/>
    <x v="10"/>
    <x v="20"/>
    <n v="235"/>
    <n v="315"/>
    <n v="311"/>
    <n v="362"/>
    <n v="363"/>
    <n v="383"/>
    <n v="417"/>
    <n v="438"/>
    <n v="457"/>
    <n v="494"/>
    <n v="524"/>
    <n v="610"/>
    <n v="0"/>
    <n v="0"/>
    <n v="0"/>
  </r>
  <r>
    <x v="2"/>
    <x v="10"/>
    <x v="21"/>
    <n v="3652"/>
    <n v="3302"/>
    <n v="3309"/>
    <n v="3618"/>
    <n v="4107"/>
    <n v="4469"/>
    <n v="4780"/>
    <n v="4998"/>
    <n v="5294"/>
    <n v="5690"/>
    <n v="6409"/>
    <n v="6821"/>
    <n v="0"/>
    <n v="0"/>
    <n v="0"/>
  </r>
  <r>
    <x v="2"/>
    <x v="10"/>
    <x v="22"/>
    <n v="5882"/>
    <n v="5788"/>
    <n v="5956"/>
    <n v="6077"/>
    <n v="6392"/>
    <n v="6774"/>
    <n v="6834"/>
    <n v="7131"/>
    <n v="7338"/>
    <n v="7579"/>
    <n v="7911"/>
    <n v="8122"/>
    <n v="0"/>
    <n v="0"/>
    <n v="0"/>
  </r>
  <r>
    <x v="2"/>
    <x v="10"/>
    <x v="23"/>
    <n v="0"/>
    <n v="0"/>
    <n v="0"/>
    <n v="0"/>
    <n v="0"/>
    <n v="0"/>
    <n v="0"/>
    <n v="0"/>
    <n v="0"/>
    <n v="0"/>
    <n v="0"/>
    <n v="0"/>
    <n v="0"/>
    <n v="0"/>
    <n v="0"/>
  </r>
  <r>
    <x v="2"/>
    <x v="10"/>
    <x v="24"/>
    <n v="467"/>
    <n v="446"/>
    <n v="1938"/>
    <n v="2162"/>
    <n v="2450"/>
    <n v="1019"/>
    <n v="728"/>
    <n v="791"/>
    <n v="848"/>
    <n v="847"/>
    <n v="645"/>
    <n v="740"/>
    <n v="0"/>
    <n v="0"/>
    <n v="0"/>
  </r>
  <r>
    <x v="2"/>
    <x v="10"/>
    <x v="25"/>
    <n v="1399"/>
    <n v="1396"/>
    <n v="1371"/>
    <n v="1286"/>
    <n v="1413"/>
    <n v="1569"/>
    <n v="1610"/>
    <n v="1685"/>
    <n v="1791"/>
    <n v="1828"/>
    <n v="2044"/>
    <n v="2119"/>
    <n v="0"/>
    <n v="0"/>
    <n v="0"/>
  </r>
  <r>
    <x v="2"/>
    <x v="10"/>
    <x v="26"/>
    <n v="385"/>
    <n v="386"/>
    <n v="352"/>
    <n v="340"/>
    <n v="373"/>
    <n v="386"/>
    <n v="396"/>
    <n v="434"/>
    <n v="429"/>
    <n v="410"/>
    <n v="401"/>
    <n v="389"/>
    <n v="0"/>
    <n v="0"/>
    <n v="0"/>
  </r>
  <r>
    <x v="2"/>
    <x v="10"/>
    <x v="27"/>
    <n v="614"/>
    <n v="627"/>
    <n v="677"/>
    <n v="693"/>
    <n v="756"/>
    <n v="817"/>
    <n v="860"/>
    <n v="905"/>
    <n v="910"/>
    <n v="974"/>
    <n v="1049"/>
    <n v="1153"/>
    <n v="0"/>
    <n v="0"/>
    <n v="0"/>
  </r>
  <r>
    <x v="2"/>
    <x v="10"/>
    <x v="28"/>
    <n v="1073"/>
    <n v="1129"/>
    <n v="1227"/>
    <n v="1344"/>
    <n v="1470"/>
    <n v="1452"/>
    <n v="1505"/>
    <n v="1599"/>
    <n v="1907"/>
    <n v="1976"/>
    <n v="2086"/>
    <n v="2186"/>
    <n v="0"/>
    <n v="0"/>
    <n v="0"/>
  </r>
  <r>
    <x v="2"/>
    <x v="10"/>
    <x v="29"/>
    <n v="1071"/>
    <n v="1098"/>
    <n v="746"/>
    <n v="703"/>
    <n v="712"/>
    <n v="730"/>
    <n v="721"/>
    <n v="750"/>
    <n v="790"/>
    <n v="704"/>
    <n v="710"/>
    <n v="555"/>
    <n v="0"/>
    <n v="0"/>
    <n v="0"/>
  </r>
  <r>
    <x v="2"/>
    <x v="10"/>
    <x v="30"/>
    <n v="418"/>
    <n v="413"/>
    <n v="430"/>
    <n v="449"/>
    <n v="514"/>
    <n v="519"/>
    <n v="554"/>
    <n v="574"/>
    <n v="618"/>
    <n v="647"/>
    <n v="699"/>
    <n v="764"/>
    <n v="0"/>
    <n v="0"/>
    <n v="0"/>
  </r>
  <r>
    <x v="2"/>
    <x v="10"/>
    <x v="31"/>
    <s v=":"/>
    <s v=":"/>
    <s v=":"/>
    <s v=":"/>
    <s v=":"/>
    <s v=":"/>
    <s v=":"/>
    <s v=":"/>
    <s v=":"/>
    <s v=":"/>
    <s v=":"/>
    <s v=":"/>
    <n v="0"/>
    <n v="0"/>
    <n v="0"/>
  </r>
  <r>
    <x v="2"/>
    <x v="10"/>
    <x v="32"/>
    <n v="1908"/>
    <n v="1991"/>
    <n v="2002"/>
    <n v="2148"/>
    <n v="2367"/>
    <n v="2681"/>
    <n v="2629"/>
    <n v="2799"/>
    <n v="2837"/>
    <n v="2928"/>
    <n v="2913"/>
    <n v="3254"/>
    <n v="0"/>
    <n v="0"/>
    <n v="0"/>
  </r>
  <r>
    <x v="2"/>
    <x v="10"/>
    <x v="33"/>
    <n v="1548"/>
    <n v="1356"/>
    <n v="1413"/>
    <n v="1600"/>
    <n v="1663"/>
    <n v="1808"/>
    <n v="1830"/>
    <n v="1912"/>
    <n v="1975"/>
    <n v="2080"/>
    <n v="2318"/>
    <n v="2546"/>
    <n v="0"/>
    <n v="0"/>
    <n v="0"/>
  </r>
  <r>
    <x v="2"/>
    <x v="10"/>
    <x v="34"/>
    <n v="2961"/>
    <n v="3218"/>
    <n v="3429"/>
    <n v="3520"/>
    <n v="3693"/>
    <n v="3743"/>
    <n v="4282"/>
    <n v="4352"/>
    <n v="4607"/>
    <n v="4827"/>
    <n v="5089"/>
    <n v="5089"/>
    <n v="0"/>
    <n v="0"/>
    <n v="0"/>
  </r>
  <r>
    <x v="2"/>
    <x v="10"/>
    <x v="35"/>
    <n v="3255"/>
    <n v="3493"/>
    <n v="3654"/>
    <n v="3828"/>
    <n v="4036"/>
    <n v="4314"/>
    <n v="4406"/>
    <n v="4670"/>
    <n v="4927"/>
    <n v="5102"/>
    <n v="5244"/>
    <n v="5506"/>
    <n v="0"/>
    <n v="0"/>
    <n v="0"/>
  </r>
  <r>
    <x v="2"/>
    <x v="10"/>
    <x v="36"/>
    <n v="7424"/>
    <n v="7936"/>
    <n v="8355"/>
    <n v="9101"/>
    <n v="9759"/>
    <n v="10258"/>
    <n v="10927"/>
    <n v="11379"/>
    <n v="12164"/>
    <n v="12336"/>
    <n v="13167"/>
    <n v="13868"/>
    <n v="0"/>
    <n v="0"/>
    <n v="0"/>
  </r>
  <r>
    <x v="2"/>
    <x v="10"/>
    <x v="37"/>
    <n v="780"/>
    <n v="825"/>
    <n v="803"/>
    <n v="839"/>
    <n v="859"/>
    <n v="972"/>
    <n v="988"/>
    <n v="1002"/>
    <n v="997"/>
    <n v="1064"/>
    <n v="1121"/>
    <n v="1157"/>
    <n v="0"/>
    <n v="0"/>
    <n v="0"/>
  </r>
  <r>
    <x v="2"/>
    <x v="10"/>
    <x v="38"/>
    <n v="0"/>
    <n v="0"/>
    <n v="0"/>
    <n v="0"/>
    <n v="0"/>
    <n v="0"/>
    <n v="0"/>
    <n v="0"/>
    <n v="0"/>
    <n v="0"/>
    <n v="0"/>
    <n v="0"/>
    <n v="0"/>
    <n v="0"/>
    <n v="0"/>
  </r>
  <r>
    <x v="2"/>
    <x v="10"/>
    <x v="39"/>
    <n v="12211"/>
    <n v="13085"/>
    <n v="13757"/>
    <n v="14593"/>
    <n v="15487"/>
    <n v="16152"/>
    <n v="17442"/>
    <n v="18098"/>
    <n v="19200"/>
    <n v="19678"/>
    <n v="20868"/>
    <n v="21608"/>
    <n v="0"/>
    <n v="0"/>
    <n v="0"/>
  </r>
  <r>
    <x v="2"/>
    <x v="10"/>
    <x v="40"/>
    <n v="4310"/>
    <n v="4563"/>
    <n v="4864"/>
    <n v="5145"/>
    <n v="5511"/>
    <n v="5556"/>
    <n v="6187"/>
    <n v="6388"/>
    <n v="6817"/>
    <n v="6756"/>
    <n v="7268"/>
    <n v="7359"/>
    <n v="0"/>
    <n v="0"/>
    <n v="0"/>
  </r>
  <r>
    <x v="2"/>
    <x v="10"/>
    <x v="41"/>
    <n v="7901"/>
    <n v="8522"/>
    <n v="8893"/>
    <n v="9448"/>
    <n v="9976"/>
    <n v="10596"/>
    <n v="11255"/>
    <n v="11710"/>
    <n v="12383"/>
    <n v="12922"/>
    <n v="13600"/>
    <n v="14249"/>
    <n v="0"/>
    <n v="0"/>
    <n v="0"/>
  </r>
  <r>
    <x v="2"/>
    <x v="11"/>
    <x v="0"/>
    <n v="29917"/>
    <n v="30351"/>
    <n v="30900"/>
    <n v="32223"/>
    <n v="33992"/>
    <n v="35318"/>
    <n v="36666"/>
    <n v="37331"/>
    <n v="38737"/>
    <n v="40119"/>
    <n v="42242"/>
    <n v="44616"/>
    <n v="0"/>
    <n v="0"/>
    <n v="0"/>
  </r>
  <r>
    <x v="2"/>
    <x v="11"/>
    <x v="1"/>
    <n v="139"/>
    <n v="128"/>
    <n v="142"/>
    <n v="150"/>
    <n v="195"/>
    <n v="203"/>
    <n v="212"/>
    <n v="222"/>
    <n v="230"/>
    <n v="247"/>
    <n v="247"/>
    <n v="268"/>
    <n v="0"/>
    <n v="0"/>
    <n v="0"/>
  </r>
  <r>
    <x v="2"/>
    <x v="11"/>
    <x v="2"/>
    <s v=":"/>
    <s v=":"/>
    <s v=":"/>
    <s v=":"/>
    <s v=":"/>
    <s v=":"/>
    <s v=":"/>
    <s v=":"/>
    <s v=":"/>
    <s v=":"/>
    <s v=":"/>
    <s v=":"/>
    <n v="0"/>
    <n v="0"/>
    <n v="0"/>
  </r>
  <r>
    <x v="2"/>
    <x v="11"/>
    <x v="3"/>
    <s v=":"/>
    <s v=":"/>
    <s v=":"/>
    <s v=":"/>
    <s v=":"/>
    <s v=":"/>
    <s v=":"/>
    <s v=":"/>
    <s v=":"/>
    <s v=":"/>
    <n v="99"/>
    <n v="81"/>
    <n v="0"/>
    <n v="0"/>
    <n v="0"/>
  </r>
  <r>
    <x v="2"/>
    <x v="11"/>
    <x v="4"/>
    <n v="84"/>
    <n v="62"/>
    <n v="88"/>
    <n v="73"/>
    <n v="80"/>
    <n v="67"/>
    <n v="67"/>
    <n v="65"/>
    <n v="53"/>
    <n v="22"/>
    <s v=":"/>
    <s v=":"/>
    <n v="0"/>
    <n v="0"/>
    <n v="0"/>
  </r>
  <r>
    <x v="2"/>
    <x v="11"/>
    <x v="5"/>
    <s v=":"/>
    <s v=":"/>
    <s v=":"/>
    <s v=":"/>
    <s v=":"/>
    <s v=":"/>
    <s v=":"/>
    <s v=":"/>
    <s v=":"/>
    <s v=":"/>
    <s v=":"/>
    <s v=":"/>
    <n v="0"/>
    <n v="0"/>
    <n v="0"/>
  </r>
  <r>
    <x v="2"/>
    <x v="11"/>
    <x v="6"/>
    <s v=":"/>
    <s v=":"/>
    <s v=":"/>
    <s v=":"/>
    <s v=":"/>
    <s v=":"/>
    <s v=":"/>
    <s v=":"/>
    <s v=":"/>
    <s v=":"/>
    <s v=":"/>
    <s v=":"/>
    <n v="0"/>
    <n v="0"/>
    <n v="0"/>
  </r>
  <r>
    <x v="2"/>
    <x v="11"/>
    <x v="7"/>
    <n v="5009"/>
    <n v="4870"/>
    <n v="4845"/>
    <n v="4938"/>
    <n v="4917"/>
    <n v="5029"/>
    <n v="5184"/>
    <n v="5138"/>
    <n v="5406"/>
    <n v="5444"/>
    <n v="5974"/>
    <n v="6599"/>
    <n v="0"/>
    <n v="0"/>
    <n v="0"/>
  </r>
  <r>
    <x v="2"/>
    <x v="11"/>
    <x v="8"/>
    <n v="167"/>
    <n v="219"/>
    <n v="238"/>
    <n v="218"/>
    <n v="253"/>
    <n v="277"/>
    <n v="260"/>
    <n v="247"/>
    <n v="247"/>
    <n v="258"/>
    <n v="270"/>
    <n v="266"/>
    <n v="0"/>
    <n v="0"/>
    <n v="0"/>
  </r>
  <r>
    <x v="2"/>
    <x v="11"/>
    <x v="9"/>
    <n v="40"/>
    <n v="38"/>
    <n v="42"/>
    <n v="43"/>
    <n v="41"/>
    <n v="41"/>
    <n v="39"/>
    <n v="38"/>
    <n v="33"/>
    <n v="36"/>
    <n v="43"/>
    <n v="44"/>
    <n v="0"/>
    <n v="0"/>
    <n v="0"/>
  </r>
  <r>
    <x v="2"/>
    <x v="11"/>
    <x v="10"/>
    <n v="179"/>
    <n v="169"/>
    <n v="175"/>
    <n v="173"/>
    <n v="172"/>
    <n v="156"/>
    <n v="166"/>
    <n v="161"/>
    <n v="171"/>
    <n v="189"/>
    <n v="195"/>
    <n v="209"/>
    <n v="0"/>
    <n v="0"/>
    <n v="0"/>
  </r>
  <r>
    <x v="2"/>
    <x v="11"/>
    <x v="11"/>
    <n v="92"/>
    <n v="85"/>
    <n v="83"/>
    <n v="74"/>
    <n v="75"/>
    <n v="76"/>
    <n v="69"/>
    <n v="74"/>
    <n v="71"/>
    <n v="86"/>
    <n v="79"/>
    <n v="91"/>
    <n v="0"/>
    <n v="0"/>
    <n v="0"/>
  </r>
  <r>
    <x v="2"/>
    <x v="11"/>
    <x v="12"/>
    <n v="1141"/>
    <n v="1291"/>
    <n v="1597"/>
    <n v="1440"/>
    <n v="1354"/>
    <n v="1317"/>
    <n v="1439"/>
    <n v="1527"/>
    <n v="1601"/>
    <n v="1688"/>
    <n v="1848"/>
    <n v="1906"/>
    <n v="0"/>
    <n v="0"/>
    <n v="0"/>
  </r>
  <r>
    <x v="2"/>
    <x v="11"/>
    <x v="13"/>
    <n v="390"/>
    <n v="418"/>
    <n v="402"/>
    <n v="430"/>
    <n v="480"/>
    <n v="502"/>
    <n v="506"/>
    <n v="517"/>
    <n v="546"/>
    <n v="498"/>
    <n v="628"/>
    <n v="688"/>
    <n v="0"/>
    <n v="0"/>
    <n v="0"/>
  </r>
  <r>
    <x v="2"/>
    <x v="11"/>
    <x v="14"/>
    <n v="457"/>
    <n v="433"/>
    <n v="263"/>
    <n v="362"/>
    <n v="282"/>
    <n v="240"/>
    <n v="230"/>
    <n v="252"/>
    <n v="211"/>
    <n v="257"/>
    <n v="262"/>
    <n v="286"/>
    <n v="0"/>
    <n v="0"/>
    <n v="0"/>
  </r>
  <r>
    <x v="2"/>
    <x v="11"/>
    <x v="15"/>
    <n v="1380"/>
    <n v="1256"/>
    <n v="1140"/>
    <n v="1263"/>
    <n v="1308"/>
    <n v="1349"/>
    <n v="1348"/>
    <n v="1264"/>
    <n v="1392"/>
    <n v="1351"/>
    <n v="1520"/>
    <n v="1718"/>
    <n v="0"/>
    <n v="0"/>
    <n v="0"/>
  </r>
  <r>
    <x v="2"/>
    <x v="11"/>
    <x v="16"/>
    <n v="444"/>
    <n v="363"/>
    <n v="273"/>
    <n v="264"/>
    <n v="277"/>
    <n v="290"/>
    <n v="318"/>
    <n v="254"/>
    <n v="241"/>
    <n v="122"/>
    <n v="136"/>
    <n v="276"/>
    <n v="0"/>
    <n v="0"/>
    <n v="0"/>
  </r>
  <r>
    <x v="2"/>
    <x v="11"/>
    <x v="17"/>
    <n v="80"/>
    <n v="36"/>
    <n v="47"/>
    <n v="48"/>
    <n v="51"/>
    <n v="45"/>
    <n v="44"/>
    <n v="48"/>
    <n v="46"/>
    <n v="60"/>
    <n v="72"/>
    <n v="67"/>
    <n v="0"/>
    <n v="0"/>
    <n v="0"/>
  </r>
  <r>
    <x v="2"/>
    <x v="11"/>
    <x v="18"/>
    <n v="639"/>
    <n v="562"/>
    <n v="585"/>
    <n v="623"/>
    <n v="624"/>
    <n v="736"/>
    <n v="765"/>
    <n v="756"/>
    <n v="847"/>
    <n v="899"/>
    <n v="921"/>
    <n v="1048"/>
    <n v="0"/>
    <n v="0"/>
    <n v="0"/>
  </r>
  <r>
    <x v="2"/>
    <x v="11"/>
    <x v="19"/>
    <n v="664"/>
    <n v="613"/>
    <n v="535"/>
    <n v="613"/>
    <n v="808"/>
    <n v="831"/>
    <n v="1015"/>
    <n v="958"/>
    <n v="1034"/>
    <n v="1050"/>
    <n v="1184"/>
    <n v="1201"/>
    <n v="0"/>
    <n v="0"/>
    <n v="0"/>
  </r>
  <r>
    <x v="2"/>
    <x v="11"/>
    <x v="20"/>
    <n v="284"/>
    <n v="368"/>
    <n v="373"/>
    <n v="396"/>
    <n v="388"/>
    <n v="357"/>
    <n v="365"/>
    <n v="391"/>
    <n v="422"/>
    <n v="438"/>
    <n v="440"/>
    <n v="476"/>
    <n v="0"/>
    <n v="0"/>
    <n v="0"/>
  </r>
  <r>
    <x v="2"/>
    <x v="11"/>
    <x v="21"/>
    <n v="2646"/>
    <n v="2491"/>
    <n v="2669"/>
    <n v="2861"/>
    <n v="3028"/>
    <n v="3062"/>
    <n v="3054"/>
    <n v="3153"/>
    <n v="3397"/>
    <n v="3754"/>
    <n v="3957"/>
    <n v="4205"/>
    <n v="0"/>
    <n v="0"/>
    <n v="0"/>
  </r>
  <r>
    <x v="2"/>
    <x v="11"/>
    <x v="22"/>
    <n v="3386"/>
    <n v="3339"/>
    <n v="3414"/>
    <n v="3532"/>
    <n v="3719"/>
    <n v="3925"/>
    <n v="3912"/>
    <n v="4083"/>
    <n v="4179"/>
    <n v="4248"/>
    <n v="4367"/>
    <n v="4571"/>
    <n v="0"/>
    <n v="0"/>
    <n v="0"/>
  </r>
  <r>
    <x v="2"/>
    <x v="11"/>
    <x v="23"/>
    <n v="0"/>
    <n v="0"/>
    <n v="0"/>
    <n v="0"/>
    <n v="0"/>
    <n v="0"/>
    <n v="0"/>
    <n v="0"/>
    <n v="0"/>
    <n v="0"/>
    <n v="0"/>
    <n v="0"/>
    <n v="0"/>
    <n v="0"/>
    <n v="0"/>
  </r>
  <r>
    <x v="2"/>
    <x v="11"/>
    <x v="24"/>
    <n v="29"/>
    <n v="0"/>
    <n v="0"/>
    <n v="7"/>
    <n v="8"/>
    <n v="10"/>
    <n v="10"/>
    <n v="15"/>
    <n v="15"/>
    <n v="16"/>
    <n v="13"/>
    <n v="14"/>
    <n v="0"/>
    <n v="0"/>
    <n v="0"/>
  </r>
  <r>
    <x v="2"/>
    <x v="11"/>
    <x v="25"/>
    <n v="1100"/>
    <n v="1026"/>
    <n v="1067"/>
    <n v="1085"/>
    <n v="1106"/>
    <n v="1160"/>
    <n v="1223"/>
    <n v="1052"/>
    <n v="1222"/>
    <n v="1249"/>
    <s v=":"/>
    <s v=":"/>
    <n v="0"/>
    <n v="0"/>
    <n v="0"/>
  </r>
  <r>
    <x v="2"/>
    <x v="11"/>
    <x v="26"/>
    <n v="202"/>
    <n v="214"/>
    <n v="196"/>
    <n v="177"/>
    <n v="199"/>
    <n v="208"/>
    <n v="213"/>
    <n v="221"/>
    <n v="181"/>
    <n v="208"/>
    <s v=":"/>
    <s v=":"/>
    <n v="0"/>
    <n v="0"/>
    <n v="0"/>
  </r>
  <r>
    <x v="2"/>
    <x v="11"/>
    <x v="27"/>
    <n v="501"/>
    <n v="492"/>
    <n v="529"/>
    <n v="492"/>
    <n v="525"/>
    <n v="584"/>
    <n v="607"/>
    <n v="639"/>
    <n v="697"/>
    <n v="686"/>
    <n v="699"/>
    <n v="788"/>
    <n v="0"/>
    <n v="0"/>
    <n v="0"/>
  </r>
  <r>
    <x v="2"/>
    <x v="11"/>
    <x v="28"/>
    <n v="781"/>
    <n v="740"/>
    <n v="750"/>
    <n v="720"/>
    <n v="788"/>
    <n v="870"/>
    <n v="838"/>
    <n v="759"/>
    <n v="750"/>
    <n v="714"/>
    <n v="761"/>
    <n v="787"/>
    <n v="0"/>
    <n v="0"/>
    <n v="0"/>
  </r>
  <r>
    <x v="2"/>
    <x v="11"/>
    <x v="29"/>
    <n v="536"/>
    <n v="578"/>
    <n v="511"/>
    <n v="502"/>
    <n v="539"/>
    <n v="544"/>
    <n v="563"/>
    <n v="535"/>
    <n v="546"/>
    <n v="539"/>
    <n v="539"/>
    <n v="510"/>
    <n v="0"/>
    <n v="0"/>
    <n v="0"/>
  </r>
  <r>
    <x v="2"/>
    <x v="11"/>
    <x v="30"/>
    <n v="303"/>
    <n v="292"/>
    <n v="253"/>
    <n v="243"/>
    <n v="289"/>
    <n v="321"/>
    <n v="310"/>
    <n v="330"/>
    <n v="350"/>
    <n v="377"/>
    <n v="413"/>
    <n v="468"/>
    <n v="0"/>
    <n v="0"/>
    <n v="0"/>
  </r>
  <r>
    <x v="2"/>
    <x v="11"/>
    <x v="31"/>
    <s v=":"/>
    <s v=":"/>
    <s v=":"/>
    <s v=":"/>
    <s v=":"/>
    <s v=":"/>
    <s v=":"/>
    <s v=":"/>
    <s v=":"/>
    <s v=":"/>
    <s v=":"/>
    <s v=":"/>
    <n v="0"/>
    <n v="0"/>
    <n v="0"/>
  </r>
  <r>
    <x v="2"/>
    <x v="11"/>
    <x v="32"/>
    <n v="1296"/>
    <n v="1302"/>
    <n v="1332"/>
    <n v="1435"/>
    <n v="1554"/>
    <n v="1458"/>
    <n v="1638"/>
    <n v="1607"/>
    <n v="1708"/>
    <n v="1851"/>
    <n v="1930"/>
    <n v="1945"/>
    <n v="0"/>
    <n v="0"/>
    <n v="0"/>
  </r>
  <r>
    <x v="2"/>
    <x v="11"/>
    <x v="33"/>
    <n v="1087"/>
    <n v="1052"/>
    <n v="1115"/>
    <n v="1112"/>
    <n v="1128"/>
    <n v="1135"/>
    <n v="1107"/>
    <n v="1048"/>
    <n v="1059"/>
    <n v="1192"/>
    <n v="1250"/>
    <n v="1553"/>
    <n v="0"/>
    <n v="0"/>
    <n v="0"/>
  </r>
  <r>
    <x v="2"/>
    <x v="11"/>
    <x v="34"/>
    <n v="1990"/>
    <n v="2352"/>
    <n v="2447"/>
    <n v="2480"/>
    <n v="2582"/>
    <n v="2880"/>
    <n v="3149"/>
    <n v="3157"/>
    <n v="3140"/>
    <n v="3198"/>
    <n v="3290"/>
    <n v="3435"/>
    <n v="0"/>
    <n v="0"/>
    <n v="0"/>
  </r>
  <r>
    <x v="2"/>
    <x v="11"/>
    <x v="35"/>
    <n v="2615"/>
    <n v="2771"/>
    <n v="2825"/>
    <n v="2994"/>
    <n v="3134"/>
    <n v="3277"/>
    <n v="3352"/>
    <n v="3541"/>
    <n v="3712"/>
    <n v="3852"/>
    <n v="4039"/>
    <n v="4181"/>
    <n v="0"/>
    <n v="0"/>
    <n v="0"/>
  </r>
  <r>
    <x v="2"/>
    <x v="11"/>
    <x v="36"/>
    <n v="6538"/>
    <n v="6938"/>
    <n v="7063"/>
    <n v="7613"/>
    <n v="8188"/>
    <n v="8492"/>
    <n v="8914"/>
    <n v="9473"/>
    <n v="9710"/>
    <n v="10079"/>
    <n v="10534"/>
    <n v="10872"/>
    <n v="0"/>
    <n v="0"/>
    <n v="0"/>
  </r>
  <r>
    <x v="2"/>
    <x v="11"/>
    <x v="37"/>
    <n v="636"/>
    <n v="654"/>
    <n v="690"/>
    <n v="735"/>
    <n v="740"/>
    <n v="827"/>
    <n v="849"/>
    <n v="853"/>
    <n v="829"/>
    <n v="860"/>
    <n v="873"/>
    <n v="920"/>
    <n v="0"/>
    <n v="0"/>
    <n v="0"/>
  </r>
  <r>
    <x v="2"/>
    <x v="11"/>
    <x v="38"/>
    <n v="0"/>
    <n v="0"/>
    <n v="0"/>
    <n v="0"/>
    <n v="0"/>
    <n v="0"/>
    <n v="0"/>
    <n v="0"/>
    <n v="0"/>
    <n v="0"/>
    <n v="0"/>
    <n v="0"/>
    <n v="0"/>
    <n v="0"/>
    <n v="0"/>
  </r>
  <r>
    <x v="2"/>
    <x v="11"/>
    <x v="39"/>
    <n v="9845"/>
    <n v="10671"/>
    <n v="11147"/>
    <n v="11722"/>
    <n v="12477"/>
    <n v="13155"/>
    <n v="13797"/>
    <n v="14387"/>
    <n v="14591"/>
    <n v="15041"/>
    <n v="15811"/>
    <n v="16444"/>
    <n v="0"/>
    <n v="0"/>
    <n v="0"/>
  </r>
  <r>
    <x v="2"/>
    <x v="11"/>
    <x v="40"/>
    <n v="3181"/>
    <n v="3362"/>
    <n v="3551"/>
    <n v="3678"/>
    <n v="3915"/>
    <n v="4158"/>
    <n v="4419"/>
    <n v="4717"/>
    <n v="4458"/>
    <n v="4557"/>
    <n v="4867"/>
    <n v="5029"/>
    <n v="0"/>
    <n v="0"/>
    <n v="0"/>
  </r>
  <r>
    <x v="2"/>
    <x v="11"/>
    <x v="41"/>
    <n v="6664"/>
    <n v="7309"/>
    <n v="7596"/>
    <n v="8044"/>
    <n v="8562"/>
    <n v="8997"/>
    <n v="9378"/>
    <n v="9670"/>
    <n v="10133"/>
    <n v="10484"/>
    <n v="10944"/>
    <n v="11415"/>
    <n v="0"/>
    <n v="0"/>
    <n v="0"/>
  </r>
  <r>
    <x v="2"/>
    <x v="12"/>
    <x v="0"/>
    <n v="0"/>
    <n v="0"/>
    <n v="0"/>
    <n v="0"/>
    <n v="0"/>
    <n v="0"/>
    <n v="0"/>
    <n v="0"/>
    <n v="0"/>
    <n v="0"/>
    <n v="0"/>
    <n v="0"/>
    <n v="79814"/>
    <n v="84658"/>
    <n v="90876"/>
  </r>
  <r>
    <x v="2"/>
    <x v="12"/>
    <x v="1"/>
    <n v="0"/>
    <n v="0"/>
    <n v="0"/>
    <n v="0"/>
    <n v="0"/>
    <n v="0"/>
    <n v="0"/>
    <n v="0"/>
    <n v="0"/>
    <n v="0"/>
    <n v="0"/>
    <n v="0"/>
    <n v="384"/>
    <n v="400"/>
    <n v="433"/>
  </r>
  <r>
    <x v="2"/>
    <x v="12"/>
    <x v="2"/>
    <n v="0"/>
    <n v="0"/>
    <n v="0"/>
    <n v="0"/>
    <n v="0"/>
    <n v="0"/>
    <n v="0"/>
    <n v="0"/>
    <n v="0"/>
    <n v="0"/>
    <n v="0"/>
    <n v="0"/>
    <n v="169"/>
    <n v="181"/>
    <n v="218"/>
  </r>
  <r>
    <x v="2"/>
    <x v="12"/>
    <x v="3"/>
    <n v="0"/>
    <n v="0"/>
    <n v="0"/>
    <n v="0"/>
    <n v="0"/>
    <n v="0"/>
    <n v="0"/>
    <n v="0"/>
    <n v="0"/>
    <n v="0"/>
    <n v="0"/>
    <n v="0"/>
    <n v="105"/>
    <n v="108"/>
    <n v="108"/>
  </r>
  <r>
    <x v="2"/>
    <x v="12"/>
    <x v="4"/>
    <n v="0"/>
    <n v="0"/>
    <n v="0"/>
    <n v="0"/>
    <n v="0"/>
    <n v="0"/>
    <n v="0"/>
    <n v="0"/>
    <n v="0"/>
    <n v="0"/>
    <n v="0"/>
    <n v="0"/>
    <n v="362"/>
    <n v="400"/>
    <n v="838"/>
  </r>
  <r>
    <x v="2"/>
    <x v="12"/>
    <x v="5"/>
    <n v="0"/>
    <n v="0"/>
    <n v="0"/>
    <n v="0"/>
    <n v="0"/>
    <n v="0"/>
    <n v="0"/>
    <n v="0"/>
    <n v="0"/>
    <n v="0"/>
    <n v="0"/>
    <n v="0"/>
    <n v="0"/>
    <n v="0"/>
    <n v="0"/>
  </r>
  <r>
    <x v="2"/>
    <x v="12"/>
    <x v="6"/>
    <n v="0"/>
    <n v="0"/>
    <n v="0"/>
    <n v="0"/>
    <n v="0"/>
    <n v="0"/>
    <n v="0"/>
    <n v="0"/>
    <n v="0"/>
    <n v="0"/>
    <n v="0"/>
    <n v="0"/>
    <n v="362"/>
    <n v="400"/>
    <n v="838"/>
  </r>
  <r>
    <x v="2"/>
    <x v="12"/>
    <x v="7"/>
    <n v="0"/>
    <n v="0"/>
    <n v="0"/>
    <n v="0"/>
    <n v="0"/>
    <n v="0"/>
    <n v="0"/>
    <n v="0"/>
    <n v="0"/>
    <n v="0"/>
    <n v="0"/>
    <n v="0"/>
    <n v="10540"/>
    <n v="10786"/>
    <n v="11652"/>
  </r>
  <r>
    <x v="2"/>
    <x v="12"/>
    <x v="8"/>
    <n v="0"/>
    <n v="0"/>
    <n v="0"/>
    <n v="0"/>
    <n v="0"/>
    <n v="0"/>
    <n v="0"/>
    <n v="0"/>
    <n v="0"/>
    <n v="0"/>
    <n v="0"/>
    <n v="0"/>
    <s v=":"/>
    <s v=":"/>
    <s v=":"/>
  </r>
  <r>
    <x v="2"/>
    <x v="12"/>
    <x v="9"/>
    <n v="0"/>
    <n v="0"/>
    <n v="0"/>
    <n v="0"/>
    <n v="0"/>
    <n v="0"/>
    <n v="0"/>
    <n v="0"/>
    <n v="0"/>
    <n v="0"/>
    <n v="0"/>
    <n v="0"/>
    <n v="88"/>
    <n v="96"/>
    <n v="114"/>
  </r>
  <r>
    <x v="2"/>
    <x v="12"/>
    <x v="10"/>
    <n v="0"/>
    <n v="0"/>
    <n v="0"/>
    <n v="0"/>
    <n v="0"/>
    <n v="0"/>
    <n v="0"/>
    <n v="0"/>
    <n v="0"/>
    <n v="0"/>
    <n v="0"/>
    <n v="0"/>
    <s v=":"/>
    <s v=":"/>
    <s v=":"/>
  </r>
  <r>
    <x v="2"/>
    <x v="12"/>
    <x v="11"/>
    <n v="0"/>
    <n v="0"/>
    <n v="0"/>
    <n v="0"/>
    <n v="0"/>
    <n v="0"/>
    <n v="0"/>
    <n v="0"/>
    <n v="0"/>
    <n v="0"/>
    <n v="0"/>
    <n v="0"/>
    <s v=":"/>
    <s v=":"/>
    <s v=":"/>
  </r>
  <r>
    <x v="2"/>
    <x v="12"/>
    <x v="12"/>
    <n v="0"/>
    <n v="0"/>
    <n v="0"/>
    <n v="0"/>
    <n v="0"/>
    <n v="0"/>
    <n v="0"/>
    <n v="0"/>
    <n v="0"/>
    <n v="0"/>
    <n v="0"/>
    <n v="0"/>
    <n v="741"/>
    <n v="883"/>
    <n v="910"/>
  </r>
  <r>
    <x v="2"/>
    <x v="12"/>
    <x v="13"/>
    <n v="0"/>
    <n v="0"/>
    <n v="0"/>
    <n v="0"/>
    <n v="0"/>
    <n v="0"/>
    <n v="0"/>
    <n v="0"/>
    <n v="0"/>
    <n v="0"/>
    <n v="0"/>
    <n v="0"/>
    <n v="724"/>
    <n v="792"/>
    <n v="904"/>
  </r>
  <r>
    <x v="2"/>
    <x v="12"/>
    <x v="14"/>
    <n v="0"/>
    <n v="0"/>
    <n v="0"/>
    <n v="0"/>
    <n v="0"/>
    <n v="0"/>
    <n v="0"/>
    <n v="0"/>
    <n v="0"/>
    <n v="0"/>
    <n v="0"/>
    <n v="0"/>
    <n v="1254"/>
    <n v="1239"/>
    <n v="1362"/>
  </r>
  <r>
    <x v="2"/>
    <x v="12"/>
    <x v="15"/>
    <n v="0"/>
    <n v="0"/>
    <n v="0"/>
    <n v="0"/>
    <n v="0"/>
    <n v="0"/>
    <n v="0"/>
    <n v="0"/>
    <n v="0"/>
    <n v="0"/>
    <n v="0"/>
    <n v="0"/>
    <n v="3879"/>
    <n v="3466"/>
    <n v="3847"/>
  </r>
  <r>
    <x v="2"/>
    <x v="12"/>
    <x v="16"/>
    <n v="0"/>
    <n v="0"/>
    <n v="0"/>
    <n v="0"/>
    <n v="0"/>
    <n v="0"/>
    <n v="0"/>
    <n v="0"/>
    <n v="0"/>
    <n v="0"/>
    <n v="0"/>
    <n v="0"/>
    <n v="601"/>
    <n v="631"/>
    <n v="641"/>
  </r>
  <r>
    <x v="2"/>
    <x v="12"/>
    <x v="17"/>
    <n v="0"/>
    <n v="0"/>
    <n v="0"/>
    <n v="0"/>
    <n v="0"/>
    <n v="0"/>
    <n v="0"/>
    <n v="0"/>
    <n v="0"/>
    <n v="0"/>
    <n v="0"/>
    <n v="0"/>
    <n v="325"/>
    <n v="366"/>
    <n v="385"/>
  </r>
  <r>
    <x v="2"/>
    <x v="12"/>
    <x v="18"/>
    <n v="0"/>
    <n v="0"/>
    <n v="0"/>
    <n v="0"/>
    <n v="0"/>
    <n v="0"/>
    <n v="0"/>
    <n v="0"/>
    <n v="0"/>
    <n v="0"/>
    <n v="0"/>
    <n v="0"/>
    <n v="795"/>
    <n v="934"/>
    <n v="969"/>
  </r>
  <r>
    <x v="2"/>
    <x v="12"/>
    <x v="19"/>
    <n v="0"/>
    <n v="0"/>
    <n v="0"/>
    <n v="0"/>
    <n v="0"/>
    <n v="0"/>
    <n v="0"/>
    <n v="0"/>
    <n v="0"/>
    <n v="0"/>
    <n v="0"/>
    <n v="0"/>
    <n v="988"/>
    <n v="1266"/>
    <n v="1245"/>
  </r>
  <r>
    <x v="2"/>
    <x v="12"/>
    <x v="20"/>
    <n v="0"/>
    <n v="0"/>
    <n v="0"/>
    <n v="0"/>
    <n v="0"/>
    <n v="0"/>
    <n v="0"/>
    <n v="0"/>
    <n v="0"/>
    <n v="0"/>
    <n v="0"/>
    <n v="0"/>
    <n v="680"/>
    <n v="715"/>
    <n v="754"/>
  </r>
  <r>
    <x v="2"/>
    <x v="12"/>
    <x v="21"/>
    <n v="0"/>
    <n v="0"/>
    <n v="0"/>
    <n v="0"/>
    <n v="0"/>
    <n v="0"/>
    <n v="0"/>
    <n v="0"/>
    <n v="0"/>
    <n v="0"/>
    <n v="0"/>
    <n v="0"/>
    <n v="8130"/>
    <n v="8979"/>
    <n v="9871"/>
  </r>
  <r>
    <x v="2"/>
    <x v="12"/>
    <x v="22"/>
    <n v="0"/>
    <n v="0"/>
    <n v="0"/>
    <n v="0"/>
    <n v="0"/>
    <n v="0"/>
    <n v="0"/>
    <n v="0"/>
    <n v="0"/>
    <n v="0"/>
    <n v="0"/>
    <n v="0"/>
    <n v="8284"/>
    <n v="8939"/>
    <n v="9444"/>
  </r>
  <r>
    <x v="2"/>
    <x v="12"/>
    <x v="23"/>
    <n v="0"/>
    <n v="0"/>
    <n v="0"/>
    <n v="0"/>
    <n v="0"/>
    <n v="0"/>
    <n v="0"/>
    <n v="0"/>
    <n v="0"/>
    <n v="0"/>
    <n v="0"/>
    <n v="0"/>
    <n v="0"/>
    <n v="0"/>
    <n v="0"/>
  </r>
  <r>
    <x v="2"/>
    <x v="12"/>
    <x v="24"/>
    <n v="0"/>
    <n v="0"/>
    <n v="0"/>
    <n v="0"/>
    <n v="0"/>
    <n v="0"/>
    <n v="0"/>
    <n v="0"/>
    <n v="0"/>
    <n v="0"/>
    <n v="0"/>
    <n v="0"/>
    <n v="570"/>
    <n v="359"/>
    <n v="367"/>
  </r>
  <r>
    <x v="2"/>
    <x v="12"/>
    <x v="25"/>
    <n v="0"/>
    <n v="0"/>
    <n v="0"/>
    <n v="0"/>
    <n v="0"/>
    <n v="0"/>
    <n v="0"/>
    <n v="0"/>
    <n v="0"/>
    <n v="0"/>
    <n v="0"/>
    <n v="0"/>
    <n v="3119"/>
    <n v="3377"/>
    <n v="2944"/>
  </r>
  <r>
    <x v="2"/>
    <x v="12"/>
    <x v="26"/>
    <n v="0"/>
    <n v="0"/>
    <n v="0"/>
    <n v="0"/>
    <n v="0"/>
    <n v="0"/>
    <n v="0"/>
    <n v="0"/>
    <n v="0"/>
    <n v="0"/>
    <n v="0"/>
    <n v="0"/>
    <n v="321"/>
    <n v="330"/>
    <n v="359"/>
  </r>
  <r>
    <x v="2"/>
    <x v="12"/>
    <x v="27"/>
    <n v="0"/>
    <n v="0"/>
    <n v="0"/>
    <n v="0"/>
    <n v="0"/>
    <n v="0"/>
    <n v="0"/>
    <n v="0"/>
    <n v="0"/>
    <n v="0"/>
    <n v="0"/>
    <n v="0"/>
    <n v="1397"/>
    <n v="1512"/>
    <n v="1867"/>
  </r>
  <r>
    <x v="2"/>
    <x v="12"/>
    <x v="28"/>
    <n v="0"/>
    <n v="0"/>
    <n v="0"/>
    <n v="0"/>
    <n v="0"/>
    <n v="0"/>
    <n v="0"/>
    <n v="0"/>
    <n v="0"/>
    <n v="0"/>
    <n v="0"/>
    <n v="0"/>
    <n v="1751"/>
    <n v="1997"/>
    <n v="2143"/>
  </r>
  <r>
    <x v="2"/>
    <x v="12"/>
    <x v="29"/>
    <n v="0"/>
    <n v="0"/>
    <n v="0"/>
    <n v="0"/>
    <n v="0"/>
    <n v="0"/>
    <n v="0"/>
    <n v="0"/>
    <n v="0"/>
    <n v="0"/>
    <n v="0"/>
    <n v="0"/>
    <n v="1540"/>
    <n v="1614"/>
    <n v="1679"/>
  </r>
  <r>
    <x v="2"/>
    <x v="12"/>
    <x v="30"/>
    <n v="0"/>
    <n v="0"/>
    <n v="0"/>
    <n v="0"/>
    <n v="0"/>
    <n v="0"/>
    <n v="0"/>
    <n v="0"/>
    <n v="0"/>
    <n v="0"/>
    <n v="0"/>
    <n v="0"/>
    <n v="720"/>
    <n v="793"/>
    <n v="899"/>
  </r>
  <r>
    <x v="2"/>
    <x v="12"/>
    <x v="31"/>
    <n v="0"/>
    <n v="0"/>
    <n v="0"/>
    <n v="0"/>
    <n v="0"/>
    <n v="0"/>
    <n v="0"/>
    <n v="0"/>
    <n v="0"/>
    <n v="0"/>
    <n v="0"/>
    <n v="0"/>
    <n v="0"/>
    <s v=":"/>
    <s v=":"/>
  </r>
  <r>
    <x v="2"/>
    <x v="12"/>
    <x v="32"/>
    <n v="0"/>
    <n v="0"/>
    <n v="0"/>
    <n v="0"/>
    <n v="0"/>
    <n v="0"/>
    <n v="0"/>
    <n v="0"/>
    <n v="0"/>
    <n v="0"/>
    <n v="0"/>
    <n v="0"/>
    <n v="3399"/>
    <n v="3726"/>
    <n v="4185"/>
  </r>
  <r>
    <x v="2"/>
    <x v="12"/>
    <x v="33"/>
    <n v="0"/>
    <n v="0"/>
    <n v="0"/>
    <n v="0"/>
    <n v="0"/>
    <n v="0"/>
    <n v="0"/>
    <n v="0"/>
    <n v="0"/>
    <n v="0"/>
    <n v="0"/>
    <n v="0"/>
    <n v="2581"/>
    <n v="2540"/>
    <n v="2971"/>
  </r>
  <r>
    <x v="2"/>
    <x v="12"/>
    <x v="34"/>
    <n v="0"/>
    <n v="0"/>
    <n v="0"/>
    <n v="0"/>
    <n v="0"/>
    <n v="0"/>
    <n v="0"/>
    <n v="0"/>
    <n v="0"/>
    <n v="0"/>
    <n v="0"/>
    <n v="0"/>
    <n v="6781"/>
    <n v="6885"/>
    <n v="7175"/>
  </r>
  <r>
    <x v="2"/>
    <x v="12"/>
    <x v="35"/>
    <n v="0"/>
    <n v="0"/>
    <n v="0"/>
    <n v="0"/>
    <n v="0"/>
    <n v="0"/>
    <n v="0"/>
    <n v="0"/>
    <n v="0"/>
    <n v="0"/>
    <n v="0"/>
    <n v="0"/>
    <n v="7805"/>
    <n v="8171"/>
    <n v="8682"/>
  </r>
  <r>
    <x v="2"/>
    <x v="12"/>
    <x v="36"/>
    <n v="0"/>
    <n v="0"/>
    <n v="0"/>
    <n v="0"/>
    <n v="0"/>
    <n v="0"/>
    <n v="0"/>
    <n v="0"/>
    <n v="0"/>
    <n v="0"/>
    <n v="0"/>
    <n v="0"/>
    <n v="18165"/>
    <n v="19380"/>
    <n v="20602"/>
  </r>
  <r>
    <x v="2"/>
    <x v="12"/>
    <x v="37"/>
    <n v="0"/>
    <n v="0"/>
    <n v="0"/>
    <n v="0"/>
    <n v="0"/>
    <n v="0"/>
    <n v="0"/>
    <n v="0"/>
    <n v="0"/>
    <n v="0"/>
    <n v="0"/>
    <n v="0"/>
    <n v="2023"/>
    <n v="2200"/>
    <n v="2440"/>
  </r>
  <r>
    <x v="2"/>
    <x v="12"/>
    <x v="38"/>
    <n v="0"/>
    <n v="0"/>
    <n v="0"/>
    <n v="0"/>
    <n v="0"/>
    <n v="0"/>
    <n v="0"/>
    <n v="0"/>
    <n v="0"/>
    <n v="0"/>
    <n v="0"/>
    <n v="0"/>
    <n v="0"/>
    <n v="0"/>
    <n v="0"/>
  </r>
  <r>
    <x v="2"/>
    <x v="12"/>
    <x v="39"/>
    <n v="0"/>
    <n v="0"/>
    <n v="0"/>
    <n v="0"/>
    <n v="0"/>
    <n v="0"/>
    <n v="0"/>
    <n v="0"/>
    <n v="0"/>
    <n v="0"/>
    <n v="0"/>
    <n v="0"/>
    <n v="29035"/>
    <n v="30350"/>
    <n v="32305"/>
  </r>
  <r>
    <x v="2"/>
    <x v="12"/>
    <x v="40"/>
    <n v="0"/>
    <n v="0"/>
    <n v="0"/>
    <n v="0"/>
    <n v="0"/>
    <n v="0"/>
    <n v="0"/>
    <n v="0"/>
    <n v="0"/>
    <n v="0"/>
    <n v="0"/>
    <n v="0"/>
    <n v="9655"/>
    <n v="10319"/>
    <n v="10877"/>
  </r>
  <r>
    <x v="2"/>
    <x v="12"/>
    <x v="41"/>
    <n v="0"/>
    <n v="0"/>
    <n v="0"/>
    <n v="0"/>
    <n v="0"/>
    <n v="0"/>
    <n v="0"/>
    <n v="0"/>
    <n v="0"/>
    <n v="0"/>
    <n v="0"/>
    <n v="0"/>
    <n v="19380"/>
    <n v="20031"/>
    <n v="21428"/>
  </r>
  <r>
    <x v="2"/>
    <x v="13"/>
    <x v="0"/>
    <n v="17587"/>
    <n v="18573"/>
    <n v="18827"/>
    <n v="19836"/>
    <n v="21244"/>
    <n v="22398"/>
    <n v="22912"/>
    <n v="23777"/>
    <n v="24074"/>
    <n v="24704"/>
    <n v="26057"/>
    <n v="27041"/>
    <n v="0"/>
    <n v="0"/>
    <n v="0"/>
  </r>
  <r>
    <x v="2"/>
    <x v="13"/>
    <x v="1"/>
    <n v="121"/>
    <n v="116"/>
    <n v="124"/>
    <n v="132"/>
    <n v="110"/>
    <n v="107"/>
    <n v="119"/>
    <n v="122"/>
    <n v="133"/>
    <n v="136"/>
    <n v="148"/>
    <n v="159"/>
    <n v="0"/>
    <n v="0"/>
    <n v="0"/>
  </r>
  <r>
    <x v="2"/>
    <x v="13"/>
    <x v="2"/>
    <s v=":"/>
    <s v=":"/>
    <s v=":"/>
    <s v=":"/>
    <s v=":"/>
    <s v=":"/>
    <s v=":"/>
    <s v=":"/>
    <s v=":"/>
    <s v=":"/>
    <s v=":"/>
    <s v=":"/>
    <n v="0"/>
    <n v="0"/>
    <n v="0"/>
  </r>
  <r>
    <x v="2"/>
    <x v="13"/>
    <x v="3"/>
    <s v=":"/>
    <s v=":"/>
    <s v=":"/>
    <s v=":"/>
    <s v=":"/>
    <s v=":"/>
    <s v=":"/>
    <s v=":"/>
    <s v=":"/>
    <s v=":"/>
    <n v="56"/>
    <n v="56"/>
    <n v="0"/>
    <n v="0"/>
    <n v="0"/>
  </r>
  <r>
    <x v="2"/>
    <x v="13"/>
    <x v="4"/>
    <n v="27"/>
    <n v="545"/>
    <n v="413"/>
    <n v="372"/>
    <n v="456"/>
    <n v="531"/>
    <n v="482"/>
    <n v="625"/>
    <n v="398"/>
    <n v="297"/>
    <n v="243"/>
    <n v="252"/>
    <n v="0"/>
    <n v="0"/>
    <n v="0"/>
  </r>
  <r>
    <x v="2"/>
    <x v="13"/>
    <x v="5"/>
    <n v="0"/>
    <n v="0"/>
    <n v="0"/>
    <n v="0"/>
    <n v="0"/>
    <n v="0"/>
    <n v="0"/>
    <n v="0"/>
    <n v="0"/>
    <n v="0"/>
    <n v="0"/>
    <n v="0"/>
    <n v="0"/>
    <n v="0"/>
    <n v="0"/>
  </r>
  <r>
    <x v="2"/>
    <x v="13"/>
    <x v="6"/>
    <n v="27"/>
    <n v="545"/>
    <n v="413"/>
    <n v="372"/>
    <n v="456"/>
    <n v="531"/>
    <n v="482"/>
    <n v="625"/>
    <n v="398"/>
    <n v="297"/>
    <n v="243"/>
    <n v="252"/>
    <n v="0"/>
    <n v="0"/>
    <n v="0"/>
  </r>
  <r>
    <x v="2"/>
    <x v="13"/>
    <x v="7"/>
    <n v="2615"/>
    <n v="2476"/>
    <n v="2524"/>
    <n v="2659"/>
    <n v="2690"/>
    <n v="2840"/>
    <n v="2895"/>
    <n v="2774"/>
    <n v="2612"/>
    <n v="2607"/>
    <n v="2674"/>
    <n v="2807"/>
    <n v="0"/>
    <n v="0"/>
    <n v="0"/>
  </r>
  <r>
    <x v="2"/>
    <x v="13"/>
    <x v="8"/>
    <n v="189"/>
    <n v="179"/>
    <n v="196"/>
    <n v="213"/>
    <n v="224"/>
    <n v="235"/>
    <n v="251"/>
    <n v="260"/>
    <n v="284"/>
    <n v="282"/>
    <n v="280"/>
    <n v="271"/>
    <n v="0"/>
    <n v="0"/>
    <n v="0"/>
  </r>
  <r>
    <x v="2"/>
    <x v="13"/>
    <x v="9"/>
    <s v=":"/>
    <s v=":"/>
    <s v=":"/>
    <s v=":"/>
    <s v=":"/>
    <s v=":"/>
    <s v=":"/>
    <s v=":"/>
    <s v=":"/>
    <s v=":"/>
    <n v="7"/>
    <n v="7"/>
    <n v="0"/>
    <n v="0"/>
    <n v="0"/>
  </r>
  <r>
    <x v="2"/>
    <x v="13"/>
    <x v="10"/>
    <n v="321"/>
    <n v="290"/>
    <n v="345"/>
    <n v="318"/>
    <n v="345"/>
    <n v="344"/>
    <n v="326"/>
    <n v="348"/>
    <n v="372"/>
    <n v="397"/>
    <n v="433"/>
    <n v="461"/>
    <n v="0"/>
    <n v="0"/>
    <n v="0"/>
  </r>
  <r>
    <x v="2"/>
    <x v="13"/>
    <x v="11"/>
    <n v="49"/>
    <n v="46"/>
    <n v="49"/>
    <n v="53"/>
    <n v="52"/>
    <n v="62"/>
    <n v="63"/>
    <n v="60"/>
    <n v="57"/>
    <n v="56"/>
    <n v="52"/>
    <n v="53"/>
    <n v="0"/>
    <n v="0"/>
    <n v="0"/>
  </r>
  <r>
    <x v="2"/>
    <x v="13"/>
    <x v="12"/>
    <n v="152"/>
    <n v="155"/>
    <n v="171"/>
    <n v="184"/>
    <n v="161"/>
    <n v="155"/>
    <n v="170"/>
    <n v="173"/>
    <n v="177"/>
    <n v="205"/>
    <s v=":"/>
    <s v=":"/>
    <n v="0"/>
    <n v="0"/>
    <n v="0"/>
  </r>
  <r>
    <x v="2"/>
    <x v="13"/>
    <x v="13"/>
    <n v="180"/>
    <n v="157"/>
    <n v="184"/>
    <n v="199"/>
    <n v="194"/>
    <n v="201"/>
    <n v="218"/>
    <n v="214"/>
    <n v="249"/>
    <n v="271"/>
    <n v="299"/>
    <n v="311"/>
    <n v="0"/>
    <n v="0"/>
    <n v="0"/>
  </r>
  <r>
    <x v="2"/>
    <x v="13"/>
    <x v="14"/>
    <s v=":"/>
    <s v=":"/>
    <s v=":"/>
    <s v=":"/>
    <s v=":"/>
    <s v=":"/>
    <s v=":"/>
    <s v=":"/>
    <s v=":"/>
    <s v=":"/>
    <s v=":"/>
    <s v=":"/>
    <n v="0"/>
    <n v="0"/>
    <n v="0"/>
  </r>
  <r>
    <x v="2"/>
    <x v="13"/>
    <x v="15"/>
    <n v="1018"/>
    <n v="1011"/>
    <n v="917"/>
    <n v="1020"/>
    <n v="1080"/>
    <n v="1153"/>
    <n v="1147"/>
    <n v="1037"/>
    <n v="921"/>
    <n v="828"/>
    <n v="828"/>
    <n v="933"/>
    <n v="0"/>
    <n v="0"/>
    <n v="0"/>
  </r>
  <r>
    <x v="2"/>
    <x v="13"/>
    <x v="16"/>
    <n v="505"/>
    <n v="452"/>
    <n v="487"/>
    <n v="498"/>
    <n v="464"/>
    <n v="496"/>
    <n v="527"/>
    <n v="486"/>
    <n v="375"/>
    <n v="351"/>
    <s v=":"/>
    <s v=":"/>
    <n v="0"/>
    <n v="0"/>
    <n v="0"/>
  </r>
  <r>
    <x v="2"/>
    <x v="13"/>
    <x v="17"/>
    <n v="106"/>
    <n v="102"/>
    <n v="100"/>
    <n v="100"/>
    <n v="99"/>
    <n v="93"/>
    <n v="98"/>
    <n v="106"/>
    <n v="94"/>
    <n v="108"/>
    <n v="112"/>
    <n v="118"/>
    <n v="0"/>
    <n v="0"/>
    <n v="0"/>
  </r>
  <r>
    <x v="2"/>
    <x v="13"/>
    <x v="18"/>
    <n v="68"/>
    <n v="68"/>
    <n v="59"/>
    <n v="58"/>
    <n v="57"/>
    <n v="84"/>
    <n v="80"/>
    <n v="76"/>
    <n v="72"/>
    <n v="92"/>
    <n v="91"/>
    <n v="112"/>
    <n v="0"/>
    <n v="0"/>
    <n v="0"/>
  </r>
  <r>
    <x v="2"/>
    <x v="13"/>
    <x v="19"/>
    <n v="166"/>
    <n v="164"/>
    <n v="146"/>
    <n v="168"/>
    <n v="146"/>
    <n v="171"/>
    <n v="200"/>
    <n v="189"/>
    <n v="228"/>
    <n v="252"/>
    <s v=":"/>
    <s v=":"/>
    <n v="0"/>
    <n v="0"/>
    <n v="0"/>
  </r>
  <r>
    <x v="2"/>
    <x v="13"/>
    <x v="20"/>
    <n v="121"/>
    <n v="128"/>
    <n v="138"/>
    <n v="161"/>
    <n v="167"/>
    <n v="182"/>
    <n v="191"/>
    <n v="200"/>
    <n v="214"/>
    <n v="217"/>
    <n v="213"/>
    <n v="216"/>
    <n v="0"/>
    <n v="0"/>
    <n v="0"/>
  </r>
  <r>
    <x v="2"/>
    <x v="13"/>
    <x v="21"/>
    <n v="1524"/>
    <n v="1581"/>
    <n v="1710"/>
    <n v="1672"/>
    <n v="1851"/>
    <n v="1891"/>
    <n v="2013"/>
    <n v="1927"/>
    <n v="2124"/>
    <n v="2270"/>
    <s v=":"/>
    <s v=":"/>
    <n v="0"/>
    <n v="0"/>
    <n v="0"/>
  </r>
  <r>
    <x v="2"/>
    <x v="13"/>
    <x v="22"/>
    <n v="2098"/>
    <n v="2129"/>
    <n v="2168"/>
    <n v="2291"/>
    <n v="2410"/>
    <n v="2498"/>
    <n v="2547"/>
    <n v="2657"/>
    <n v="2646"/>
    <n v="2763"/>
    <n v="2893"/>
    <n v="3043"/>
    <n v="0"/>
    <n v="0"/>
    <n v="0"/>
  </r>
  <r>
    <x v="2"/>
    <x v="13"/>
    <x v="23"/>
    <n v="0"/>
    <n v="0"/>
    <n v="0"/>
    <n v="0"/>
    <n v="0"/>
    <n v="0"/>
    <n v="0"/>
    <n v="0"/>
    <n v="0"/>
    <n v="0"/>
    <n v="0"/>
    <n v="0"/>
    <n v="0"/>
    <n v="0"/>
    <n v="0"/>
  </r>
  <r>
    <x v="2"/>
    <x v="13"/>
    <x v="24"/>
    <n v="175"/>
    <n v="159"/>
    <n v="115"/>
    <n v="120"/>
    <n v="136"/>
    <n v="220"/>
    <n v="105"/>
    <n v="136"/>
    <n v="216"/>
    <n v="232"/>
    <n v="132"/>
    <n v="245"/>
    <n v="0"/>
    <n v="0"/>
    <n v="0"/>
  </r>
  <r>
    <x v="2"/>
    <x v="13"/>
    <x v="25"/>
    <n v="651"/>
    <n v="686"/>
    <n v="567"/>
    <n v="595"/>
    <n v="718"/>
    <n v="971"/>
    <n v="933"/>
    <n v="1284"/>
    <n v="1047"/>
    <n v="869"/>
    <n v="1184"/>
    <n v="882"/>
    <n v="0"/>
    <n v="0"/>
    <n v="0"/>
  </r>
  <r>
    <x v="2"/>
    <x v="13"/>
    <x v="26"/>
    <n v="122"/>
    <n v="127"/>
    <n v="111"/>
    <n v="93"/>
    <n v="108"/>
    <n v="115"/>
    <n v="118"/>
    <n v="129"/>
    <n v="101"/>
    <n v="129"/>
    <n v="122"/>
    <n v="115"/>
    <n v="0"/>
    <n v="0"/>
    <n v="0"/>
  </r>
  <r>
    <x v="2"/>
    <x v="13"/>
    <x v="27"/>
    <n v="330"/>
    <n v="309"/>
    <n v="339"/>
    <n v="356"/>
    <n v="389"/>
    <n v="407"/>
    <n v="429"/>
    <n v="453"/>
    <n v="462"/>
    <n v="451"/>
    <n v="478"/>
    <n v="489"/>
    <n v="0"/>
    <n v="0"/>
    <n v="0"/>
  </r>
  <r>
    <x v="2"/>
    <x v="13"/>
    <x v="28"/>
    <n v="483"/>
    <n v="491"/>
    <n v="477"/>
    <n v="472"/>
    <n v="552"/>
    <n v="519"/>
    <n v="511"/>
    <n v="467"/>
    <n v="512"/>
    <n v="520"/>
    <n v="556"/>
    <n v="619"/>
    <n v="0"/>
    <n v="0"/>
    <n v="0"/>
  </r>
  <r>
    <x v="2"/>
    <x v="13"/>
    <x v="29"/>
    <n v="594"/>
    <n v="667"/>
    <n v="639"/>
    <n v="629"/>
    <n v="679"/>
    <n v="589"/>
    <n v="689"/>
    <n v="723"/>
    <n v="871"/>
    <n v="751"/>
    <n v="778"/>
    <n v="790"/>
    <n v="0"/>
    <n v="0"/>
    <n v="0"/>
  </r>
  <r>
    <x v="2"/>
    <x v="13"/>
    <x v="30"/>
    <n v="157"/>
    <n v="135"/>
    <n v="147"/>
    <n v="149"/>
    <n v="177"/>
    <n v="187"/>
    <n v="185"/>
    <n v="181"/>
    <n v="205"/>
    <n v="228"/>
    <n v="203"/>
    <n v="230"/>
    <n v="0"/>
    <n v="0"/>
    <n v="0"/>
  </r>
  <r>
    <x v="2"/>
    <x v="13"/>
    <x v="31"/>
    <s v=":"/>
    <s v=":"/>
    <s v=":"/>
    <s v=":"/>
    <s v=":"/>
    <s v=":"/>
    <s v=":"/>
    <s v=":"/>
    <s v=":"/>
    <s v=":"/>
    <s v=":"/>
    <s v=":"/>
    <n v="0"/>
    <n v="0"/>
    <n v="0"/>
  </r>
  <r>
    <x v="2"/>
    <x v="13"/>
    <x v="32"/>
    <n v="570"/>
    <n v="649"/>
    <n v="648"/>
    <n v="670"/>
    <n v="736"/>
    <n v="752"/>
    <n v="758"/>
    <n v="707"/>
    <n v="695"/>
    <n v="743"/>
    <n v="851"/>
    <n v="861"/>
    <n v="0"/>
    <n v="0"/>
    <n v="0"/>
  </r>
  <r>
    <x v="2"/>
    <x v="13"/>
    <x v="33"/>
    <n v="426"/>
    <n v="447"/>
    <n v="414"/>
    <n v="430"/>
    <n v="491"/>
    <n v="437"/>
    <n v="471"/>
    <n v="468"/>
    <n v="500"/>
    <n v="608"/>
    <n v="715"/>
    <n v="829"/>
    <n v="0"/>
    <n v="0"/>
    <n v="0"/>
  </r>
  <r>
    <x v="2"/>
    <x v="13"/>
    <x v="34"/>
    <n v="1788"/>
    <n v="1784"/>
    <n v="1890"/>
    <n v="2070"/>
    <n v="2102"/>
    <n v="2167"/>
    <n v="2290"/>
    <n v="2369"/>
    <n v="2458"/>
    <n v="2525"/>
    <n v="2582"/>
    <n v="2757"/>
    <n v="0"/>
    <n v="0"/>
    <n v="0"/>
  </r>
  <r>
    <x v="2"/>
    <x v="13"/>
    <x v="35"/>
    <n v="1598"/>
    <n v="1726"/>
    <n v="1806"/>
    <n v="1904"/>
    <n v="2034"/>
    <n v="2093"/>
    <n v="2115"/>
    <n v="2261"/>
    <n v="2393"/>
    <n v="2464"/>
    <n v="2563"/>
    <n v="2679"/>
    <n v="0"/>
    <n v="0"/>
    <n v="0"/>
  </r>
  <r>
    <x v="2"/>
    <x v="13"/>
    <x v="36"/>
    <n v="3572"/>
    <n v="3799"/>
    <n v="3986"/>
    <n v="4396"/>
    <n v="4788"/>
    <n v="5165"/>
    <n v="5295"/>
    <n v="5565"/>
    <n v="5664"/>
    <n v="6013"/>
    <n v="6366"/>
    <n v="6691"/>
    <n v="0"/>
    <n v="0"/>
    <n v="0"/>
  </r>
  <r>
    <x v="2"/>
    <x v="13"/>
    <x v="37"/>
    <n v="391"/>
    <n v="397"/>
    <n v="408"/>
    <n v="446"/>
    <n v="448"/>
    <n v="498"/>
    <n v="500"/>
    <n v="479"/>
    <n v="525"/>
    <n v="560"/>
    <n v="593"/>
    <n v="654"/>
    <n v="0"/>
    <n v="0"/>
    <n v="0"/>
  </r>
  <r>
    <x v="2"/>
    <x v="13"/>
    <x v="38"/>
    <n v="0"/>
    <n v="0"/>
    <n v="0"/>
    <n v="0"/>
    <n v="0"/>
    <n v="0"/>
    <n v="0"/>
    <n v="0"/>
    <n v="0"/>
    <n v="0"/>
    <n v="0"/>
    <n v="0"/>
    <n v="0"/>
    <n v="0"/>
    <n v="0"/>
  </r>
  <r>
    <x v="2"/>
    <x v="13"/>
    <x v="39"/>
    <n v="6282"/>
    <n v="6551"/>
    <n v="6932"/>
    <n v="7414"/>
    <n v="7851"/>
    <n v="8330"/>
    <n v="8605"/>
    <n v="9058"/>
    <n v="9355"/>
    <n v="9808"/>
    <n v="10298"/>
    <n v="10813"/>
    <n v="0"/>
    <n v="0"/>
    <n v="0"/>
  </r>
  <r>
    <x v="2"/>
    <x v="13"/>
    <x v="40"/>
    <n v="1980"/>
    <n v="2106"/>
    <n v="2206"/>
    <n v="2289"/>
    <n v="2452"/>
    <n v="2621"/>
    <n v="2738"/>
    <n v="2889"/>
    <n v="2864"/>
    <n v="2964"/>
    <n v="3119"/>
    <n v="3273"/>
    <n v="0"/>
    <n v="0"/>
    <n v="0"/>
  </r>
  <r>
    <x v="2"/>
    <x v="13"/>
    <x v="41"/>
    <n v="4302"/>
    <n v="4445"/>
    <n v="4726"/>
    <n v="5125"/>
    <n v="5399"/>
    <n v="5709"/>
    <n v="5867"/>
    <n v="6169"/>
    <n v="6491"/>
    <n v="6844"/>
    <n v="7179"/>
    <n v="7540"/>
    <n v="0"/>
    <n v="0"/>
    <n v="0"/>
  </r>
  <r>
    <x v="2"/>
    <x v="14"/>
    <x v="0"/>
    <n v="34687"/>
    <n v="36276"/>
    <n v="37275"/>
    <n v="38641"/>
    <n v="41407"/>
    <n v="43063"/>
    <n v="45424"/>
    <n v="46336"/>
    <n v="45866"/>
    <n v="46382"/>
    <n v="48687"/>
    <n v="51918"/>
    <n v="0"/>
    <n v="0"/>
    <n v="0"/>
  </r>
  <r>
    <x v="2"/>
    <x v="14"/>
    <x v="1"/>
    <n v="95"/>
    <n v="96"/>
    <n v="107"/>
    <n v="116"/>
    <n v="139"/>
    <n v="149"/>
    <n v="149"/>
    <n v="166"/>
    <n v="167"/>
    <n v="182"/>
    <n v="191"/>
    <n v="219"/>
    <n v="0"/>
    <n v="0"/>
    <n v="0"/>
  </r>
  <r>
    <x v="2"/>
    <x v="14"/>
    <x v="2"/>
    <s v=":"/>
    <s v=":"/>
    <s v=":"/>
    <s v=":"/>
    <s v=":"/>
    <s v=":"/>
    <s v=":"/>
    <s v=":"/>
    <s v=":"/>
    <s v=":"/>
    <s v=":"/>
    <s v=":"/>
    <n v="0"/>
    <n v="0"/>
    <n v="0"/>
  </r>
  <r>
    <x v="2"/>
    <x v="14"/>
    <x v="3"/>
    <n v="16"/>
    <n v="17"/>
    <n v="12"/>
    <n v="14"/>
    <n v="25"/>
    <n v="24"/>
    <n v="25"/>
    <n v="36"/>
    <n v="40"/>
    <n v="40"/>
    <n v="43"/>
    <n v="48"/>
    <n v="0"/>
    <n v="0"/>
    <n v="0"/>
  </r>
  <r>
    <x v="2"/>
    <x v="14"/>
    <x v="4"/>
    <s v=":"/>
    <s v=":"/>
    <s v=":"/>
    <s v=":"/>
    <s v=":"/>
    <s v=":"/>
    <s v=":"/>
    <s v=":"/>
    <s v=":"/>
    <s v=":"/>
    <s v=":"/>
    <s v=":"/>
    <n v="0"/>
    <n v="0"/>
    <n v="0"/>
  </r>
  <r>
    <x v="2"/>
    <x v="14"/>
    <x v="5"/>
    <s v=":"/>
    <s v=":"/>
    <s v=":"/>
    <s v=":"/>
    <s v=":"/>
    <s v=":"/>
    <s v=":"/>
    <s v=":"/>
    <s v=":"/>
    <s v=":"/>
    <s v=":"/>
    <s v=":"/>
    <n v="0"/>
    <n v="0"/>
    <n v="0"/>
  </r>
  <r>
    <x v="2"/>
    <x v="14"/>
    <x v="6"/>
    <s v=":"/>
    <s v=":"/>
    <s v=":"/>
    <s v=":"/>
    <s v=":"/>
    <s v=":"/>
    <s v=":"/>
    <s v=":"/>
    <s v=":"/>
    <s v=":"/>
    <s v=":"/>
    <s v=":"/>
    <n v="0"/>
    <n v="0"/>
    <n v="0"/>
  </r>
  <r>
    <x v="2"/>
    <x v="14"/>
    <x v="7"/>
    <n v="7372"/>
    <n v="7738"/>
    <n v="7268"/>
    <n v="7217"/>
    <n v="8121"/>
    <n v="8955"/>
    <n v="9683"/>
    <n v="9592"/>
    <n v="8173"/>
    <n v="7334"/>
    <n v="7450"/>
    <n v="7769"/>
    <n v="0"/>
    <n v="0"/>
    <n v="0"/>
  </r>
  <r>
    <x v="2"/>
    <x v="14"/>
    <x v="8"/>
    <n v="518"/>
    <n v="472"/>
    <n v="438"/>
    <n v="452"/>
    <n v="464"/>
    <n v="472"/>
    <n v="477"/>
    <n v="459"/>
    <n v="541"/>
    <n v="562"/>
    <n v="546"/>
    <n v="557"/>
    <n v="0"/>
    <n v="0"/>
    <n v="0"/>
  </r>
  <r>
    <x v="2"/>
    <x v="14"/>
    <x v="9"/>
    <n v="81"/>
    <n v="76"/>
    <n v="71"/>
    <n v="75"/>
    <n v="72"/>
    <n v="78"/>
    <n v="92"/>
    <n v="78"/>
    <n v="73"/>
    <n v="89"/>
    <n v="75"/>
    <n v="117"/>
    <n v="0"/>
    <n v="0"/>
    <n v="0"/>
  </r>
  <r>
    <x v="2"/>
    <x v="14"/>
    <x v="10"/>
    <n v="671"/>
    <n v="599"/>
    <n v="617"/>
    <n v="645"/>
    <n v="602"/>
    <n v="600"/>
    <n v="595"/>
    <n v="621"/>
    <n v="647"/>
    <n v="686"/>
    <n v="677"/>
    <n v="703"/>
    <n v="0"/>
    <n v="0"/>
    <n v="0"/>
  </r>
  <r>
    <x v="2"/>
    <x v="14"/>
    <x v="11"/>
    <n v="106"/>
    <n v="95"/>
    <n v="90"/>
    <n v="78"/>
    <n v="76"/>
    <n v="76"/>
    <n v="105"/>
    <n v="47"/>
    <n v="56"/>
    <n v="43"/>
    <n v="60"/>
    <n v="51"/>
    <n v="0"/>
    <n v="0"/>
    <n v="0"/>
  </r>
  <r>
    <x v="2"/>
    <x v="14"/>
    <x v="12"/>
    <n v="479"/>
    <n v="565"/>
    <n v="618"/>
    <n v="618"/>
    <n v="435"/>
    <n v="667"/>
    <n v="694"/>
    <n v="539"/>
    <n v="552"/>
    <n v="535"/>
    <n v="610"/>
    <n v="611"/>
    <n v="0"/>
    <n v="0"/>
    <n v="0"/>
  </r>
  <r>
    <x v="2"/>
    <x v="14"/>
    <x v="13"/>
    <n v="215"/>
    <n v="252"/>
    <n v="264"/>
    <n v="296"/>
    <n v="322"/>
    <n v="319"/>
    <n v="328"/>
    <n v="328"/>
    <n v="404"/>
    <n v="334"/>
    <n v="378"/>
    <n v="356"/>
    <n v="0"/>
    <n v="0"/>
    <n v="0"/>
  </r>
  <r>
    <x v="2"/>
    <x v="14"/>
    <x v="14"/>
    <n v="892"/>
    <n v="923"/>
    <n v="795"/>
    <n v="892"/>
    <n v="858"/>
    <n v="891"/>
    <n v="811"/>
    <n v="1040"/>
    <n v="1085"/>
    <n v="1129"/>
    <n v="1171"/>
    <n v="1212"/>
    <n v="0"/>
    <n v="0"/>
    <n v="0"/>
  </r>
  <r>
    <x v="2"/>
    <x v="14"/>
    <x v="15"/>
    <n v="2859"/>
    <n v="3341"/>
    <n v="3030"/>
    <n v="2946"/>
    <n v="3887"/>
    <n v="4224"/>
    <n v="4828"/>
    <n v="4938"/>
    <n v="3667"/>
    <n v="2866"/>
    <n v="2744"/>
    <n v="2964"/>
    <n v="0"/>
    <n v="0"/>
    <n v="0"/>
  </r>
  <r>
    <x v="2"/>
    <x v="14"/>
    <x v="16"/>
    <n v="821"/>
    <n v="679"/>
    <n v="626"/>
    <n v="571"/>
    <n v="563"/>
    <n v="713"/>
    <n v="800"/>
    <n v="390"/>
    <n v="323"/>
    <n v="310"/>
    <n v="386"/>
    <n v="281"/>
    <n v="0"/>
    <n v="0"/>
    <n v="0"/>
  </r>
  <r>
    <x v="2"/>
    <x v="14"/>
    <x v="17"/>
    <n v="184"/>
    <n v="164"/>
    <n v="159"/>
    <n v="158"/>
    <n v="174"/>
    <n v="180"/>
    <n v="181"/>
    <n v="183"/>
    <n v="205"/>
    <n v="219"/>
    <n v="206"/>
    <n v="228"/>
    <n v="0"/>
    <n v="0"/>
    <n v="0"/>
  </r>
  <r>
    <x v="2"/>
    <x v="14"/>
    <x v="18"/>
    <n v="546"/>
    <n v="572"/>
    <n v="560"/>
    <n v="486"/>
    <n v="668"/>
    <n v="735"/>
    <n v="772"/>
    <n v="969"/>
    <n v="620"/>
    <n v="561"/>
    <n v="597"/>
    <n v="689"/>
    <n v="0"/>
    <n v="0"/>
    <n v="0"/>
  </r>
  <r>
    <x v="2"/>
    <x v="14"/>
    <x v="19"/>
    <n v="369"/>
    <n v="481"/>
    <n v="495"/>
    <n v="408"/>
    <n v="438"/>
    <n v="449"/>
    <n v="524"/>
    <n v="447"/>
    <n v="600"/>
    <n v="620"/>
    <n v="714"/>
    <n v="703"/>
    <n v="0"/>
    <n v="0"/>
    <n v="0"/>
  </r>
  <r>
    <x v="2"/>
    <x v="14"/>
    <x v="20"/>
    <n v="226"/>
    <n v="206"/>
    <n v="229"/>
    <n v="248"/>
    <n v="278"/>
    <n v="294"/>
    <n v="323"/>
    <n v="340"/>
    <n v="345"/>
    <n v="362"/>
    <n v="388"/>
    <n v="390"/>
    <n v="0"/>
    <n v="0"/>
    <n v="0"/>
  </r>
  <r>
    <x v="2"/>
    <x v="14"/>
    <x v="21"/>
    <n v="3564"/>
    <n v="3735"/>
    <n v="3490"/>
    <n v="3801"/>
    <n v="4203"/>
    <n v="4340"/>
    <n v="4277"/>
    <n v="4607"/>
    <n v="4567"/>
    <n v="4938"/>
    <n v="5304"/>
    <n v="5677"/>
    <n v="0"/>
    <n v="0"/>
    <n v="0"/>
  </r>
  <r>
    <x v="2"/>
    <x v="14"/>
    <x v="22"/>
    <n v="3805"/>
    <n v="3844"/>
    <n v="3945"/>
    <n v="4083"/>
    <n v="4297"/>
    <n v="4425"/>
    <n v="4460"/>
    <n v="4541"/>
    <n v="4727"/>
    <n v="4808"/>
    <n v="5126"/>
    <n v="5365"/>
    <n v="0"/>
    <n v="0"/>
    <n v="0"/>
  </r>
  <r>
    <x v="2"/>
    <x v="14"/>
    <x v="23"/>
    <n v="0"/>
    <n v="0"/>
    <n v="0"/>
    <n v="0"/>
    <n v="0"/>
    <n v="0"/>
    <n v="0"/>
    <n v="0"/>
    <n v="0"/>
    <n v="0"/>
    <n v="0"/>
    <n v="0"/>
    <n v="0"/>
    <n v="0"/>
    <n v="0"/>
  </r>
  <r>
    <x v="2"/>
    <x v="14"/>
    <x v="24"/>
    <n v="255"/>
    <n v="251"/>
    <n v="990"/>
    <n v="957"/>
    <n v="1085"/>
    <n v="340"/>
    <n v="404"/>
    <n v="398"/>
    <n v="406"/>
    <n v="362"/>
    <n v="398"/>
    <n v="468"/>
    <n v="0"/>
    <n v="0"/>
    <n v="0"/>
  </r>
  <r>
    <x v="2"/>
    <x v="14"/>
    <x v="25"/>
    <n v="1586"/>
    <n v="1673"/>
    <n v="1760"/>
    <n v="1828"/>
    <n v="1739"/>
    <n v="1565"/>
    <n v="1791"/>
    <n v="1507"/>
    <n v="1712"/>
    <n v="1762"/>
    <n v="1598"/>
    <n v="1714"/>
    <n v="0"/>
    <n v="0"/>
    <n v="0"/>
  </r>
  <r>
    <x v="2"/>
    <x v="14"/>
    <x v="26"/>
    <n v="209"/>
    <n v="213"/>
    <n v="205"/>
    <n v="199"/>
    <n v="221"/>
    <n v="200"/>
    <n v="206"/>
    <n v="238"/>
    <n v="249"/>
    <n v="211"/>
    <n v="201"/>
    <n v="199"/>
    <n v="0"/>
    <n v="0"/>
    <n v="0"/>
  </r>
  <r>
    <x v="2"/>
    <x v="14"/>
    <x v="27"/>
    <n v="619"/>
    <n v="666"/>
    <n v="677"/>
    <n v="733"/>
    <n v="768"/>
    <n v="847"/>
    <n v="886"/>
    <n v="917"/>
    <n v="883"/>
    <n v="889"/>
    <n v="951"/>
    <n v="1022"/>
    <n v="0"/>
    <n v="0"/>
    <n v="0"/>
  </r>
  <r>
    <x v="2"/>
    <x v="14"/>
    <x v="28"/>
    <n v="910"/>
    <n v="949"/>
    <n v="967"/>
    <n v="1022"/>
    <n v="931"/>
    <n v="984"/>
    <n v="1149"/>
    <n v="1106"/>
    <n v="1011"/>
    <n v="1055"/>
    <n v="1054"/>
    <n v="1170"/>
    <n v="0"/>
    <n v="0"/>
    <n v="0"/>
  </r>
  <r>
    <x v="2"/>
    <x v="14"/>
    <x v="29"/>
    <n v="713"/>
    <n v="748"/>
    <n v="676"/>
    <n v="665"/>
    <n v="652"/>
    <n v="624"/>
    <n v="743"/>
    <n v="682"/>
    <n v="674"/>
    <n v="673"/>
    <n v="713"/>
    <n v="707"/>
    <n v="0"/>
    <n v="0"/>
    <n v="0"/>
  </r>
  <r>
    <x v="2"/>
    <x v="14"/>
    <x v="30"/>
    <n v="304"/>
    <n v="288"/>
    <n v="314"/>
    <n v="361"/>
    <n v="389"/>
    <n v="387"/>
    <n v="368"/>
    <n v="420"/>
    <n v="433"/>
    <n v="457"/>
    <n v="495"/>
    <n v="473"/>
    <n v="0"/>
    <n v="0"/>
    <n v="0"/>
  </r>
  <r>
    <x v="2"/>
    <x v="14"/>
    <x v="31"/>
    <s v=":"/>
    <s v=":"/>
    <s v=":"/>
    <s v=":"/>
    <s v=":"/>
    <s v=":"/>
    <s v=":"/>
    <s v=":"/>
    <s v=":"/>
    <s v=":"/>
    <s v=":"/>
    <s v=":"/>
    <n v="0"/>
    <n v="0"/>
    <n v="0"/>
  </r>
  <r>
    <x v="2"/>
    <x v="14"/>
    <x v="32"/>
    <n v="1529"/>
    <n v="1617"/>
    <n v="1560"/>
    <n v="1604"/>
    <n v="1903"/>
    <n v="2121"/>
    <n v="2347"/>
    <n v="2255"/>
    <n v="2274"/>
    <n v="2265"/>
    <n v="2352"/>
    <n v="2594"/>
    <n v="0"/>
    <n v="0"/>
    <n v="0"/>
  </r>
  <r>
    <x v="2"/>
    <x v="14"/>
    <x v="33"/>
    <n v="1466"/>
    <n v="1219"/>
    <n v="1229"/>
    <n v="1180"/>
    <n v="1289"/>
    <n v="1379"/>
    <n v="1343"/>
    <n v="1341"/>
    <n v="1259"/>
    <n v="1338"/>
    <n v="1521"/>
    <n v="1995"/>
    <n v="0"/>
    <n v="0"/>
    <n v="0"/>
  </r>
  <r>
    <x v="2"/>
    <x v="14"/>
    <x v="34"/>
    <n v="2024"/>
    <n v="2285"/>
    <n v="2489"/>
    <n v="2563"/>
    <n v="2656"/>
    <n v="2839"/>
    <n v="3003"/>
    <n v="3044"/>
    <n v="3043"/>
    <n v="3235"/>
    <n v="3417"/>
    <n v="3558"/>
    <n v="0"/>
    <n v="0"/>
    <n v="0"/>
  </r>
  <r>
    <x v="2"/>
    <x v="14"/>
    <x v="35"/>
    <n v="2799"/>
    <n v="2997"/>
    <n v="3206"/>
    <n v="3382"/>
    <n v="3529"/>
    <n v="3735"/>
    <n v="3734"/>
    <n v="4043"/>
    <n v="4297"/>
    <n v="4513"/>
    <n v="4764"/>
    <n v="5071"/>
    <n v="0"/>
    <n v="0"/>
    <n v="0"/>
  </r>
  <r>
    <x v="2"/>
    <x v="14"/>
    <x v="36"/>
    <n v="5845"/>
    <n v="6237"/>
    <n v="6643"/>
    <n v="7186"/>
    <n v="7644"/>
    <n v="8110"/>
    <n v="8622"/>
    <n v="9232"/>
    <n v="9593"/>
    <n v="9861"/>
    <n v="10456"/>
    <n v="11046"/>
    <n v="0"/>
    <n v="0"/>
    <n v="0"/>
  </r>
  <r>
    <x v="2"/>
    <x v="14"/>
    <x v="37"/>
    <n v="906"/>
    <n v="936"/>
    <n v="973"/>
    <n v="975"/>
    <n v="1035"/>
    <n v="1179"/>
    <n v="1236"/>
    <n v="1241"/>
    <n v="1268"/>
    <n v="1320"/>
    <n v="1358"/>
    <n v="1441"/>
    <n v="0"/>
    <n v="0"/>
    <n v="0"/>
  </r>
  <r>
    <x v="2"/>
    <x v="14"/>
    <x v="38"/>
    <n v="0"/>
    <n v="0"/>
    <n v="0"/>
    <n v="0"/>
    <n v="0"/>
    <n v="0"/>
    <n v="0"/>
    <n v="0"/>
    <n v="0"/>
    <n v="0"/>
    <n v="0"/>
    <n v="0"/>
    <n v="0"/>
    <n v="0"/>
    <n v="0"/>
  </r>
  <r>
    <x v="2"/>
    <x v="14"/>
    <x v="39"/>
    <n v="9534"/>
    <n v="10278"/>
    <n v="10934"/>
    <n v="11652"/>
    <n v="12282"/>
    <n v="13070"/>
    <n v="13748"/>
    <n v="14557"/>
    <n v="15068"/>
    <n v="15678"/>
    <n v="16647"/>
    <n v="17552"/>
    <n v="0"/>
    <n v="0"/>
    <n v="0"/>
  </r>
  <r>
    <x v="2"/>
    <x v="14"/>
    <x v="40"/>
    <n v="3331"/>
    <n v="3574"/>
    <n v="3827"/>
    <n v="4009"/>
    <n v="4213"/>
    <n v="4534"/>
    <n v="4764"/>
    <n v="5139"/>
    <n v="5083"/>
    <n v="5245"/>
    <n v="5720"/>
    <n v="6023"/>
    <n v="0"/>
    <n v="0"/>
    <n v="0"/>
  </r>
  <r>
    <x v="2"/>
    <x v="14"/>
    <x v="41"/>
    <n v="6203"/>
    <n v="6704"/>
    <n v="7107"/>
    <n v="7643"/>
    <n v="8069"/>
    <n v="8536"/>
    <n v="8984"/>
    <n v="9418"/>
    <n v="9985"/>
    <n v="10433"/>
    <n v="10927"/>
    <n v="11529"/>
    <n v="0"/>
    <n v="0"/>
    <n v="0"/>
  </r>
  <r>
    <x v="2"/>
    <x v="15"/>
    <x v="0"/>
    <n v="113351"/>
    <n v="118494"/>
    <n v="122401"/>
    <n v="130178"/>
    <n v="142631"/>
    <n v="150557"/>
    <n v="157579"/>
    <n v="165995"/>
    <n v="158615"/>
    <n v="158923"/>
    <n v="168296"/>
    <n v="183338"/>
    <n v="179954"/>
    <n v="191440"/>
    <n v="208961"/>
  </r>
  <r>
    <x v="2"/>
    <x v="15"/>
    <x v="1"/>
    <n v="564"/>
    <n v="562"/>
    <n v="604"/>
    <n v="642"/>
    <n v="616"/>
    <n v="645"/>
    <n v="659"/>
    <n v="716"/>
    <n v="764"/>
    <n v="789"/>
    <n v="786"/>
    <n v="808"/>
    <n v="826"/>
    <n v="880"/>
    <n v="949"/>
  </r>
  <r>
    <x v="2"/>
    <x v="15"/>
    <x v="2"/>
    <n v="173"/>
    <n v="180"/>
    <n v="259"/>
    <n v="245"/>
    <n v="230"/>
    <n v="266"/>
    <n v="303"/>
    <n v="365"/>
    <n v="357"/>
    <n v="376"/>
    <n v="407"/>
    <n v="527"/>
    <n v="513"/>
    <n v="606"/>
    <n v="750"/>
  </r>
  <r>
    <x v="2"/>
    <x v="15"/>
    <x v="3"/>
    <n v="421"/>
    <n v="437"/>
    <n v="432"/>
    <n v="497"/>
    <n v="542"/>
    <n v="529"/>
    <n v="581"/>
    <n v="532"/>
    <n v="551"/>
    <n v="564"/>
    <n v="553"/>
    <n v="545"/>
    <n v="615"/>
    <n v="619"/>
    <n v="659"/>
  </r>
  <r>
    <x v="2"/>
    <x v="15"/>
    <x v="4"/>
    <n v="20206"/>
    <n v="23460"/>
    <n v="24536"/>
    <n v="25454"/>
    <n v="29870"/>
    <n v="31984"/>
    <n v="32972"/>
    <n v="41861"/>
    <n v="36910"/>
    <n v="35495"/>
    <n v="37005"/>
    <n v="42358"/>
    <n v="42489"/>
    <n v="44384"/>
    <n v="47306"/>
  </r>
  <r>
    <x v="2"/>
    <x v="15"/>
    <x v="5"/>
    <n v="11063"/>
    <n v="12756"/>
    <n v="12547"/>
    <n v="12614"/>
    <n v="14722"/>
    <n v="16223"/>
    <n v="15618"/>
    <n v="18029"/>
    <n v="17205"/>
    <n v="16300"/>
    <n v="17215"/>
    <n v="18161"/>
    <n v="17526"/>
    <n v="17462"/>
    <n v="19458"/>
  </r>
  <r>
    <x v="2"/>
    <x v="15"/>
    <x v="6"/>
    <n v="9143"/>
    <n v="10704"/>
    <n v="11989"/>
    <n v="12840"/>
    <n v="15148"/>
    <n v="15761"/>
    <n v="17354"/>
    <n v="23832"/>
    <n v="19705"/>
    <n v="19195"/>
    <n v="19790"/>
    <n v="24197"/>
    <n v="24963"/>
    <n v="26922"/>
    <n v="27848"/>
  </r>
  <r>
    <x v="2"/>
    <x v="15"/>
    <x v="7"/>
    <n v="16551"/>
    <n v="14639"/>
    <n v="14903"/>
    <n v="15508"/>
    <n v="17069"/>
    <n v="18037"/>
    <n v="18858"/>
    <n v="17851"/>
    <n v="16772"/>
    <n v="16278"/>
    <n v="17518"/>
    <n v="19293"/>
    <n v="19281"/>
    <n v="19710"/>
    <n v="21363"/>
  </r>
  <r>
    <x v="2"/>
    <x v="15"/>
    <x v="8"/>
    <n v="2288"/>
    <n v="2435"/>
    <n v="2433"/>
    <n v="2509"/>
    <n v="2491"/>
    <n v="2596"/>
    <n v="2585"/>
    <n v="2684"/>
    <n v="2872"/>
    <n v="2983"/>
    <n v="3042"/>
    <n v="3080"/>
    <n v="3353"/>
    <n v="3523"/>
    <n v="3700"/>
  </r>
  <r>
    <x v="2"/>
    <x v="15"/>
    <x v="9"/>
    <n v="159"/>
    <n v="139"/>
    <n v="160"/>
    <n v="145"/>
    <n v="148"/>
    <n v="155"/>
    <n v="153"/>
    <n v="180"/>
    <n v="180"/>
    <n v="182"/>
    <n v="219"/>
    <n v="220"/>
    <n v="238"/>
    <n v="267"/>
    <n v="289"/>
  </r>
  <r>
    <x v="2"/>
    <x v="15"/>
    <x v="10"/>
    <n v="694"/>
    <n v="585"/>
    <n v="585"/>
    <n v="625"/>
    <n v="650"/>
    <n v="653"/>
    <n v="661"/>
    <n v="691"/>
    <n v="672"/>
    <n v="697"/>
    <n v="684"/>
    <n v="692"/>
    <n v="705"/>
    <n v="766"/>
    <n v="810"/>
  </r>
  <r>
    <x v="2"/>
    <x v="15"/>
    <x v="11"/>
    <n v="362"/>
    <n v="319"/>
    <n v="295"/>
    <n v="283"/>
    <n v="258"/>
    <n v="259"/>
    <n v="259"/>
    <n v="249"/>
    <n v="234"/>
    <n v="204"/>
    <n v="214"/>
    <n v="247"/>
    <n v="208"/>
    <n v="196"/>
    <n v="211"/>
  </r>
  <r>
    <x v="2"/>
    <x v="15"/>
    <x v="12"/>
    <n v="128"/>
    <n v="122"/>
    <n v="139"/>
    <n v="158"/>
    <n v="185"/>
    <n v="171"/>
    <n v="187"/>
    <n v="205"/>
    <n v="237"/>
    <n v="211"/>
    <n v="230"/>
    <n v="238"/>
    <n v="231"/>
    <n v="246"/>
    <n v="235"/>
  </r>
  <r>
    <x v="2"/>
    <x v="15"/>
    <x v="13"/>
    <n v="771"/>
    <n v="726"/>
    <n v="715"/>
    <n v="730"/>
    <n v="829"/>
    <n v="858"/>
    <n v="903"/>
    <n v="861"/>
    <n v="850"/>
    <n v="896"/>
    <n v="891"/>
    <n v="902"/>
    <n v="845"/>
    <n v="831"/>
    <n v="873"/>
  </r>
  <r>
    <x v="2"/>
    <x v="15"/>
    <x v="14"/>
    <n v="654"/>
    <n v="1057"/>
    <n v="949"/>
    <n v="875"/>
    <n v="899"/>
    <n v="839"/>
    <n v="864"/>
    <n v="837"/>
    <n v="941"/>
    <n v="1018"/>
    <n v="1207"/>
    <n v="1310"/>
    <n v="1259"/>
    <n v="1259"/>
    <n v="1358"/>
  </r>
  <r>
    <x v="2"/>
    <x v="15"/>
    <x v="15"/>
    <n v="3682"/>
    <n v="3786"/>
    <n v="3792"/>
    <n v="4134"/>
    <n v="4815"/>
    <n v="5389"/>
    <n v="5870"/>
    <n v="5719"/>
    <n v="4883"/>
    <n v="4596"/>
    <n v="4888"/>
    <n v="5691"/>
    <n v="5634"/>
    <n v="5666"/>
    <n v="6379"/>
  </r>
  <r>
    <x v="2"/>
    <x v="15"/>
    <x v="16"/>
    <n v="4887"/>
    <n v="3429"/>
    <n v="3579"/>
    <n v="3816"/>
    <n v="4351"/>
    <n v="4494"/>
    <n v="4873"/>
    <n v="3836"/>
    <n v="3352"/>
    <n v="2908"/>
    <n v="3304"/>
    <n v="3593"/>
    <n v="3562"/>
    <n v="3670"/>
    <n v="3960"/>
  </r>
  <r>
    <x v="2"/>
    <x v="15"/>
    <x v="17"/>
    <n v="424"/>
    <n v="458"/>
    <n v="485"/>
    <n v="358"/>
    <n v="497"/>
    <n v="480"/>
    <n v="478"/>
    <n v="491"/>
    <n v="489"/>
    <n v="505"/>
    <n v="529"/>
    <n v="592"/>
    <n v="593"/>
    <n v="642"/>
    <n v="759"/>
  </r>
  <r>
    <x v="2"/>
    <x v="15"/>
    <x v="18"/>
    <n v="2502"/>
    <n v="1583"/>
    <n v="1771"/>
    <n v="1875"/>
    <n v="1946"/>
    <n v="2143"/>
    <n v="2025"/>
    <n v="2098"/>
    <n v="2062"/>
    <n v="2078"/>
    <n v="2310"/>
    <n v="2728"/>
    <n v="2653"/>
    <n v="2644"/>
    <n v="2789"/>
  </r>
  <r>
    <x v="2"/>
    <x v="15"/>
    <x v="19"/>
    <n v="740"/>
    <n v="656"/>
    <n v="720"/>
    <n v="845"/>
    <n v="867"/>
    <n v="976"/>
    <n v="1097"/>
    <n v="1080"/>
    <n v="1181"/>
    <n v="1190"/>
    <n v="1298"/>
    <n v="1357"/>
    <n v="1367"/>
    <n v="1523"/>
    <n v="1745"/>
  </r>
  <r>
    <x v="2"/>
    <x v="15"/>
    <x v="20"/>
    <n v="609"/>
    <n v="489"/>
    <n v="501"/>
    <n v="518"/>
    <n v="547"/>
    <n v="626"/>
    <n v="737"/>
    <n v="790"/>
    <n v="945"/>
    <n v="930"/>
    <n v="957"/>
    <n v="1022"/>
    <n v="1060"/>
    <n v="1145"/>
    <n v="1259"/>
  </r>
  <r>
    <x v="2"/>
    <x v="15"/>
    <x v="21"/>
    <n v="7757"/>
    <n v="7693"/>
    <n v="8119"/>
    <n v="9297"/>
    <n v="10153"/>
    <n v="10612"/>
    <n v="11232"/>
    <n v="11117"/>
    <n v="10496"/>
    <n v="10828"/>
    <n v="11566"/>
    <n v="12032"/>
    <n v="11876"/>
    <n v="12862"/>
    <n v="14217"/>
  </r>
  <r>
    <x v="2"/>
    <x v="15"/>
    <x v="22"/>
    <n v="10275"/>
    <n v="10356"/>
    <n v="10463"/>
    <n v="11183"/>
    <n v="11763"/>
    <n v="11898"/>
    <n v="12095"/>
    <n v="12357"/>
    <n v="12175"/>
    <n v="12381"/>
    <n v="12737"/>
    <n v="13261"/>
    <n v="13286"/>
    <n v="14243"/>
    <n v="15070"/>
  </r>
  <r>
    <x v="2"/>
    <x v="15"/>
    <x v="23"/>
    <n v="0"/>
    <n v="0"/>
    <n v="0"/>
    <n v="0"/>
    <n v="0"/>
    <n v="0"/>
    <n v="0"/>
    <n v="0"/>
    <n v="0"/>
    <n v="0"/>
    <n v="0"/>
    <n v="0"/>
    <n v="0"/>
    <n v="0"/>
    <n v="0"/>
  </r>
  <r>
    <x v="2"/>
    <x v="15"/>
    <x v="24"/>
    <n v="1635"/>
    <n v="1498"/>
    <n v="1218"/>
    <n v="1326"/>
    <n v="1503"/>
    <n v="2181"/>
    <n v="1935"/>
    <n v="1994"/>
    <n v="2112"/>
    <n v="2052"/>
    <n v="2320"/>
    <n v="2882"/>
    <n v="1334"/>
    <n v="1185"/>
    <n v="1518"/>
  </r>
  <r>
    <x v="2"/>
    <x v="15"/>
    <x v="25"/>
    <n v="4733"/>
    <n v="5555"/>
    <n v="5436"/>
    <n v="5778"/>
    <n v="5956"/>
    <n v="6897"/>
    <n v="7465"/>
    <n v="7576"/>
    <n v="7421"/>
    <n v="6952"/>
    <n v="7049"/>
    <n v="8067"/>
    <n v="6358"/>
    <n v="6759"/>
    <n v="8780"/>
  </r>
  <r>
    <x v="2"/>
    <x v="15"/>
    <x v="26"/>
    <n v="540"/>
    <n v="533"/>
    <n v="515"/>
    <n v="515"/>
    <n v="538"/>
    <n v="535"/>
    <n v="549"/>
    <n v="609"/>
    <n v="594"/>
    <n v="557"/>
    <n v="585"/>
    <n v="529"/>
    <n v="540"/>
    <n v="485"/>
    <n v="523"/>
  </r>
  <r>
    <x v="2"/>
    <x v="15"/>
    <x v="27"/>
    <n v="2609"/>
    <n v="2828"/>
    <n v="2293"/>
    <n v="2400"/>
    <n v="2509"/>
    <n v="2335"/>
    <n v="2503"/>
    <n v="2444"/>
    <n v="2460"/>
    <n v="3374"/>
    <n v="3511"/>
    <n v="3797"/>
    <n v="3345"/>
    <n v="3610"/>
    <n v="4126"/>
  </r>
  <r>
    <x v="2"/>
    <x v="15"/>
    <x v="28"/>
    <n v="3829"/>
    <n v="3993"/>
    <n v="4057"/>
    <n v="4301"/>
    <n v="4877"/>
    <n v="5093"/>
    <n v="5485"/>
    <n v="4810"/>
    <n v="4892"/>
    <n v="5018"/>
    <n v="5598"/>
    <n v="6173"/>
    <n v="6340"/>
    <n v="7005"/>
    <n v="8198"/>
  </r>
  <r>
    <x v="2"/>
    <x v="15"/>
    <x v="29"/>
    <n v="2082"/>
    <n v="2189"/>
    <n v="2509"/>
    <n v="2337"/>
    <n v="2330"/>
    <n v="2370"/>
    <n v="2571"/>
    <n v="2432"/>
    <n v="2367"/>
    <n v="2410"/>
    <n v="2398"/>
    <n v="2412"/>
    <n v="2647"/>
    <n v="2747"/>
    <n v="3040"/>
  </r>
  <r>
    <x v="2"/>
    <x v="15"/>
    <x v="30"/>
    <n v="843"/>
    <n v="891"/>
    <n v="941"/>
    <n v="1053"/>
    <n v="1111"/>
    <n v="1182"/>
    <n v="1307"/>
    <n v="1274"/>
    <n v="1264"/>
    <n v="1286"/>
    <n v="1273"/>
    <n v="1394"/>
    <n v="1364"/>
    <n v="1544"/>
    <n v="1659"/>
  </r>
  <r>
    <x v="2"/>
    <x v="15"/>
    <x v="31"/>
    <s v=":"/>
    <s v=":"/>
    <s v=":"/>
    <s v=":"/>
    <s v=":"/>
    <s v=":"/>
    <s v=":"/>
    <s v=":"/>
    <s v=":"/>
    <s v=":"/>
    <s v=":"/>
    <s v=":"/>
    <s v=":"/>
    <s v=":"/>
    <s v=":"/>
  </r>
  <r>
    <x v="2"/>
    <x v="15"/>
    <x v="32"/>
    <n v="6707"/>
    <n v="7181"/>
    <n v="7801"/>
    <n v="8095"/>
    <n v="9065"/>
    <n v="9246"/>
    <n v="9765"/>
    <n v="9591"/>
    <n v="9180"/>
    <n v="7926"/>
    <n v="8918"/>
    <n v="9360"/>
    <n v="9135"/>
    <n v="10177"/>
    <n v="11276"/>
  </r>
  <r>
    <x v="2"/>
    <x v="15"/>
    <x v="33"/>
    <n v="5389"/>
    <n v="5499"/>
    <n v="5597"/>
    <n v="6889"/>
    <n v="7641"/>
    <n v="7508"/>
    <n v="7654"/>
    <n v="6814"/>
    <n v="5224"/>
    <n v="5593"/>
    <n v="6461"/>
    <n v="7800"/>
    <n v="7372"/>
    <n v="8690"/>
    <n v="10029"/>
  </r>
  <r>
    <x v="2"/>
    <x v="15"/>
    <x v="34"/>
    <n v="5373"/>
    <n v="5715"/>
    <n v="6067"/>
    <n v="6280"/>
    <n v="6470"/>
    <n v="6724"/>
    <n v="7329"/>
    <n v="7670"/>
    <n v="7783"/>
    <n v="8345"/>
    <n v="8809"/>
    <n v="9302"/>
    <n v="9484"/>
    <n v="9999"/>
    <n v="10474"/>
  </r>
  <r>
    <x v="2"/>
    <x v="15"/>
    <x v="35"/>
    <n v="6588"/>
    <n v="7140"/>
    <n v="7552"/>
    <n v="7870"/>
    <n v="8312"/>
    <n v="9091"/>
    <n v="9225"/>
    <n v="9814"/>
    <n v="10202"/>
    <n v="10648"/>
    <n v="11035"/>
    <n v="11550"/>
    <n v="11567"/>
    <n v="12216"/>
    <n v="13113"/>
  </r>
  <r>
    <x v="2"/>
    <x v="15"/>
    <x v="36"/>
    <n v="13764"/>
    <n v="14910"/>
    <n v="15735"/>
    <n v="16901"/>
    <n v="18249"/>
    <n v="19531"/>
    <n v="20806"/>
    <n v="21831"/>
    <n v="22456"/>
    <n v="23364"/>
    <n v="24806"/>
    <n v="26094"/>
    <n v="26476"/>
    <n v="28148"/>
    <n v="29679"/>
  </r>
  <r>
    <x v="2"/>
    <x v="15"/>
    <x v="37"/>
    <n v="1963"/>
    <n v="2090"/>
    <n v="2143"/>
    <n v="2244"/>
    <n v="2413"/>
    <n v="2291"/>
    <n v="2451"/>
    <n v="2467"/>
    <n v="2509"/>
    <n v="2567"/>
    <n v="2706"/>
    <n v="2775"/>
    <n v="2679"/>
    <n v="2903"/>
    <n v="3228"/>
  </r>
  <r>
    <x v="2"/>
    <x v="15"/>
    <x v="38"/>
    <n v="0"/>
    <n v="0"/>
    <n v="0"/>
    <n v="0"/>
    <n v="0"/>
    <n v="0"/>
    <n v="0"/>
    <n v="0"/>
    <n v="0"/>
    <n v="0"/>
    <n v="0"/>
    <n v="0"/>
    <n v="0"/>
    <n v="0"/>
    <n v="0"/>
  </r>
  <r>
    <x v="2"/>
    <x v="15"/>
    <x v="39"/>
    <n v="22858"/>
    <n v="24621"/>
    <n v="25899"/>
    <n v="27330"/>
    <n v="29084"/>
    <n v="30982"/>
    <n v="32998"/>
    <n v="34635"/>
    <n v="35705"/>
    <n v="37468"/>
    <n v="39614"/>
    <n v="41585"/>
    <n v="42063"/>
    <n v="44455"/>
    <n v="47224"/>
  </r>
  <r>
    <x v="2"/>
    <x v="15"/>
    <x v="40"/>
    <n v="7952"/>
    <n v="8362"/>
    <n v="8708"/>
    <n v="9095"/>
    <n v="9684"/>
    <n v="10078"/>
    <n v="10851"/>
    <n v="11534"/>
    <n v="11704"/>
    <n v="12397"/>
    <n v="13233"/>
    <n v="13922"/>
    <n v="14100"/>
    <n v="15161"/>
    <n v="16021"/>
  </r>
  <r>
    <x v="2"/>
    <x v="15"/>
    <x v="41"/>
    <n v="14906"/>
    <n v="16259"/>
    <n v="17191"/>
    <n v="18235"/>
    <n v="19400"/>
    <n v="20904"/>
    <n v="22147"/>
    <n v="23101"/>
    <n v="24001"/>
    <n v="25071"/>
    <n v="26381"/>
    <n v="27663"/>
    <n v="27963"/>
    <n v="29294"/>
    <n v="31203"/>
  </r>
  <r>
    <x v="2"/>
    <x v="16"/>
    <x v="0"/>
    <n v="0"/>
    <n v="0"/>
    <n v="0"/>
    <n v="0"/>
    <n v="0"/>
    <n v="0"/>
    <n v="0"/>
    <n v="0"/>
    <n v="0"/>
    <n v="0"/>
    <n v="0"/>
    <n v="0"/>
    <n v="199429"/>
    <n v="210432"/>
    <n v="229191"/>
  </r>
  <r>
    <x v="2"/>
    <x v="16"/>
    <x v="1"/>
    <n v="0"/>
    <n v="0"/>
    <n v="0"/>
    <n v="0"/>
    <n v="0"/>
    <n v="0"/>
    <n v="0"/>
    <n v="0"/>
    <n v="0"/>
    <n v="0"/>
    <n v="0"/>
    <n v="0"/>
    <n v="753"/>
    <n v="770"/>
    <n v="834"/>
  </r>
  <r>
    <x v="2"/>
    <x v="16"/>
    <x v="2"/>
    <n v="0"/>
    <n v="0"/>
    <n v="0"/>
    <n v="0"/>
    <n v="0"/>
    <n v="0"/>
    <n v="0"/>
    <n v="0"/>
    <n v="0"/>
    <n v="0"/>
    <n v="0"/>
    <n v="0"/>
    <n v="2191"/>
    <n v="2545"/>
    <n v="2843"/>
  </r>
  <r>
    <x v="2"/>
    <x v="16"/>
    <x v="3"/>
    <n v="0"/>
    <n v="0"/>
    <n v="0"/>
    <n v="0"/>
    <n v="0"/>
    <n v="0"/>
    <n v="0"/>
    <n v="0"/>
    <n v="0"/>
    <n v="0"/>
    <n v="0"/>
    <n v="0"/>
    <n v="263"/>
    <n v="272"/>
    <n v="307"/>
  </r>
  <r>
    <x v="2"/>
    <x v="16"/>
    <x v="4"/>
    <n v="0"/>
    <n v="0"/>
    <n v="0"/>
    <n v="0"/>
    <n v="0"/>
    <n v="0"/>
    <n v="0"/>
    <n v="0"/>
    <n v="0"/>
    <n v="0"/>
    <n v="0"/>
    <n v="0"/>
    <n v="10378"/>
    <n v="11709"/>
    <n v="12774"/>
  </r>
  <r>
    <x v="2"/>
    <x v="16"/>
    <x v="5"/>
    <n v="0"/>
    <n v="0"/>
    <n v="0"/>
    <n v="0"/>
    <n v="0"/>
    <n v="0"/>
    <n v="0"/>
    <n v="0"/>
    <n v="0"/>
    <n v="0"/>
    <n v="0"/>
    <n v="0"/>
    <n v="4876"/>
    <n v="5590"/>
    <n v="6370"/>
  </r>
  <r>
    <x v="2"/>
    <x v="16"/>
    <x v="6"/>
    <n v="0"/>
    <n v="0"/>
    <n v="0"/>
    <n v="0"/>
    <n v="0"/>
    <n v="0"/>
    <n v="0"/>
    <n v="0"/>
    <n v="0"/>
    <n v="0"/>
    <n v="0"/>
    <n v="0"/>
    <n v="5502"/>
    <n v="6119"/>
    <n v="6404"/>
  </r>
  <r>
    <x v="2"/>
    <x v="16"/>
    <x v="7"/>
    <n v="0"/>
    <n v="0"/>
    <n v="0"/>
    <n v="0"/>
    <n v="0"/>
    <n v="0"/>
    <n v="0"/>
    <n v="0"/>
    <n v="0"/>
    <n v="0"/>
    <n v="0"/>
    <n v="0"/>
    <n v="22218"/>
    <n v="22612"/>
    <n v="24296"/>
  </r>
  <r>
    <x v="2"/>
    <x v="16"/>
    <x v="8"/>
    <n v="0"/>
    <n v="0"/>
    <n v="0"/>
    <n v="0"/>
    <n v="0"/>
    <n v="0"/>
    <n v="0"/>
    <n v="0"/>
    <n v="0"/>
    <n v="0"/>
    <n v="0"/>
    <n v="0"/>
    <n v="3391"/>
    <n v="3621"/>
    <n v="3741"/>
  </r>
  <r>
    <x v="2"/>
    <x v="16"/>
    <x v="9"/>
    <n v="0"/>
    <n v="0"/>
    <n v="0"/>
    <n v="0"/>
    <n v="0"/>
    <n v="0"/>
    <n v="0"/>
    <n v="0"/>
    <n v="0"/>
    <n v="0"/>
    <n v="0"/>
    <n v="0"/>
    <n v="374"/>
    <n v="409"/>
    <n v="449"/>
  </r>
  <r>
    <x v="2"/>
    <x v="16"/>
    <x v="10"/>
    <n v="0"/>
    <n v="0"/>
    <n v="0"/>
    <n v="0"/>
    <n v="0"/>
    <n v="0"/>
    <n v="0"/>
    <n v="0"/>
    <n v="0"/>
    <n v="0"/>
    <n v="0"/>
    <n v="0"/>
    <n v="637"/>
    <n v="687"/>
    <n v="714"/>
  </r>
  <r>
    <x v="2"/>
    <x v="16"/>
    <x v="11"/>
    <n v="0"/>
    <n v="0"/>
    <n v="0"/>
    <n v="0"/>
    <n v="0"/>
    <n v="0"/>
    <n v="0"/>
    <n v="0"/>
    <n v="0"/>
    <n v="0"/>
    <n v="0"/>
    <n v="0"/>
    <n v="271"/>
    <n v="279"/>
    <n v="300"/>
  </r>
  <r>
    <x v="2"/>
    <x v="16"/>
    <x v="12"/>
    <n v="0"/>
    <n v="0"/>
    <n v="0"/>
    <n v="0"/>
    <n v="0"/>
    <n v="0"/>
    <n v="0"/>
    <n v="0"/>
    <n v="0"/>
    <n v="0"/>
    <n v="0"/>
    <n v="0"/>
    <n v="1698"/>
    <n v="1714"/>
    <n v="1785"/>
  </r>
  <r>
    <x v="2"/>
    <x v="16"/>
    <x v="13"/>
    <n v="0"/>
    <n v="0"/>
    <n v="0"/>
    <n v="0"/>
    <n v="0"/>
    <n v="0"/>
    <n v="0"/>
    <n v="0"/>
    <n v="0"/>
    <n v="0"/>
    <n v="0"/>
    <n v="0"/>
    <n v="897"/>
    <n v="1016"/>
    <n v="966"/>
  </r>
  <r>
    <x v="2"/>
    <x v="16"/>
    <x v="14"/>
    <n v="0"/>
    <n v="0"/>
    <n v="0"/>
    <n v="0"/>
    <n v="0"/>
    <n v="0"/>
    <n v="0"/>
    <n v="0"/>
    <n v="0"/>
    <n v="0"/>
    <n v="0"/>
    <n v="0"/>
    <n v="2005"/>
    <n v="1728"/>
    <n v="2225"/>
  </r>
  <r>
    <x v="2"/>
    <x v="16"/>
    <x v="15"/>
    <n v="0"/>
    <n v="0"/>
    <n v="0"/>
    <n v="0"/>
    <n v="0"/>
    <n v="0"/>
    <n v="0"/>
    <n v="0"/>
    <n v="0"/>
    <n v="0"/>
    <n v="0"/>
    <n v="0"/>
    <n v="5451"/>
    <n v="5569"/>
    <n v="5998"/>
  </r>
  <r>
    <x v="2"/>
    <x v="16"/>
    <x v="16"/>
    <n v="0"/>
    <n v="0"/>
    <n v="0"/>
    <n v="0"/>
    <n v="0"/>
    <n v="0"/>
    <n v="0"/>
    <n v="0"/>
    <n v="0"/>
    <n v="0"/>
    <n v="0"/>
    <n v="0"/>
    <n v="3646"/>
    <n v="3573"/>
    <n v="3890"/>
  </r>
  <r>
    <x v="2"/>
    <x v="16"/>
    <x v="17"/>
    <n v="0"/>
    <n v="0"/>
    <n v="0"/>
    <n v="0"/>
    <n v="0"/>
    <n v="0"/>
    <n v="0"/>
    <n v="0"/>
    <n v="0"/>
    <n v="0"/>
    <n v="0"/>
    <n v="0"/>
    <n v="339"/>
    <n v="399"/>
    <n v="400"/>
  </r>
  <r>
    <x v="2"/>
    <x v="16"/>
    <x v="18"/>
    <n v="0"/>
    <n v="0"/>
    <n v="0"/>
    <n v="0"/>
    <n v="0"/>
    <n v="0"/>
    <n v="0"/>
    <n v="0"/>
    <n v="0"/>
    <n v="0"/>
    <n v="0"/>
    <n v="0"/>
    <n v="3509"/>
    <n v="3617"/>
    <n v="3828"/>
  </r>
  <r>
    <x v="2"/>
    <x v="16"/>
    <x v="19"/>
    <n v="0"/>
    <n v="0"/>
    <n v="0"/>
    <n v="0"/>
    <n v="0"/>
    <n v="0"/>
    <n v="0"/>
    <n v="0"/>
    <n v="0"/>
    <n v="0"/>
    <n v="0"/>
    <n v="0"/>
    <n v="2604"/>
    <n v="2641"/>
    <n v="2846"/>
  </r>
  <r>
    <x v="2"/>
    <x v="16"/>
    <x v="20"/>
    <n v="0"/>
    <n v="0"/>
    <n v="0"/>
    <n v="0"/>
    <n v="0"/>
    <n v="0"/>
    <n v="0"/>
    <n v="0"/>
    <n v="0"/>
    <n v="0"/>
    <n v="0"/>
    <n v="0"/>
    <n v="1428"/>
    <n v="1471"/>
    <n v="1661"/>
  </r>
  <r>
    <x v="2"/>
    <x v="16"/>
    <x v="21"/>
    <n v="0"/>
    <n v="0"/>
    <n v="0"/>
    <n v="0"/>
    <n v="0"/>
    <n v="0"/>
    <n v="0"/>
    <n v="0"/>
    <n v="0"/>
    <n v="0"/>
    <n v="0"/>
    <n v="0"/>
    <n v="17782"/>
    <n v="18598"/>
    <n v="19987"/>
  </r>
  <r>
    <x v="2"/>
    <x v="16"/>
    <x v="22"/>
    <n v="0"/>
    <n v="0"/>
    <n v="0"/>
    <n v="0"/>
    <n v="0"/>
    <n v="0"/>
    <n v="0"/>
    <n v="0"/>
    <n v="0"/>
    <n v="0"/>
    <n v="0"/>
    <n v="0"/>
    <n v="16314"/>
    <n v="17489"/>
    <n v="18562"/>
  </r>
  <r>
    <x v="2"/>
    <x v="16"/>
    <x v="23"/>
    <n v="0"/>
    <n v="0"/>
    <n v="0"/>
    <n v="0"/>
    <n v="0"/>
    <n v="0"/>
    <n v="0"/>
    <n v="0"/>
    <n v="0"/>
    <n v="0"/>
    <n v="0"/>
    <n v="0"/>
    <n v="0"/>
    <n v="0"/>
    <n v="0"/>
  </r>
  <r>
    <x v="2"/>
    <x v="16"/>
    <x v="24"/>
    <n v="0"/>
    <n v="0"/>
    <n v="0"/>
    <n v="0"/>
    <n v="0"/>
    <n v="0"/>
    <n v="0"/>
    <n v="0"/>
    <n v="0"/>
    <n v="0"/>
    <n v="0"/>
    <n v="0"/>
    <n v="3902"/>
    <n v="3579"/>
    <n v="4484"/>
  </r>
  <r>
    <x v="2"/>
    <x v="16"/>
    <x v="25"/>
    <n v="0"/>
    <n v="0"/>
    <n v="0"/>
    <n v="0"/>
    <n v="0"/>
    <n v="0"/>
    <n v="0"/>
    <n v="0"/>
    <n v="0"/>
    <n v="0"/>
    <n v="0"/>
    <n v="0"/>
    <n v="9033"/>
    <n v="9547"/>
    <n v="11004"/>
  </r>
  <r>
    <x v="2"/>
    <x v="16"/>
    <x v="26"/>
    <n v="0"/>
    <n v="0"/>
    <n v="0"/>
    <n v="0"/>
    <n v="0"/>
    <n v="0"/>
    <n v="0"/>
    <n v="0"/>
    <n v="0"/>
    <n v="0"/>
    <n v="0"/>
    <n v="0"/>
    <n v="679"/>
    <n v="578"/>
    <n v="527"/>
  </r>
  <r>
    <x v="2"/>
    <x v="16"/>
    <x v="27"/>
    <n v="0"/>
    <n v="0"/>
    <n v="0"/>
    <n v="0"/>
    <n v="0"/>
    <n v="0"/>
    <n v="0"/>
    <n v="0"/>
    <n v="0"/>
    <n v="0"/>
    <n v="0"/>
    <n v="0"/>
    <n v="3054"/>
    <n v="3448"/>
    <n v="4552"/>
  </r>
  <r>
    <x v="2"/>
    <x v="16"/>
    <x v="28"/>
    <n v="0"/>
    <n v="0"/>
    <n v="0"/>
    <n v="0"/>
    <n v="0"/>
    <n v="0"/>
    <n v="0"/>
    <n v="0"/>
    <n v="0"/>
    <n v="0"/>
    <n v="0"/>
    <n v="0"/>
    <n v="6023"/>
    <n v="6615"/>
    <n v="7195"/>
  </r>
  <r>
    <x v="2"/>
    <x v="16"/>
    <x v="29"/>
    <n v="0"/>
    <n v="0"/>
    <n v="0"/>
    <n v="0"/>
    <n v="0"/>
    <n v="0"/>
    <n v="0"/>
    <n v="0"/>
    <n v="0"/>
    <n v="0"/>
    <n v="0"/>
    <n v="0"/>
    <n v="5228"/>
    <n v="5384"/>
    <n v="5893"/>
  </r>
  <r>
    <x v="2"/>
    <x v="16"/>
    <x v="30"/>
    <n v="0"/>
    <n v="0"/>
    <n v="0"/>
    <n v="0"/>
    <n v="0"/>
    <n v="0"/>
    <n v="0"/>
    <n v="0"/>
    <n v="0"/>
    <n v="0"/>
    <n v="0"/>
    <n v="0"/>
    <n v="2144"/>
    <n v="2314"/>
    <n v="2425"/>
  </r>
  <r>
    <x v="2"/>
    <x v="16"/>
    <x v="31"/>
    <n v="0"/>
    <n v="0"/>
    <n v="0"/>
    <n v="0"/>
    <n v="0"/>
    <n v="0"/>
    <n v="0"/>
    <n v="0"/>
    <n v="0"/>
    <n v="0"/>
    <n v="0"/>
    <n v="0"/>
    <n v="0"/>
    <s v=":"/>
    <s v=":"/>
  </r>
  <r>
    <x v="2"/>
    <x v="16"/>
    <x v="32"/>
    <n v="0"/>
    <n v="0"/>
    <n v="0"/>
    <n v="0"/>
    <n v="0"/>
    <n v="0"/>
    <n v="0"/>
    <n v="0"/>
    <n v="0"/>
    <n v="0"/>
    <n v="0"/>
    <n v="0"/>
    <n v="10597"/>
    <n v="11434"/>
    <n v="12706"/>
  </r>
  <r>
    <x v="2"/>
    <x v="16"/>
    <x v="33"/>
    <n v="0"/>
    <n v="0"/>
    <n v="0"/>
    <n v="0"/>
    <n v="0"/>
    <n v="0"/>
    <n v="0"/>
    <n v="0"/>
    <n v="0"/>
    <n v="0"/>
    <n v="0"/>
    <n v="0"/>
    <n v="7008"/>
    <n v="7242"/>
    <n v="8341"/>
  </r>
  <r>
    <x v="2"/>
    <x v="16"/>
    <x v="34"/>
    <n v="0"/>
    <n v="0"/>
    <n v="0"/>
    <n v="0"/>
    <n v="0"/>
    <n v="0"/>
    <n v="0"/>
    <n v="0"/>
    <n v="0"/>
    <n v="0"/>
    <n v="0"/>
    <n v="0"/>
    <n v="15257"/>
    <n v="16099"/>
    <n v="17238"/>
  </r>
  <r>
    <x v="2"/>
    <x v="16"/>
    <x v="35"/>
    <n v="0"/>
    <n v="0"/>
    <n v="0"/>
    <n v="0"/>
    <n v="0"/>
    <n v="0"/>
    <n v="0"/>
    <n v="0"/>
    <n v="0"/>
    <n v="0"/>
    <n v="0"/>
    <n v="0"/>
    <n v="18335"/>
    <n v="18925"/>
    <n v="19608"/>
  </r>
  <r>
    <x v="2"/>
    <x v="16"/>
    <x v="36"/>
    <n v="0"/>
    <n v="0"/>
    <n v="0"/>
    <n v="0"/>
    <n v="0"/>
    <n v="0"/>
    <n v="0"/>
    <n v="0"/>
    <n v="0"/>
    <n v="0"/>
    <n v="0"/>
    <n v="0"/>
    <n v="40443"/>
    <n v="43033"/>
    <n v="46394"/>
  </r>
  <r>
    <x v="2"/>
    <x v="16"/>
    <x v="37"/>
    <n v="0"/>
    <n v="0"/>
    <n v="0"/>
    <n v="0"/>
    <n v="0"/>
    <n v="0"/>
    <n v="0"/>
    <n v="0"/>
    <n v="0"/>
    <n v="0"/>
    <n v="0"/>
    <n v="0"/>
    <n v="3795"/>
    <n v="4127"/>
    <n v="4714"/>
  </r>
  <r>
    <x v="2"/>
    <x v="16"/>
    <x v="38"/>
    <n v="0"/>
    <n v="0"/>
    <n v="0"/>
    <n v="0"/>
    <n v="0"/>
    <n v="0"/>
    <n v="0"/>
    <n v="0"/>
    <n v="0"/>
    <n v="0"/>
    <n v="0"/>
    <n v="0"/>
    <n v="0"/>
    <n v="0"/>
    <n v="0"/>
  </r>
  <r>
    <x v="2"/>
    <x v="16"/>
    <x v="39"/>
    <n v="0"/>
    <n v="0"/>
    <n v="0"/>
    <n v="0"/>
    <n v="0"/>
    <n v="0"/>
    <n v="0"/>
    <n v="0"/>
    <n v="0"/>
    <n v="0"/>
    <n v="0"/>
    <n v="0"/>
    <n v="65320"/>
    <n v="68639"/>
    <n v="72825"/>
  </r>
  <r>
    <x v="2"/>
    <x v="16"/>
    <x v="40"/>
    <n v="0"/>
    <n v="0"/>
    <n v="0"/>
    <n v="0"/>
    <n v="0"/>
    <n v="0"/>
    <n v="0"/>
    <n v="0"/>
    <n v="0"/>
    <n v="0"/>
    <n v="0"/>
    <n v="0"/>
    <n v="27476"/>
    <n v="29307"/>
    <n v="31081"/>
  </r>
  <r>
    <x v="2"/>
    <x v="16"/>
    <x v="41"/>
    <n v="0"/>
    <n v="0"/>
    <n v="0"/>
    <n v="0"/>
    <n v="0"/>
    <n v="0"/>
    <n v="0"/>
    <n v="0"/>
    <n v="0"/>
    <n v="0"/>
    <n v="0"/>
    <n v="0"/>
    <n v="37844"/>
    <n v="39332"/>
    <n v="41744"/>
  </r>
  <r>
    <x v="2"/>
    <x v="17"/>
    <x v="0"/>
    <n v="106610"/>
    <n v="110370"/>
    <n v="113079"/>
    <n v="119929"/>
    <n v="129404"/>
    <n v="141186"/>
    <n v="145775"/>
    <n v="150485"/>
    <n v="149038"/>
    <n v="152015"/>
    <n v="158664"/>
    <n v="166874"/>
    <n v="0"/>
    <n v="0"/>
    <n v="0"/>
  </r>
  <r>
    <x v="2"/>
    <x v="17"/>
    <x v="1"/>
    <n v="207"/>
    <n v="207"/>
    <n v="221"/>
    <n v="234"/>
    <n v="291"/>
    <n v="307"/>
    <n v="311"/>
    <n v="314"/>
    <n v="340"/>
    <n v="352"/>
    <n v="369"/>
    <n v="376"/>
    <n v="0"/>
    <n v="0"/>
    <n v="0"/>
  </r>
  <r>
    <x v="2"/>
    <x v="17"/>
    <x v="2"/>
    <n v="421"/>
    <n v="502"/>
    <n v="583"/>
    <n v="700"/>
    <n v="658"/>
    <n v="759"/>
    <n v="860"/>
    <n v="1114"/>
    <n v="1083"/>
    <n v="1244"/>
    <n v="1271"/>
    <n v="1365"/>
    <n v="0"/>
    <n v="0"/>
    <n v="0"/>
  </r>
  <r>
    <x v="2"/>
    <x v="17"/>
    <x v="3"/>
    <n v="69"/>
    <n v="90"/>
    <n v="79"/>
    <n v="90"/>
    <n v="96"/>
    <n v="96"/>
    <n v="102"/>
    <n v="110"/>
    <n v="108"/>
    <n v="99"/>
    <n v="107"/>
    <n v="95"/>
    <n v="0"/>
    <n v="0"/>
    <n v="0"/>
  </r>
  <r>
    <x v="2"/>
    <x v="17"/>
    <x v="4"/>
    <n v="4484"/>
    <n v="5294"/>
    <n v="5067"/>
    <n v="6287"/>
    <n v="6882"/>
    <n v="9169"/>
    <n v="8845"/>
    <n v="10852"/>
    <n v="9866"/>
    <n v="9322"/>
    <n v="9711"/>
    <n v="9657"/>
    <n v="0"/>
    <n v="0"/>
    <n v="0"/>
  </r>
  <r>
    <x v="2"/>
    <x v="17"/>
    <x v="5"/>
    <n v="2350"/>
    <n v="2843"/>
    <n v="2722"/>
    <n v="3182"/>
    <n v="3458"/>
    <n v="4008"/>
    <n v="4375"/>
    <n v="4290"/>
    <n v="4287"/>
    <n v="4044"/>
    <n v="4302"/>
    <n v="4594"/>
    <n v="0"/>
    <n v="0"/>
    <n v="0"/>
  </r>
  <r>
    <x v="2"/>
    <x v="17"/>
    <x v="6"/>
    <n v="2134"/>
    <n v="2451"/>
    <n v="2345"/>
    <n v="3105"/>
    <n v="3424"/>
    <n v="5161"/>
    <n v="4470"/>
    <n v="6562"/>
    <n v="5579"/>
    <n v="5278"/>
    <n v="5409"/>
    <n v="5063"/>
    <n v="0"/>
    <n v="0"/>
    <n v="0"/>
  </r>
  <r>
    <x v="2"/>
    <x v="17"/>
    <x v="7"/>
    <n v="15269"/>
    <n v="15382"/>
    <n v="15763"/>
    <n v="15859"/>
    <n v="17060"/>
    <n v="18310"/>
    <n v="18958"/>
    <n v="17706"/>
    <n v="16506"/>
    <n v="16265"/>
    <n v="16686"/>
    <n v="18071"/>
    <n v="0"/>
    <n v="0"/>
    <n v="0"/>
  </r>
  <r>
    <x v="2"/>
    <x v="17"/>
    <x v="8"/>
    <n v="2140"/>
    <n v="2155"/>
    <n v="2217"/>
    <n v="2162"/>
    <n v="2291"/>
    <n v="2181"/>
    <n v="2098"/>
    <n v="2066"/>
    <n v="2122"/>
    <n v="2073"/>
    <n v="2163"/>
    <n v="2179"/>
    <n v="0"/>
    <n v="0"/>
    <n v="0"/>
  </r>
  <r>
    <x v="2"/>
    <x v="17"/>
    <x v="9"/>
    <n v="270"/>
    <n v="251"/>
    <n v="229"/>
    <n v="227"/>
    <n v="235"/>
    <n v="249"/>
    <n v="238"/>
    <n v="201"/>
    <n v="205"/>
    <n v="227"/>
    <n v="243"/>
    <n v="279"/>
    <n v="0"/>
    <n v="0"/>
    <n v="0"/>
  </r>
  <r>
    <x v="2"/>
    <x v="17"/>
    <x v="10"/>
    <n v="338"/>
    <n v="305"/>
    <n v="315"/>
    <n v="314"/>
    <n v="345"/>
    <n v="349"/>
    <n v="281"/>
    <n v="253"/>
    <n v="248"/>
    <n v="296"/>
    <n v="291"/>
    <n v="281"/>
    <n v="0"/>
    <n v="0"/>
    <n v="0"/>
  </r>
  <r>
    <x v="2"/>
    <x v="17"/>
    <x v="11"/>
    <n v="167"/>
    <n v="154"/>
    <n v="213"/>
    <n v="204"/>
    <n v="211"/>
    <n v="219"/>
    <n v="212"/>
    <n v="212"/>
    <n v="181"/>
    <n v="181"/>
    <n v="174"/>
    <n v="197"/>
    <n v="0"/>
    <n v="0"/>
    <n v="0"/>
  </r>
  <r>
    <x v="2"/>
    <x v="17"/>
    <x v="12"/>
    <n v="847"/>
    <n v="653"/>
    <n v="930"/>
    <n v="941"/>
    <n v="969"/>
    <n v="1007"/>
    <n v="1082"/>
    <n v="1023"/>
    <n v="999"/>
    <n v="1052"/>
    <n v="1091"/>
    <n v="1198"/>
    <n v="0"/>
    <n v="0"/>
    <n v="0"/>
  </r>
  <r>
    <x v="2"/>
    <x v="17"/>
    <x v="13"/>
    <n v="521"/>
    <n v="428"/>
    <n v="477"/>
    <n v="435"/>
    <n v="497"/>
    <n v="489"/>
    <n v="481"/>
    <n v="549"/>
    <n v="562"/>
    <n v="585"/>
    <n v="600"/>
    <n v="547"/>
    <n v="0"/>
    <n v="0"/>
    <n v="0"/>
  </r>
  <r>
    <x v="2"/>
    <x v="17"/>
    <x v="14"/>
    <n v="890"/>
    <n v="736"/>
    <n v="768"/>
    <n v="839"/>
    <n v="870"/>
    <n v="883"/>
    <n v="849"/>
    <n v="814"/>
    <n v="842"/>
    <n v="853"/>
    <n v="895"/>
    <n v="962"/>
    <n v="0"/>
    <n v="0"/>
    <n v="0"/>
  </r>
  <r>
    <x v="2"/>
    <x v="17"/>
    <x v="15"/>
    <n v="4053"/>
    <n v="4472"/>
    <n v="4397"/>
    <n v="4349"/>
    <n v="4596"/>
    <n v="5353"/>
    <n v="5651"/>
    <n v="5356"/>
    <n v="4845"/>
    <n v="4705"/>
    <n v="4897"/>
    <n v="5202"/>
    <n v="0"/>
    <n v="0"/>
    <n v="0"/>
  </r>
  <r>
    <x v="2"/>
    <x v="17"/>
    <x v="16"/>
    <n v="4090"/>
    <n v="4379"/>
    <n v="3544"/>
    <n v="3539"/>
    <n v="3813"/>
    <n v="3971"/>
    <n v="3996"/>
    <n v="3398"/>
    <n v="3353"/>
    <n v="3161"/>
    <n v="3154"/>
    <n v="3459"/>
    <n v="0"/>
    <n v="0"/>
    <n v="0"/>
  </r>
  <r>
    <x v="2"/>
    <x v="17"/>
    <x v="17"/>
    <n v="300"/>
    <n v="287"/>
    <n v="270"/>
    <n v="268"/>
    <n v="265"/>
    <n v="270"/>
    <n v="284"/>
    <n v="282"/>
    <n v="280"/>
    <n v="301"/>
    <n v="309"/>
    <n v="315"/>
    <n v="0"/>
    <n v="0"/>
    <n v="0"/>
  </r>
  <r>
    <x v="2"/>
    <x v="17"/>
    <x v="18"/>
    <n v="1653"/>
    <n v="1562"/>
    <n v="2403"/>
    <n v="2581"/>
    <n v="2968"/>
    <n v="3339"/>
    <n v="3786"/>
    <n v="3552"/>
    <n v="2869"/>
    <n v="2831"/>
    <n v="2869"/>
    <n v="3452"/>
    <n v="0"/>
    <n v="0"/>
    <n v="0"/>
  </r>
  <r>
    <x v="2"/>
    <x v="17"/>
    <x v="19"/>
    <n v="1441"/>
    <n v="1308"/>
    <n v="1395"/>
    <n v="1647"/>
    <n v="1662"/>
    <n v="1686"/>
    <n v="1883"/>
    <n v="2149"/>
    <n v="1588"/>
    <n v="1481"/>
    <n v="1521"/>
    <n v="1460"/>
    <n v="0"/>
    <n v="0"/>
    <n v="0"/>
  </r>
  <r>
    <x v="2"/>
    <x v="17"/>
    <x v="20"/>
    <n v="669"/>
    <n v="648"/>
    <n v="636"/>
    <n v="731"/>
    <n v="776"/>
    <n v="777"/>
    <n v="832"/>
    <n v="841"/>
    <n v="856"/>
    <n v="906"/>
    <n v="906"/>
    <n v="959"/>
    <n v="0"/>
    <n v="0"/>
    <n v="0"/>
  </r>
  <r>
    <x v="2"/>
    <x v="17"/>
    <x v="21"/>
    <n v="8078"/>
    <n v="8149"/>
    <n v="8092"/>
    <n v="8720"/>
    <n v="9561"/>
    <n v="10399"/>
    <n v="10839"/>
    <n v="11831"/>
    <n v="12071"/>
    <n v="12712"/>
    <n v="13146"/>
    <n v="14299"/>
    <n v="0"/>
    <n v="0"/>
    <n v="0"/>
  </r>
  <r>
    <x v="2"/>
    <x v="17"/>
    <x v="22"/>
    <n v="10319"/>
    <n v="10471"/>
    <n v="10837"/>
    <n v="11173"/>
    <n v="11752"/>
    <n v="12262"/>
    <n v="12636"/>
    <n v="13065"/>
    <n v="13216"/>
    <n v="13417"/>
    <n v="13732"/>
    <n v="14378"/>
    <n v="0"/>
    <n v="0"/>
    <n v="0"/>
  </r>
  <r>
    <x v="2"/>
    <x v="17"/>
    <x v="23"/>
    <n v="0"/>
    <n v="0"/>
    <n v="0"/>
    <n v="0"/>
    <n v="0"/>
    <n v="0"/>
    <n v="0"/>
    <n v="0"/>
    <n v="0"/>
    <n v="0"/>
    <n v="0"/>
    <n v="0"/>
    <n v="0"/>
    <n v="0"/>
    <n v="0"/>
  </r>
  <r>
    <x v="2"/>
    <x v="17"/>
    <x v="24"/>
    <n v="2632"/>
    <n v="2364"/>
    <n v="1856"/>
    <n v="1886"/>
    <n v="2136"/>
    <n v="4478"/>
    <n v="3414"/>
    <n v="3254"/>
    <n v="3212"/>
    <n v="3003"/>
    <n v="3286"/>
    <n v="3133"/>
    <n v="0"/>
    <n v="0"/>
    <n v="0"/>
  </r>
  <r>
    <x v="2"/>
    <x v="17"/>
    <x v="25"/>
    <n v="5103"/>
    <n v="4580"/>
    <n v="5181"/>
    <n v="5329"/>
    <n v="5549"/>
    <n v="6009"/>
    <n v="6202"/>
    <n v="6163"/>
    <n v="6389"/>
    <n v="6586"/>
    <n v="7058"/>
    <n v="7027"/>
    <n v="0"/>
    <n v="0"/>
    <n v="0"/>
  </r>
  <r>
    <x v="2"/>
    <x v="17"/>
    <x v="26"/>
    <n v="564"/>
    <n v="562"/>
    <n v="525"/>
    <n v="513"/>
    <n v="550"/>
    <n v="553"/>
    <n v="568"/>
    <n v="617"/>
    <n v="549"/>
    <n v="575"/>
    <n v="520"/>
    <n v="525"/>
    <n v="0"/>
    <n v="0"/>
    <n v="0"/>
  </r>
  <r>
    <x v="2"/>
    <x v="17"/>
    <x v="27"/>
    <n v="2023"/>
    <n v="1937"/>
    <n v="2194"/>
    <n v="2230"/>
    <n v="2393"/>
    <n v="2594"/>
    <n v="2828"/>
    <n v="2885"/>
    <n v="2839"/>
    <n v="2878"/>
    <n v="3084"/>
    <n v="3317"/>
    <n v="0"/>
    <n v="0"/>
    <n v="0"/>
  </r>
  <r>
    <x v="2"/>
    <x v="17"/>
    <x v="28"/>
    <n v="3934"/>
    <n v="4025"/>
    <n v="4042"/>
    <n v="4199"/>
    <n v="4733"/>
    <n v="4687"/>
    <n v="5011"/>
    <n v="5154"/>
    <n v="4925"/>
    <n v="5067"/>
    <n v="5198"/>
    <n v="5489"/>
    <n v="0"/>
    <n v="0"/>
    <n v="0"/>
  </r>
  <r>
    <x v="2"/>
    <x v="17"/>
    <x v="29"/>
    <n v="3986"/>
    <n v="4174"/>
    <n v="4131"/>
    <n v="4309"/>
    <n v="4464"/>
    <n v="4615"/>
    <n v="4756"/>
    <n v="4713"/>
    <n v="4824"/>
    <n v="4864"/>
    <n v="4795"/>
    <n v="4740"/>
    <n v="0"/>
    <n v="0"/>
    <n v="0"/>
  </r>
  <r>
    <x v="2"/>
    <x v="17"/>
    <x v="30"/>
    <n v="1096"/>
    <n v="1074"/>
    <n v="1220"/>
    <n v="1298"/>
    <n v="1481"/>
    <n v="1522"/>
    <n v="1650"/>
    <n v="1730"/>
    <n v="1733"/>
    <n v="1869"/>
    <n v="1933"/>
    <n v="1963"/>
    <n v="0"/>
    <n v="0"/>
    <n v="0"/>
  </r>
  <r>
    <x v="2"/>
    <x v="17"/>
    <x v="31"/>
    <s v=":"/>
    <s v=":"/>
    <s v=":"/>
    <s v=":"/>
    <s v=":"/>
    <s v=":"/>
    <s v=":"/>
    <s v=":"/>
    <s v=":"/>
    <s v=":"/>
    <s v=":"/>
    <s v=":"/>
    <n v="0"/>
    <n v="0"/>
    <n v="0"/>
  </r>
  <r>
    <x v="2"/>
    <x v="17"/>
    <x v="32"/>
    <n v="5985"/>
    <n v="6477"/>
    <n v="6400"/>
    <n v="6660"/>
    <n v="7358"/>
    <n v="8483"/>
    <n v="9187"/>
    <n v="8547"/>
    <n v="8450"/>
    <n v="8338"/>
    <n v="9263"/>
    <n v="9833"/>
    <n v="0"/>
    <n v="0"/>
    <n v="0"/>
  </r>
  <r>
    <x v="2"/>
    <x v="17"/>
    <x v="33"/>
    <n v="4393"/>
    <n v="4214"/>
    <n v="4226"/>
    <n v="5258"/>
    <n v="6404"/>
    <n v="6773"/>
    <n v="6467"/>
    <n v="6179"/>
    <n v="6001"/>
    <n v="6208"/>
    <n v="6519"/>
    <n v="7364"/>
    <n v="0"/>
    <n v="0"/>
    <n v="0"/>
  </r>
  <r>
    <x v="2"/>
    <x v="17"/>
    <x v="34"/>
    <n v="6745"/>
    <n v="7450"/>
    <n v="8028"/>
    <n v="8422"/>
    <n v="9163"/>
    <n v="9156"/>
    <n v="9746"/>
    <n v="10182"/>
    <n v="10400"/>
    <n v="10818"/>
    <n v="11700"/>
    <n v="12354"/>
    <n v="0"/>
    <n v="0"/>
    <n v="0"/>
  </r>
  <r>
    <x v="2"/>
    <x v="17"/>
    <x v="35"/>
    <n v="9085"/>
    <n v="9860"/>
    <n v="10066"/>
    <n v="10547"/>
    <n v="11022"/>
    <n v="11751"/>
    <n v="12067"/>
    <n v="13002"/>
    <n v="13684"/>
    <n v="14130"/>
    <n v="14348"/>
    <n v="15078"/>
    <n v="0"/>
    <n v="0"/>
    <n v="0"/>
  </r>
  <r>
    <x v="2"/>
    <x v="17"/>
    <x v="36"/>
    <n v="17514"/>
    <n v="18775"/>
    <n v="19573"/>
    <n v="20792"/>
    <n v="22175"/>
    <n v="23610"/>
    <n v="25248"/>
    <n v="26668"/>
    <n v="27345"/>
    <n v="28696"/>
    <n v="30179"/>
    <n v="31865"/>
    <n v="0"/>
    <n v="0"/>
    <n v="0"/>
  </r>
  <r>
    <x v="2"/>
    <x v="17"/>
    <x v="37"/>
    <n v="2593"/>
    <n v="2827"/>
    <n v="2964"/>
    <n v="3045"/>
    <n v="3238"/>
    <n v="3190"/>
    <n v="3365"/>
    <n v="3409"/>
    <n v="3053"/>
    <n v="3185"/>
    <n v="3332"/>
    <n v="3526"/>
    <n v="0"/>
    <n v="0"/>
    <n v="0"/>
  </r>
  <r>
    <x v="2"/>
    <x v="17"/>
    <x v="38"/>
    <n v="0"/>
    <n v="0"/>
    <n v="0"/>
    <n v="0"/>
    <n v="0"/>
    <n v="0"/>
    <n v="0"/>
    <n v="0"/>
    <n v="0"/>
    <n v="0"/>
    <n v="0"/>
    <n v="0"/>
    <n v="0"/>
    <n v="0"/>
    <n v="0"/>
  </r>
  <r>
    <x v="2"/>
    <x v="17"/>
    <x v="39"/>
    <n v="29405"/>
    <n v="31729"/>
    <n v="33166"/>
    <n v="34817"/>
    <n v="37092"/>
    <n v="38910"/>
    <n v="41038"/>
    <n v="43096"/>
    <n v="44660"/>
    <n v="46687"/>
    <n v="49236"/>
    <n v="51871"/>
    <n v="0"/>
    <n v="0"/>
    <n v="0"/>
  </r>
  <r>
    <x v="2"/>
    <x v="17"/>
    <x v="40"/>
    <n v="12967"/>
    <n v="13958"/>
    <n v="14527"/>
    <n v="15021"/>
    <n v="16245"/>
    <n v="16886"/>
    <n v="18060"/>
    <n v="19039"/>
    <n v="19595"/>
    <n v="20395"/>
    <n v="21779"/>
    <n v="22935"/>
    <n v="0"/>
    <n v="0"/>
    <n v="0"/>
  </r>
  <r>
    <x v="2"/>
    <x v="17"/>
    <x v="41"/>
    <n v="16438"/>
    <n v="17771"/>
    <n v="18639"/>
    <n v="19796"/>
    <n v="20847"/>
    <n v="22024"/>
    <n v="22978"/>
    <n v="24057"/>
    <n v="25065"/>
    <n v="26292"/>
    <n v="27457"/>
    <n v="28936"/>
    <n v="0"/>
    <n v="0"/>
    <n v="0"/>
  </r>
  <r>
    <x v="2"/>
    <x v="18"/>
    <x v="0"/>
    <n v="19826"/>
    <n v="20859"/>
    <n v="21300"/>
    <n v="23078"/>
    <n v="24348"/>
    <n v="25338"/>
    <n v="26534"/>
    <n v="27258"/>
    <n v="28429"/>
    <n v="29787"/>
    <n v="30966"/>
    <n v="32826"/>
    <n v="0"/>
    <n v="0"/>
    <n v="0"/>
  </r>
  <r>
    <x v="2"/>
    <x v="18"/>
    <x v="1"/>
    <n v="236"/>
    <n v="236"/>
    <n v="252"/>
    <n v="268"/>
    <n v="300"/>
    <n v="316"/>
    <n v="308"/>
    <n v="302"/>
    <n v="309"/>
    <n v="329"/>
    <n v="337"/>
    <n v="354"/>
    <n v="0"/>
    <n v="0"/>
    <n v="0"/>
  </r>
  <r>
    <x v="2"/>
    <x v="18"/>
    <x v="2"/>
    <n v="178"/>
    <n v="215"/>
    <n v="268"/>
    <n v="303"/>
    <n v="284"/>
    <n v="299"/>
    <n v="341"/>
    <n v="401"/>
    <n v="408"/>
    <n v="472"/>
    <n v="486"/>
    <n v="524"/>
    <n v="0"/>
    <n v="0"/>
    <n v="0"/>
  </r>
  <r>
    <x v="2"/>
    <x v="18"/>
    <x v="3"/>
    <n v="71"/>
    <n v="75"/>
    <n v="70"/>
    <n v="83"/>
    <n v="90"/>
    <n v="101"/>
    <n v="113"/>
    <n v="116"/>
    <n v="129"/>
    <n v="127"/>
    <n v="144"/>
    <n v="149"/>
    <n v="0"/>
    <n v="0"/>
    <n v="0"/>
  </r>
  <r>
    <x v="2"/>
    <x v="18"/>
    <x v="4"/>
    <n v="50"/>
    <n v="69"/>
    <n v="83"/>
    <n v="102"/>
    <n v="121"/>
    <n v="134"/>
    <n v="146"/>
    <n v="168"/>
    <n v="167"/>
    <n v="164"/>
    <n v="137"/>
    <n v="182"/>
    <n v="0"/>
    <n v="0"/>
    <n v="0"/>
  </r>
  <r>
    <x v="2"/>
    <x v="18"/>
    <x v="5"/>
    <n v="25"/>
    <n v="30"/>
    <n v="31"/>
    <n v="35"/>
    <n v="35"/>
    <n v="34"/>
    <n v="39"/>
    <n v="66"/>
    <n v="64"/>
    <n v="61"/>
    <n v="62"/>
    <n v="70"/>
    <n v="0"/>
    <n v="0"/>
    <n v="0"/>
  </r>
  <r>
    <x v="2"/>
    <x v="18"/>
    <x v="6"/>
    <n v="25"/>
    <n v="39"/>
    <n v="52"/>
    <n v="67"/>
    <n v="86"/>
    <n v="100"/>
    <n v="107"/>
    <n v="102"/>
    <n v="103"/>
    <n v="103"/>
    <n v="75"/>
    <n v="112"/>
    <n v="0"/>
    <n v="0"/>
    <n v="0"/>
  </r>
  <r>
    <x v="2"/>
    <x v="18"/>
    <x v="7"/>
    <n v="3679"/>
    <n v="3731"/>
    <n v="3616"/>
    <n v="3458"/>
    <n v="3673"/>
    <n v="3736"/>
    <n v="4002"/>
    <n v="3913"/>
    <n v="4302"/>
    <n v="4427"/>
    <n v="4600"/>
    <n v="4934"/>
    <n v="0"/>
    <n v="0"/>
    <n v="0"/>
  </r>
  <r>
    <x v="2"/>
    <x v="18"/>
    <x v="8"/>
    <n v="687"/>
    <n v="815"/>
    <n v="803"/>
    <n v="803"/>
    <n v="830"/>
    <n v="867"/>
    <n v="879"/>
    <n v="901"/>
    <n v="923"/>
    <n v="992"/>
    <n v="1010"/>
    <n v="1036"/>
    <n v="0"/>
    <n v="0"/>
    <n v="0"/>
  </r>
  <r>
    <x v="2"/>
    <x v="18"/>
    <x v="9"/>
    <n v="103"/>
    <n v="89"/>
    <n v="91"/>
    <n v="98"/>
    <n v="99"/>
    <n v="106"/>
    <n v="109"/>
    <n v="113"/>
    <n v="114"/>
    <n v="124"/>
    <n v="146"/>
    <n v="156"/>
    <n v="0"/>
    <n v="0"/>
    <n v="0"/>
  </r>
  <r>
    <x v="2"/>
    <x v="18"/>
    <x v="10"/>
    <n v="264"/>
    <n v="231"/>
    <n v="250"/>
    <n v="243"/>
    <n v="264"/>
    <n v="269"/>
    <n v="272"/>
    <n v="282"/>
    <n v="313"/>
    <n v="333"/>
    <n v="329"/>
    <n v="341"/>
    <n v="0"/>
    <n v="0"/>
    <n v="0"/>
  </r>
  <r>
    <x v="2"/>
    <x v="18"/>
    <x v="11"/>
    <n v="24"/>
    <n v="25"/>
    <n v="25"/>
    <n v="66"/>
    <n v="74"/>
    <n v="80"/>
    <n v="81"/>
    <n v="81"/>
    <n v="87"/>
    <n v="92"/>
    <n v="98"/>
    <n v="118"/>
    <n v="0"/>
    <n v="0"/>
    <n v="0"/>
  </r>
  <r>
    <x v="2"/>
    <x v="18"/>
    <x v="12"/>
    <n v="216"/>
    <n v="214"/>
    <n v="260"/>
    <n v="300"/>
    <n v="228"/>
    <n v="257"/>
    <n v="284"/>
    <n v="335"/>
    <n v="363"/>
    <n v="370"/>
    <n v="372"/>
    <n v="415"/>
    <n v="0"/>
    <n v="0"/>
    <n v="0"/>
  </r>
  <r>
    <x v="2"/>
    <x v="18"/>
    <x v="13"/>
    <n v="224"/>
    <n v="217"/>
    <n v="205"/>
    <n v="232"/>
    <n v="280"/>
    <n v="278"/>
    <n v="289"/>
    <n v="268"/>
    <n v="314"/>
    <n v="309"/>
    <n v="333"/>
    <n v="233"/>
    <n v="0"/>
    <n v="0"/>
    <n v="0"/>
  </r>
  <r>
    <x v="2"/>
    <x v="18"/>
    <x v="14"/>
    <n v="709"/>
    <n v="675"/>
    <n v="669"/>
    <n v="512"/>
    <n v="534"/>
    <n v="486"/>
    <n v="574"/>
    <n v="609"/>
    <n v="897"/>
    <n v="925"/>
    <n v="905"/>
    <n v="1142"/>
    <n v="0"/>
    <n v="0"/>
    <n v="0"/>
  </r>
  <r>
    <x v="2"/>
    <x v="18"/>
    <x v="15"/>
    <n v="407"/>
    <n v="447"/>
    <n v="401"/>
    <n v="388"/>
    <n v="442"/>
    <n v="448"/>
    <n v="477"/>
    <n v="451"/>
    <n v="416"/>
    <n v="485"/>
    <n v="452"/>
    <n v="436"/>
    <n v="0"/>
    <n v="0"/>
    <n v="0"/>
  </r>
  <r>
    <x v="2"/>
    <x v="18"/>
    <x v="16"/>
    <n v="739"/>
    <n v="590"/>
    <n v="459"/>
    <n v="351"/>
    <n v="368"/>
    <n v="389"/>
    <n v="520"/>
    <n v="467"/>
    <n v="428"/>
    <n v="371"/>
    <n v="505"/>
    <n v="565"/>
    <n v="0"/>
    <n v="0"/>
    <n v="0"/>
  </r>
  <r>
    <x v="2"/>
    <x v="18"/>
    <x v="17"/>
    <n v="92"/>
    <n v="85"/>
    <n v="87"/>
    <n v="84"/>
    <n v="92"/>
    <n v="95"/>
    <n v="89"/>
    <n v="86"/>
    <n v="82"/>
    <n v="83"/>
    <n v="80"/>
    <n v="85"/>
    <n v="0"/>
    <n v="0"/>
    <n v="0"/>
  </r>
  <r>
    <x v="2"/>
    <x v="18"/>
    <x v="18"/>
    <n v="214"/>
    <n v="343"/>
    <n v="366"/>
    <n v="381"/>
    <n v="462"/>
    <n v="461"/>
    <n v="428"/>
    <n v="320"/>
    <n v="365"/>
    <n v="343"/>
    <n v="370"/>
    <n v="407"/>
    <n v="0"/>
    <n v="0"/>
    <n v="0"/>
  </r>
  <r>
    <x v="2"/>
    <x v="18"/>
    <x v="19"/>
    <n v="524"/>
    <n v="467"/>
    <n v="413"/>
    <n v="541"/>
    <n v="641"/>
    <n v="619"/>
    <n v="726"/>
    <n v="727"/>
    <n v="759"/>
    <n v="1037"/>
    <n v="917"/>
    <n v="932"/>
    <n v="0"/>
    <n v="0"/>
    <n v="0"/>
  </r>
  <r>
    <x v="2"/>
    <x v="18"/>
    <x v="20"/>
    <n v="170"/>
    <n v="197"/>
    <n v="192"/>
    <n v="208"/>
    <n v="229"/>
    <n v="249"/>
    <n v="259"/>
    <n v="276"/>
    <n v="290"/>
    <n v="343"/>
    <n v="359"/>
    <n v="368"/>
    <n v="0"/>
    <n v="0"/>
    <n v="0"/>
  </r>
  <r>
    <x v="2"/>
    <x v="18"/>
    <x v="21"/>
    <n v="1314"/>
    <n v="1362"/>
    <n v="1457"/>
    <n v="1587"/>
    <n v="1734"/>
    <n v="1802"/>
    <n v="1979"/>
    <n v="2171"/>
    <n v="2464"/>
    <n v="2644"/>
    <n v="2867"/>
    <n v="3158"/>
    <n v="0"/>
    <n v="0"/>
    <n v="0"/>
  </r>
  <r>
    <x v="2"/>
    <x v="18"/>
    <x v="22"/>
    <n v="1783"/>
    <n v="1804"/>
    <n v="1850"/>
    <n v="1936"/>
    <n v="2037"/>
    <n v="2103"/>
    <n v="2145"/>
    <n v="2230"/>
    <n v="2272"/>
    <n v="2369"/>
    <n v="2428"/>
    <n v="2455"/>
    <n v="0"/>
    <n v="0"/>
    <n v="0"/>
  </r>
  <r>
    <x v="2"/>
    <x v="18"/>
    <x v="23"/>
    <n v="0"/>
    <n v="0"/>
    <n v="0"/>
    <n v="0"/>
    <n v="0"/>
    <n v="0"/>
    <n v="0"/>
    <n v="0"/>
    <n v="0"/>
    <n v="0"/>
    <n v="0"/>
    <n v="0"/>
    <n v="0"/>
    <n v="0"/>
    <n v="0"/>
  </r>
  <r>
    <x v="2"/>
    <x v="18"/>
    <x v="24"/>
    <n v="28"/>
    <n v="25"/>
    <n v="18"/>
    <n v="36"/>
    <n v="42"/>
    <n v="44"/>
    <n v="31"/>
    <n v="59"/>
    <n v="79"/>
    <n v="87"/>
    <n v="67"/>
    <n v="55"/>
    <n v="0"/>
    <n v="0"/>
    <n v="0"/>
  </r>
  <r>
    <x v="2"/>
    <x v="18"/>
    <x v="25"/>
    <n v="1252"/>
    <n v="1407"/>
    <n v="1437"/>
    <n v="2253"/>
    <n v="2199"/>
    <n v="2307"/>
    <n v="2229"/>
    <n v="2157"/>
    <n v="2179"/>
    <n v="2246"/>
    <n v="2311"/>
    <n v="2451"/>
    <n v="0"/>
    <n v="0"/>
    <n v="0"/>
  </r>
  <r>
    <x v="2"/>
    <x v="18"/>
    <x v="26"/>
    <n v="122"/>
    <n v="127"/>
    <n v="120"/>
    <n v="101"/>
    <n v="129"/>
    <n v="138"/>
    <n v="141"/>
    <n v="136"/>
    <n v="126"/>
    <n v="128"/>
    <n v="140"/>
    <n v="140"/>
    <n v="0"/>
    <n v="0"/>
    <n v="0"/>
  </r>
  <r>
    <x v="2"/>
    <x v="18"/>
    <x v="27"/>
    <n v="403"/>
    <n v="394"/>
    <n v="424"/>
    <n v="468"/>
    <n v="488"/>
    <n v="508"/>
    <n v="535"/>
    <n v="589"/>
    <n v="622"/>
    <n v="648"/>
    <n v="702"/>
    <n v="723"/>
    <n v="0"/>
    <n v="0"/>
    <n v="0"/>
  </r>
  <r>
    <x v="2"/>
    <x v="18"/>
    <x v="28"/>
    <n v="312"/>
    <n v="335"/>
    <n v="358"/>
    <n v="336"/>
    <n v="379"/>
    <n v="421"/>
    <n v="427"/>
    <n v="388"/>
    <n v="477"/>
    <n v="502"/>
    <n v="514"/>
    <n v="528"/>
    <n v="0"/>
    <n v="0"/>
    <n v="0"/>
  </r>
  <r>
    <x v="2"/>
    <x v="18"/>
    <x v="29"/>
    <n v="401"/>
    <n v="439"/>
    <n v="387"/>
    <n v="398"/>
    <n v="371"/>
    <n v="385"/>
    <n v="386"/>
    <n v="384"/>
    <n v="381"/>
    <n v="370"/>
    <n v="376"/>
    <n v="383"/>
    <n v="0"/>
    <n v="0"/>
    <n v="0"/>
  </r>
  <r>
    <x v="2"/>
    <x v="18"/>
    <x v="30"/>
    <n v="126"/>
    <n v="102"/>
    <n v="117"/>
    <n v="113"/>
    <n v="116"/>
    <n v="118"/>
    <n v="138"/>
    <n v="151"/>
    <n v="152"/>
    <n v="157"/>
    <n v="169"/>
    <n v="180"/>
    <n v="0"/>
    <n v="0"/>
    <n v="0"/>
  </r>
  <r>
    <x v="2"/>
    <x v="18"/>
    <x v="31"/>
    <s v=":"/>
    <s v=":"/>
    <s v=":"/>
    <s v=":"/>
    <s v=":"/>
    <s v=":"/>
    <s v=":"/>
    <s v=":"/>
    <s v=":"/>
    <s v=":"/>
    <s v=":"/>
    <s v=":"/>
    <n v="0"/>
    <n v="0"/>
    <n v="0"/>
  </r>
  <r>
    <x v="2"/>
    <x v="18"/>
    <x v="32"/>
    <n v="689"/>
    <n v="779"/>
    <n v="770"/>
    <n v="755"/>
    <n v="788"/>
    <n v="797"/>
    <n v="860"/>
    <n v="905"/>
    <n v="851"/>
    <n v="883"/>
    <n v="944"/>
    <n v="998"/>
    <n v="0"/>
    <n v="0"/>
    <n v="0"/>
  </r>
  <r>
    <x v="2"/>
    <x v="18"/>
    <x v="33"/>
    <n v="384"/>
    <n v="390"/>
    <n v="359"/>
    <n v="404"/>
    <n v="479"/>
    <n v="479"/>
    <n v="488"/>
    <n v="512"/>
    <n v="546"/>
    <n v="603"/>
    <n v="661"/>
    <n v="767"/>
    <n v="0"/>
    <n v="0"/>
    <n v="0"/>
  </r>
  <r>
    <x v="2"/>
    <x v="18"/>
    <x v="34"/>
    <n v="1518"/>
    <n v="1671"/>
    <n v="1773"/>
    <n v="1909"/>
    <n v="1946"/>
    <n v="2102"/>
    <n v="2204"/>
    <n v="2199"/>
    <n v="2103"/>
    <n v="2153"/>
    <n v="2216"/>
    <n v="2446"/>
    <n v="0"/>
    <n v="0"/>
    <n v="0"/>
  </r>
  <r>
    <x v="2"/>
    <x v="18"/>
    <x v="35"/>
    <n v="1861"/>
    <n v="2018"/>
    <n v="2062"/>
    <n v="2227"/>
    <n v="2333"/>
    <n v="2393"/>
    <n v="2425"/>
    <n v="2588"/>
    <n v="2679"/>
    <n v="2774"/>
    <n v="2888"/>
    <n v="3003"/>
    <n v="0"/>
    <n v="0"/>
    <n v="0"/>
  </r>
  <r>
    <x v="2"/>
    <x v="18"/>
    <x v="36"/>
    <n v="4395"/>
    <n v="4688"/>
    <n v="4927"/>
    <n v="5201"/>
    <n v="5539"/>
    <n v="5832"/>
    <n v="6187"/>
    <n v="6405"/>
    <n v="6656"/>
    <n v="6826"/>
    <n v="7187"/>
    <n v="7568"/>
    <n v="0"/>
    <n v="0"/>
    <n v="0"/>
  </r>
  <r>
    <x v="2"/>
    <x v="18"/>
    <x v="37"/>
    <n v="330"/>
    <n v="328"/>
    <n v="347"/>
    <n v="391"/>
    <n v="430"/>
    <n v="455"/>
    <n v="464"/>
    <n v="481"/>
    <n v="478"/>
    <n v="498"/>
    <n v="516"/>
    <n v="528"/>
    <n v="0"/>
    <n v="0"/>
    <n v="0"/>
  </r>
  <r>
    <x v="2"/>
    <x v="18"/>
    <x v="38"/>
    <n v="0"/>
    <n v="0"/>
    <n v="0"/>
    <n v="0"/>
    <n v="0"/>
    <n v="0"/>
    <n v="0"/>
    <n v="0"/>
    <n v="0"/>
    <n v="0"/>
    <n v="0"/>
    <n v="0"/>
    <n v="0"/>
    <n v="0"/>
    <n v="0"/>
  </r>
  <r>
    <x v="2"/>
    <x v="18"/>
    <x v="39"/>
    <n v="7105"/>
    <n v="7637"/>
    <n v="8048"/>
    <n v="8529"/>
    <n v="8970"/>
    <n v="9445"/>
    <n v="9929"/>
    <n v="10255"/>
    <n v="10478"/>
    <n v="10807"/>
    <n v="11275"/>
    <n v="11943"/>
    <n v="0"/>
    <n v="0"/>
    <n v="0"/>
  </r>
  <r>
    <x v="2"/>
    <x v="18"/>
    <x v="40"/>
    <n v="2251"/>
    <n v="2369"/>
    <n v="2525"/>
    <n v="2647"/>
    <n v="2794"/>
    <n v="2950"/>
    <n v="3101"/>
    <n v="3245"/>
    <n v="3101"/>
    <n v="3099"/>
    <n v="3214"/>
    <n v="3450"/>
    <n v="0"/>
    <n v="0"/>
    <n v="0"/>
  </r>
  <r>
    <x v="2"/>
    <x v="18"/>
    <x v="41"/>
    <n v="4854"/>
    <n v="5268"/>
    <n v="5523"/>
    <n v="5882"/>
    <n v="6176"/>
    <n v="6495"/>
    <n v="6828"/>
    <n v="7010"/>
    <n v="7377"/>
    <n v="7708"/>
    <n v="8061"/>
    <n v="8493"/>
    <n v="0"/>
    <n v="0"/>
    <n v="0"/>
  </r>
  <r>
    <x v="2"/>
    <x v="19"/>
    <x v="0"/>
    <n v="51582"/>
    <n v="53666"/>
    <n v="55488"/>
    <n v="58590"/>
    <n v="62247"/>
    <n v="65959"/>
    <n v="68842"/>
    <n v="70242"/>
    <n v="70447"/>
    <n v="71244"/>
    <n v="75796"/>
    <n v="79276"/>
    <n v="79442"/>
    <n v="83190"/>
    <n v="88916"/>
  </r>
  <r>
    <x v="2"/>
    <x v="19"/>
    <x v="1"/>
    <n v="260"/>
    <n v="258"/>
    <n v="281"/>
    <n v="300"/>
    <n v="325"/>
    <n v="323"/>
    <n v="325"/>
    <n v="344"/>
    <n v="347"/>
    <n v="356"/>
    <n v="369"/>
    <n v="372"/>
    <n v="375"/>
    <n v="384"/>
    <n v="407"/>
  </r>
  <r>
    <x v="2"/>
    <x v="19"/>
    <x v="2"/>
    <n v="443"/>
    <n v="457"/>
    <n v="576"/>
    <n v="616"/>
    <n v="672"/>
    <n v="662"/>
    <n v="702"/>
    <n v="742"/>
    <n v="895"/>
    <n v="928"/>
    <n v="938"/>
    <n v="1004"/>
    <n v="1201"/>
    <n v="1282"/>
    <n v="1414"/>
  </r>
  <r>
    <x v="2"/>
    <x v="19"/>
    <x v="3"/>
    <n v="154"/>
    <n v="142"/>
    <n v="127"/>
    <n v="146"/>
    <n v="169"/>
    <n v="140"/>
    <n v="164"/>
    <n v="147"/>
    <n v="162"/>
    <n v="166"/>
    <s v=":"/>
    <s v=":"/>
    <n v="176"/>
    <n v="184"/>
    <n v="197"/>
  </r>
  <r>
    <x v="2"/>
    <x v="19"/>
    <x v="4"/>
    <n v="700"/>
    <n v="778"/>
    <n v="695"/>
    <n v="809"/>
    <n v="1143"/>
    <n v="1265"/>
    <n v="1320"/>
    <n v="1599"/>
    <n v="1308"/>
    <n v="1072"/>
    <s v=":"/>
    <s v=":"/>
    <n v="2410"/>
    <n v="2001"/>
    <n v="2584"/>
  </r>
  <r>
    <x v="2"/>
    <x v="19"/>
    <x v="5"/>
    <n v="151"/>
    <n v="168"/>
    <n v="175"/>
    <n v="221"/>
    <n v="218"/>
    <n v="243"/>
    <n v="270"/>
    <n v="499"/>
    <n v="517"/>
    <n v="475"/>
    <s v=":"/>
    <s v=":"/>
    <n v="426"/>
    <n v="424"/>
    <n v="561"/>
  </r>
  <r>
    <x v="2"/>
    <x v="19"/>
    <x v="6"/>
    <n v="549"/>
    <n v="610"/>
    <n v="520"/>
    <n v="588"/>
    <n v="925"/>
    <n v="1022"/>
    <n v="1050"/>
    <n v="1100"/>
    <n v="791"/>
    <n v="597"/>
    <s v=":"/>
    <s v=":"/>
    <n v="1984"/>
    <n v="1577"/>
    <n v="2023"/>
  </r>
  <r>
    <x v="2"/>
    <x v="19"/>
    <x v="7"/>
    <n v="11254"/>
    <n v="11210"/>
    <n v="11328"/>
    <n v="11359"/>
    <n v="12330"/>
    <n v="12873"/>
    <n v="13491"/>
    <n v="13659"/>
    <n v="13679"/>
    <n v="13638"/>
    <n v="14254"/>
    <n v="15603"/>
    <n v="14466"/>
    <n v="15233"/>
    <n v="16276"/>
  </r>
  <r>
    <x v="2"/>
    <x v="19"/>
    <x v="8"/>
    <n v="1484"/>
    <n v="1579"/>
    <n v="1614"/>
    <n v="1685"/>
    <n v="1841"/>
    <n v="1915"/>
    <n v="2012"/>
    <n v="2141"/>
    <n v="2269"/>
    <n v="2345"/>
    <n v="2280"/>
    <n v="2547"/>
    <n v="2491"/>
    <n v="2729"/>
    <n v="2953"/>
  </r>
  <r>
    <x v="2"/>
    <x v="19"/>
    <x v="9"/>
    <n v="309"/>
    <n v="268"/>
    <n v="274"/>
    <n v="290"/>
    <n v="290"/>
    <n v="253"/>
    <n v="256"/>
    <n v="331"/>
    <n v="354"/>
    <n v="378"/>
    <n v="409"/>
    <n v="432"/>
    <s v=":"/>
    <s v=":"/>
    <s v=":"/>
  </r>
  <r>
    <x v="2"/>
    <x v="19"/>
    <x v="10"/>
    <n v="235"/>
    <n v="216"/>
    <n v="253"/>
    <n v="263"/>
    <n v="288"/>
    <n v="262"/>
    <n v="261"/>
    <n v="270"/>
    <n v="291"/>
    <n v="314"/>
    <n v="327"/>
    <n v="282"/>
    <s v=":"/>
    <s v=":"/>
    <s v=":"/>
  </r>
  <r>
    <x v="2"/>
    <x v="19"/>
    <x v="11"/>
    <n v="90"/>
    <n v="62"/>
    <n v="77"/>
    <n v="80"/>
    <n v="81"/>
    <n v="80"/>
    <n v="80"/>
    <n v="72"/>
    <n v="69"/>
    <n v="58"/>
    <n v="53"/>
    <n v="56"/>
    <s v=":"/>
    <s v=":"/>
    <s v=":"/>
  </r>
  <r>
    <x v="2"/>
    <x v="19"/>
    <x v="12"/>
    <n v="305"/>
    <n v="315"/>
    <n v="384"/>
    <n v="381"/>
    <n v="434"/>
    <n v="588"/>
    <n v="601"/>
    <n v="643"/>
    <n v="561"/>
    <n v="509"/>
    <n v="497"/>
    <n v="545"/>
    <n v="538"/>
    <n v="563"/>
    <n v="666"/>
  </r>
  <r>
    <x v="2"/>
    <x v="19"/>
    <x v="13"/>
    <n v="635"/>
    <n v="582"/>
    <n v="583"/>
    <n v="606"/>
    <n v="628"/>
    <n v="628"/>
    <n v="646"/>
    <n v="682"/>
    <n v="643"/>
    <n v="685"/>
    <n v="766"/>
    <n v="869"/>
    <n v="804"/>
    <n v="782"/>
    <n v="860"/>
  </r>
  <r>
    <x v="2"/>
    <x v="19"/>
    <x v="14"/>
    <n v="751"/>
    <n v="825"/>
    <n v="797"/>
    <n v="612"/>
    <n v="645"/>
    <n v="608"/>
    <n v="732"/>
    <n v="731"/>
    <n v="987"/>
    <n v="1020"/>
    <n v="1041"/>
    <n v="1106"/>
    <n v="1106"/>
    <n v="1038"/>
    <n v="1148"/>
  </r>
  <r>
    <x v="2"/>
    <x v="19"/>
    <x v="15"/>
    <n v="3334"/>
    <n v="3558"/>
    <n v="3520"/>
    <n v="3751"/>
    <n v="4129"/>
    <n v="4392"/>
    <n v="4557"/>
    <n v="4672"/>
    <n v="4659"/>
    <n v="4496"/>
    <n v="4803"/>
    <n v="5075"/>
    <n v="4725"/>
    <n v="4994"/>
    <n v="5444"/>
  </r>
  <r>
    <x v="2"/>
    <x v="19"/>
    <x v="16"/>
    <n v="2136"/>
    <n v="2096"/>
    <n v="2171"/>
    <n v="2051"/>
    <n v="2258"/>
    <n v="2429"/>
    <n v="2559"/>
    <n v="2417"/>
    <n v="2189"/>
    <n v="2186"/>
    <n v="2352"/>
    <n v="2774"/>
    <n v="2221"/>
    <n v="2213"/>
    <n v="2139"/>
  </r>
  <r>
    <x v="2"/>
    <x v="19"/>
    <x v="17"/>
    <n v="1201"/>
    <n v="1017"/>
    <n v="1037"/>
    <n v="1008"/>
    <n v="1004"/>
    <n v="967"/>
    <n v="966"/>
    <n v="919"/>
    <n v="885"/>
    <n v="896"/>
    <n v="882"/>
    <n v="901"/>
    <n v="942"/>
    <n v="1120"/>
    <n v="1166"/>
  </r>
  <r>
    <x v="2"/>
    <x v="19"/>
    <x v="18"/>
    <n v="774"/>
    <n v="692"/>
    <n v="618"/>
    <n v="632"/>
    <n v="732"/>
    <n v="751"/>
    <n v="821"/>
    <n v="781"/>
    <n v="772"/>
    <n v="751"/>
    <n v="844"/>
    <n v="1016"/>
    <n v="815"/>
    <n v="852"/>
    <n v="891"/>
  </r>
  <r>
    <x v="2"/>
    <x v="19"/>
    <x v="19"/>
    <n v="770"/>
    <n v="704"/>
    <n v="639"/>
    <n v="774"/>
    <n v="731"/>
    <n v="763"/>
    <n v="851"/>
    <n v="965"/>
    <n v="992"/>
    <n v="933"/>
    <n v="1070"/>
    <n v="1052"/>
    <n v="962"/>
    <n v="951"/>
    <n v="1011"/>
  </r>
  <r>
    <x v="2"/>
    <x v="19"/>
    <x v="20"/>
    <n v="313"/>
    <n v="271"/>
    <n v="307"/>
    <n v="321"/>
    <n v="328"/>
    <n v="374"/>
    <n v="435"/>
    <n v="446"/>
    <n v="470"/>
    <n v="472"/>
    <n v="503"/>
    <n v="591"/>
    <n v="616"/>
    <n v="666"/>
    <n v="773"/>
  </r>
  <r>
    <x v="2"/>
    <x v="19"/>
    <x v="21"/>
    <n v="3506"/>
    <n v="3524"/>
    <n v="3642"/>
    <n v="3959"/>
    <n v="4417"/>
    <n v="4797"/>
    <n v="5047"/>
    <n v="5312"/>
    <n v="5382"/>
    <n v="5531"/>
    <n v="5631"/>
    <n v="5614"/>
    <n v="5834"/>
    <n v="6295"/>
    <n v="6707"/>
  </r>
  <r>
    <x v="2"/>
    <x v="19"/>
    <x v="22"/>
    <n v="5253"/>
    <n v="5363"/>
    <n v="5681"/>
    <n v="5836"/>
    <n v="6141"/>
    <n v="6428"/>
    <n v="6585"/>
    <n v="6702"/>
    <n v="6794"/>
    <n v="6997"/>
    <n v="7209"/>
    <n v="7326"/>
    <n v="7297"/>
    <n v="7799"/>
    <n v="8153"/>
  </r>
  <r>
    <x v="2"/>
    <x v="19"/>
    <x v="23"/>
    <n v="0"/>
    <n v="0"/>
    <n v="0"/>
    <n v="0"/>
    <n v="0"/>
    <n v="0"/>
    <n v="0"/>
    <n v="0"/>
    <n v="0"/>
    <n v="0"/>
    <n v="0"/>
    <n v="0"/>
    <n v="0"/>
    <n v="0"/>
    <n v="0"/>
  </r>
  <r>
    <x v="2"/>
    <x v="19"/>
    <x v="24"/>
    <n v="501"/>
    <n v="454"/>
    <n v="329"/>
    <n v="345"/>
    <n v="391"/>
    <n v="728"/>
    <n v="633"/>
    <n v="730"/>
    <n v="671"/>
    <n v="886"/>
    <n v="1206"/>
    <n v="927"/>
    <n v="504"/>
    <n v="748"/>
    <n v="549"/>
  </r>
  <r>
    <x v="2"/>
    <x v="19"/>
    <x v="25"/>
    <n v="5032"/>
    <n v="5882"/>
    <n v="6148"/>
    <n v="5894"/>
    <n v="5764"/>
    <n v="5905"/>
    <n v="5809"/>
    <n v="5295"/>
    <n v="4912"/>
    <n v="4447"/>
    <n v="4806"/>
    <n v="5036"/>
    <n v="5820"/>
    <n v="5392"/>
    <n v="5648"/>
  </r>
  <r>
    <x v="2"/>
    <x v="19"/>
    <x v="26"/>
    <n v="337"/>
    <n v="306"/>
    <n v="311"/>
    <n v="307"/>
    <n v="315"/>
    <n v="326"/>
    <n v="334"/>
    <n v="376"/>
    <n v="348"/>
    <n v="362"/>
    <n v="338"/>
    <n v="331"/>
    <n v="338"/>
    <n v="290"/>
    <n v="314"/>
  </r>
  <r>
    <x v="2"/>
    <x v="19"/>
    <x v="27"/>
    <n v="762"/>
    <n v="758"/>
    <n v="807"/>
    <n v="798"/>
    <n v="867"/>
    <n v="912"/>
    <n v="984"/>
    <n v="1054"/>
    <n v="1096"/>
    <n v="1091"/>
    <n v="1119"/>
    <n v="1227"/>
    <n v="1012"/>
    <n v="1143"/>
    <n v="1415"/>
  </r>
  <r>
    <x v="2"/>
    <x v="19"/>
    <x v="28"/>
    <n v="768"/>
    <n v="795"/>
    <n v="809"/>
    <n v="916"/>
    <n v="1033"/>
    <n v="1126"/>
    <n v="1162"/>
    <n v="1118"/>
    <n v="1171"/>
    <n v="1176"/>
    <n v="1205"/>
    <n v="1317"/>
    <n v="1339"/>
    <n v="1556"/>
    <n v="1709"/>
  </r>
  <r>
    <x v="2"/>
    <x v="19"/>
    <x v="29"/>
    <n v="1170"/>
    <n v="1201"/>
    <n v="1240"/>
    <n v="1193"/>
    <n v="1207"/>
    <n v="1242"/>
    <n v="1241"/>
    <n v="1175"/>
    <n v="1212"/>
    <n v="1193"/>
    <n v="1211"/>
    <n v="1254"/>
    <n v="1289"/>
    <n v="1327"/>
    <n v="1442"/>
  </r>
  <r>
    <x v="2"/>
    <x v="19"/>
    <x v="30"/>
    <n v="432"/>
    <n v="421"/>
    <n v="434"/>
    <n v="469"/>
    <n v="614"/>
    <n v="607"/>
    <n v="641"/>
    <n v="655"/>
    <n v="701"/>
    <n v="675"/>
    <n v="737"/>
    <n v="735"/>
    <n v="746"/>
    <n v="849"/>
    <n v="939"/>
  </r>
  <r>
    <x v="2"/>
    <x v="19"/>
    <x v="31"/>
    <s v=":"/>
    <s v=":"/>
    <s v=":"/>
    <s v=":"/>
    <s v=":"/>
    <s v=":"/>
    <s v=":"/>
    <s v=":"/>
    <s v=":"/>
    <s v=":"/>
    <s v=":"/>
    <s v=":"/>
    <s v=":"/>
    <s v=":"/>
    <s v=":"/>
  </r>
  <r>
    <x v="2"/>
    <x v="19"/>
    <x v="32"/>
    <n v="1956"/>
    <n v="1955"/>
    <n v="2106"/>
    <n v="2325"/>
    <n v="2597"/>
    <n v="2731"/>
    <n v="2998"/>
    <n v="2923"/>
    <n v="2766"/>
    <n v="2902"/>
    <n v="3053"/>
    <n v="3330"/>
    <n v="3513"/>
    <n v="3878"/>
    <n v="4265"/>
  </r>
  <r>
    <x v="2"/>
    <x v="19"/>
    <x v="33"/>
    <n v="1210"/>
    <n v="1202"/>
    <n v="1267"/>
    <n v="2328"/>
    <n v="2028"/>
    <n v="2226"/>
    <n v="2425"/>
    <n v="2364"/>
    <n v="2247"/>
    <n v="2204"/>
    <n v="2136"/>
    <n v="2242"/>
    <n v="2072"/>
    <n v="2251"/>
    <n v="2580"/>
  </r>
  <r>
    <x v="2"/>
    <x v="19"/>
    <x v="34"/>
    <n v="2889"/>
    <n v="3182"/>
    <n v="3370"/>
    <n v="3548"/>
    <n v="3625"/>
    <n v="3906"/>
    <n v="4150"/>
    <n v="4267"/>
    <n v="4198"/>
    <n v="4338"/>
    <n v="4675"/>
    <n v="4906"/>
    <n v="5163"/>
    <n v="5351"/>
    <n v="5726"/>
  </r>
  <r>
    <x v="2"/>
    <x v="19"/>
    <x v="35"/>
    <n v="3862"/>
    <n v="4128"/>
    <n v="4251"/>
    <n v="4510"/>
    <n v="4750"/>
    <n v="4966"/>
    <n v="5128"/>
    <n v="5383"/>
    <n v="5550"/>
    <n v="5585"/>
    <n v="5914"/>
    <n v="6221"/>
    <n v="6186"/>
    <n v="6443"/>
    <n v="6716"/>
  </r>
  <r>
    <x v="2"/>
    <x v="19"/>
    <x v="36"/>
    <n v="9242"/>
    <n v="9891"/>
    <n v="10311"/>
    <n v="10966"/>
    <n v="11854"/>
    <n v="12701"/>
    <n v="13426"/>
    <n v="13982"/>
    <n v="14527"/>
    <n v="15221"/>
    <n v="16186"/>
    <n v="16830"/>
    <n v="17006"/>
    <n v="17914"/>
    <n v="18662"/>
  </r>
  <r>
    <x v="2"/>
    <x v="19"/>
    <x v="37"/>
    <n v="768"/>
    <n v="784"/>
    <n v="829"/>
    <n v="871"/>
    <n v="946"/>
    <n v="958"/>
    <n v="991"/>
    <n v="1004"/>
    <n v="1019"/>
    <n v="1071"/>
    <n v="1147"/>
    <n v="1191"/>
    <n v="1117"/>
    <n v="1253"/>
    <n v="1429"/>
  </r>
  <r>
    <x v="2"/>
    <x v="19"/>
    <x v="38"/>
    <n v="0"/>
    <n v="0"/>
    <n v="0"/>
    <n v="0"/>
    <n v="0"/>
    <n v="0"/>
    <n v="0"/>
    <n v="0"/>
    <n v="0"/>
    <n v="0"/>
    <n v="0"/>
    <n v="0"/>
    <n v="0"/>
    <n v="0"/>
    <n v="0"/>
  </r>
  <r>
    <x v="2"/>
    <x v="19"/>
    <x v="39"/>
    <n v="14419"/>
    <n v="15450"/>
    <n v="16153"/>
    <n v="17097"/>
    <n v="18179"/>
    <n v="19391"/>
    <n v="20362"/>
    <n v="21158"/>
    <n v="21628"/>
    <n v="22571"/>
    <n v="24015"/>
    <n v="25064"/>
    <n v="25412"/>
    <n v="26570"/>
    <n v="27829"/>
  </r>
  <r>
    <x v="2"/>
    <x v="19"/>
    <x v="40"/>
    <n v="4610"/>
    <n v="4845"/>
    <n v="5049"/>
    <n v="5287"/>
    <n v="5623"/>
    <n v="6037"/>
    <n v="6351"/>
    <n v="6740"/>
    <n v="6652"/>
    <n v="6796"/>
    <n v="7465"/>
    <n v="7807"/>
    <n v="7936"/>
    <n v="8553"/>
    <n v="8922"/>
  </r>
  <r>
    <x v="2"/>
    <x v="19"/>
    <x v="41"/>
    <n v="9809"/>
    <n v="10605"/>
    <n v="11104"/>
    <n v="11810"/>
    <n v="12556"/>
    <n v="13354"/>
    <n v="14011"/>
    <n v="14418"/>
    <n v="14976"/>
    <n v="15775"/>
    <n v="16550"/>
    <n v="17257"/>
    <n v="17476"/>
    <n v="18017"/>
    <n v="18907"/>
  </r>
  <r>
    <x v="2"/>
    <x v="20"/>
    <x v="0"/>
    <n v="0"/>
    <n v="0"/>
    <n v="0"/>
    <n v="0"/>
    <n v="0"/>
    <n v="0"/>
    <n v="0"/>
    <n v="0"/>
    <n v="0"/>
    <n v="0"/>
    <n v="131815"/>
    <n v="139364"/>
    <n v="141614"/>
    <n v="149449"/>
    <n v="160349"/>
  </r>
  <r>
    <x v="2"/>
    <x v="20"/>
    <x v="1"/>
    <n v="0"/>
    <n v="0"/>
    <n v="0"/>
    <n v="0"/>
    <n v="0"/>
    <n v="0"/>
    <n v="0"/>
    <n v="0"/>
    <n v="0"/>
    <n v="0"/>
    <n v="1017"/>
    <n v="1062"/>
    <n v="1082"/>
    <n v="1113"/>
    <n v="1168"/>
  </r>
  <r>
    <x v="2"/>
    <x v="20"/>
    <x v="2"/>
    <n v="0"/>
    <n v="0"/>
    <n v="0"/>
    <n v="0"/>
    <n v="0"/>
    <n v="0"/>
    <n v="0"/>
    <n v="0"/>
    <n v="0"/>
    <n v="0"/>
    <n v="1313"/>
    <n v="1296"/>
    <n v="1616"/>
    <n v="1396"/>
    <n v="1718"/>
  </r>
  <r>
    <x v="2"/>
    <x v="20"/>
    <x v="3"/>
    <n v="0"/>
    <n v="0"/>
    <n v="0"/>
    <n v="0"/>
    <n v="0"/>
    <n v="0"/>
    <n v="0"/>
    <n v="0"/>
    <n v="0"/>
    <n v="0"/>
    <s v=":"/>
    <s v=":"/>
    <n v="205"/>
    <n v="201"/>
    <n v="198"/>
  </r>
  <r>
    <x v="2"/>
    <x v="20"/>
    <x v="4"/>
    <n v="0"/>
    <n v="0"/>
    <n v="0"/>
    <n v="0"/>
    <n v="0"/>
    <n v="0"/>
    <n v="0"/>
    <n v="0"/>
    <n v="0"/>
    <n v="0"/>
    <s v=":"/>
    <s v=":"/>
    <n v="2525"/>
    <n v="2452"/>
    <n v="2730"/>
  </r>
  <r>
    <x v="2"/>
    <x v="20"/>
    <x v="5"/>
    <n v="0"/>
    <n v="0"/>
    <n v="0"/>
    <n v="0"/>
    <n v="0"/>
    <n v="0"/>
    <n v="0"/>
    <n v="0"/>
    <n v="0"/>
    <n v="0"/>
    <s v=":"/>
    <s v=":"/>
    <n v="1359"/>
    <n v="1389"/>
    <n v="1544"/>
  </r>
  <r>
    <x v="2"/>
    <x v="20"/>
    <x v="6"/>
    <n v="0"/>
    <n v="0"/>
    <n v="0"/>
    <n v="0"/>
    <n v="0"/>
    <n v="0"/>
    <n v="0"/>
    <n v="0"/>
    <n v="0"/>
    <n v="0"/>
    <s v=":"/>
    <s v=":"/>
    <n v="1166"/>
    <n v="1063"/>
    <n v="1186"/>
  </r>
  <r>
    <x v="2"/>
    <x v="20"/>
    <x v="7"/>
    <n v="0"/>
    <n v="0"/>
    <n v="0"/>
    <n v="0"/>
    <n v="0"/>
    <n v="0"/>
    <n v="0"/>
    <n v="0"/>
    <n v="0"/>
    <n v="0"/>
    <n v="11695"/>
    <n v="12488"/>
    <n v="12542"/>
    <n v="13199"/>
    <n v="14055"/>
  </r>
  <r>
    <x v="2"/>
    <x v="20"/>
    <x v="8"/>
    <n v="0"/>
    <n v="0"/>
    <n v="0"/>
    <n v="0"/>
    <n v="0"/>
    <n v="0"/>
    <n v="0"/>
    <n v="0"/>
    <n v="0"/>
    <n v="0"/>
    <n v="3601"/>
    <n v="3821"/>
    <n v="3994"/>
    <n v="4211"/>
    <n v="4403"/>
  </r>
  <r>
    <x v="2"/>
    <x v="20"/>
    <x v="9"/>
    <n v="0"/>
    <n v="0"/>
    <n v="0"/>
    <n v="0"/>
    <n v="0"/>
    <n v="0"/>
    <n v="0"/>
    <n v="0"/>
    <n v="0"/>
    <n v="0"/>
    <s v=":"/>
    <s v=":"/>
    <s v=":"/>
    <s v=":"/>
    <s v=":"/>
  </r>
  <r>
    <x v="2"/>
    <x v="20"/>
    <x v="10"/>
    <n v="0"/>
    <n v="0"/>
    <n v="0"/>
    <n v="0"/>
    <n v="0"/>
    <n v="0"/>
    <n v="0"/>
    <n v="0"/>
    <n v="0"/>
    <n v="0"/>
    <n v="1186"/>
    <n v="1282"/>
    <s v=":"/>
    <s v=":"/>
    <s v=":"/>
  </r>
  <r>
    <x v="2"/>
    <x v="20"/>
    <x v="11"/>
    <n v="0"/>
    <n v="0"/>
    <n v="0"/>
    <n v="0"/>
    <n v="0"/>
    <n v="0"/>
    <n v="0"/>
    <n v="0"/>
    <n v="0"/>
    <n v="0"/>
    <n v="155"/>
    <n v="167"/>
    <s v=":"/>
    <s v=":"/>
    <s v=":"/>
  </r>
  <r>
    <x v="2"/>
    <x v="20"/>
    <x v="12"/>
    <n v="0"/>
    <n v="0"/>
    <n v="0"/>
    <n v="0"/>
    <n v="0"/>
    <n v="0"/>
    <n v="0"/>
    <n v="0"/>
    <n v="0"/>
    <n v="0"/>
    <n v="588"/>
    <n v="606"/>
    <n v="579"/>
    <n v="619"/>
    <n v="705"/>
  </r>
  <r>
    <x v="2"/>
    <x v="20"/>
    <x v="13"/>
    <n v="0"/>
    <n v="0"/>
    <n v="0"/>
    <n v="0"/>
    <n v="0"/>
    <n v="0"/>
    <n v="0"/>
    <n v="0"/>
    <n v="0"/>
    <n v="0"/>
    <n v="889"/>
    <n v="934"/>
    <n v="844"/>
    <n v="974"/>
    <n v="1033"/>
  </r>
  <r>
    <x v="2"/>
    <x v="20"/>
    <x v="14"/>
    <n v="0"/>
    <n v="0"/>
    <n v="0"/>
    <n v="0"/>
    <n v="0"/>
    <n v="0"/>
    <n v="0"/>
    <n v="0"/>
    <n v="0"/>
    <n v="0"/>
    <s v=":"/>
    <s v=":"/>
    <s v=":"/>
    <s v=":"/>
    <s v=":"/>
  </r>
  <r>
    <x v="2"/>
    <x v="20"/>
    <x v="15"/>
    <n v="0"/>
    <n v="0"/>
    <n v="0"/>
    <n v="0"/>
    <n v="0"/>
    <n v="0"/>
    <n v="0"/>
    <n v="0"/>
    <n v="0"/>
    <n v="0"/>
    <n v="3145"/>
    <n v="3252"/>
    <n v="3528"/>
    <n v="3650"/>
    <n v="3852"/>
  </r>
  <r>
    <x v="2"/>
    <x v="20"/>
    <x v="16"/>
    <n v="0"/>
    <n v="0"/>
    <n v="0"/>
    <n v="0"/>
    <n v="0"/>
    <n v="0"/>
    <n v="0"/>
    <n v="0"/>
    <n v="0"/>
    <n v="0"/>
    <n v="905"/>
    <n v="1089"/>
    <n v="976"/>
    <n v="972"/>
    <n v="1031"/>
  </r>
  <r>
    <x v="2"/>
    <x v="20"/>
    <x v="17"/>
    <n v="0"/>
    <n v="0"/>
    <n v="0"/>
    <n v="0"/>
    <n v="0"/>
    <n v="0"/>
    <n v="0"/>
    <n v="0"/>
    <n v="0"/>
    <n v="0"/>
    <n v="337"/>
    <n v="411"/>
    <n v="344"/>
    <n v="396"/>
    <n v="417"/>
  </r>
  <r>
    <x v="2"/>
    <x v="20"/>
    <x v="18"/>
    <n v="0"/>
    <n v="0"/>
    <n v="0"/>
    <n v="0"/>
    <n v="0"/>
    <n v="0"/>
    <n v="0"/>
    <n v="0"/>
    <n v="0"/>
    <n v="0"/>
    <n v="685"/>
    <n v="715"/>
    <n v="621"/>
    <n v="609"/>
    <n v="694"/>
  </r>
  <r>
    <x v="2"/>
    <x v="20"/>
    <x v="19"/>
    <n v="0"/>
    <n v="0"/>
    <n v="0"/>
    <n v="0"/>
    <n v="0"/>
    <n v="0"/>
    <n v="0"/>
    <n v="0"/>
    <n v="0"/>
    <n v="0"/>
    <n v="1555"/>
    <n v="1681"/>
    <n v="1915"/>
    <n v="2095"/>
    <n v="2098"/>
  </r>
  <r>
    <x v="2"/>
    <x v="20"/>
    <x v="20"/>
    <n v="0"/>
    <n v="0"/>
    <n v="0"/>
    <n v="0"/>
    <n v="0"/>
    <n v="0"/>
    <n v="0"/>
    <n v="0"/>
    <n v="0"/>
    <n v="0"/>
    <n v="839"/>
    <n v="852"/>
    <n v="897"/>
    <n v="987"/>
    <n v="1066"/>
  </r>
  <r>
    <x v="2"/>
    <x v="20"/>
    <x v="21"/>
    <n v="0"/>
    <n v="0"/>
    <n v="0"/>
    <n v="0"/>
    <n v="0"/>
    <n v="0"/>
    <n v="0"/>
    <n v="0"/>
    <n v="0"/>
    <n v="0"/>
    <n v="11622"/>
    <n v="12455"/>
    <n v="12795"/>
    <n v="13668"/>
    <n v="14815"/>
  </r>
  <r>
    <x v="2"/>
    <x v="20"/>
    <x v="22"/>
    <n v="0"/>
    <n v="0"/>
    <n v="0"/>
    <n v="0"/>
    <n v="0"/>
    <n v="0"/>
    <n v="0"/>
    <n v="0"/>
    <n v="0"/>
    <n v="0"/>
    <n v="12039"/>
    <n v="12631"/>
    <n v="12665"/>
    <n v="13513"/>
    <n v="14224"/>
  </r>
  <r>
    <x v="2"/>
    <x v="20"/>
    <x v="23"/>
    <n v="0"/>
    <n v="0"/>
    <n v="0"/>
    <n v="0"/>
    <n v="0"/>
    <n v="0"/>
    <n v="0"/>
    <n v="0"/>
    <n v="0"/>
    <n v="0"/>
    <n v="0"/>
    <n v="0"/>
    <n v="0"/>
    <n v="0"/>
    <n v="0"/>
  </r>
  <r>
    <x v="2"/>
    <x v="20"/>
    <x v="24"/>
    <n v="0"/>
    <n v="0"/>
    <n v="0"/>
    <n v="0"/>
    <n v="0"/>
    <n v="0"/>
    <n v="0"/>
    <n v="0"/>
    <n v="0"/>
    <n v="0"/>
    <n v="103"/>
    <n v="116"/>
    <n v="628"/>
    <n v="633"/>
    <n v="640"/>
  </r>
  <r>
    <x v="2"/>
    <x v="20"/>
    <x v="25"/>
    <n v="0"/>
    <n v="0"/>
    <n v="0"/>
    <n v="0"/>
    <n v="0"/>
    <n v="0"/>
    <n v="0"/>
    <n v="0"/>
    <n v="0"/>
    <n v="0"/>
    <n v="5357"/>
    <n v="5678"/>
    <n v="5479"/>
    <n v="5739"/>
    <n v="6353"/>
  </r>
  <r>
    <x v="2"/>
    <x v="20"/>
    <x v="26"/>
    <n v="0"/>
    <n v="0"/>
    <n v="0"/>
    <n v="0"/>
    <n v="0"/>
    <n v="0"/>
    <n v="0"/>
    <n v="0"/>
    <n v="0"/>
    <n v="0"/>
    <n v="623"/>
    <n v="607"/>
    <n v="620"/>
    <n v="567"/>
    <n v="577"/>
  </r>
  <r>
    <x v="2"/>
    <x v="20"/>
    <x v="27"/>
    <n v="0"/>
    <n v="0"/>
    <n v="0"/>
    <n v="0"/>
    <n v="0"/>
    <n v="0"/>
    <n v="0"/>
    <n v="0"/>
    <n v="0"/>
    <n v="0"/>
    <n v="2689"/>
    <n v="2844"/>
    <n v="2330"/>
    <n v="2508"/>
    <n v="3249"/>
  </r>
  <r>
    <x v="2"/>
    <x v="20"/>
    <x v="28"/>
    <n v="0"/>
    <n v="0"/>
    <n v="0"/>
    <n v="0"/>
    <n v="0"/>
    <n v="0"/>
    <n v="0"/>
    <n v="0"/>
    <n v="0"/>
    <n v="0"/>
    <n v="5042"/>
    <n v="5601"/>
    <n v="5551"/>
    <n v="6004"/>
    <n v="6605"/>
  </r>
  <r>
    <x v="2"/>
    <x v="20"/>
    <x v="29"/>
    <n v="0"/>
    <n v="0"/>
    <n v="0"/>
    <n v="0"/>
    <n v="0"/>
    <n v="0"/>
    <n v="0"/>
    <n v="0"/>
    <n v="0"/>
    <n v="0"/>
    <n v="3126"/>
    <n v="3116"/>
    <n v="3366"/>
    <n v="3537"/>
    <n v="3780"/>
  </r>
  <r>
    <x v="2"/>
    <x v="20"/>
    <x v="30"/>
    <n v="0"/>
    <n v="0"/>
    <n v="0"/>
    <n v="0"/>
    <n v="0"/>
    <n v="0"/>
    <n v="0"/>
    <n v="0"/>
    <n v="0"/>
    <n v="0"/>
    <n v="1654"/>
    <n v="1652"/>
    <n v="1752"/>
    <n v="1928"/>
    <n v="2138"/>
  </r>
  <r>
    <x v="2"/>
    <x v="20"/>
    <x v="31"/>
    <n v="0"/>
    <n v="0"/>
    <n v="0"/>
    <n v="0"/>
    <n v="0"/>
    <n v="0"/>
    <n v="0"/>
    <n v="0"/>
    <n v="0"/>
    <n v="0"/>
    <s v=":"/>
    <s v=":"/>
    <s v=":"/>
    <s v=":"/>
    <s v=":"/>
  </r>
  <r>
    <x v="2"/>
    <x v="20"/>
    <x v="32"/>
    <n v="0"/>
    <n v="0"/>
    <n v="0"/>
    <n v="0"/>
    <n v="0"/>
    <n v="0"/>
    <n v="0"/>
    <n v="0"/>
    <n v="0"/>
    <n v="0"/>
    <n v="9694"/>
    <n v="10494"/>
    <n v="10294"/>
    <n v="11100"/>
    <n v="12077"/>
  </r>
  <r>
    <x v="2"/>
    <x v="20"/>
    <x v="33"/>
    <n v="0"/>
    <n v="0"/>
    <n v="0"/>
    <n v="0"/>
    <n v="0"/>
    <n v="0"/>
    <n v="0"/>
    <n v="0"/>
    <n v="0"/>
    <n v="0"/>
    <n v="5479"/>
    <n v="5626"/>
    <n v="5675"/>
    <n v="5610"/>
    <n v="6311"/>
  </r>
  <r>
    <x v="2"/>
    <x v="20"/>
    <x v="34"/>
    <n v="0"/>
    <n v="0"/>
    <n v="0"/>
    <n v="0"/>
    <n v="0"/>
    <n v="0"/>
    <n v="0"/>
    <n v="0"/>
    <n v="0"/>
    <n v="0"/>
    <n v="10321"/>
    <n v="10670"/>
    <n v="11278"/>
    <n v="11947"/>
    <n v="12831"/>
  </r>
  <r>
    <x v="2"/>
    <x v="20"/>
    <x v="35"/>
    <n v="0"/>
    <n v="0"/>
    <n v="0"/>
    <n v="0"/>
    <n v="0"/>
    <n v="0"/>
    <n v="0"/>
    <n v="0"/>
    <n v="0"/>
    <n v="0"/>
    <n v="15235"/>
    <n v="15805"/>
    <n v="15857"/>
    <n v="16596"/>
    <n v="17185"/>
  </r>
  <r>
    <x v="2"/>
    <x v="20"/>
    <x v="36"/>
    <n v="0"/>
    <n v="0"/>
    <n v="0"/>
    <n v="0"/>
    <n v="0"/>
    <n v="0"/>
    <n v="0"/>
    <n v="0"/>
    <n v="0"/>
    <n v="0"/>
    <n v="27607"/>
    <n v="29335"/>
    <n v="29709"/>
    <n v="31574"/>
    <n v="33119"/>
  </r>
  <r>
    <x v="2"/>
    <x v="20"/>
    <x v="37"/>
    <n v="0"/>
    <n v="0"/>
    <n v="0"/>
    <n v="0"/>
    <n v="0"/>
    <n v="0"/>
    <n v="0"/>
    <n v="0"/>
    <n v="0"/>
    <n v="0"/>
    <n v="2800"/>
    <n v="2951"/>
    <n v="2833"/>
    <n v="3082"/>
    <n v="3412"/>
  </r>
  <r>
    <x v="2"/>
    <x v="20"/>
    <x v="38"/>
    <n v="0"/>
    <n v="0"/>
    <n v="0"/>
    <n v="0"/>
    <n v="0"/>
    <n v="0"/>
    <n v="0"/>
    <n v="0"/>
    <n v="0"/>
    <n v="0"/>
    <n v="0"/>
    <n v="0"/>
    <n v="0"/>
    <n v="0"/>
    <n v="0"/>
  </r>
  <r>
    <x v="2"/>
    <x v="20"/>
    <x v="39"/>
    <n v="0"/>
    <n v="0"/>
    <n v="0"/>
    <n v="0"/>
    <n v="0"/>
    <n v="0"/>
    <n v="0"/>
    <n v="0"/>
    <n v="0"/>
    <n v="0"/>
    <n v="48587"/>
    <n v="50921"/>
    <n v="51930"/>
    <n v="54805"/>
    <n v="57584"/>
  </r>
  <r>
    <x v="2"/>
    <x v="20"/>
    <x v="40"/>
    <n v="0"/>
    <n v="0"/>
    <n v="0"/>
    <n v="0"/>
    <n v="0"/>
    <n v="0"/>
    <n v="0"/>
    <n v="0"/>
    <n v="0"/>
    <n v="0"/>
    <n v="22155"/>
    <n v="23138"/>
    <n v="23776"/>
    <n v="25571"/>
    <n v="26956"/>
  </r>
  <r>
    <x v="2"/>
    <x v="20"/>
    <x v="41"/>
    <n v="0"/>
    <n v="0"/>
    <n v="0"/>
    <n v="0"/>
    <n v="0"/>
    <n v="0"/>
    <n v="0"/>
    <n v="0"/>
    <n v="0"/>
    <n v="0"/>
    <n v="26432"/>
    <n v="27783"/>
    <n v="28154"/>
    <n v="29234"/>
    <n v="30628"/>
  </r>
  <r>
    <x v="2"/>
    <x v="21"/>
    <x v="0"/>
    <n v="60570"/>
    <n v="62447"/>
    <n v="64707"/>
    <n v="68869"/>
    <n v="73816"/>
    <n v="79044"/>
    <n v="83342"/>
    <n v="86314"/>
    <n v="88442"/>
    <n v="94579"/>
    <n v="0"/>
    <n v="0"/>
    <n v="0"/>
    <n v="0"/>
    <n v="0"/>
  </r>
  <r>
    <x v="2"/>
    <x v="21"/>
    <x v="1"/>
    <n v="299"/>
    <n v="292"/>
    <n v="318"/>
    <n v="333"/>
    <n v="410"/>
    <n v="430"/>
    <n v="444"/>
    <n v="435"/>
    <n v="454"/>
    <n v="476"/>
    <n v="0"/>
    <n v="0"/>
    <n v="0"/>
    <n v="0"/>
    <n v="0"/>
  </r>
  <r>
    <x v="2"/>
    <x v="21"/>
    <x v="2"/>
    <n v="230"/>
    <n v="245"/>
    <n v="304"/>
    <n v="349"/>
    <n v="366"/>
    <n v="401"/>
    <n v="514"/>
    <n v="478"/>
    <n v="542"/>
    <n v="610"/>
    <n v="0"/>
    <n v="0"/>
    <n v="0"/>
    <n v="0"/>
    <n v="0"/>
  </r>
  <r>
    <x v="2"/>
    <x v="21"/>
    <x v="3"/>
    <n v="64"/>
    <n v="67"/>
    <n v="65"/>
    <n v="75"/>
    <n v="93"/>
    <n v="98"/>
    <n v="96"/>
    <n v="88"/>
    <n v="95"/>
    <n v="103"/>
    <n v="0"/>
    <n v="0"/>
    <n v="0"/>
    <n v="0"/>
    <n v="0"/>
  </r>
  <r>
    <x v="2"/>
    <x v="21"/>
    <x v="4"/>
    <n v="705"/>
    <n v="818"/>
    <n v="586"/>
    <n v="681"/>
    <n v="844"/>
    <n v="906"/>
    <n v="1133"/>
    <n v="1955"/>
    <n v="1016"/>
    <n v="809"/>
    <n v="0"/>
    <n v="0"/>
    <n v="0"/>
    <n v="0"/>
    <n v="0"/>
  </r>
  <r>
    <x v="2"/>
    <x v="21"/>
    <x v="5"/>
    <n v="175"/>
    <n v="296"/>
    <n v="103"/>
    <n v="114"/>
    <n v="161"/>
    <n v="208"/>
    <n v="291"/>
    <n v="781"/>
    <n v="510"/>
    <n v="371"/>
    <n v="0"/>
    <n v="0"/>
    <n v="0"/>
    <n v="0"/>
    <n v="0"/>
  </r>
  <r>
    <x v="2"/>
    <x v="21"/>
    <x v="6"/>
    <n v="530"/>
    <n v="522"/>
    <n v="483"/>
    <n v="567"/>
    <n v="683"/>
    <n v="698"/>
    <n v="842"/>
    <n v="1174"/>
    <n v="506"/>
    <n v="438"/>
    <n v="0"/>
    <n v="0"/>
    <n v="0"/>
    <n v="0"/>
    <n v="0"/>
  </r>
  <r>
    <x v="2"/>
    <x v="21"/>
    <x v="7"/>
    <n v="5657"/>
    <n v="6012"/>
    <n v="5679"/>
    <n v="6010"/>
    <n v="6655"/>
    <n v="7317"/>
    <n v="7670"/>
    <n v="7448"/>
    <n v="7655"/>
    <n v="7910"/>
    <n v="0"/>
    <n v="0"/>
    <n v="0"/>
    <n v="0"/>
    <n v="0"/>
  </r>
  <r>
    <x v="2"/>
    <x v="21"/>
    <x v="8"/>
    <n v="1691"/>
    <n v="1856"/>
    <n v="1661"/>
    <n v="1776"/>
    <n v="2022"/>
    <n v="2321"/>
    <n v="2409"/>
    <n v="2266"/>
    <n v="2496"/>
    <n v="2657"/>
    <n v="0"/>
    <n v="0"/>
    <n v="0"/>
    <n v="0"/>
    <n v="0"/>
  </r>
  <r>
    <x v="2"/>
    <x v="21"/>
    <x v="9"/>
    <n v="96"/>
    <n v="91"/>
    <n v="98"/>
    <n v="103"/>
    <n v="107"/>
    <n v="113"/>
    <n v="119"/>
    <n v="118"/>
    <n v="118"/>
    <n v="130"/>
    <n v="0"/>
    <n v="0"/>
    <n v="0"/>
    <n v="0"/>
    <n v="0"/>
  </r>
  <r>
    <x v="2"/>
    <x v="21"/>
    <x v="10"/>
    <n v="496"/>
    <n v="438"/>
    <n v="435"/>
    <n v="453"/>
    <n v="454"/>
    <n v="475"/>
    <n v="497"/>
    <n v="505"/>
    <n v="520"/>
    <n v="558"/>
    <n v="0"/>
    <n v="0"/>
    <n v="0"/>
    <n v="0"/>
    <n v="0"/>
  </r>
  <r>
    <x v="2"/>
    <x v="21"/>
    <x v="11"/>
    <n v="198"/>
    <n v="213"/>
    <n v="173"/>
    <n v="169"/>
    <n v="184"/>
    <n v="175"/>
    <n v="165"/>
    <n v="166"/>
    <n v="144"/>
    <n v="148"/>
    <n v="0"/>
    <n v="0"/>
    <n v="0"/>
    <n v="0"/>
    <n v="0"/>
  </r>
  <r>
    <x v="2"/>
    <x v="21"/>
    <x v="12"/>
    <n v="302"/>
    <n v="269"/>
    <n v="322"/>
    <n v="383"/>
    <n v="386"/>
    <n v="380"/>
    <n v="400"/>
    <n v="436"/>
    <n v="467"/>
    <n v="470"/>
    <n v="0"/>
    <n v="0"/>
    <n v="0"/>
    <n v="0"/>
    <n v="0"/>
  </r>
  <r>
    <x v="2"/>
    <x v="21"/>
    <x v="13"/>
    <n v="371"/>
    <n v="317"/>
    <n v="312"/>
    <n v="352"/>
    <n v="376"/>
    <n v="397"/>
    <n v="410"/>
    <n v="411"/>
    <n v="387"/>
    <n v="409"/>
    <n v="0"/>
    <n v="0"/>
    <n v="0"/>
    <n v="0"/>
    <n v="0"/>
  </r>
  <r>
    <x v="2"/>
    <x v="21"/>
    <x v="14"/>
    <n v="8"/>
    <n v="12"/>
    <n v="63"/>
    <n v="11"/>
    <n v="23"/>
    <n v="21"/>
    <n v="25"/>
    <n v="32"/>
    <n v="31"/>
    <n v="17"/>
    <n v="0"/>
    <n v="0"/>
    <n v="0"/>
    <n v="0"/>
    <n v="0"/>
  </r>
  <r>
    <x v="2"/>
    <x v="21"/>
    <x v="15"/>
    <n v="1573"/>
    <n v="1683"/>
    <n v="1615"/>
    <n v="1729"/>
    <n v="1900"/>
    <n v="2095"/>
    <n v="2273"/>
    <n v="2366"/>
    <n v="2328"/>
    <n v="2450"/>
    <n v="0"/>
    <n v="0"/>
    <n v="0"/>
    <n v="0"/>
    <n v="0"/>
  </r>
  <r>
    <x v="2"/>
    <x v="21"/>
    <x v="16"/>
    <n v="377"/>
    <n v="543"/>
    <n v="415"/>
    <n v="398"/>
    <n v="518"/>
    <n v="581"/>
    <n v="592"/>
    <n v="332"/>
    <n v="357"/>
    <n v="214"/>
    <n v="0"/>
    <n v="0"/>
    <n v="0"/>
    <n v="0"/>
    <n v="0"/>
  </r>
  <r>
    <x v="2"/>
    <x v="21"/>
    <x v="17"/>
    <n v="197"/>
    <n v="306"/>
    <n v="280"/>
    <n v="305"/>
    <n v="281"/>
    <n v="274"/>
    <n v="281"/>
    <n v="302"/>
    <n v="310"/>
    <n v="318"/>
    <n v="0"/>
    <n v="0"/>
    <n v="0"/>
    <n v="0"/>
    <n v="0"/>
  </r>
  <r>
    <x v="2"/>
    <x v="21"/>
    <x v="18"/>
    <n v="348"/>
    <n v="284"/>
    <n v="305"/>
    <n v="331"/>
    <n v="404"/>
    <n v="485"/>
    <n v="499"/>
    <n v="514"/>
    <n v="497"/>
    <n v="539"/>
    <n v="0"/>
    <n v="0"/>
    <n v="0"/>
    <n v="0"/>
    <n v="0"/>
  </r>
  <r>
    <x v="2"/>
    <x v="21"/>
    <x v="19"/>
    <n v="690"/>
    <n v="649"/>
    <n v="590"/>
    <n v="711"/>
    <n v="811"/>
    <n v="937"/>
    <n v="817"/>
    <n v="1280"/>
    <n v="1008"/>
    <n v="985"/>
    <n v="0"/>
    <n v="0"/>
    <n v="0"/>
    <n v="0"/>
    <n v="0"/>
  </r>
  <r>
    <x v="2"/>
    <x v="21"/>
    <x v="20"/>
    <n v="351"/>
    <n v="362"/>
    <n v="402"/>
    <n v="387"/>
    <n v="423"/>
    <n v="432"/>
    <n v="442"/>
    <n v="488"/>
    <n v="479"/>
    <n v="499"/>
    <n v="0"/>
    <n v="0"/>
    <n v="0"/>
    <n v="0"/>
    <n v="0"/>
  </r>
  <r>
    <x v="2"/>
    <x v="21"/>
    <x v="21"/>
    <n v="5135"/>
    <n v="4917"/>
    <n v="5165"/>
    <n v="5514"/>
    <n v="6034"/>
    <n v="6457"/>
    <n v="6765"/>
    <n v="6734"/>
    <n v="7498"/>
    <n v="8022"/>
    <n v="0"/>
    <n v="0"/>
    <n v="0"/>
    <n v="0"/>
    <n v="0"/>
  </r>
  <r>
    <x v="2"/>
    <x v="21"/>
    <x v="22"/>
    <n v="6723"/>
    <n v="6650"/>
    <n v="6771"/>
    <n v="6931"/>
    <n v="7293"/>
    <n v="7724"/>
    <n v="7871"/>
    <n v="8174"/>
    <n v="8451"/>
    <n v="8816"/>
    <n v="0"/>
    <n v="0"/>
    <n v="0"/>
    <n v="0"/>
    <n v="0"/>
  </r>
  <r>
    <x v="2"/>
    <x v="21"/>
    <x v="23"/>
    <n v="0"/>
    <n v="0"/>
    <n v="0"/>
    <n v="0"/>
    <n v="0"/>
    <n v="0"/>
    <n v="0"/>
    <n v="0"/>
    <n v="0"/>
    <n v="0"/>
    <n v="0"/>
    <n v="0"/>
    <n v="0"/>
    <n v="0"/>
    <n v="0"/>
  </r>
  <r>
    <x v="2"/>
    <x v="21"/>
    <x v="24"/>
    <n v="29"/>
    <n v="26"/>
    <n v="19"/>
    <n v="20"/>
    <n v="22"/>
    <n v="28"/>
    <n v="101"/>
    <n v="115"/>
    <n v="103"/>
    <n v="75"/>
    <n v="0"/>
    <n v="0"/>
    <n v="0"/>
    <n v="0"/>
    <n v="0"/>
  </r>
  <r>
    <x v="2"/>
    <x v="21"/>
    <x v="25"/>
    <n v="2088"/>
    <n v="2051"/>
    <n v="2271"/>
    <n v="2252"/>
    <n v="2402"/>
    <n v="2658"/>
    <n v="2913"/>
    <n v="2715"/>
    <n v="2995"/>
    <n v="3014"/>
    <n v="0"/>
    <n v="0"/>
    <n v="0"/>
    <n v="0"/>
    <n v="0"/>
  </r>
  <r>
    <x v="2"/>
    <x v="21"/>
    <x v="26"/>
    <n v="412"/>
    <n v="327"/>
    <n v="401"/>
    <n v="401"/>
    <n v="437"/>
    <n v="446"/>
    <n v="458"/>
    <n v="478"/>
    <n v="503"/>
    <n v="478"/>
    <n v="0"/>
    <n v="0"/>
    <n v="0"/>
    <n v="0"/>
    <n v="0"/>
  </r>
  <r>
    <x v="2"/>
    <x v="21"/>
    <x v="27"/>
    <n v="1234"/>
    <n v="1261"/>
    <n v="1403"/>
    <n v="1494"/>
    <n v="1569"/>
    <n v="1784"/>
    <n v="1813"/>
    <n v="2025"/>
    <n v="2065"/>
    <n v="2129"/>
    <n v="0"/>
    <n v="0"/>
    <n v="0"/>
    <n v="0"/>
    <n v="0"/>
  </r>
  <r>
    <x v="2"/>
    <x v="21"/>
    <x v="28"/>
    <n v="2766"/>
    <n v="2915"/>
    <n v="2994"/>
    <n v="3077"/>
    <n v="3235"/>
    <n v="3488"/>
    <n v="3668"/>
    <n v="3689"/>
    <n v="4040"/>
    <n v="4271"/>
    <n v="0"/>
    <n v="0"/>
    <n v="0"/>
    <n v="0"/>
    <n v="0"/>
  </r>
  <r>
    <x v="2"/>
    <x v="21"/>
    <x v="29"/>
    <n v="2035"/>
    <n v="2194"/>
    <n v="2107"/>
    <n v="2120"/>
    <n v="2260"/>
    <n v="2360"/>
    <n v="2459"/>
    <n v="2481"/>
    <n v="2714"/>
    <n v="2726"/>
    <n v="0"/>
    <n v="0"/>
    <n v="0"/>
    <n v="0"/>
    <n v="0"/>
  </r>
  <r>
    <x v="2"/>
    <x v="21"/>
    <x v="30"/>
    <n v="743"/>
    <n v="751"/>
    <n v="820"/>
    <n v="874"/>
    <n v="1066"/>
    <n v="1076"/>
    <n v="1143"/>
    <n v="1221"/>
    <n v="1201"/>
    <n v="1310"/>
    <n v="0"/>
    <n v="0"/>
    <n v="0"/>
    <n v="0"/>
    <n v="0"/>
  </r>
  <r>
    <x v="2"/>
    <x v="21"/>
    <x v="31"/>
    <s v=":"/>
    <s v=":"/>
    <s v=":"/>
    <s v=":"/>
    <s v=":"/>
    <s v=":"/>
    <s v=":"/>
    <s v=":"/>
    <s v=":"/>
    <s v=":"/>
    <n v="0"/>
    <n v="0"/>
    <n v="0"/>
    <n v="0"/>
    <n v="0"/>
  </r>
  <r>
    <x v="2"/>
    <x v="21"/>
    <x v="32"/>
    <n v="4976"/>
    <n v="5335"/>
    <n v="5527"/>
    <n v="5990"/>
    <n v="6532"/>
    <n v="7267"/>
    <n v="7819"/>
    <n v="7932"/>
    <n v="7247"/>
    <n v="8158"/>
    <n v="0"/>
    <n v="0"/>
    <n v="0"/>
    <n v="0"/>
    <n v="0"/>
  </r>
  <r>
    <x v="2"/>
    <x v="21"/>
    <x v="33"/>
    <n v="2286"/>
    <n v="1994"/>
    <n v="2274"/>
    <n v="3198"/>
    <n v="2983"/>
    <n v="3182"/>
    <n v="3253"/>
    <n v="3300"/>
    <n v="3768"/>
    <n v="4064"/>
    <n v="0"/>
    <n v="0"/>
    <n v="0"/>
    <n v="0"/>
    <n v="0"/>
  </r>
  <r>
    <x v="2"/>
    <x v="21"/>
    <x v="34"/>
    <n v="4391"/>
    <n v="4738"/>
    <n v="5113"/>
    <n v="5370"/>
    <n v="5635"/>
    <n v="6099"/>
    <n v="6613"/>
    <n v="6708"/>
    <n v="6649"/>
    <n v="7440"/>
    <n v="0"/>
    <n v="0"/>
    <n v="0"/>
    <n v="0"/>
    <n v="0"/>
  </r>
  <r>
    <x v="2"/>
    <x v="21"/>
    <x v="35"/>
    <n v="6954"/>
    <n v="7426"/>
    <n v="7816"/>
    <n v="8179"/>
    <n v="8598"/>
    <n v="9184"/>
    <n v="9465"/>
    <n v="9917"/>
    <n v="10421"/>
    <n v="11350"/>
    <n v="0"/>
    <n v="0"/>
    <n v="0"/>
    <n v="0"/>
    <n v="0"/>
  </r>
  <r>
    <x v="2"/>
    <x v="21"/>
    <x v="36"/>
    <n v="11101"/>
    <n v="11584"/>
    <n v="12052"/>
    <n v="12832"/>
    <n v="13956"/>
    <n v="14878"/>
    <n v="15874"/>
    <n v="16601"/>
    <n v="17514"/>
    <n v="19134"/>
    <n v="0"/>
    <n v="0"/>
    <n v="0"/>
    <n v="0"/>
    <n v="0"/>
  </r>
  <r>
    <x v="2"/>
    <x v="21"/>
    <x v="37"/>
    <n v="1701"/>
    <n v="1833"/>
    <n v="2030"/>
    <n v="2071"/>
    <n v="2192"/>
    <n v="1892"/>
    <n v="2011"/>
    <n v="2052"/>
    <n v="2024"/>
    <n v="2200"/>
    <n v="0"/>
    <n v="0"/>
    <n v="0"/>
    <n v="0"/>
    <n v="0"/>
  </r>
  <r>
    <x v="2"/>
    <x v="21"/>
    <x v="38"/>
    <n v="0"/>
    <n v="0"/>
    <n v="0"/>
    <n v="0"/>
    <n v="0"/>
    <n v="0"/>
    <n v="0"/>
    <n v="0"/>
    <n v="0"/>
    <n v="0"/>
    <n v="0"/>
    <n v="0"/>
    <n v="0"/>
    <n v="0"/>
    <n v="0"/>
  </r>
  <r>
    <x v="2"/>
    <x v="21"/>
    <x v="39"/>
    <n v="20840"/>
    <n v="21952"/>
    <n v="23272"/>
    <n v="24469"/>
    <n v="26162"/>
    <n v="27846"/>
    <n v="29548"/>
    <n v="30825"/>
    <n v="31789"/>
    <n v="35010"/>
    <n v="0"/>
    <n v="0"/>
    <n v="0"/>
    <n v="0"/>
    <n v="0"/>
  </r>
  <r>
    <x v="2"/>
    <x v="21"/>
    <x v="40"/>
    <n v="10360"/>
    <n v="11010"/>
    <n v="11753"/>
    <n v="12258"/>
    <n v="12973"/>
    <n v="13854"/>
    <n v="14695"/>
    <n v="15424"/>
    <n v="15730"/>
    <n v="18248"/>
    <n v="0"/>
    <n v="0"/>
    <n v="0"/>
    <n v="0"/>
    <n v="0"/>
  </r>
  <r>
    <x v="2"/>
    <x v="21"/>
    <x v="41"/>
    <n v="10480"/>
    <n v="10942"/>
    <n v="11519"/>
    <n v="12211"/>
    <n v="13189"/>
    <n v="13992"/>
    <n v="14853"/>
    <n v="15401"/>
    <n v="16059"/>
    <n v="16762"/>
    <n v="0"/>
    <n v="0"/>
    <n v="0"/>
    <n v="0"/>
    <n v="0"/>
  </r>
  <r>
    <x v="2"/>
    <x v="22"/>
    <x v="0"/>
    <n v="21670"/>
    <n v="22621"/>
    <n v="23157"/>
    <n v="25139"/>
    <n v="26757"/>
    <n v="27878"/>
    <n v="28398"/>
    <n v="29324"/>
    <n v="30307"/>
    <n v="31183"/>
    <n v="0"/>
    <n v="0"/>
    <n v="0"/>
    <n v="0"/>
    <n v="0"/>
  </r>
  <r>
    <x v="2"/>
    <x v="22"/>
    <x v="1"/>
    <n v="453"/>
    <n v="447"/>
    <n v="469"/>
    <n v="493"/>
    <n v="453"/>
    <n v="484"/>
    <n v="506"/>
    <n v="520"/>
    <n v="521"/>
    <n v="522"/>
    <n v="0"/>
    <n v="0"/>
    <n v="0"/>
    <n v="0"/>
    <n v="0"/>
  </r>
  <r>
    <x v="2"/>
    <x v="22"/>
    <x v="2"/>
    <n v="161"/>
    <n v="185"/>
    <n v="218"/>
    <n v="264"/>
    <n v="277"/>
    <n v="264"/>
    <n v="304"/>
    <n v="299"/>
    <n v="423"/>
    <n v="416"/>
    <n v="0"/>
    <n v="0"/>
    <n v="0"/>
    <n v="0"/>
    <n v="0"/>
  </r>
  <r>
    <x v="2"/>
    <x v="22"/>
    <x v="3"/>
    <s v=":"/>
    <s v=":"/>
    <s v=":"/>
    <s v=":"/>
    <s v=":"/>
    <s v=":"/>
    <s v=":"/>
    <s v=":"/>
    <s v=":"/>
    <s v=":"/>
    <n v="0"/>
    <n v="0"/>
    <n v="0"/>
    <n v="0"/>
    <n v="0"/>
  </r>
  <r>
    <x v="2"/>
    <x v="22"/>
    <x v="4"/>
    <n v="569"/>
    <n v="742"/>
    <n v="642"/>
    <n v="819"/>
    <n v="963"/>
    <n v="1054"/>
    <n v="966"/>
    <n v="1037"/>
    <n v="1053"/>
    <n v="923"/>
    <n v="0"/>
    <n v="0"/>
    <n v="0"/>
    <n v="0"/>
    <n v="0"/>
  </r>
  <r>
    <x v="2"/>
    <x v="22"/>
    <x v="5"/>
    <n v="536"/>
    <n v="660"/>
    <n v="541"/>
    <n v="721"/>
    <n v="807"/>
    <n v="877"/>
    <n v="811"/>
    <n v="965"/>
    <n v="972"/>
    <n v="888"/>
    <n v="0"/>
    <n v="0"/>
    <n v="0"/>
    <n v="0"/>
    <n v="0"/>
  </r>
  <r>
    <x v="2"/>
    <x v="22"/>
    <x v="6"/>
    <n v="33"/>
    <n v="82"/>
    <n v="101"/>
    <n v="98"/>
    <n v="156"/>
    <n v="177"/>
    <n v="155"/>
    <n v="72"/>
    <n v="81"/>
    <n v="35"/>
    <n v="0"/>
    <n v="0"/>
    <n v="0"/>
    <n v="0"/>
    <n v="0"/>
  </r>
  <r>
    <x v="2"/>
    <x v="22"/>
    <x v="7"/>
    <n v="2876"/>
    <n v="2812"/>
    <n v="2690"/>
    <n v="3159"/>
    <n v="3137"/>
    <n v="3196"/>
    <n v="3180"/>
    <n v="3319"/>
    <n v="3436"/>
    <n v="3440"/>
    <n v="0"/>
    <n v="0"/>
    <n v="0"/>
    <n v="0"/>
    <n v="0"/>
  </r>
  <r>
    <x v="2"/>
    <x v="22"/>
    <x v="8"/>
    <n v="512"/>
    <n v="524"/>
    <n v="560"/>
    <n v="638"/>
    <n v="678"/>
    <n v="703"/>
    <n v="720"/>
    <n v="759"/>
    <n v="788"/>
    <n v="828"/>
    <n v="0"/>
    <n v="0"/>
    <n v="0"/>
    <n v="0"/>
    <n v="0"/>
  </r>
  <r>
    <x v="2"/>
    <x v="22"/>
    <x v="9"/>
    <s v=":"/>
    <s v=":"/>
    <s v=":"/>
    <s v=":"/>
    <s v=":"/>
    <s v=":"/>
    <s v=":"/>
    <s v=":"/>
    <s v=":"/>
    <s v=":"/>
    <n v="0"/>
    <n v="0"/>
    <n v="0"/>
    <n v="0"/>
    <n v="0"/>
  </r>
  <r>
    <x v="2"/>
    <x v="22"/>
    <x v="10"/>
    <n v="482"/>
    <n v="496"/>
    <n v="458"/>
    <n v="594"/>
    <n v="520"/>
    <n v="481"/>
    <n v="507"/>
    <n v="517"/>
    <n v="540"/>
    <n v="585"/>
    <n v="0"/>
    <n v="0"/>
    <n v="0"/>
    <n v="0"/>
    <n v="0"/>
  </r>
  <r>
    <x v="2"/>
    <x v="22"/>
    <x v="11"/>
    <n v="24"/>
    <n v="17"/>
    <n v="16"/>
    <n v="17"/>
    <n v="15"/>
    <n v="14"/>
    <n v="13"/>
    <n v="13"/>
    <n v="13"/>
    <n v="14"/>
    <n v="0"/>
    <n v="0"/>
    <n v="0"/>
    <n v="0"/>
    <n v="0"/>
  </r>
  <r>
    <x v="2"/>
    <x v="22"/>
    <x v="12"/>
    <n v="51"/>
    <n v="31"/>
    <n v="30"/>
    <n v="37"/>
    <n v="52"/>
    <n v="49"/>
    <n v="58"/>
    <n v="70"/>
    <n v="46"/>
    <n v="63"/>
    <n v="0"/>
    <n v="0"/>
    <n v="0"/>
    <n v="0"/>
    <n v="0"/>
  </r>
  <r>
    <x v="2"/>
    <x v="22"/>
    <x v="13"/>
    <n v="375"/>
    <n v="357"/>
    <n v="351"/>
    <n v="386"/>
    <n v="390"/>
    <n v="413"/>
    <n v="409"/>
    <n v="436"/>
    <n v="456"/>
    <n v="424"/>
    <n v="0"/>
    <n v="0"/>
    <n v="0"/>
    <n v="0"/>
    <n v="0"/>
  </r>
  <r>
    <x v="2"/>
    <x v="22"/>
    <x v="14"/>
    <s v=":"/>
    <s v=":"/>
    <s v=":"/>
    <s v=":"/>
    <s v=":"/>
    <s v=":"/>
    <s v=":"/>
    <s v=":"/>
    <s v=":"/>
    <s v=":"/>
    <n v="0"/>
    <n v="0"/>
    <n v="0"/>
    <n v="0"/>
    <n v="0"/>
  </r>
  <r>
    <x v="2"/>
    <x v="22"/>
    <x v="15"/>
    <n v="889"/>
    <n v="653"/>
    <n v="701"/>
    <n v="773"/>
    <n v="799"/>
    <n v="773"/>
    <n v="763"/>
    <n v="784"/>
    <n v="603"/>
    <n v="587"/>
    <n v="0"/>
    <n v="0"/>
    <n v="0"/>
    <n v="0"/>
    <n v="0"/>
  </r>
  <r>
    <x v="2"/>
    <x v="22"/>
    <x v="16"/>
    <n v="434"/>
    <n v="649"/>
    <n v="492"/>
    <n v="620"/>
    <n v="581"/>
    <n v="634"/>
    <n v="573"/>
    <n v="576"/>
    <n v="818"/>
    <n v="745"/>
    <n v="0"/>
    <n v="0"/>
    <n v="0"/>
    <n v="0"/>
    <n v="0"/>
  </r>
  <r>
    <x v="2"/>
    <x v="22"/>
    <x v="17"/>
    <n v="41"/>
    <n v="40"/>
    <n v="27"/>
    <n v="24"/>
    <n v="30"/>
    <n v="31"/>
    <n v="34"/>
    <n v="40"/>
    <n v="37"/>
    <n v="37"/>
    <n v="0"/>
    <n v="0"/>
    <n v="0"/>
    <n v="0"/>
    <n v="0"/>
  </r>
  <r>
    <x v="2"/>
    <x v="22"/>
    <x v="18"/>
    <n v="55"/>
    <n v="32"/>
    <n v="40"/>
    <n v="54"/>
    <n v="54"/>
    <n v="79"/>
    <n v="84"/>
    <n v="92"/>
    <n v="112"/>
    <n v="132"/>
    <n v="0"/>
    <n v="0"/>
    <n v="0"/>
    <n v="0"/>
    <n v="0"/>
  </r>
  <r>
    <x v="2"/>
    <x v="22"/>
    <x v="19"/>
    <n v="302"/>
    <n v="371"/>
    <n v="400"/>
    <n v="322"/>
    <n v="330"/>
    <n v="443"/>
    <n v="238"/>
    <n v="456"/>
    <n v="376"/>
    <n v="410"/>
    <n v="0"/>
    <n v="0"/>
    <n v="0"/>
    <n v="0"/>
    <n v="0"/>
  </r>
  <r>
    <x v="2"/>
    <x v="22"/>
    <x v="20"/>
    <n v="189"/>
    <n v="180"/>
    <n v="190"/>
    <n v="176"/>
    <n v="184"/>
    <n v="198"/>
    <n v="214"/>
    <n v="224"/>
    <n v="240"/>
    <n v="260"/>
    <n v="0"/>
    <n v="0"/>
    <n v="0"/>
    <n v="0"/>
    <n v="0"/>
  </r>
  <r>
    <x v="2"/>
    <x v="22"/>
    <x v="21"/>
    <n v="1638"/>
    <n v="1604"/>
    <n v="1715"/>
    <n v="1830"/>
    <n v="2088"/>
    <n v="2339"/>
    <n v="2264"/>
    <n v="2423"/>
    <n v="2643"/>
    <n v="2886"/>
    <n v="0"/>
    <n v="0"/>
    <n v="0"/>
    <n v="0"/>
    <n v="0"/>
  </r>
  <r>
    <x v="2"/>
    <x v="22"/>
    <x v="22"/>
    <n v="2132"/>
    <n v="2170"/>
    <n v="2269"/>
    <n v="2409"/>
    <n v="2535"/>
    <n v="2621"/>
    <n v="2687"/>
    <n v="2791"/>
    <n v="2869"/>
    <n v="2888"/>
    <n v="0"/>
    <n v="0"/>
    <n v="0"/>
    <n v="0"/>
    <n v="0"/>
  </r>
  <r>
    <x v="2"/>
    <x v="22"/>
    <x v="23"/>
    <n v="0"/>
    <n v="0"/>
    <n v="0"/>
    <n v="0"/>
    <n v="0"/>
    <n v="0"/>
    <n v="0"/>
    <n v="0"/>
    <n v="0"/>
    <n v="0"/>
    <n v="0"/>
    <n v="0"/>
    <n v="0"/>
    <n v="0"/>
    <n v="0"/>
  </r>
  <r>
    <x v="2"/>
    <x v="22"/>
    <x v="24"/>
    <s v=":"/>
    <s v=":"/>
    <s v=":"/>
    <s v=":"/>
    <s v=":"/>
    <s v=":"/>
    <s v=":"/>
    <s v=":"/>
    <s v=":"/>
    <s v=":"/>
    <n v="0"/>
    <n v="0"/>
    <n v="0"/>
    <n v="0"/>
    <n v="0"/>
  </r>
  <r>
    <x v="2"/>
    <x v="22"/>
    <x v="25"/>
    <n v="1552"/>
    <n v="1484"/>
    <n v="1460"/>
    <n v="1606"/>
    <n v="1685"/>
    <n v="1718"/>
    <n v="1815"/>
    <n v="1852"/>
    <n v="1996"/>
    <n v="2002"/>
    <n v="0"/>
    <n v="0"/>
    <n v="0"/>
    <n v="0"/>
    <n v="0"/>
  </r>
  <r>
    <x v="2"/>
    <x v="22"/>
    <x v="26"/>
    <n v="212"/>
    <n v="190"/>
    <n v="165"/>
    <n v="142"/>
    <n v="159"/>
    <n v="166"/>
    <n v="171"/>
    <n v="165"/>
    <n v="141"/>
    <n v="152"/>
    <n v="0"/>
    <n v="0"/>
    <n v="0"/>
    <n v="0"/>
    <n v="0"/>
  </r>
  <r>
    <x v="2"/>
    <x v="22"/>
    <x v="27"/>
    <n v="350"/>
    <n v="335"/>
    <n v="377"/>
    <n v="380"/>
    <n v="427"/>
    <n v="457"/>
    <n v="485"/>
    <n v="496"/>
    <n v="520"/>
    <n v="539"/>
    <n v="0"/>
    <n v="0"/>
    <n v="0"/>
    <n v="0"/>
    <n v="0"/>
  </r>
  <r>
    <x v="2"/>
    <x v="22"/>
    <x v="28"/>
    <n v="358"/>
    <n v="351"/>
    <n v="357"/>
    <n v="360"/>
    <n v="372"/>
    <n v="383"/>
    <n v="431"/>
    <n v="376"/>
    <n v="412"/>
    <n v="399"/>
    <n v="0"/>
    <n v="0"/>
    <n v="0"/>
    <n v="0"/>
    <n v="0"/>
  </r>
  <r>
    <x v="2"/>
    <x v="22"/>
    <x v="29"/>
    <n v="373"/>
    <n v="383"/>
    <n v="299"/>
    <n v="284"/>
    <n v="285"/>
    <n v="283"/>
    <n v="302"/>
    <n v="284"/>
    <n v="288"/>
    <n v="278"/>
    <n v="0"/>
    <n v="0"/>
    <n v="0"/>
    <n v="0"/>
    <n v="0"/>
  </r>
  <r>
    <x v="2"/>
    <x v="22"/>
    <x v="30"/>
    <n v="186"/>
    <n v="190"/>
    <n v="185"/>
    <n v="192"/>
    <n v="204"/>
    <n v="213"/>
    <n v="230"/>
    <n v="255"/>
    <n v="245"/>
    <n v="270"/>
    <n v="0"/>
    <n v="0"/>
    <n v="0"/>
    <n v="0"/>
    <n v="0"/>
  </r>
  <r>
    <x v="2"/>
    <x v="22"/>
    <x v="31"/>
    <s v=":"/>
    <s v=":"/>
    <s v=":"/>
    <s v=":"/>
    <s v=":"/>
    <s v=":"/>
    <s v=":"/>
    <s v=":"/>
    <s v=":"/>
    <s v=":"/>
    <n v="0"/>
    <n v="0"/>
    <n v="0"/>
    <n v="0"/>
    <n v="0"/>
  </r>
  <r>
    <x v="2"/>
    <x v="22"/>
    <x v="32"/>
    <n v="557"/>
    <n v="576"/>
    <n v="618"/>
    <n v="665"/>
    <n v="714"/>
    <n v="781"/>
    <n v="836"/>
    <n v="900"/>
    <n v="956"/>
    <n v="1012"/>
    <n v="0"/>
    <n v="0"/>
    <n v="0"/>
    <n v="0"/>
    <n v="0"/>
  </r>
  <r>
    <x v="2"/>
    <x v="22"/>
    <x v="33"/>
    <n v="537"/>
    <n v="792"/>
    <n v="806"/>
    <n v="1100"/>
    <n v="1330"/>
    <n v="996"/>
    <n v="915"/>
    <n v="819"/>
    <n v="726"/>
    <n v="891"/>
    <n v="0"/>
    <n v="0"/>
    <n v="0"/>
    <n v="0"/>
    <n v="0"/>
  </r>
  <r>
    <x v="2"/>
    <x v="22"/>
    <x v="34"/>
    <n v="1869"/>
    <n v="2019"/>
    <n v="2151"/>
    <n v="2193"/>
    <n v="2197"/>
    <n v="2433"/>
    <n v="2518"/>
    <n v="2490"/>
    <n v="2335"/>
    <n v="2385"/>
    <n v="0"/>
    <n v="0"/>
    <n v="0"/>
    <n v="0"/>
    <n v="0"/>
  </r>
  <r>
    <x v="2"/>
    <x v="22"/>
    <x v="35"/>
    <n v="2239"/>
    <n v="2371"/>
    <n v="2463"/>
    <n v="2649"/>
    <n v="2792"/>
    <n v="2870"/>
    <n v="2975"/>
    <n v="3071"/>
    <n v="3228"/>
    <n v="3337"/>
    <n v="0"/>
    <n v="0"/>
    <n v="0"/>
    <n v="0"/>
    <n v="0"/>
  </r>
  <r>
    <x v="2"/>
    <x v="22"/>
    <x v="36"/>
    <n v="4623"/>
    <n v="4941"/>
    <n v="5202"/>
    <n v="5532"/>
    <n v="6028"/>
    <n v="6365"/>
    <n v="6749"/>
    <n v="6948"/>
    <n v="7287"/>
    <n v="7544"/>
    <n v="0"/>
    <n v="0"/>
    <n v="0"/>
    <n v="0"/>
    <n v="0"/>
  </r>
  <r>
    <x v="2"/>
    <x v="22"/>
    <x v="37"/>
    <n v="411"/>
    <n v="395"/>
    <n v="391"/>
    <n v="462"/>
    <n v="486"/>
    <n v="500"/>
    <n v="508"/>
    <n v="493"/>
    <n v="523"/>
    <n v="550"/>
    <n v="0"/>
    <n v="0"/>
    <n v="0"/>
    <n v="0"/>
    <n v="0"/>
  </r>
  <r>
    <x v="2"/>
    <x v="22"/>
    <x v="38"/>
    <n v="0"/>
    <n v="0"/>
    <n v="0"/>
    <n v="0"/>
    <n v="0"/>
    <n v="0"/>
    <n v="0"/>
    <n v="0"/>
    <n v="0"/>
    <n v="0"/>
    <n v="0"/>
    <n v="0"/>
    <n v="0"/>
    <n v="0"/>
    <n v="0"/>
  </r>
  <r>
    <x v="2"/>
    <x v="22"/>
    <x v="39"/>
    <n v="7840"/>
    <n v="8339"/>
    <n v="8791"/>
    <n v="9248"/>
    <n v="9789"/>
    <n v="10474"/>
    <n v="10958"/>
    <n v="11141"/>
    <n v="11387"/>
    <n v="11813"/>
    <n v="0"/>
    <n v="0"/>
    <n v="0"/>
    <n v="0"/>
    <n v="0"/>
  </r>
  <r>
    <x v="2"/>
    <x v="22"/>
    <x v="40"/>
    <n v="2581"/>
    <n v="2718"/>
    <n v="2841"/>
    <n v="2945"/>
    <n v="3121"/>
    <n v="3437"/>
    <n v="3597"/>
    <n v="3615"/>
    <n v="3429"/>
    <n v="3482"/>
    <n v="0"/>
    <n v="0"/>
    <n v="0"/>
    <n v="0"/>
    <n v="0"/>
  </r>
  <r>
    <x v="2"/>
    <x v="22"/>
    <x v="41"/>
    <n v="5259"/>
    <n v="5621"/>
    <n v="5950"/>
    <n v="6303"/>
    <n v="6668"/>
    <n v="7037"/>
    <n v="7361"/>
    <n v="7526"/>
    <n v="7958"/>
    <n v="8331"/>
    <n v="0"/>
    <n v="0"/>
    <n v="0"/>
    <n v="0"/>
    <n v="0"/>
  </r>
  <r>
    <x v="2"/>
    <x v="23"/>
    <x v="0"/>
    <n v="42240"/>
    <n v="43134"/>
    <n v="44881"/>
    <n v="47723"/>
    <n v="50380"/>
    <n v="52057"/>
    <n v="54493"/>
    <n v="56007"/>
    <n v="57447"/>
    <n v="59703"/>
    <n v="63143"/>
    <n v="66088"/>
    <n v="65508"/>
    <n v="69912"/>
    <n v="74125"/>
  </r>
  <r>
    <x v="2"/>
    <x v="23"/>
    <x v="1"/>
    <n v="259"/>
    <n v="259"/>
    <n v="274"/>
    <n v="288"/>
    <n v="325"/>
    <n v="335"/>
    <n v="347"/>
    <n v="335"/>
    <n v="346"/>
    <n v="347"/>
    <n v="362"/>
    <n v="384"/>
    <n v="368"/>
    <n v="385"/>
    <n v="400"/>
  </r>
  <r>
    <x v="2"/>
    <x v="23"/>
    <x v="2"/>
    <n v="605"/>
    <n v="668"/>
    <n v="801"/>
    <n v="837"/>
    <n v="890"/>
    <n v="872"/>
    <n v="903"/>
    <n v="999"/>
    <n v="1127"/>
    <n v="1358"/>
    <n v="1529"/>
    <n v="1642"/>
    <n v="1732"/>
    <n v="2092"/>
    <n v="2346"/>
  </r>
  <r>
    <x v="2"/>
    <x v="23"/>
    <x v="3"/>
    <n v="217"/>
    <n v="212"/>
    <n v="236"/>
    <n v="265"/>
    <n v="299"/>
    <n v="277"/>
    <n v="306"/>
    <n v="347"/>
    <n v="380"/>
    <n v="402"/>
    <n v="425"/>
    <n v="498"/>
    <s v=":"/>
    <s v=":"/>
    <s v=":"/>
  </r>
  <r>
    <x v="2"/>
    <x v="23"/>
    <x v="4"/>
    <n v="0"/>
    <n v="2"/>
    <n v="5"/>
    <n v="6"/>
    <n v="13"/>
    <n v="10"/>
    <n v="8"/>
    <n v="16"/>
    <n v="52"/>
    <n v="57"/>
    <n v="97"/>
    <n v="129"/>
    <s v=":"/>
    <s v=":"/>
    <s v=":"/>
  </r>
  <r>
    <x v="2"/>
    <x v="23"/>
    <x v="5"/>
    <n v="0"/>
    <n v="0"/>
    <n v="0"/>
    <n v="0"/>
    <n v="0"/>
    <n v="1"/>
    <n v="0"/>
    <n v="12"/>
    <n v="14"/>
    <n v="18"/>
    <n v="17"/>
    <n v="23"/>
    <s v=":"/>
    <s v=":"/>
    <s v=":"/>
  </r>
  <r>
    <x v="2"/>
    <x v="23"/>
    <x v="6"/>
    <n v="0"/>
    <n v="2"/>
    <n v="5"/>
    <n v="6"/>
    <n v="13"/>
    <n v="9"/>
    <n v="8"/>
    <n v="4"/>
    <n v="38"/>
    <n v="39"/>
    <n v="80"/>
    <n v="106"/>
    <s v=":"/>
    <s v=":"/>
    <s v=":"/>
  </r>
  <r>
    <x v="2"/>
    <x v="23"/>
    <x v="7"/>
    <n v="4472"/>
    <n v="4282"/>
    <n v="4259"/>
    <n v="4790"/>
    <n v="4656"/>
    <n v="4788"/>
    <n v="5072"/>
    <n v="5331"/>
    <n v="5517"/>
    <n v="5650"/>
    <n v="6089"/>
    <n v="6199"/>
    <n v="6057"/>
    <n v="6384"/>
    <n v="7037"/>
  </r>
  <r>
    <x v="2"/>
    <x v="23"/>
    <x v="8"/>
    <n v="1132"/>
    <n v="1206"/>
    <n v="1237"/>
    <n v="1396"/>
    <n v="1430"/>
    <n v="1494"/>
    <n v="1571"/>
    <n v="1496"/>
    <n v="1578"/>
    <n v="1632"/>
    <n v="1676"/>
    <n v="1803"/>
    <n v="1864"/>
    <n v="1972"/>
    <n v="2040"/>
  </r>
  <r>
    <x v="2"/>
    <x v="23"/>
    <x v="9"/>
    <n v="70"/>
    <n v="64"/>
    <n v="67"/>
    <n v="81"/>
    <n v="80"/>
    <n v="70"/>
    <n v="72"/>
    <n v="66"/>
    <n v="73"/>
    <n v="84"/>
    <n v="101"/>
    <n v="96"/>
    <s v=":"/>
    <s v=":"/>
    <s v=":"/>
  </r>
  <r>
    <x v="2"/>
    <x v="23"/>
    <x v="10"/>
    <n v="263"/>
    <n v="246"/>
    <n v="264"/>
    <n v="259"/>
    <n v="267"/>
    <n v="270"/>
    <n v="278"/>
    <n v="298"/>
    <n v="315"/>
    <n v="317"/>
    <n v="297"/>
    <n v="323"/>
    <s v=":"/>
    <s v=":"/>
    <s v=":"/>
  </r>
  <r>
    <x v="2"/>
    <x v="23"/>
    <x v="11"/>
    <n v="113"/>
    <n v="124"/>
    <n v="127"/>
    <n v="134"/>
    <n v="150"/>
    <n v="162"/>
    <n v="56"/>
    <n v="178"/>
    <n v="190"/>
    <n v="212"/>
    <n v="222"/>
    <n v="48"/>
    <s v=":"/>
    <s v=":"/>
    <s v=":"/>
  </r>
  <r>
    <x v="2"/>
    <x v="23"/>
    <x v="12"/>
    <n v="558"/>
    <n v="417"/>
    <n v="521"/>
    <n v="662"/>
    <n v="449"/>
    <n v="428"/>
    <n v="425"/>
    <n v="500"/>
    <n v="518"/>
    <n v="535"/>
    <n v="577"/>
    <n v="610"/>
    <n v="551"/>
    <n v="557"/>
    <n v="641"/>
  </r>
  <r>
    <x v="2"/>
    <x v="23"/>
    <x v="13"/>
    <n v="369"/>
    <n v="375"/>
    <n v="349"/>
    <n v="374"/>
    <n v="398"/>
    <n v="443"/>
    <n v="468"/>
    <n v="484"/>
    <n v="532"/>
    <n v="531"/>
    <n v="658"/>
    <n v="628"/>
    <n v="534"/>
    <n v="508"/>
    <n v="566"/>
  </r>
  <r>
    <x v="2"/>
    <x v="23"/>
    <x v="14"/>
    <n v="684"/>
    <n v="624"/>
    <n v="469"/>
    <n v="570"/>
    <n v="644"/>
    <n v="620"/>
    <n v="687"/>
    <n v="683"/>
    <n v="780"/>
    <n v="788"/>
    <n v="807"/>
    <n v="866"/>
    <n v="947"/>
    <n v="996"/>
    <n v="1094"/>
  </r>
  <r>
    <x v="2"/>
    <x v="23"/>
    <x v="15"/>
    <n v="795"/>
    <n v="741"/>
    <n v="732"/>
    <n v="787"/>
    <n v="688"/>
    <n v="667"/>
    <n v="802"/>
    <n v="855"/>
    <n v="766"/>
    <n v="744"/>
    <n v="890"/>
    <n v="886"/>
    <n v="880"/>
    <n v="1006"/>
    <n v="1177"/>
  </r>
  <r>
    <x v="2"/>
    <x v="23"/>
    <x v="16"/>
    <n v="45"/>
    <n v="40"/>
    <n v="51"/>
    <n v="66"/>
    <n v="45"/>
    <n v="71"/>
    <n v="86"/>
    <n v="88"/>
    <n v="64"/>
    <n v="47"/>
    <n v="88"/>
    <n v="67"/>
    <n v="62"/>
    <n v="62"/>
    <n v="85"/>
  </r>
  <r>
    <x v="2"/>
    <x v="23"/>
    <x v="17"/>
    <n v="67"/>
    <n v="68"/>
    <n v="71"/>
    <n v="78"/>
    <n v="86"/>
    <n v="87"/>
    <n v="85"/>
    <n v="89"/>
    <n v="98"/>
    <n v="105"/>
    <n v="112"/>
    <n v="113"/>
    <n v="105"/>
    <n v="102"/>
    <n v="132"/>
  </r>
  <r>
    <x v="2"/>
    <x v="23"/>
    <x v="18"/>
    <n v="376"/>
    <n v="377"/>
    <n v="371"/>
    <n v="383"/>
    <n v="419"/>
    <n v="476"/>
    <n v="542"/>
    <n v="594"/>
    <n v="603"/>
    <n v="655"/>
    <n v="661"/>
    <n v="759"/>
    <n v="659"/>
    <n v="709"/>
    <n v="784"/>
  </r>
  <r>
    <x v="2"/>
    <x v="23"/>
    <x v="19"/>
    <n v="886"/>
    <n v="794"/>
    <n v="848"/>
    <n v="852"/>
    <n v="976"/>
    <n v="1083"/>
    <n v="1174"/>
    <n v="1172"/>
    <n v="1206"/>
    <n v="1116"/>
    <n v="1112"/>
    <n v="1133"/>
    <n v="1268"/>
    <n v="1389"/>
    <n v="1497"/>
  </r>
  <r>
    <x v="2"/>
    <x v="23"/>
    <x v="20"/>
    <n v="322"/>
    <n v="294"/>
    <n v="352"/>
    <n v="381"/>
    <n v="354"/>
    <n v="405"/>
    <n v="418"/>
    <n v="423"/>
    <n v="471"/>
    <n v="481"/>
    <n v="525"/>
    <n v="569"/>
    <n v="609"/>
    <n v="642"/>
    <n v="706"/>
  </r>
  <r>
    <x v="2"/>
    <x v="23"/>
    <x v="21"/>
    <n v="3433"/>
    <n v="3351"/>
    <n v="3571"/>
    <n v="3880"/>
    <n v="4320"/>
    <n v="4799"/>
    <n v="5066"/>
    <n v="5227"/>
    <n v="5438"/>
    <n v="5635"/>
    <n v="5798"/>
    <n v="6228"/>
    <n v="6198"/>
    <n v="6696"/>
    <n v="7020"/>
  </r>
  <r>
    <x v="2"/>
    <x v="23"/>
    <x v="22"/>
    <n v="3973"/>
    <n v="4091"/>
    <n v="4194"/>
    <n v="4374"/>
    <n v="4605"/>
    <n v="4745"/>
    <n v="4856"/>
    <n v="4972"/>
    <n v="5124"/>
    <n v="5282"/>
    <n v="5456"/>
    <n v="5633"/>
    <n v="5530"/>
    <n v="5869"/>
    <n v="6116"/>
  </r>
  <r>
    <x v="2"/>
    <x v="23"/>
    <x v="23"/>
    <n v="0"/>
    <n v="0"/>
    <n v="0"/>
    <n v="0"/>
    <n v="0"/>
    <n v="0"/>
    <n v="0"/>
    <n v="0"/>
    <n v="0"/>
    <n v="0"/>
    <n v="0"/>
    <n v="0"/>
    <n v="0"/>
    <n v="0"/>
    <n v="0"/>
  </r>
  <r>
    <x v="2"/>
    <x v="23"/>
    <x v="24"/>
    <n v="48"/>
    <n v="43"/>
    <n v="31"/>
    <n v="33"/>
    <n v="37"/>
    <n v="30"/>
    <n v="14"/>
    <n v="18"/>
    <n v="5"/>
    <n v="12"/>
    <n v="19"/>
    <n v="21"/>
    <s v=":"/>
    <s v=":"/>
    <s v=":"/>
  </r>
  <r>
    <x v="2"/>
    <x v="23"/>
    <x v="25"/>
    <n v="3322"/>
    <n v="3121"/>
    <n v="3164"/>
    <n v="3336"/>
    <n v="3507"/>
    <n v="2923"/>
    <n v="3056"/>
    <n v="3166"/>
    <n v="3098"/>
    <n v="3306"/>
    <s v=":"/>
    <s v=":"/>
    <n v="3933"/>
    <n v="4255"/>
    <n v="4394"/>
  </r>
  <r>
    <x v="2"/>
    <x v="23"/>
    <x v="26"/>
    <n v="331"/>
    <n v="332"/>
    <n v="343"/>
    <n v="320"/>
    <n v="343"/>
    <n v="356"/>
    <n v="365"/>
    <n v="406"/>
    <n v="381"/>
    <n v="411"/>
    <s v=":"/>
    <s v=":"/>
    <n v="428"/>
    <n v="411"/>
    <n v="413"/>
  </r>
  <r>
    <x v="2"/>
    <x v="23"/>
    <x v="27"/>
    <n v="773"/>
    <n v="773"/>
    <n v="815"/>
    <n v="864"/>
    <n v="936"/>
    <n v="972"/>
    <n v="993"/>
    <n v="1095"/>
    <n v="1164"/>
    <n v="1208"/>
    <n v="1330"/>
    <n v="1364"/>
    <n v="1169"/>
    <n v="1314"/>
    <n v="1618"/>
  </r>
  <r>
    <x v="2"/>
    <x v="23"/>
    <x v="28"/>
    <n v="775"/>
    <n v="820"/>
    <n v="836"/>
    <n v="825"/>
    <n v="899"/>
    <n v="893"/>
    <n v="948"/>
    <n v="929"/>
    <n v="864"/>
    <n v="972"/>
    <n v="1005"/>
    <n v="1057"/>
    <n v="937"/>
    <n v="1018"/>
    <n v="1143"/>
  </r>
  <r>
    <x v="2"/>
    <x v="23"/>
    <x v="29"/>
    <n v="776"/>
    <n v="810"/>
    <n v="730"/>
    <n v="738"/>
    <n v="732"/>
    <n v="760"/>
    <n v="765"/>
    <n v="703"/>
    <n v="778"/>
    <n v="664"/>
    <n v="685"/>
    <n v="919"/>
    <n v="766"/>
    <n v="873"/>
    <n v="876"/>
  </r>
  <r>
    <x v="2"/>
    <x v="23"/>
    <x v="30"/>
    <n v="326"/>
    <n v="316"/>
    <n v="339"/>
    <n v="355"/>
    <n v="444"/>
    <n v="422"/>
    <n v="431"/>
    <n v="473"/>
    <n v="482"/>
    <n v="531"/>
    <n v="552"/>
    <n v="579"/>
    <n v="588"/>
    <n v="630"/>
    <n v="728"/>
  </r>
  <r>
    <x v="2"/>
    <x v="23"/>
    <x v="31"/>
    <s v=":"/>
    <s v=":"/>
    <s v=":"/>
    <s v=":"/>
    <s v=":"/>
    <s v=":"/>
    <s v=":"/>
    <s v=":"/>
    <s v=":"/>
    <s v=":"/>
    <s v=":"/>
    <s v=":"/>
    <s v=":"/>
    <s v=":"/>
    <s v=":"/>
  </r>
  <r>
    <x v="2"/>
    <x v="23"/>
    <x v="32"/>
    <n v="1224"/>
    <n v="1239"/>
    <n v="1303"/>
    <n v="1372"/>
    <n v="1413"/>
    <n v="1593"/>
    <n v="1662"/>
    <n v="1763"/>
    <n v="1771"/>
    <n v="1835"/>
    <n v="2061"/>
    <n v="2189"/>
    <n v="2255"/>
    <n v="2398"/>
    <n v="2610"/>
  </r>
  <r>
    <x v="2"/>
    <x v="23"/>
    <x v="33"/>
    <n v="807"/>
    <n v="802"/>
    <n v="799"/>
    <n v="881"/>
    <n v="983"/>
    <n v="1017"/>
    <n v="1205"/>
    <n v="1353"/>
    <n v="1352"/>
    <n v="1481"/>
    <n v="1633"/>
    <n v="1808"/>
    <n v="1662"/>
    <n v="1786"/>
    <n v="1973"/>
  </r>
  <r>
    <x v="2"/>
    <x v="23"/>
    <x v="34"/>
    <n v="4876"/>
    <n v="5168"/>
    <n v="5565"/>
    <n v="5834"/>
    <n v="6033"/>
    <n v="6598"/>
    <n v="6978"/>
    <n v="7096"/>
    <n v="6885"/>
    <n v="7016"/>
    <n v="7293"/>
    <n v="7502"/>
    <n v="7471"/>
    <n v="7964"/>
    <n v="8208"/>
  </r>
  <r>
    <x v="2"/>
    <x v="23"/>
    <x v="35"/>
    <n v="4091"/>
    <n v="4335"/>
    <n v="4466"/>
    <n v="4731"/>
    <n v="4915"/>
    <n v="5170"/>
    <n v="5253"/>
    <n v="5385"/>
    <n v="5647"/>
    <n v="5935"/>
    <n v="6111"/>
    <n v="6311"/>
    <n v="6143"/>
    <n v="6315"/>
    <n v="6498"/>
  </r>
  <r>
    <x v="2"/>
    <x v="23"/>
    <x v="36"/>
    <n v="9657"/>
    <n v="10348"/>
    <n v="10804"/>
    <n v="11548"/>
    <n v="12444"/>
    <n v="12950"/>
    <n v="13579"/>
    <n v="13676"/>
    <n v="14200"/>
    <n v="14819"/>
    <n v="15697"/>
    <n v="16388"/>
    <n v="16455"/>
    <n v="17404"/>
    <n v="18189"/>
  </r>
  <r>
    <x v="2"/>
    <x v="23"/>
    <x v="37"/>
    <n v="1067"/>
    <n v="1074"/>
    <n v="1146"/>
    <n v="1213"/>
    <n v="1256"/>
    <n v="1059"/>
    <n v="1094"/>
    <n v="1122"/>
    <n v="1159"/>
    <n v="1185"/>
    <n v="1250"/>
    <n v="1273"/>
    <n v="1240"/>
    <n v="1366"/>
    <n v="1526"/>
  </r>
  <r>
    <x v="2"/>
    <x v="23"/>
    <x v="38"/>
    <n v="0"/>
    <n v="0"/>
    <n v="0"/>
    <n v="0"/>
    <n v="0"/>
    <n v="0"/>
    <n v="0"/>
    <n v="0"/>
    <n v="0"/>
    <n v="0"/>
    <n v="0"/>
    <n v="0"/>
    <n v="0"/>
    <n v="0"/>
    <n v="0"/>
  </r>
  <r>
    <x v="2"/>
    <x v="23"/>
    <x v="39"/>
    <n v="17338"/>
    <n v="18371"/>
    <n v="19328"/>
    <n v="20439"/>
    <n v="21582"/>
    <n v="22621"/>
    <n v="23688"/>
    <n v="24069"/>
    <n v="24479"/>
    <n v="25455"/>
    <n v="26748"/>
    <n v="27681"/>
    <n v="27596"/>
    <n v="28949"/>
    <n v="29924"/>
  </r>
  <r>
    <x v="2"/>
    <x v="23"/>
    <x v="40"/>
    <n v="7157"/>
    <n v="7510"/>
    <n v="7908"/>
    <n v="8337"/>
    <n v="8797"/>
    <n v="9010"/>
    <n v="9565"/>
    <n v="9725"/>
    <n v="9388"/>
    <n v="9683"/>
    <n v="10346"/>
    <n v="10617"/>
    <n v="10850"/>
    <n v="11677"/>
    <n v="12126"/>
  </r>
  <r>
    <x v="2"/>
    <x v="23"/>
    <x v="41"/>
    <n v="10181"/>
    <n v="10861"/>
    <n v="11420"/>
    <n v="12102"/>
    <n v="12785"/>
    <n v="13611"/>
    <n v="14123"/>
    <n v="14344"/>
    <n v="15091"/>
    <n v="15772"/>
    <n v="16402"/>
    <n v="17064"/>
    <n v="16746"/>
    <n v="17272"/>
    <n v="17798"/>
  </r>
  <r>
    <x v="2"/>
    <x v="24"/>
    <x v="0"/>
    <n v="0"/>
    <n v="0"/>
    <n v="0"/>
    <n v="0"/>
    <n v="0"/>
    <n v="0"/>
    <n v="0"/>
    <n v="0"/>
    <n v="0"/>
    <n v="0"/>
    <n v="0"/>
    <n v="0"/>
    <n v="72164"/>
    <n v="76268"/>
    <n v="81465"/>
  </r>
  <r>
    <x v="2"/>
    <x v="24"/>
    <x v="1"/>
    <n v="0"/>
    <n v="0"/>
    <n v="0"/>
    <n v="0"/>
    <n v="0"/>
    <n v="0"/>
    <n v="0"/>
    <n v="0"/>
    <n v="0"/>
    <n v="0"/>
    <n v="0"/>
    <n v="0"/>
    <n v="286"/>
    <n v="295"/>
    <n v="304"/>
  </r>
  <r>
    <x v="2"/>
    <x v="24"/>
    <x v="2"/>
    <n v="0"/>
    <n v="0"/>
    <n v="0"/>
    <n v="0"/>
    <n v="0"/>
    <n v="0"/>
    <n v="0"/>
    <n v="0"/>
    <n v="0"/>
    <n v="0"/>
    <n v="0"/>
    <n v="0"/>
    <n v="1688"/>
    <n v="1985"/>
    <n v="2367"/>
  </r>
  <r>
    <x v="2"/>
    <x v="24"/>
    <x v="3"/>
    <n v="0"/>
    <n v="0"/>
    <n v="0"/>
    <n v="0"/>
    <n v="0"/>
    <n v="0"/>
    <n v="0"/>
    <n v="0"/>
    <n v="0"/>
    <n v="0"/>
    <n v="0"/>
    <n v="0"/>
    <n v="194"/>
    <n v="257"/>
    <n v="269"/>
  </r>
  <r>
    <x v="2"/>
    <x v="24"/>
    <x v="4"/>
    <n v="0"/>
    <n v="0"/>
    <n v="0"/>
    <n v="0"/>
    <n v="0"/>
    <n v="0"/>
    <n v="0"/>
    <n v="0"/>
    <n v="0"/>
    <n v="0"/>
    <n v="0"/>
    <n v="0"/>
    <n v="1042"/>
    <n v="1186"/>
    <n v="1304"/>
  </r>
  <r>
    <x v="2"/>
    <x v="24"/>
    <x v="5"/>
    <n v="0"/>
    <n v="0"/>
    <n v="0"/>
    <n v="0"/>
    <n v="0"/>
    <n v="0"/>
    <n v="0"/>
    <n v="0"/>
    <n v="0"/>
    <n v="0"/>
    <n v="0"/>
    <n v="0"/>
    <n v="901"/>
    <n v="926"/>
    <n v="1099"/>
  </r>
  <r>
    <x v="2"/>
    <x v="24"/>
    <x v="6"/>
    <n v="0"/>
    <n v="0"/>
    <n v="0"/>
    <n v="0"/>
    <n v="0"/>
    <n v="0"/>
    <n v="0"/>
    <n v="0"/>
    <n v="0"/>
    <n v="0"/>
    <n v="0"/>
    <n v="0"/>
    <n v="141"/>
    <n v="260"/>
    <n v="205"/>
  </r>
  <r>
    <x v="2"/>
    <x v="24"/>
    <x v="7"/>
    <n v="0"/>
    <n v="0"/>
    <n v="0"/>
    <n v="0"/>
    <n v="0"/>
    <n v="0"/>
    <n v="0"/>
    <n v="0"/>
    <n v="0"/>
    <n v="0"/>
    <n v="0"/>
    <n v="0"/>
    <n v="3762"/>
    <n v="4076"/>
    <n v="4449"/>
  </r>
  <r>
    <x v="2"/>
    <x v="24"/>
    <x v="8"/>
    <n v="0"/>
    <n v="0"/>
    <n v="0"/>
    <n v="0"/>
    <n v="0"/>
    <n v="0"/>
    <n v="0"/>
    <n v="0"/>
    <n v="0"/>
    <n v="0"/>
    <n v="0"/>
    <n v="0"/>
    <n v="1994"/>
    <n v="2187"/>
    <n v="2399"/>
  </r>
  <r>
    <x v="2"/>
    <x v="24"/>
    <x v="9"/>
    <n v="0"/>
    <n v="0"/>
    <n v="0"/>
    <n v="0"/>
    <n v="0"/>
    <n v="0"/>
    <n v="0"/>
    <n v="0"/>
    <n v="0"/>
    <n v="0"/>
    <n v="0"/>
    <n v="0"/>
    <s v=":"/>
    <s v=":"/>
    <s v=":"/>
  </r>
  <r>
    <x v="2"/>
    <x v="24"/>
    <x v="10"/>
    <n v="0"/>
    <n v="0"/>
    <n v="0"/>
    <n v="0"/>
    <n v="0"/>
    <n v="0"/>
    <n v="0"/>
    <n v="0"/>
    <n v="0"/>
    <n v="0"/>
    <n v="0"/>
    <n v="0"/>
    <s v=":"/>
    <s v=":"/>
    <s v=":"/>
  </r>
  <r>
    <x v="2"/>
    <x v="24"/>
    <x v="11"/>
    <n v="0"/>
    <n v="0"/>
    <n v="0"/>
    <n v="0"/>
    <n v="0"/>
    <n v="0"/>
    <n v="0"/>
    <n v="0"/>
    <n v="0"/>
    <n v="0"/>
    <n v="0"/>
    <n v="0"/>
    <s v=":"/>
    <s v=":"/>
    <s v=":"/>
  </r>
  <r>
    <x v="2"/>
    <x v="24"/>
    <x v="12"/>
    <n v="0"/>
    <n v="0"/>
    <n v="0"/>
    <n v="0"/>
    <n v="0"/>
    <n v="0"/>
    <n v="0"/>
    <n v="0"/>
    <n v="0"/>
    <n v="0"/>
    <n v="0"/>
    <n v="0"/>
    <n v="44"/>
    <n v="51"/>
    <n v="63"/>
  </r>
  <r>
    <x v="2"/>
    <x v="24"/>
    <x v="13"/>
    <n v="0"/>
    <n v="0"/>
    <n v="0"/>
    <n v="0"/>
    <n v="0"/>
    <n v="0"/>
    <n v="0"/>
    <n v="0"/>
    <n v="0"/>
    <n v="0"/>
    <n v="0"/>
    <n v="0"/>
    <n v="413"/>
    <n v="432"/>
    <n v="489"/>
  </r>
  <r>
    <x v="2"/>
    <x v="24"/>
    <x v="14"/>
    <n v="0"/>
    <n v="0"/>
    <n v="0"/>
    <n v="0"/>
    <n v="0"/>
    <n v="0"/>
    <n v="0"/>
    <n v="0"/>
    <n v="0"/>
    <n v="0"/>
    <n v="0"/>
    <n v="0"/>
    <n v="123"/>
    <n v="135"/>
    <n v="149"/>
  </r>
  <r>
    <x v="2"/>
    <x v="24"/>
    <x v="15"/>
    <n v="0"/>
    <n v="0"/>
    <n v="0"/>
    <n v="0"/>
    <n v="0"/>
    <n v="0"/>
    <n v="0"/>
    <n v="0"/>
    <n v="0"/>
    <n v="0"/>
    <n v="0"/>
    <n v="0"/>
    <n v="209"/>
    <n v="239"/>
    <n v="275"/>
  </r>
  <r>
    <x v="2"/>
    <x v="24"/>
    <x v="16"/>
    <n v="0"/>
    <n v="0"/>
    <n v="0"/>
    <n v="0"/>
    <n v="0"/>
    <n v="0"/>
    <n v="0"/>
    <n v="0"/>
    <n v="0"/>
    <n v="0"/>
    <n v="0"/>
    <n v="0"/>
    <n v="127"/>
    <n v="124"/>
    <n v="125"/>
  </r>
  <r>
    <x v="2"/>
    <x v="24"/>
    <x v="17"/>
    <n v="0"/>
    <n v="0"/>
    <n v="0"/>
    <n v="0"/>
    <n v="0"/>
    <n v="0"/>
    <n v="0"/>
    <n v="0"/>
    <n v="0"/>
    <n v="0"/>
    <n v="0"/>
    <n v="0"/>
    <n v="105"/>
    <n v="109"/>
    <n v="115"/>
  </r>
  <r>
    <x v="2"/>
    <x v="24"/>
    <x v="18"/>
    <n v="0"/>
    <n v="0"/>
    <n v="0"/>
    <n v="0"/>
    <n v="0"/>
    <n v="0"/>
    <n v="0"/>
    <n v="0"/>
    <n v="0"/>
    <n v="0"/>
    <n v="0"/>
    <n v="0"/>
    <n v="548"/>
    <n v="588"/>
    <n v="618"/>
  </r>
  <r>
    <x v="2"/>
    <x v="24"/>
    <x v="19"/>
    <n v="0"/>
    <n v="0"/>
    <n v="0"/>
    <n v="0"/>
    <n v="0"/>
    <n v="0"/>
    <n v="0"/>
    <n v="0"/>
    <n v="0"/>
    <n v="0"/>
    <n v="0"/>
    <n v="0"/>
    <n v="938"/>
    <n v="859"/>
    <n v="891"/>
  </r>
  <r>
    <x v="2"/>
    <x v="24"/>
    <x v="20"/>
    <n v="0"/>
    <n v="0"/>
    <n v="0"/>
    <n v="0"/>
    <n v="0"/>
    <n v="0"/>
    <n v="0"/>
    <n v="0"/>
    <n v="0"/>
    <n v="0"/>
    <n v="0"/>
    <n v="0"/>
    <n v="554"/>
    <n v="586"/>
    <n v="618"/>
  </r>
  <r>
    <x v="2"/>
    <x v="24"/>
    <x v="21"/>
    <n v="0"/>
    <n v="0"/>
    <n v="0"/>
    <n v="0"/>
    <n v="0"/>
    <n v="0"/>
    <n v="0"/>
    <n v="0"/>
    <n v="0"/>
    <n v="0"/>
    <n v="0"/>
    <n v="0"/>
    <n v="6495"/>
    <n v="6552"/>
    <n v="7017"/>
  </r>
  <r>
    <x v="2"/>
    <x v="24"/>
    <x v="22"/>
    <n v="0"/>
    <n v="0"/>
    <n v="0"/>
    <n v="0"/>
    <n v="0"/>
    <n v="0"/>
    <n v="0"/>
    <n v="0"/>
    <n v="0"/>
    <n v="0"/>
    <n v="0"/>
    <n v="0"/>
    <n v="5813"/>
    <n v="6217"/>
    <n v="6414"/>
  </r>
  <r>
    <x v="2"/>
    <x v="24"/>
    <x v="23"/>
    <n v="0"/>
    <n v="0"/>
    <n v="0"/>
    <n v="0"/>
    <n v="0"/>
    <n v="0"/>
    <n v="0"/>
    <n v="0"/>
    <n v="0"/>
    <n v="0"/>
    <n v="0"/>
    <n v="0"/>
    <n v="0"/>
    <n v="0"/>
    <n v="0"/>
  </r>
  <r>
    <x v="2"/>
    <x v="24"/>
    <x v="24"/>
    <n v="0"/>
    <n v="0"/>
    <n v="0"/>
    <n v="0"/>
    <n v="0"/>
    <n v="0"/>
    <n v="0"/>
    <n v="0"/>
    <n v="0"/>
    <n v="0"/>
    <n v="0"/>
    <n v="0"/>
    <n v="46"/>
    <n v="42"/>
    <n v="18"/>
  </r>
  <r>
    <x v="2"/>
    <x v="24"/>
    <x v="25"/>
    <n v="0"/>
    <n v="0"/>
    <n v="0"/>
    <n v="0"/>
    <n v="0"/>
    <n v="0"/>
    <n v="0"/>
    <n v="0"/>
    <n v="0"/>
    <n v="0"/>
    <n v="0"/>
    <n v="0"/>
    <n v="4237"/>
    <n v="4478"/>
    <n v="4543"/>
  </r>
  <r>
    <x v="2"/>
    <x v="24"/>
    <x v="26"/>
    <n v="0"/>
    <n v="0"/>
    <n v="0"/>
    <n v="0"/>
    <n v="0"/>
    <n v="0"/>
    <n v="0"/>
    <n v="0"/>
    <n v="0"/>
    <n v="0"/>
    <n v="0"/>
    <n v="0"/>
    <n v="439"/>
    <n v="381"/>
    <n v="393"/>
  </r>
  <r>
    <x v="2"/>
    <x v="24"/>
    <x v="27"/>
    <n v="0"/>
    <n v="0"/>
    <n v="0"/>
    <n v="0"/>
    <n v="0"/>
    <n v="0"/>
    <n v="0"/>
    <n v="0"/>
    <n v="0"/>
    <n v="0"/>
    <n v="0"/>
    <n v="0"/>
    <n v="1297"/>
    <n v="1354"/>
    <n v="1768"/>
  </r>
  <r>
    <x v="2"/>
    <x v="24"/>
    <x v="28"/>
    <n v="0"/>
    <n v="0"/>
    <n v="0"/>
    <n v="0"/>
    <n v="0"/>
    <n v="0"/>
    <n v="0"/>
    <n v="0"/>
    <n v="0"/>
    <n v="0"/>
    <n v="0"/>
    <n v="0"/>
    <n v="1385"/>
    <n v="1554"/>
    <n v="1699"/>
  </r>
  <r>
    <x v="2"/>
    <x v="24"/>
    <x v="29"/>
    <n v="0"/>
    <n v="0"/>
    <n v="0"/>
    <n v="0"/>
    <n v="0"/>
    <n v="0"/>
    <n v="0"/>
    <n v="0"/>
    <n v="0"/>
    <n v="0"/>
    <n v="0"/>
    <n v="0"/>
    <n v="781"/>
    <n v="829"/>
    <n v="804"/>
  </r>
  <r>
    <x v="2"/>
    <x v="24"/>
    <x v="30"/>
    <n v="0"/>
    <n v="0"/>
    <n v="0"/>
    <n v="0"/>
    <n v="0"/>
    <n v="0"/>
    <n v="0"/>
    <n v="0"/>
    <n v="0"/>
    <n v="0"/>
    <n v="0"/>
    <n v="0"/>
    <n v="715"/>
    <n v="710"/>
    <n v="803"/>
  </r>
  <r>
    <x v="2"/>
    <x v="24"/>
    <x v="31"/>
    <n v="0"/>
    <n v="0"/>
    <n v="0"/>
    <n v="0"/>
    <n v="0"/>
    <n v="0"/>
    <n v="0"/>
    <n v="0"/>
    <n v="0"/>
    <n v="0"/>
    <n v="0"/>
    <n v="0"/>
    <n v="0"/>
    <s v=":"/>
    <s v=":"/>
  </r>
  <r>
    <x v="2"/>
    <x v="24"/>
    <x v="32"/>
    <n v="0"/>
    <n v="0"/>
    <n v="0"/>
    <n v="0"/>
    <n v="0"/>
    <n v="0"/>
    <n v="0"/>
    <n v="0"/>
    <n v="0"/>
    <n v="0"/>
    <n v="0"/>
    <n v="0"/>
    <n v="2470"/>
    <n v="2605"/>
    <n v="2805"/>
  </r>
  <r>
    <x v="2"/>
    <x v="24"/>
    <x v="33"/>
    <n v="0"/>
    <n v="0"/>
    <n v="0"/>
    <n v="0"/>
    <n v="0"/>
    <n v="0"/>
    <n v="0"/>
    <n v="0"/>
    <n v="0"/>
    <n v="0"/>
    <n v="0"/>
    <n v="0"/>
    <n v="2266"/>
    <n v="2373"/>
    <n v="2928"/>
  </r>
  <r>
    <x v="2"/>
    <x v="24"/>
    <x v="34"/>
    <n v="0"/>
    <n v="0"/>
    <n v="0"/>
    <n v="0"/>
    <n v="0"/>
    <n v="0"/>
    <n v="0"/>
    <n v="0"/>
    <n v="0"/>
    <n v="0"/>
    <n v="0"/>
    <n v="0"/>
    <n v="9418"/>
    <n v="10113"/>
    <n v="10804"/>
  </r>
  <r>
    <x v="2"/>
    <x v="24"/>
    <x v="35"/>
    <n v="0"/>
    <n v="0"/>
    <n v="0"/>
    <n v="0"/>
    <n v="0"/>
    <n v="0"/>
    <n v="0"/>
    <n v="0"/>
    <n v="0"/>
    <n v="0"/>
    <n v="0"/>
    <n v="0"/>
    <n v="8177"/>
    <n v="8400"/>
    <n v="8656"/>
  </r>
  <r>
    <x v="2"/>
    <x v="24"/>
    <x v="36"/>
    <n v="0"/>
    <n v="0"/>
    <n v="0"/>
    <n v="0"/>
    <n v="0"/>
    <n v="0"/>
    <n v="0"/>
    <n v="0"/>
    <n v="0"/>
    <n v="0"/>
    <n v="0"/>
    <n v="0"/>
    <n v="18724"/>
    <n v="19880"/>
    <n v="20876"/>
  </r>
  <r>
    <x v="2"/>
    <x v="24"/>
    <x v="37"/>
    <n v="0"/>
    <n v="0"/>
    <n v="0"/>
    <n v="0"/>
    <n v="0"/>
    <n v="0"/>
    <n v="0"/>
    <n v="0"/>
    <n v="0"/>
    <n v="0"/>
    <n v="0"/>
    <n v="0"/>
    <n v="1437"/>
    <n v="1536"/>
    <n v="1735"/>
  </r>
  <r>
    <x v="2"/>
    <x v="24"/>
    <x v="38"/>
    <n v="0"/>
    <n v="0"/>
    <n v="0"/>
    <n v="0"/>
    <n v="0"/>
    <n v="0"/>
    <n v="0"/>
    <n v="0"/>
    <n v="0"/>
    <n v="0"/>
    <n v="0"/>
    <n v="0"/>
    <n v="0"/>
    <n v="0"/>
    <n v="0"/>
  </r>
  <r>
    <x v="2"/>
    <x v="24"/>
    <x v="39"/>
    <n v="0"/>
    <n v="0"/>
    <n v="0"/>
    <n v="0"/>
    <n v="0"/>
    <n v="0"/>
    <n v="0"/>
    <n v="0"/>
    <n v="0"/>
    <n v="0"/>
    <n v="0"/>
    <n v="0"/>
    <n v="33545"/>
    <n v="35355"/>
    <n v="37189"/>
  </r>
  <r>
    <x v="2"/>
    <x v="24"/>
    <x v="40"/>
    <n v="0"/>
    <n v="0"/>
    <n v="0"/>
    <n v="0"/>
    <n v="0"/>
    <n v="0"/>
    <n v="0"/>
    <n v="0"/>
    <n v="0"/>
    <n v="0"/>
    <n v="0"/>
    <n v="0"/>
    <n v="16524"/>
    <n v="17728"/>
    <n v="18698"/>
  </r>
  <r>
    <x v="2"/>
    <x v="24"/>
    <x v="41"/>
    <n v="0"/>
    <n v="0"/>
    <n v="0"/>
    <n v="0"/>
    <n v="0"/>
    <n v="0"/>
    <n v="0"/>
    <n v="0"/>
    <n v="0"/>
    <n v="0"/>
    <n v="0"/>
    <n v="0"/>
    <n v="17021"/>
    <n v="17627"/>
    <n v="18491"/>
  </r>
  <r>
    <x v="2"/>
    <x v="25"/>
    <x v="0"/>
    <n v="29642"/>
    <n v="31688"/>
    <n v="32302"/>
    <n v="34212"/>
    <n v="36251"/>
    <n v="38158"/>
    <n v="40126"/>
    <n v="41796"/>
    <n v="44217"/>
    <n v="46070"/>
    <n v="48468"/>
    <n v="50747"/>
    <n v="0"/>
    <n v="0"/>
    <n v="0"/>
  </r>
  <r>
    <x v="2"/>
    <x v="25"/>
    <x v="1"/>
    <n v="77"/>
    <n v="73"/>
    <n v="73"/>
    <n v="82"/>
    <n v="153"/>
    <n v="154"/>
    <n v="149"/>
    <n v="141"/>
    <n v="144"/>
    <n v="153"/>
    <n v="160"/>
    <n v="159"/>
    <n v="0"/>
    <n v="0"/>
    <n v="0"/>
  </r>
  <r>
    <x v="2"/>
    <x v="25"/>
    <x v="2"/>
    <n v="308"/>
    <n v="358"/>
    <n v="406"/>
    <n v="425"/>
    <n v="453"/>
    <n v="496"/>
    <n v="523"/>
    <n v="602"/>
    <n v="621"/>
    <n v="780"/>
    <n v="840"/>
    <n v="912"/>
    <n v="0"/>
    <n v="0"/>
    <n v="0"/>
  </r>
  <r>
    <x v="2"/>
    <x v="25"/>
    <x v="3"/>
    <n v="21"/>
    <n v="29"/>
    <n v="34"/>
    <n v="35"/>
    <n v="50"/>
    <n v="59"/>
    <n v="29"/>
    <n v="33"/>
    <n v="37"/>
    <n v="37"/>
    <n v="43"/>
    <n v="49"/>
    <n v="0"/>
    <n v="0"/>
    <n v="0"/>
  </r>
  <r>
    <x v="2"/>
    <x v="25"/>
    <x v="4"/>
    <n v="217"/>
    <n v="245"/>
    <n v="244"/>
    <n v="298"/>
    <n v="396"/>
    <n v="499"/>
    <n v="570"/>
    <n v="542"/>
    <n v="470"/>
    <n v="426"/>
    <n v="455"/>
    <n v="467"/>
    <n v="0"/>
    <n v="0"/>
    <n v="0"/>
  </r>
  <r>
    <x v="2"/>
    <x v="25"/>
    <x v="5"/>
    <n v="217"/>
    <n v="244"/>
    <n v="239"/>
    <n v="260"/>
    <n v="279"/>
    <n v="330"/>
    <n v="380"/>
    <n v="439"/>
    <n v="418"/>
    <n v="381"/>
    <n v="408"/>
    <n v="424"/>
    <n v="0"/>
    <n v="0"/>
    <n v="0"/>
  </r>
  <r>
    <x v="2"/>
    <x v="25"/>
    <x v="6"/>
    <n v="0"/>
    <n v="1"/>
    <n v="5"/>
    <n v="38"/>
    <n v="117"/>
    <n v="169"/>
    <n v="190"/>
    <n v="103"/>
    <n v="52"/>
    <n v="45"/>
    <n v="47"/>
    <n v="43"/>
    <n v="0"/>
    <n v="0"/>
    <n v="0"/>
  </r>
  <r>
    <x v="2"/>
    <x v="25"/>
    <x v="7"/>
    <n v="1551"/>
    <n v="1532"/>
    <n v="1618"/>
    <n v="1746"/>
    <n v="1918"/>
    <n v="1939"/>
    <n v="2142"/>
    <n v="2222"/>
    <n v="2314"/>
    <n v="2560"/>
    <n v="2642"/>
    <n v="2882"/>
    <n v="0"/>
    <n v="0"/>
    <n v="0"/>
  </r>
  <r>
    <x v="2"/>
    <x v="25"/>
    <x v="8"/>
    <n v="708"/>
    <n v="694"/>
    <n v="756"/>
    <n v="873"/>
    <n v="945"/>
    <n v="941"/>
    <n v="1059"/>
    <n v="1098"/>
    <n v="1122"/>
    <n v="1274"/>
    <n v="1287"/>
    <n v="1394"/>
    <n v="0"/>
    <n v="0"/>
    <n v="0"/>
  </r>
  <r>
    <x v="2"/>
    <x v="25"/>
    <x v="9"/>
    <s v=":"/>
    <s v=":"/>
    <s v=":"/>
    <s v=":"/>
    <s v=":"/>
    <s v=":"/>
    <s v=":"/>
    <s v=":"/>
    <s v=":"/>
    <s v=":"/>
    <n v="46"/>
    <n v="48"/>
    <n v="0"/>
    <n v="0"/>
    <n v="0"/>
  </r>
  <r>
    <x v="2"/>
    <x v="25"/>
    <x v="10"/>
    <n v="70"/>
    <n v="59"/>
    <n v="58"/>
    <n v="57"/>
    <n v="60"/>
    <n v="67"/>
    <n v="64"/>
    <n v="61"/>
    <n v="65"/>
    <n v="71"/>
    <n v="75"/>
    <n v="85"/>
    <n v="0"/>
    <n v="0"/>
    <n v="0"/>
  </r>
  <r>
    <x v="2"/>
    <x v="25"/>
    <x v="11"/>
    <n v="55"/>
    <n v="67"/>
    <n v="58"/>
    <n v="61"/>
    <n v="64"/>
    <n v="67"/>
    <n v="47"/>
    <n v="64"/>
    <n v="53"/>
    <n v="57"/>
    <n v="54"/>
    <n v="61"/>
    <n v="0"/>
    <n v="0"/>
    <n v="0"/>
  </r>
  <r>
    <x v="2"/>
    <x v="25"/>
    <x v="12"/>
    <n v="34"/>
    <n v="38"/>
    <n v="38"/>
    <n v="37"/>
    <n v="44"/>
    <n v="37"/>
    <n v="38"/>
    <n v="48"/>
    <n v="49"/>
    <n v="45"/>
    <n v="56"/>
    <n v="67"/>
    <n v="0"/>
    <n v="0"/>
    <n v="0"/>
  </r>
  <r>
    <x v="2"/>
    <x v="25"/>
    <x v="13"/>
    <n v="122"/>
    <n v="126"/>
    <n v="131"/>
    <n v="117"/>
    <n v="144"/>
    <n v="143"/>
    <n v="199"/>
    <n v="194"/>
    <n v="230"/>
    <n v="247"/>
    <n v="248"/>
    <n v="265"/>
    <n v="0"/>
    <n v="0"/>
    <n v="0"/>
  </r>
  <r>
    <x v="2"/>
    <x v="25"/>
    <x v="14"/>
    <s v=":"/>
    <s v=":"/>
    <s v=":"/>
    <s v=":"/>
    <s v=":"/>
    <s v=":"/>
    <s v=":"/>
    <s v=":"/>
    <s v=":"/>
    <s v=":"/>
    <n v="117"/>
    <n v="123"/>
    <n v="0"/>
    <n v="0"/>
    <n v="0"/>
  </r>
  <r>
    <x v="2"/>
    <x v="25"/>
    <x v="15"/>
    <n v="131"/>
    <n v="122"/>
    <n v="119"/>
    <n v="111"/>
    <n v="116"/>
    <n v="124"/>
    <n v="125"/>
    <n v="132"/>
    <n v="146"/>
    <n v="157"/>
    <n v="160"/>
    <n v="154"/>
    <n v="0"/>
    <n v="0"/>
    <n v="0"/>
  </r>
  <r>
    <x v="2"/>
    <x v="25"/>
    <x v="16"/>
    <n v="72"/>
    <n v="63"/>
    <n v="61"/>
    <n v="60"/>
    <n v="81"/>
    <n v="80"/>
    <n v="90"/>
    <n v="112"/>
    <n v="121"/>
    <n v="125"/>
    <n v="133"/>
    <n v="128"/>
    <n v="0"/>
    <n v="0"/>
    <n v="0"/>
  </r>
  <r>
    <x v="2"/>
    <x v="25"/>
    <x v="17"/>
    <n v="57"/>
    <n v="61"/>
    <n v="59"/>
    <n v="58"/>
    <n v="62"/>
    <n v="63"/>
    <n v="64"/>
    <n v="55"/>
    <n v="61"/>
    <n v="71"/>
    <n v="76"/>
    <n v="78"/>
    <n v="0"/>
    <n v="0"/>
    <n v="0"/>
  </r>
  <r>
    <x v="2"/>
    <x v="25"/>
    <x v="18"/>
    <n v="201"/>
    <n v="195"/>
    <n v="209"/>
    <n v="227"/>
    <n v="250"/>
    <n v="267"/>
    <n v="311"/>
    <n v="325"/>
    <n v="320"/>
    <n v="359"/>
    <n v="390"/>
    <n v="479"/>
    <n v="0"/>
    <n v="0"/>
    <n v="0"/>
  </r>
  <r>
    <x v="2"/>
    <x v="25"/>
    <x v="19"/>
    <n v="305"/>
    <n v="286"/>
    <n v="297"/>
    <n v="294"/>
    <n v="302"/>
    <n v="312"/>
    <n v="327"/>
    <n v="421"/>
    <n v="399"/>
    <n v="382"/>
    <n v="396"/>
    <n v="390"/>
    <n v="0"/>
    <n v="0"/>
    <n v="0"/>
  </r>
  <r>
    <x v="2"/>
    <x v="25"/>
    <x v="20"/>
    <n v="219"/>
    <n v="225"/>
    <n v="239"/>
    <n v="216"/>
    <n v="220"/>
    <n v="242"/>
    <n v="258"/>
    <n v="277"/>
    <n v="297"/>
    <n v="306"/>
    <n v="341"/>
    <n v="363"/>
    <n v="0"/>
    <n v="0"/>
    <n v="0"/>
  </r>
  <r>
    <x v="2"/>
    <x v="25"/>
    <x v="21"/>
    <n v="2203"/>
    <n v="2790"/>
    <n v="2177"/>
    <n v="2330"/>
    <n v="2454"/>
    <n v="2435"/>
    <n v="2930"/>
    <n v="3258"/>
    <n v="3570"/>
    <n v="4070"/>
    <n v="4399"/>
    <n v="4493"/>
    <n v="0"/>
    <n v="0"/>
    <n v="0"/>
  </r>
  <r>
    <x v="2"/>
    <x v="25"/>
    <x v="22"/>
    <n v="3040"/>
    <n v="3012"/>
    <n v="3115"/>
    <n v="3217"/>
    <n v="3386"/>
    <n v="3536"/>
    <n v="3625"/>
    <n v="3774"/>
    <n v="3934"/>
    <n v="4117"/>
    <n v="4160"/>
    <n v="4292"/>
    <n v="0"/>
    <n v="0"/>
    <n v="0"/>
  </r>
  <r>
    <x v="2"/>
    <x v="25"/>
    <x v="23"/>
    <n v="0"/>
    <n v="0"/>
    <n v="0"/>
    <n v="0"/>
    <n v="0"/>
    <n v="0"/>
    <n v="0"/>
    <n v="0"/>
    <n v="0"/>
    <n v="0"/>
    <n v="0"/>
    <n v="0"/>
    <n v="0"/>
    <n v="0"/>
    <n v="0"/>
  </r>
  <r>
    <x v="2"/>
    <x v="25"/>
    <x v="24"/>
    <n v="31"/>
    <n v="28"/>
    <n v="21"/>
    <n v="21"/>
    <n v="24"/>
    <n v="20"/>
    <n v="12"/>
    <n v="17"/>
    <n v="23"/>
    <n v="23"/>
    <n v="74"/>
    <n v="50"/>
    <n v="0"/>
    <n v="0"/>
    <n v="0"/>
  </r>
  <r>
    <x v="2"/>
    <x v="25"/>
    <x v="25"/>
    <n v="1630"/>
    <n v="2021"/>
    <n v="2055"/>
    <n v="2096"/>
    <n v="2157"/>
    <n v="2559"/>
    <n v="2275"/>
    <n v="2795"/>
    <n v="3132"/>
    <n v="3256"/>
    <n v="3187"/>
    <n v="3242"/>
    <n v="0"/>
    <n v="0"/>
    <n v="0"/>
  </r>
  <r>
    <x v="2"/>
    <x v="25"/>
    <x v="26"/>
    <n v="233"/>
    <n v="234"/>
    <n v="252"/>
    <n v="258"/>
    <n v="270"/>
    <n v="284"/>
    <n v="291"/>
    <n v="332"/>
    <n v="299"/>
    <n v="334"/>
    <n v="336"/>
    <n v="327"/>
    <n v="0"/>
    <n v="0"/>
    <n v="0"/>
  </r>
  <r>
    <x v="2"/>
    <x v="25"/>
    <x v="27"/>
    <n v="623"/>
    <n v="613"/>
    <n v="714"/>
    <n v="735"/>
    <n v="755"/>
    <n v="844"/>
    <n v="926"/>
    <n v="967"/>
    <n v="1032"/>
    <n v="1023"/>
    <n v="1081"/>
    <n v="1142"/>
    <n v="0"/>
    <n v="0"/>
    <n v="0"/>
  </r>
  <r>
    <x v="2"/>
    <x v="25"/>
    <x v="28"/>
    <n v="847"/>
    <n v="879"/>
    <n v="877"/>
    <n v="917"/>
    <n v="1005"/>
    <n v="1021"/>
    <n v="1001"/>
    <n v="867"/>
    <n v="882"/>
    <n v="946"/>
    <n v="1006"/>
    <n v="1049"/>
    <n v="0"/>
    <n v="0"/>
    <n v="0"/>
  </r>
  <r>
    <x v="2"/>
    <x v="25"/>
    <x v="29"/>
    <n v="711"/>
    <n v="724"/>
    <n v="675"/>
    <n v="665"/>
    <n v="678"/>
    <n v="663"/>
    <n v="675"/>
    <n v="631"/>
    <n v="699"/>
    <n v="717"/>
    <n v="679"/>
    <n v="680"/>
    <n v="0"/>
    <n v="0"/>
    <n v="0"/>
  </r>
  <r>
    <x v="2"/>
    <x v="25"/>
    <x v="30"/>
    <n v="212"/>
    <n v="205"/>
    <n v="251"/>
    <n v="250"/>
    <n v="295"/>
    <n v="316"/>
    <n v="332"/>
    <n v="397"/>
    <n v="427"/>
    <n v="437"/>
    <n v="486"/>
    <n v="479"/>
    <n v="0"/>
    <n v="0"/>
    <n v="0"/>
  </r>
  <r>
    <x v="2"/>
    <x v="25"/>
    <x v="31"/>
    <s v=":"/>
    <s v=":"/>
    <s v=":"/>
    <s v=":"/>
    <s v=":"/>
    <s v=":"/>
    <s v=":"/>
    <s v=":"/>
    <s v=":"/>
    <s v=":"/>
    <s v=":"/>
    <s v=":"/>
    <n v="0"/>
    <n v="0"/>
    <n v="0"/>
  </r>
  <r>
    <x v="2"/>
    <x v="25"/>
    <x v="32"/>
    <n v="1038"/>
    <n v="1121"/>
    <n v="1185"/>
    <n v="1169"/>
    <n v="1269"/>
    <n v="1401"/>
    <n v="1477"/>
    <n v="1556"/>
    <n v="1699"/>
    <n v="1745"/>
    <n v="2033"/>
    <n v="2031"/>
    <n v="0"/>
    <n v="0"/>
    <n v="0"/>
  </r>
  <r>
    <x v="2"/>
    <x v="25"/>
    <x v="33"/>
    <n v="709"/>
    <n v="728"/>
    <n v="621"/>
    <n v="834"/>
    <n v="779"/>
    <n v="866"/>
    <n v="949"/>
    <n v="919"/>
    <n v="1108"/>
    <n v="1311"/>
    <n v="1423"/>
    <n v="1586"/>
    <n v="0"/>
    <n v="0"/>
    <n v="0"/>
  </r>
  <r>
    <x v="2"/>
    <x v="25"/>
    <x v="34"/>
    <n v="3727"/>
    <n v="3806"/>
    <n v="4026"/>
    <n v="4273"/>
    <n v="4456"/>
    <n v="4683"/>
    <n v="5130"/>
    <n v="5221"/>
    <n v="5581"/>
    <n v="5382"/>
    <n v="5760"/>
    <n v="6061"/>
    <n v="0"/>
    <n v="0"/>
    <n v="0"/>
  </r>
  <r>
    <x v="2"/>
    <x v="25"/>
    <x v="35"/>
    <n v="3744"/>
    <n v="4043"/>
    <n v="4202"/>
    <n v="4453"/>
    <n v="4656"/>
    <n v="4794"/>
    <n v="4844"/>
    <n v="5063"/>
    <n v="5296"/>
    <n v="5449"/>
    <n v="5637"/>
    <n v="5955"/>
    <n v="0"/>
    <n v="0"/>
    <n v="0"/>
  </r>
  <r>
    <x v="2"/>
    <x v="25"/>
    <x v="36"/>
    <n v="7577"/>
    <n v="8099"/>
    <n v="8491"/>
    <n v="9114"/>
    <n v="9757"/>
    <n v="10189"/>
    <n v="10761"/>
    <n v="10875"/>
    <n v="11381"/>
    <n v="11710"/>
    <n v="12351"/>
    <n v="13096"/>
    <n v="0"/>
    <n v="0"/>
    <n v="0"/>
  </r>
  <r>
    <x v="2"/>
    <x v="25"/>
    <x v="37"/>
    <n v="619"/>
    <n v="637"/>
    <n v="729"/>
    <n v="784"/>
    <n v="818"/>
    <n v="846"/>
    <n v="900"/>
    <n v="886"/>
    <n v="872"/>
    <n v="906"/>
    <n v="979"/>
    <n v="1042"/>
    <n v="0"/>
    <n v="0"/>
    <n v="0"/>
  </r>
  <r>
    <x v="2"/>
    <x v="25"/>
    <x v="38"/>
    <n v="0"/>
    <n v="0"/>
    <n v="0"/>
    <n v="0"/>
    <n v="0"/>
    <n v="0"/>
    <n v="0"/>
    <n v="0"/>
    <n v="0"/>
    <n v="0"/>
    <n v="0"/>
    <n v="0"/>
    <n v="0"/>
    <n v="0"/>
    <n v="0"/>
  </r>
  <r>
    <x v="2"/>
    <x v="25"/>
    <x v="39"/>
    <n v="13997"/>
    <n v="14778"/>
    <n v="15474"/>
    <n v="16446"/>
    <n v="17391"/>
    <n v="18139"/>
    <n v="19158"/>
    <n v="19470"/>
    <n v="20388"/>
    <n v="20705"/>
    <n v="21812"/>
    <n v="23081"/>
    <n v="0"/>
    <n v="0"/>
    <n v="0"/>
  </r>
  <r>
    <x v="2"/>
    <x v="25"/>
    <x v="40"/>
    <n v="7443"/>
    <n v="7739"/>
    <n v="8131"/>
    <n v="8620"/>
    <n v="9136"/>
    <n v="9415"/>
    <n v="10159"/>
    <n v="10183"/>
    <n v="10579"/>
    <n v="10549"/>
    <n v="11187"/>
    <n v="11890"/>
    <n v="0"/>
    <n v="0"/>
    <n v="0"/>
  </r>
  <r>
    <x v="2"/>
    <x v="25"/>
    <x v="41"/>
    <n v="6554"/>
    <n v="7039"/>
    <n v="7343"/>
    <n v="7826"/>
    <n v="8255"/>
    <n v="8724"/>
    <n v="8999"/>
    <n v="9287"/>
    <n v="9809"/>
    <n v="10156"/>
    <n v="10625"/>
    <n v="11191"/>
    <n v="0"/>
    <n v="0"/>
    <n v="0"/>
  </r>
  <r>
    <x v="2"/>
    <x v="26"/>
    <x v="0"/>
    <n v="13364"/>
    <n v="13899"/>
    <n v="14653"/>
    <n v="15938"/>
    <n v="16604"/>
    <n v="17659"/>
    <n v="18532"/>
    <n v="18803"/>
    <n v="18995"/>
    <n v="19713"/>
    <n v="20865"/>
    <n v="22091"/>
    <n v="0"/>
    <n v="0"/>
    <n v="0"/>
  </r>
  <r>
    <x v="2"/>
    <x v="26"/>
    <x v="1"/>
    <n v="22"/>
    <n v="22"/>
    <n v="24"/>
    <n v="27"/>
    <n v="97"/>
    <n v="99"/>
    <n v="103"/>
    <n v="98"/>
    <n v="99"/>
    <n v="100"/>
    <n v="110"/>
    <n v="111"/>
    <n v="0"/>
    <n v="0"/>
    <n v="0"/>
  </r>
  <r>
    <x v="2"/>
    <x v="26"/>
    <x v="2"/>
    <n v="194"/>
    <n v="202"/>
    <n v="285"/>
    <n v="333"/>
    <n v="354"/>
    <n v="404"/>
    <n v="486"/>
    <n v="417"/>
    <n v="563"/>
    <n v="586"/>
    <n v="665"/>
    <n v="865"/>
    <n v="0"/>
    <n v="0"/>
    <n v="0"/>
  </r>
  <r>
    <x v="2"/>
    <x v="26"/>
    <x v="3"/>
    <n v="78"/>
    <n v="144"/>
    <n v="269"/>
    <n v="304"/>
    <n v="332"/>
    <n v="381"/>
    <n v="367"/>
    <n v="366"/>
    <n v="140"/>
    <n v="144"/>
    <n v="150"/>
    <n v="165"/>
    <n v="0"/>
    <n v="0"/>
    <n v="0"/>
  </r>
  <r>
    <x v="2"/>
    <x v="26"/>
    <x v="4"/>
    <n v="301"/>
    <n v="440"/>
    <n v="624"/>
    <n v="785"/>
    <n v="714"/>
    <n v="795"/>
    <n v="823"/>
    <n v="526"/>
    <n v="569"/>
    <n v="667"/>
    <n v="652"/>
    <n v="677"/>
    <n v="0"/>
    <n v="0"/>
    <n v="0"/>
  </r>
  <r>
    <x v="2"/>
    <x v="26"/>
    <x v="5"/>
    <n v="222"/>
    <n v="296"/>
    <n v="444"/>
    <n v="672"/>
    <n v="586"/>
    <n v="666"/>
    <n v="682"/>
    <n v="387"/>
    <n v="445"/>
    <n v="517"/>
    <n v="526"/>
    <n v="506"/>
    <n v="0"/>
    <n v="0"/>
    <n v="0"/>
  </r>
  <r>
    <x v="2"/>
    <x v="26"/>
    <x v="6"/>
    <n v="79"/>
    <n v="144"/>
    <n v="180"/>
    <n v="113"/>
    <n v="128"/>
    <n v="129"/>
    <n v="141"/>
    <n v="139"/>
    <n v="124"/>
    <n v="150"/>
    <n v="126"/>
    <n v="171"/>
    <n v="0"/>
    <n v="0"/>
    <n v="0"/>
  </r>
  <r>
    <x v="2"/>
    <x v="26"/>
    <x v="7"/>
    <n v="732"/>
    <n v="677"/>
    <n v="726"/>
    <n v="806"/>
    <n v="884"/>
    <n v="921"/>
    <n v="981"/>
    <n v="971"/>
    <n v="1005"/>
    <n v="1013"/>
    <n v="1124"/>
    <n v="1148"/>
    <n v="0"/>
    <n v="0"/>
    <n v="0"/>
  </r>
  <r>
    <x v="2"/>
    <x v="26"/>
    <x v="8"/>
    <n v="340"/>
    <n v="359"/>
    <n v="409"/>
    <n v="471"/>
    <n v="509"/>
    <n v="533"/>
    <n v="588"/>
    <n v="579"/>
    <n v="620"/>
    <n v="618"/>
    <n v="698"/>
    <n v="660"/>
    <n v="0"/>
    <n v="0"/>
    <n v="0"/>
  </r>
  <r>
    <x v="2"/>
    <x v="26"/>
    <x v="9"/>
    <s v=":"/>
    <s v=":"/>
    <s v=":"/>
    <s v=":"/>
    <s v=":"/>
    <s v=":"/>
    <s v=":"/>
    <s v=":"/>
    <s v=":"/>
    <s v=":"/>
    <n v="7"/>
    <n v="9"/>
    <n v="0"/>
    <n v="0"/>
    <n v="0"/>
  </r>
  <r>
    <x v="2"/>
    <x v="26"/>
    <x v="10"/>
    <n v="18"/>
    <n v="18"/>
    <n v="9"/>
    <n v="9"/>
    <n v="13"/>
    <n v="12"/>
    <n v="12"/>
    <n v="8"/>
    <n v="8"/>
    <n v="7"/>
    <n v="8"/>
    <n v="8"/>
    <n v="0"/>
    <n v="0"/>
    <n v="0"/>
  </r>
  <r>
    <x v="2"/>
    <x v="26"/>
    <x v="11"/>
    <n v="13"/>
    <n v="13"/>
    <n v="12"/>
    <n v="12"/>
    <n v="12"/>
    <n v="10"/>
    <n v="14"/>
    <n v="12"/>
    <n v="14"/>
    <n v="14"/>
    <n v="14"/>
    <n v="17"/>
    <n v="0"/>
    <n v="0"/>
    <n v="0"/>
  </r>
  <r>
    <x v="2"/>
    <x v="26"/>
    <x v="12"/>
    <s v=":"/>
    <s v=":"/>
    <s v=":"/>
    <s v=":"/>
    <s v=":"/>
    <s v=":"/>
    <s v=":"/>
    <s v=":"/>
    <s v=":"/>
    <s v=":"/>
    <s v=":"/>
    <s v=":"/>
    <n v="0"/>
    <n v="0"/>
    <n v="0"/>
  </r>
  <r>
    <x v="2"/>
    <x v="26"/>
    <x v="13"/>
    <n v="93"/>
    <n v="89"/>
    <n v="83"/>
    <n v="103"/>
    <n v="115"/>
    <n v="111"/>
    <n v="105"/>
    <n v="128"/>
    <n v="131"/>
    <n v="126"/>
    <n v="123"/>
    <n v="140"/>
    <n v="0"/>
    <n v="0"/>
    <n v="0"/>
  </r>
  <r>
    <x v="2"/>
    <x v="26"/>
    <x v="14"/>
    <n v="0"/>
    <n v="0"/>
    <n v="0"/>
    <n v="0"/>
    <n v="0"/>
    <n v="0"/>
    <n v="0"/>
    <n v="0"/>
    <n v="0"/>
    <n v="0"/>
    <s v=":"/>
    <s v=":"/>
    <n v="0"/>
    <n v="0"/>
    <n v="0"/>
  </r>
  <r>
    <x v="2"/>
    <x v="26"/>
    <x v="15"/>
    <n v="46"/>
    <n v="52"/>
    <n v="52"/>
    <n v="63"/>
    <n v="62"/>
    <n v="63"/>
    <n v="61"/>
    <n v="50"/>
    <n v="54"/>
    <n v="52"/>
    <n v="84"/>
    <n v="89"/>
    <n v="0"/>
    <n v="0"/>
    <n v="0"/>
  </r>
  <r>
    <x v="2"/>
    <x v="26"/>
    <x v="16"/>
    <n v="115"/>
    <n v="44"/>
    <n v="24"/>
    <n v="1"/>
    <n v="2"/>
    <n v="1"/>
    <n v="3"/>
    <n v="1"/>
    <n v="0"/>
    <n v="1"/>
    <s v=":"/>
    <s v=":"/>
    <n v="0"/>
    <n v="0"/>
    <n v="0"/>
  </r>
  <r>
    <x v="2"/>
    <x v="26"/>
    <x v="17"/>
    <s v=":"/>
    <s v=":"/>
    <s v=":"/>
    <s v=":"/>
    <s v=":"/>
    <s v=":"/>
    <s v=":"/>
    <s v=":"/>
    <s v=":"/>
    <s v=":"/>
    <n v="21"/>
    <n v="23"/>
    <n v="0"/>
    <n v="0"/>
    <n v="0"/>
  </r>
  <r>
    <x v="2"/>
    <x v="26"/>
    <x v="18"/>
    <n v="88"/>
    <n v="81"/>
    <n v="115"/>
    <n v="128"/>
    <n v="151"/>
    <n v="169"/>
    <n v="174"/>
    <n v="170"/>
    <n v="155"/>
    <n v="167"/>
    <n v="168"/>
    <n v="201"/>
    <n v="0"/>
    <n v="0"/>
    <n v="0"/>
  </r>
  <r>
    <x v="2"/>
    <x v="26"/>
    <x v="19"/>
    <n v="254"/>
    <n v="230"/>
    <n v="267"/>
    <n v="240"/>
    <n v="266"/>
    <n v="345"/>
    <n v="331"/>
    <n v="361"/>
    <n v="402"/>
    <n v="436"/>
    <n v="443"/>
    <n v="499"/>
    <n v="0"/>
    <n v="0"/>
    <n v="0"/>
  </r>
  <r>
    <x v="2"/>
    <x v="26"/>
    <x v="20"/>
    <n v="115"/>
    <n v="117"/>
    <n v="115"/>
    <n v="132"/>
    <n v="131"/>
    <n v="156"/>
    <n v="157"/>
    <n v="161"/>
    <n v="156"/>
    <n v="173"/>
    <n v="180"/>
    <n v="184"/>
    <n v="0"/>
    <n v="0"/>
    <n v="0"/>
  </r>
  <r>
    <x v="2"/>
    <x v="26"/>
    <x v="21"/>
    <n v="1011"/>
    <n v="997"/>
    <n v="1014"/>
    <n v="1142"/>
    <n v="1193"/>
    <n v="1265"/>
    <n v="1311"/>
    <n v="1490"/>
    <n v="1594"/>
    <n v="1688"/>
    <n v="1768"/>
    <n v="1889"/>
    <n v="0"/>
    <n v="0"/>
    <n v="0"/>
  </r>
  <r>
    <x v="2"/>
    <x v="26"/>
    <x v="22"/>
    <n v="1208"/>
    <n v="1240"/>
    <n v="1228"/>
    <n v="1288"/>
    <n v="1356"/>
    <n v="1369"/>
    <n v="1393"/>
    <n v="1444"/>
    <n v="1493"/>
    <n v="1512"/>
    <n v="1584"/>
    <n v="1633"/>
    <n v="0"/>
    <n v="0"/>
    <n v="0"/>
  </r>
  <r>
    <x v="2"/>
    <x v="26"/>
    <x v="23"/>
    <n v="0"/>
    <n v="0"/>
    <n v="0"/>
    <n v="0"/>
    <n v="0"/>
    <n v="0"/>
    <n v="0"/>
    <n v="0"/>
    <n v="0"/>
    <n v="0"/>
    <n v="0"/>
    <n v="0"/>
    <n v="0"/>
    <n v="0"/>
    <n v="0"/>
  </r>
  <r>
    <x v="2"/>
    <x v="26"/>
    <x v="24"/>
    <n v="0"/>
    <n v="0"/>
    <n v="0"/>
    <n v="0"/>
    <n v="0"/>
    <n v="30"/>
    <n v="23"/>
    <n v="23"/>
    <n v="22"/>
    <n v="20"/>
    <n v="45"/>
    <n v="81"/>
    <n v="0"/>
    <n v="0"/>
    <n v="0"/>
  </r>
  <r>
    <x v="2"/>
    <x v="26"/>
    <x v="25"/>
    <n v="894"/>
    <n v="910"/>
    <n v="885"/>
    <n v="1053"/>
    <n v="1091"/>
    <n v="1120"/>
    <n v="1305"/>
    <n v="1439"/>
    <n v="1149"/>
    <n v="1116"/>
    <n v="1280"/>
    <n v="1274"/>
    <n v="0"/>
    <n v="0"/>
    <n v="0"/>
  </r>
  <r>
    <x v="2"/>
    <x v="26"/>
    <x v="26"/>
    <n v="84"/>
    <n v="85"/>
    <n v="96"/>
    <n v="86"/>
    <n v="87"/>
    <n v="92"/>
    <n v="94"/>
    <n v="109"/>
    <n v="105"/>
    <n v="103"/>
    <n v="98"/>
    <n v="103"/>
    <n v="0"/>
    <n v="0"/>
    <n v="0"/>
  </r>
  <r>
    <x v="2"/>
    <x v="26"/>
    <x v="27"/>
    <n v="334"/>
    <n v="329"/>
    <n v="356"/>
    <n v="362"/>
    <n v="342"/>
    <n v="375"/>
    <n v="384"/>
    <n v="397"/>
    <n v="401"/>
    <n v="427"/>
    <n v="468"/>
    <n v="480"/>
    <n v="0"/>
    <n v="0"/>
    <n v="0"/>
  </r>
  <r>
    <x v="2"/>
    <x v="26"/>
    <x v="28"/>
    <n v="262"/>
    <n v="264"/>
    <n v="268"/>
    <n v="269"/>
    <n v="280"/>
    <n v="302"/>
    <n v="335"/>
    <n v="331"/>
    <n v="346"/>
    <n v="372"/>
    <n v="380"/>
    <n v="416"/>
    <n v="0"/>
    <n v="0"/>
    <n v="0"/>
  </r>
  <r>
    <x v="2"/>
    <x v="26"/>
    <x v="29"/>
    <n v="172"/>
    <n v="171"/>
    <n v="139"/>
    <n v="132"/>
    <n v="127"/>
    <n v="129"/>
    <n v="136"/>
    <n v="122"/>
    <n v="114"/>
    <n v="102"/>
    <n v="88"/>
    <n v="80"/>
    <n v="0"/>
    <n v="0"/>
    <n v="0"/>
  </r>
  <r>
    <x v="2"/>
    <x v="26"/>
    <x v="30"/>
    <n v="99"/>
    <n v="95"/>
    <n v="107"/>
    <n v="129"/>
    <n v="157"/>
    <n v="155"/>
    <n v="157"/>
    <n v="161"/>
    <n v="159"/>
    <n v="173"/>
    <n v="194"/>
    <n v="197"/>
    <n v="0"/>
    <n v="0"/>
    <n v="0"/>
  </r>
  <r>
    <x v="2"/>
    <x v="26"/>
    <x v="31"/>
    <s v=":"/>
    <s v=":"/>
    <s v=":"/>
    <s v=":"/>
    <s v=":"/>
    <s v=":"/>
    <s v=":"/>
    <s v=":"/>
    <s v=":"/>
    <s v=":"/>
    <s v=":"/>
    <s v=":"/>
    <n v="0"/>
    <n v="0"/>
    <n v="0"/>
  </r>
  <r>
    <x v="2"/>
    <x v="26"/>
    <x v="32"/>
    <n v="341"/>
    <n v="349"/>
    <n v="353"/>
    <n v="361"/>
    <n v="371"/>
    <n v="395"/>
    <n v="415"/>
    <n v="444"/>
    <n v="449"/>
    <n v="643"/>
    <n v="557"/>
    <n v="526"/>
    <n v="0"/>
    <n v="0"/>
    <n v="0"/>
  </r>
  <r>
    <x v="2"/>
    <x v="26"/>
    <x v="33"/>
    <n v="552"/>
    <n v="493"/>
    <n v="369"/>
    <n v="506"/>
    <n v="455"/>
    <n v="528"/>
    <n v="552"/>
    <n v="576"/>
    <n v="592"/>
    <n v="614"/>
    <n v="685"/>
    <n v="886"/>
    <n v="0"/>
    <n v="0"/>
    <n v="0"/>
  </r>
  <r>
    <x v="2"/>
    <x v="26"/>
    <x v="34"/>
    <n v="1949"/>
    <n v="2018"/>
    <n v="2176"/>
    <n v="2268"/>
    <n v="2310"/>
    <n v="2409"/>
    <n v="2555"/>
    <n v="2593"/>
    <n v="2613"/>
    <n v="2529"/>
    <n v="2737"/>
    <n v="2960"/>
    <n v="0"/>
    <n v="0"/>
    <n v="0"/>
  </r>
  <r>
    <x v="2"/>
    <x v="26"/>
    <x v="35"/>
    <n v="1444"/>
    <n v="1568"/>
    <n v="1623"/>
    <n v="1690"/>
    <n v="1768"/>
    <n v="1855"/>
    <n v="1850"/>
    <n v="1863"/>
    <n v="1919"/>
    <n v="1991"/>
    <n v="2050"/>
    <n v="2106"/>
    <n v="0"/>
    <n v="0"/>
    <n v="0"/>
  </r>
  <r>
    <x v="2"/>
    <x v="26"/>
    <x v="36"/>
    <n v="3006"/>
    <n v="3246"/>
    <n v="3397"/>
    <n v="3655"/>
    <n v="3937"/>
    <n v="4103"/>
    <n v="4315"/>
    <n v="4467"/>
    <n v="4700"/>
    <n v="4878"/>
    <n v="5140"/>
    <n v="5326"/>
    <n v="0"/>
    <n v="0"/>
    <n v="0"/>
  </r>
  <r>
    <x v="2"/>
    <x v="26"/>
    <x v="37"/>
    <n v="312"/>
    <n v="302"/>
    <n v="332"/>
    <n v="370"/>
    <n v="352"/>
    <n v="431"/>
    <n v="459"/>
    <n v="444"/>
    <n v="405"/>
    <n v="426"/>
    <n v="467"/>
    <n v="485"/>
    <n v="0"/>
    <n v="0"/>
    <n v="0"/>
  </r>
  <r>
    <x v="2"/>
    <x v="26"/>
    <x v="38"/>
    <n v="0"/>
    <n v="0"/>
    <n v="0"/>
    <n v="0"/>
    <n v="0"/>
    <n v="0"/>
    <n v="0"/>
    <n v="0"/>
    <n v="0"/>
    <n v="0"/>
    <n v="0"/>
    <n v="0"/>
    <n v="0"/>
    <n v="0"/>
    <n v="0"/>
  </r>
  <r>
    <x v="2"/>
    <x v="26"/>
    <x v="39"/>
    <n v="6067"/>
    <n v="6459"/>
    <n v="6828"/>
    <n v="7176"/>
    <n v="7486"/>
    <n v="7834"/>
    <n v="8193"/>
    <n v="8318"/>
    <n v="8572"/>
    <n v="8760"/>
    <n v="9241"/>
    <n v="9693"/>
    <n v="0"/>
    <n v="0"/>
    <n v="0"/>
  </r>
  <r>
    <x v="2"/>
    <x v="26"/>
    <x v="40"/>
    <n v="2548"/>
    <n v="2647"/>
    <n v="2766"/>
    <n v="2903"/>
    <n v="3051"/>
    <n v="3165"/>
    <n v="3350"/>
    <n v="3288"/>
    <n v="3263"/>
    <n v="3286"/>
    <n v="3574"/>
    <n v="3802"/>
    <n v="0"/>
    <n v="0"/>
    <n v="0"/>
  </r>
  <r>
    <x v="2"/>
    <x v="26"/>
    <x v="41"/>
    <n v="3519"/>
    <n v="3812"/>
    <n v="4062"/>
    <n v="4273"/>
    <n v="4435"/>
    <n v="4669"/>
    <n v="4843"/>
    <n v="5030"/>
    <n v="5309"/>
    <n v="5474"/>
    <n v="5667"/>
    <n v="5891"/>
    <n v="0"/>
    <n v="0"/>
    <n v="0"/>
  </r>
  <r>
    <x v="2"/>
    <x v="27"/>
    <x v="0"/>
    <n v="953"/>
    <n v="908"/>
    <n v="889"/>
    <n v="886"/>
    <n v="925"/>
    <n v="986"/>
    <n v="964"/>
    <n v="958"/>
    <n v="950"/>
    <n v="891"/>
    <n v="947"/>
    <n v="970"/>
    <n v="976"/>
    <n v="1092"/>
    <n v="1166"/>
  </r>
  <r>
    <x v="2"/>
    <x v="27"/>
    <x v="1"/>
    <n v="0"/>
    <n v="0"/>
    <n v="0"/>
    <n v="0"/>
    <n v="0"/>
    <n v="0"/>
    <n v="0"/>
    <n v="0"/>
    <n v="0"/>
    <n v="0"/>
    <n v="0"/>
    <n v="0"/>
    <n v="0"/>
    <n v="0"/>
    <n v="0"/>
  </r>
  <r>
    <x v="2"/>
    <x v="27"/>
    <x v="2"/>
    <n v="0"/>
    <n v="0"/>
    <n v="0"/>
    <n v="0"/>
    <n v="0"/>
    <n v="0"/>
    <n v="0"/>
    <n v="0"/>
    <n v="0"/>
    <n v="0"/>
    <n v="0"/>
    <n v="0"/>
    <n v="0"/>
    <n v="0"/>
    <n v="0"/>
  </r>
  <r>
    <x v="2"/>
    <x v="27"/>
    <x v="3"/>
    <n v="412"/>
    <n v="357"/>
    <n v="293"/>
    <n v="286"/>
    <n v="317"/>
    <n v="308"/>
    <n v="268"/>
    <n v="231"/>
    <n v="142"/>
    <n v="94"/>
    <s v=":"/>
    <s v=":"/>
    <s v=":"/>
    <s v=":"/>
    <s v=":"/>
  </r>
  <r>
    <x v="2"/>
    <x v="27"/>
    <x v="4"/>
    <n v="0"/>
    <n v="0"/>
    <n v="0"/>
    <n v="0"/>
    <n v="0"/>
    <n v="0"/>
    <n v="0"/>
    <n v="0"/>
    <n v="0"/>
    <n v="0"/>
    <n v="0"/>
    <n v="0"/>
    <s v=":"/>
    <s v=":"/>
    <s v=":"/>
  </r>
  <r>
    <x v="2"/>
    <x v="27"/>
    <x v="5"/>
    <n v="0"/>
    <n v="0"/>
    <n v="0"/>
    <n v="0"/>
    <n v="0"/>
    <n v="0"/>
    <n v="0"/>
    <n v="0"/>
    <n v="0"/>
    <n v="0"/>
    <n v="0"/>
    <n v="0"/>
    <s v=":"/>
    <s v=":"/>
    <s v=":"/>
  </r>
  <r>
    <x v="2"/>
    <x v="27"/>
    <x v="6"/>
    <n v="0"/>
    <n v="0"/>
    <n v="0"/>
    <n v="0"/>
    <n v="0"/>
    <n v="0"/>
    <n v="0"/>
    <n v="0"/>
    <n v="0"/>
    <n v="0"/>
    <n v="0"/>
    <n v="0"/>
    <s v=":"/>
    <s v=":"/>
    <s v=":"/>
  </r>
  <r>
    <x v="2"/>
    <x v="27"/>
    <x v="7"/>
    <n v="0"/>
    <n v="0"/>
    <n v="0"/>
    <n v="0"/>
    <n v="0"/>
    <n v="0"/>
    <n v="0"/>
    <n v="28"/>
    <n v="26"/>
    <n v="28"/>
    <n v="34"/>
    <n v="25"/>
    <n v="38"/>
    <n v="49"/>
    <n v="19"/>
  </r>
  <r>
    <x v="2"/>
    <x v="27"/>
    <x v="8"/>
    <n v="0"/>
    <n v="0"/>
    <n v="0"/>
    <n v="0"/>
    <n v="0"/>
    <n v="0"/>
    <n v="0"/>
    <n v="3"/>
    <n v="4"/>
    <n v="4"/>
    <n v="4"/>
    <n v="5"/>
    <s v=":"/>
    <s v=":"/>
    <s v=":"/>
  </r>
  <r>
    <x v="2"/>
    <x v="27"/>
    <x v="9"/>
    <s v=":"/>
    <s v=":"/>
    <s v=":"/>
    <s v=":"/>
    <s v=":"/>
    <s v=":"/>
    <s v=":"/>
    <s v=":"/>
    <s v=":"/>
    <s v=":"/>
    <s v=":"/>
    <s v=":"/>
    <s v=":"/>
    <s v=":"/>
    <s v=":"/>
  </r>
  <r>
    <x v="2"/>
    <x v="27"/>
    <x v="10"/>
    <n v="0"/>
    <n v="0"/>
    <n v="0"/>
    <n v="0"/>
    <n v="0"/>
    <n v="0"/>
    <n v="0"/>
    <n v="0"/>
    <n v="0"/>
    <n v="0"/>
    <n v="0"/>
    <n v="0"/>
    <n v="0"/>
    <n v="0"/>
    <n v="0"/>
  </r>
  <r>
    <x v="2"/>
    <x v="27"/>
    <x v="11"/>
    <n v="0"/>
    <n v="0"/>
    <n v="0"/>
    <n v="0"/>
    <n v="0"/>
    <n v="0"/>
    <n v="0"/>
    <n v="0"/>
    <n v="0"/>
    <n v="0"/>
    <n v="0"/>
    <n v="0"/>
    <n v="0"/>
    <n v="0"/>
    <n v="0"/>
  </r>
  <r>
    <x v="2"/>
    <x v="27"/>
    <x v="12"/>
    <n v="0"/>
    <n v="0"/>
    <n v="0"/>
    <n v="0"/>
    <n v="0"/>
    <n v="0"/>
    <n v="0"/>
    <n v="0"/>
    <n v="0"/>
    <n v="0"/>
    <n v="0"/>
    <n v="0"/>
    <s v=":"/>
    <s v=":"/>
    <s v=":"/>
  </r>
  <r>
    <x v="2"/>
    <x v="27"/>
    <x v="13"/>
    <n v="0"/>
    <n v="0"/>
    <n v="0"/>
    <n v="0"/>
    <n v="0"/>
    <n v="0"/>
    <n v="0"/>
    <n v="0"/>
    <n v="0"/>
    <n v="0"/>
    <n v="0"/>
    <n v="0"/>
    <n v="0"/>
    <n v="0"/>
    <n v="0"/>
  </r>
  <r>
    <x v="2"/>
    <x v="27"/>
    <x v="14"/>
    <n v="0"/>
    <n v="0"/>
    <n v="0"/>
    <n v="0"/>
    <n v="0"/>
    <n v="0"/>
    <n v="0"/>
    <n v="0"/>
    <n v="0"/>
    <n v="0"/>
    <n v="0"/>
    <n v="0"/>
    <n v="0"/>
    <n v="0"/>
    <n v="0"/>
  </r>
  <r>
    <x v="2"/>
    <x v="27"/>
    <x v="15"/>
    <n v="0"/>
    <n v="0"/>
    <n v="0"/>
    <n v="0"/>
    <n v="0"/>
    <n v="0"/>
    <n v="0"/>
    <n v="0"/>
    <n v="0"/>
    <n v="0"/>
    <n v="0"/>
    <n v="0"/>
    <n v="0"/>
    <n v="0"/>
    <n v="0"/>
  </r>
  <r>
    <x v="2"/>
    <x v="27"/>
    <x v="16"/>
    <n v="0"/>
    <n v="0"/>
    <n v="0"/>
    <n v="0"/>
    <n v="0"/>
    <n v="0"/>
    <n v="0"/>
    <n v="0"/>
    <n v="0"/>
    <n v="0"/>
    <n v="0"/>
    <n v="0"/>
    <n v="0"/>
    <n v="0"/>
    <n v="0"/>
  </r>
  <r>
    <x v="2"/>
    <x v="27"/>
    <x v="17"/>
    <s v=":"/>
    <s v=":"/>
    <s v=":"/>
    <s v=":"/>
    <s v=":"/>
    <s v=":"/>
    <s v=":"/>
    <s v=":"/>
    <s v=":"/>
    <s v=":"/>
    <s v=":"/>
    <s v=":"/>
    <s v=":"/>
    <s v=":"/>
    <s v=":"/>
  </r>
  <r>
    <x v="2"/>
    <x v="27"/>
    <x v="18"/>
    <s v=":"/>
    <s v=":"/>
    <s v=":"/>
    <s v=":"/>
    <s v=":"/>
    <s v=":"/>
    <s v=":"/>
    <s v=":"/>
    <s v=":"/>
    <s v=":"/>
    <s v=":"/>
    <s v=":"/>
    <s v=":"/>
    <s v=":"/>
    <s v=":"/>
  </r>
  <r>
    <x v="2"/>
    <x v="27"/>
    <x v="19"/>
    <s v=":"/>
    <s v=":"/>
    <s v=":"/>
    <s v=":"/>
    <s v=":"/>
    <s v=":"/>
    <s v=":"/>
    <s v=":"/>
    <s v=":"/>
    <s v=":"/>
    <s v=":"/>
    <s v=":"/>
    <s v=":"/>
    <s v=":"/>
    <s v=":"/>
  </r>
  <r>
    <x v="2"/>
    <x v="27"/>
    <x v="20"/>
    <n v="4"/>
    <n v="2"/>
    <n v="0"/>
    <n v="0"/>
    <n v="0"/>
    <n v="0"/>
    <n v="2"/>
    <n v="2"/>
    <n v="2"/>
    <n v="2"/>
    <n v="3"/>
    <n v="0"/>
    <n v="0"/>
    <n v="0"/>
    <n v="0"/>
  </r>
  <r>
    <x v="2"/>
    <x v="27"/>
    <x v="21"/>
    <n v="114"/>
    <n v="113"/>
    <n v="101"/>
    <n v="112"/>
    <n v="141"/>
    <n v="153"/>
    <n v="156"/>
    <n v="131"/>
    <n v="122"/>
    <n v="105"/>
    <s v=":"/>
    <s v=":"/>
    <n v="167"/>
    <n v="184"/>
    <n v="192"/>
  </r>
  <r>
    <x v="2"/>
    <x v="27"/>
    <x v="22"/>
    <n v="42"/>
    <n v="44"/>
    <n v="46"/>
    <n v="49"/>
    <n v="51"/>
    <n v="56"/>
    <n v="55"/>
    <n v="58"/>
    <n v="54"/>
    <n v="64"/>
    <n v="62"/>
    <n v="72"/>
    <n v="61"/>
    <n v="64"/>
    <n v="76"/>
  </r>
  <r>
    <x v="2"/>
    <x v="27"/>
    <x v="23"/>
    <n v="0"/>
    <n v="0"/>
    <n v="0"/>
    <n v="0"/>
    <n v="0"/>
    <n v="0"/>
    <n v="0"/>
    <n v="0"/>
    <n v="0"/>
    <n v="0"/>
    <n v="0"/>
    <n v="0"/>
    <n v="0"/>
    <n v="0"/>
    <n v="0"/>
  </r>
  <r>
    <x v="2"/>
    <x v="27"/>
    <x v="24"/>
    <n v="0"/>
    <n v="0"/>
    <n v="0"/>
    <n v="0"/>
    <n v="0"/>
    <n v="0"/>
    <n v="0"/>
    <n v="0"/>
    <n v="0"/>
    <n v="0"/>
    <n v="0"/>
    <n v="0"/>
    <n v="0"/>
    <n v="0"/>
    <n v="0"/>
  </r>
  <r>
    <x v="2"/>
    <x v="27"/>
    <x v="25"/>
    <n v="59"/>
    <n v="57"/>
    <n v="51"/>
    <n v="55"/>
    <n v="61"/>
    <n v="70"/>
    <n v="63"/>
    <n v="66"/>
    <n v="64"/>
    <n v="63"/>
    <s v=":"/>
    <s v=":"/>
    <n v="63"/>
    <n v="71"/>
    <n v="89"/>
  </r>
  <r>
    <x v="2"/>
    <x v="27"/>
    <x v="26"/>
    <s v=":"/>
    <s v=":"/>
    <s v=":"/>
    <s v=":"/>
    <s v=":"/>
    <s v=":"/>
    <s v=":"/>
    <s v=":"/>
    <s v=":"/>
    <s v=":"/>
    <s v=":"/>
    <s v=":"/>
    <s v=":"/>
    <s v=":"/>
    <s v=":"/>
  </r>
  <r>
    <x v="2"/>
    <x v="27"/>
    <x v="27"/>
    <n v="64"/>
    <n v="62"/>
    <n v="64"/>
    <n v="75"/>
    <n v="73"/>
    <n v="79"/>
    <n v="96"/>
    <n v="118"/>
    <n v="137"/>
    <n v="118"/>
    <n v="146"/>
    <n v="165"/>
    <n v="92"/>
    <n v="116"/>
    <n v="165"/>
  </r>
  <r>
    <x v="2"/>
    <x v="27"/>
    <x v="28"/>
    <n v="48"/>
    <n v="49"/>
    <n v="30"/>
    <n v="71"/>
    <n v="38"/>
    <n v="40"/>
    <n v="43"/>
    <n v="43"/>
    <n v="54"/>
    <n v="52"/>
    <n v="56"/>
    <n v="72"/>
    <s v=":"/>
    <s v=":"/>
    <s v=":"/>
  </r>
  <r>
    <x v="2"/>
    <x v="27"/>
    <x v="29"/>
    <n v="8"/>
    <n v="2"/>
    <n v="0"/>
    <n v="0"/>
    <n v="0"/>
    <n v="0"/>
    <n v="0"/>
    <n v="0"/>
    <n v="0"/>
    <n v="0"/>
    <n v="0"/>
    <n v="0"/>
    <n v="0"/>
    <n v="0"/>
    <n v="0"/>
  </r>
  <r>
    <x v="2"/>
    <x v="27"/>
    <x v="30"/>
    <n v="1"/>
    <n v="1"/>
    <n v="0"/>
    <n v="1"/>
    <n v="2"/>
    <n v="4"/>
    <n v="1"/>
    <n v="1"/>
    <n v="4"/>
    <n v="4"/>
    <n v="4"/>
    <n v="5"/>
    <n v="4"/>
    <n v="3"/>
    <n v="1"/>
  </r>
  <r>
    <x v="2"/>
    <x v="27"/>
    <x v="31"/>
    <s v=":"/>
    <s v=":"/>
    <s v=":"/>
    <s v=":"/>
    <s v=":"/>
    <s v=":"/>
    <s v=":"/>
    <s v=":"/>
    <s v=":"/>
    <s v=":"/>
    <s v=":"/>
    <s v=":"/>
    <s v=":"/>
    <s v=":"/>
    <s v=":"/>
  </r>
  <r>
    <x v="2"/>
    <x v="27"/>
    <x v="32"/>
    <n v="3"/>
    <n v="6"/>
    <n v="4"/>
    <n v="4"/>
    <n v="7"/>
    <n v="11"/>
    <n v="15"/>
    <n v="14"/>
    <n v="16"/>
    <n v="13"/>
    <n v="24"/>
    <n v="16"/>
    <n v="16"/>
    <n v="33"/>
    <n v="20"/>
  </r>
  <r>
    <x v="2"/>
    <x v="27"/>
    <x v="33"/>
    <n v="45"/>
    <n v="47"/>
    <n v="45"/>
    <n v="48"/>
    <n v="41"/>
    <n v="47"/>
    <n v="39"/>
    <n v="48"/>
    <n v="66"/>
    <n v="81"/>
    <n v="106"/>
    <n v="81"/>
    <n v="84"/>
    <n v="82"/>
    <n v="90"/>
  </r>
  <r>
    <x v="2"/>
    <x v="27"/>
    <x v="34"/>
    <n v="47"/>
    <n v="54"/>
    <n v="57"/>
    <n v="72"/>
    <n v="75"/>
    <n v="70"/>
    <n v="74"/>
    <n v="81"/>
    <n v="111"/>
    <n v="106"/>
    <n v="120"/>
    <n v="121"/>
    <n v="121"/>
    <n v="133"/>
    <n v="139"/>
  </r>
  <r>
    <x v="2"/>
    <x v="27"/>
    <x v="35"/>
    <n v="45"/>
    <n v="49"/>
    <n v="130"/>
    <n v="67"/>
    <n v="74"/>
    <n v="88"/>
    <n v="95"/>
    <n v="81"/>
    <n v="92"/>
    <n v="86"/>
    <n v="88"/>
    <n v="89"/>
    <n v="95"/>
    <n v="105"/>
    <n v="113"/>
  </r>
  <r>
    <x v="2"/>
    <x v="27"/>
    <x v="36"/>
    <n v="30"/>
    <n v="35"/>
    <n v="34"/>
    <n v="20"/>
    <n v="23"/>
    <n v="26"/>
    <n v="23"/>
    <n v="23"/>
    <n v="17"/>
    <n v="25"/>
    <n v="25"/>
    <n v="25"/>
    <n v="26"/>
    <n v="28"/>
    <n v="28"/>
  </r>
  <r>
    <x v="2"/>
    <x v="27"/>
    <x v="37"/>
    <n v="13"/>
    <n v="14"/>
    <n v="17"/>
    <n v="22"/>
    <n v="18"/>
    <n v="30"/>
    <n v="30"/>
    <n v="30"/>
    <n v="40"/>
    <n v="46"/>
    <n v="45"/>
    <n v="42"/>
    <n v="33"/>
    <n v="37"/>
    <n v="55"/>
  </r>
  <r>
    <x v="2"/>
    <x v="27"/>
    <x v="38"/>
    <n v="0"/>
    <n v="0"/>
    <n v="0"/>
    <n v="0"/>
    <n v="0"/>
    <n v="0"/>
    <n v="0"/>
    <n v="0"/>
    <n v="0"/>
    <n v="0"/>
    <n v="0"/>
    <n v="0"/>
    <n v="0"/>
    <n v="0"/>
    <n v="0"/>
  </r>
  <r>
    <x v="2"/>
    <x v="27"/>
    <x v="39"/>
    <n v="107"/>
    <n v="121"/>
    <n v="128"/>
    <n v="159"/>
    <n v="172"/>
    <n v="188"/>
    <n v="194"/>
    <n v="190"/>
    <n v="226"/>
    <n v="223"/>
    <n v="239"/>
    <n v="238"/>
    <n v="238"/>
    <n v="261"/>
    <n v="276"/>
  </r>
  <r>
    <x v="2"/>
    <x v="27"/>
    <x v="40"/>
    <n v="107"/>
    <n v="121"/>
    <n v="128"/>
    <n v="159"/>
    <n v="172"/>
    <n v="188"/>
    <n v="194"/>
    <n v="190"/>
    <n v="226"/>
    <n v="223"/>
    <n v="239"/>
    <n v="238"/>
    <n v="238"/>
    <n v="261"/>
    <n v="276"/>
  </r>
  <r>
    <x v="2"/>
    <x v="27"/>
    <x v="41"/>
    <n v="0"/>
    <n v="0"/>
    <n v="0"/>
    <n v="0"/>
    <n v="0"/>
    <n v="0"/>
    <n v="0"/>
    <n v="0"/>
    <n v="0"/>
    <n v="0"/>
    <n v="0"/>
    <n v="0"/>
    <n v="0"/>
    <n v="0"/>
    <n v="0"/>
  </r>
  <r>
    <x v="2"/>
    <x v="28"/>
    <x v="0"/>
    <n v="14592"/>
    <n v="16101"/>
    <n v="17319"/>
    <n v="21107"/>
    <n v="22762"/>
    <n v="25409"/>
    <n v="27017"/>
    <n v="9708"/>
    <n v="9302"/>
    <n v="9611"/>
    <n v="10424"/>
    <n v="11461"/>
    <n v="12145"/>
    <n v="12268"/>
    <n v="13626"/>
  </r>
  <r>
    <x v="2"/>
    <x v="28"/>
    <x v="1"/>
    <n v="0"/>
    <n v="0"/>
    <n v="0"/>
    <n v="0"/>
    <n v="0"/>
    <n v="0"/>
    <n v="0"/>
    <n v="0"/>
    <n v="0"/>
    <n v="0"/>
    <n v="0"/>
    <n v="0"/>
    <n v="0"/>
    <n v="0"/>
    <n v="0"/>
  </r>
  <r>
    <x v="2"/>
    <x v="28"/>
    <x v="2"/>
    <n v="0"/>
    <n v="0"/>
    <n v="0"/>
    <n v="0"/>
    <n v="0"/>
    <n v="0"/>
    <n v="0"/>
    <n v="0"/>
    <n v="0"/>
    <n v="0"/>
    <n v="0"/>
    <n v="0"/>
    <n v="0"/>
    <n v="0"/>
    <n v="0"/>
  </r>
  <r>
    <x v="2"/>
    <x v="28"/>
    <x v="3"/>
    <n v="0"/>
    <n v="0"/>
    <n v="0"/>
    <n v="0"/>
    <n v="0"/>
    <n v="0"/>
    <n v="0"/>
    <n v="0"/>
    <n v="0"/>
    <n v="0"/>
    <n v="0"/>
    <n v="0"/>
    <n v="0"/>
    <n v="0"/>
    <n v="0"/>
  </r>
  <r>
    <x v="2"/>
    <x v="28"/>
    <x v="4"/>
    <n v="14366"/>
    <n v="15850"/>
    <n v="17059"/>
    <n v="20864"/>
    <n v="22464"/>
    <n v="25026"/>
    <n v="26617"/>
    <n v="9310"/>
    <n v="8906"/>
    <n v="9220"/>
    <n v="9976"/>
    <n v="10993"/>
    <n v="11690"/>
    <n v="11824"/>
    <n v="13120"/>
  </r>
  <r>
    <x v="2"/>
    <x v="28"/>
    <x v="5"/>
    <n v="6964"/>
    <n v="7853"/>
    <n v="9778"/>
    <n v="12156"/>
    <n v="12548"/>
    <n v="12868"/>
    <n v="13740"/>
    <n v="9310"/>
    <n v="8906"/>
    <n v="9220"/>
    <n v="9976"/>
    <n v="10993"/>
    <n v="11690"/>
    <n v="11824"/>
    <n v="13120"/>
  </r>
  <r>
    <x v="2"/>
    <x v="28"/>
    <x v="6"/>
    <n v="7402"/>
    <n v="7997"/>
    <n v="7281"/>
    <n v="8708"/>
    <n v="9916"/>
    <n v="12158"/>
    <n v="12877"/>
    <n v="0"/>
    <n v="0"/>
    <n v="0"/>
    <n v="0"/>
    <n v="0"/>
    <n v="0"/>
    <n v="0"/>
    <n v="0"/>
  </r>
  <r>
    <x v="2"/>
    <x v="28"/>
    <x v="7"/>
    <n v="0"/>
    <n v="0"/>
    <n v="0"/>
    <n v="0"/>
    <n v="0"/>
    <n v="0"/>
    <n v="0"/>
    <n v="0"/>
    <n v="0"/>
    <n v="0"/>
    <n v="0"/>
    <n v="0"/>
    <n v="0"/>
    <n v="0"/>
    <n v="0"/>
  </r>
  <r>
    <x v="2"/>
    <x v="28"/>
    <x v="8"/>
    <n v="0"/>
    <n v="0"/>
    <n v="0"/>
    <n v="0"/>
    <n v="0"/>
    <n v="0"/>
    <n v="0"/>
    <n v="0"/>
    <n v="0"/>
    <n v="0"/>
    <n v="0"/>
    <n v="0"/>
    <n v="0"/>
    <n v="0"/>
    <n v="0"/>
  </r>
  <r>
    <x v="2"/>
    <x v="28"/>
    <x v="9"/>
    <n v="0"/>
    <n v="0"/>
    <n v="0"/>
    <n v="0"/>
    <n v="0"/>
    <n v="0"/>
    <n v="0"/>
    <n v="0"/>
    <n v="0"/>
    <n v="0"/>
    <n v="0"/>
    <n v="0"/>
    <n v="0"/>
    <n v="0"/>
    <n v="0"/>
  </r>
  <r>
    <x v="2"/>
    <x v="28"/>
    <x v="10"/>
    <n v="0"/>
    <n v="0"/>
    <n v="0"/>
    <n v="0"/>
    <n v="0"/>
    <n v="0"/>
    <n v="0"/>
    <n v="0"/>
    <n v="0"/>
    <n v="0"/>
    <n v="0"/>
    <n v="0"/>
    <n v="0"/>
    <n v="0"/>
    <n v="0"/>
  </r>
  <r>
    <x v="2"/>
    <x v="28"/>
    <x v="11"/>
    <n v="0"/>
    <n v="0"/>
    <n v="0"/>
    <n v="0"/>
    <n v="0"/>
    <n v="0"/>
    <n v="0"/>
    <n v="0"/>
    <n v="0"/>
    <n v="0"/>
    <n v="0"/>
    <n v="0"/>
    <n v="0"/>
    <n v="0"/>
    <n v="0"/>
  </r>
  <r>
    <x v="2"/>
    <x v="28"/>
    <x v="12"/>
    <n v="0"/>
    <n v="0"/>
    <n v="0"/>
    <n v="0"/>
    <n v="0"/>
    <n v="0"/>
    <n v="0"/>
    <n v="0"/>
    <n v="0"/>
    <n v="0"/>
    <n v="0"/>
    <n v="0"/>
    <n v="0"/>
    <n v="0"/>
    <n v="0"/>
  </r>
  <r>
    <x v="2"/>
    <x v="28"/>
    <x v="13"/>
    <n v="0"/>
    <n v="0"/>
    <n v="0"/>
    <n v="0"/>
    <n v="0"/>
    <n v="0"/>
    <n v="0"/>
    <n v="0"/>
    <n v="0"/>
    <n v="0"/>
    <n v="0"/>
    <n v="0"/>
    <n v="0"/>
    <n v="0"/>
    <n v="0"/>
  </r>
  <r>
    <x v="2"/>
    <x v="28"/>
    <x v="14"/>
    <n v="0"/>
    <n v="0"/>
    <n v="0"/>
    <n v="0"/>
    <n v="0"/>
    <n v="0"/>
    <n v="0"/>
    <n v="0"/>
    <n v="0"/>
    <n v="0"/>
    <n v="0"/>
    <n v="0"/>
    <n v="0"/>
    <n v="0"/>
    <n v="0"/>
  </r>
  <r>
    <x v="2"/>
    <x v="28"/>
    <x v="15"/>
    <n v="0"/>
    <n v="0"/>
    <n v="0"/>
    <n v="0"/>
    <n v="0"/>
    <n v="0"/>
    <n v="0"/>
    <n v="0"/>
    <n v="0"/>
    <n v="0"/>
    <n v="0"/>
    <n v="0"/>
    <n v="0"/>
    <n v="0"/>
    <n v="0"/>
  </r>
  <r>
    <x v="2"/>
    <x v="28"/>
    <x v="16"/>
    <n v="0"/>
    <n v="0"/>
    <n v="0"/>
    <n v="0"/>
    <n v="0"/>
    <n v="0"/>
    <n v="0"/>
    <n v="0"/>
    <n v="0"/>
    <n v="0"/>
    <n v="0"/>
    <n v="0"/>
    <n v="0"/>
    <n v="0"/>
    <n v="0"/>
  </r>
  <r>
    <x v="2"/>
    <x v="28"/>
    <x v="17"/>
    <n v="0"/>
    <n v="0"/>
    <n v="0"/>
    <n v="0"/>
    <n v="0"/>
    <n v="0"/>
    <n v="0"/>
    <n v="0"/>
    <n v="0"/>
    <n v="0"/>
    <n v="0"/>
    <n v="0"/>
    <n v="0"/>
    <n v="0"/>
    <n v="0"/>
  </r>
  <r>
    <x v="2"/>
    <x v="28"/>
    <x v="18"/>
    <n v="0"/>
    <n v="0"/>
    <n v="0"/>
    <n v="0"/>
    <n v="0"/>
    <n v="0"/>
    <n v="0"/>
    <n v="0"/>
    <n v="0"/>
    <n v="0"/>
    <n v="0"/>
    <n v="0"/>
    <n v="0"/>
    <n v="0"/>
    <n v="0"/>
  </r>
  <r>
    <x v="2"/>
    <x v="28"/>
    <x v="19"/>
    <n v="0"/>
    <n v="0"/>
    <n v="0"/>
    <n v="0"/>
    <n v="0"/>
    <n v="0"/>
    <n v="0"/>
    <n v="0"/>
    <n v="0"/>
    <n v="0"/>
    <n v="0"/>
    <n v="0"/>
    <n v="0"/>
    <n v="0"/>
    <n v="0"/>
  </r>
  <r>
    <x v="2"/>
    <x v="28"/>
    <x v="20"/>
    <n v="0"/>
    <n v="0"/>
    <n v="0"/>
    <n v="0"/>
    <n v="0"/>
    <n v="0"/>
    <n v="0"/>
    <n v="0"/>
    <n v="0"/>
    <n v="0"/>
    <n v="0"/>
    <n v="0"/>
    <n v="0"/>
    <n v="0"/>
    <n v="0"/>
  </r>
  <r>
    <x v="2"/>
    <x v="28"/>
    <x v="21"/>
    <n v="0"/>
    <n v="0"/>
    <n v="0"/>
    <n v="0"/>
    <n v="0"/>
    <n v="0"/>
    <n v="0"/>
    <n v="0"/>
    <n v="0"/>
    <n v="0"/>
    <n v="0"/>
    <n v="0"/>
    <n v="0"/>
    <n v="0"/>
    <n v="0"/>
  </r>
  <r>
    <x v="2"/>
    <x v="28"/>
    <x v="22"/>
    <n v="0"/>
    <n v="0"/>
    <n v="0"/>
    <n v="0"/>
    <n v="0"/>
    <n v="0"/>
    <n v="0"/>
    <n v="0"/>
    <n v="0"/>
    <n v="0"/>
    <n v="0"/>
    <n v="0"/>
    <n v="0"/>
    <n v="0"/>
    <n v="0"/>
  </r>
  <r>
    <x v="2"/>
    <x v="28"/>
    <x v="23"/>
    <n v="226"/>
    <n v="251"/>
    <n v="260"/>
    <n v="243"/>
    <n v="298"/>
    <n v="383"/>
    <n v="400"/>
    <n v="398"/>
    <n v="396"/>
    <n v="391"/>
    <n v="448"/>
    <n v="468"/>
    <n v="455"/>
    <n v="444"/>
    <n v="506"/>
  </r>
  <r>
    <x v="2"/>
    <x v="28"/>
    <x v="24"/>
    <n v="0"/>
    <n v="0"/>
    <n v="0"/>
    <n v="0"/>
    <n v="0"/>
    <n v="0"/>
    <n v="0"/>
    <n v="0"/>
    <n v="0"/>
    <n v="0"/>
    <n v="0"/>
    <n v="0"/>
    <n v="0"/>
    <n v="0"/>
    <n v="0"/>
  </r>
  <r>
    <x v="2"/>
    <x v="28"/>
    <x v="25"/>
    <n v="0"/>
    <n v="0"/>
    <n v="0"/>
    <n v="0"/>
    <n v="0"/>
    <n v="0"/>
    <n v="0"/>
    <n v="0"/>
    <n v="0"/>
    <n v="0"/>
    <n v="0"/>
    <n v="0"/>
    <n v="0"/>
    <n v="0"/>
    <n v="0"/>
  </r>
  <r>
    <x v="2"/>
    <x v="28"/>
    <x v="26"/>
    <n v="0"/>
    <n v="0"/>
    <n v="0"/>
    <n v="0"/>
    <n v="0"/>
    <n v="0"/>
    <n v="0"/>
    <n v="0"/>
    <n v="0"/>
    <n v="0"/>
    <n v="0"/>
    <n v="0"/>
    <n v="0"/>
    <n v="0"/>
    <n v="0"/>
  </r>
  <r>
    <x v="2"/>
    <x v="28"/>
    <x v="27"/>
    <n v="0"/>
    <n v="0"/>
    <n v="0"/>
    <n v="0"/>
    <n v="0"/>
    <n v="0"/>
    <n v="0"/>
    <n v="0"/>
    <n v="0"/>
    <n v="0"/>
    <n v="0"/>
    <n v="0"/>
    <n v="0"/>
    <n v="0"/>
    <n v="0"/>
  </r>
  <r>
    <x v="2"/>
    <x v="28"/>
    <x v="28"/>
    <n v="0"/>
    <n v="0"/>
    <n v="0"/>
    <n v="0"/>
    <n v="0"/>
    <n v="0"/>
    <n v="0"/>
    <n v="0"/>
    <n v="0"/>
    <n v="0"/>
    <n v="0"/>
    <n v="0"/>
    <n v="0"/>
    <n v="0"/>
    <n v="0"/>
  </r>
  <r>
    <x v="2"/>
    <x v="28"/>
    <x v="29"/>
    <n v="0"/>
    <n v="0"/>
    <n v="0"/>
    <n v="0"/>
    <n v="0"/>
    <n v="0"/>
    <n v="0"/>
    <n v="0"/>
    <n v="0"/>
    <n v="0"/>
    <n v="0"/>
    <n v="0"/>
    <n v="0"/>
    <n v="0"/>
    <n v="0"/>
  </r>
  <r>
    <x v="2"/>
    <x v="28"/>
    <x v="30"/>
    <n v="0"/>
    <n v="0"/>
    <n v="0"/>
    <n v="0"/>
    <n v="0"/>
    <n v="0"/>
    <n v="0"/>
    <n v="0"/>
    <n v="0"/>
    <n v="0"/>
    <n v="0"/>
    <n v="0"/>
    <n v="0"/>
    <n v="0"/>
    <n v="0"/>
  </r>
  <r>
    <x v="2"/>
    <x v="28"/>
    <x v="31"/>
    <s v=":"/>
    <s v=":"/>
    <s v=":"/>
    <s v=":"/>
    <s v=":"/>
    <s v=":"/>
    <s v=":"/>
    <s v=":"/>
    <s v=":"/>
    <s v=":"/>
    <s v=":"/>
    <s v=":"/>
    <s v=":"/>
    <s v=":"/>
    <s v=":"/>
  </r>
  <r>
    <x v="2"/>
    <x v="28"/>
    <x v="32"/>
    <n v="0"/>
    <n v="0"/>
    <n v="0"/>
    <n v="0"/>
    <n v="0"/>
    <n v="0"/>
    <n v="0"/>
    <n v="0"/>
    <n v="0"/>
    <n v="0"/>
    <n v="0"/>
    <n v="0"/>
    <n v="0"/>
    <n v="0"/>
    <n v="0"/>
  </r>
  <r>
    <x v="2"/>
    <x v="28"/>
    <x v="33"/>
    <n v="0"/>
    <n v="0"/>
    <n v="0"/>
    <n v="0"/>
    <n v="0"/>
    <n v="0"/>
    <n v="0"/>
    <n v="0"/>
    <n v="0"/>
    <n v="0"/>
    <n v="0"/>
    <n v="0"/>
    <n v="0"/>
    <n v="0"/>
    <n v="0"/>
  </r>
  <r>
    <x v="2"/>
    <x v="28"/>
    <x v="34"/>
    <n v="0"/>
    <n v="0"/>
    <n v="0"/>
    <n v="0"/>
    <n v="0"/>
    <n v="0"/>
    <n v="0"/>
    <n v="0"/>
    <n v="0"/>
    <n v="0"/>
    <n v="0"/>
    <n v="0"/>
    <n v="0"/>
    <n v="0"/>
    <n v="0"/>
  </r>
  <r>
    <x v="2"/>
    <x v="28"/>
    <x v="35"/>
    <n v="0"/>
    <n v="0"/>
    <n v="0"/>
    <n v="0"/>
    <n v="0"/>
    <n v="0"/>
    <n v="0"/>
    <n v="0"/>
    <n v="0"/>
    <n v="0"/>
    <n v="0"/>
    <n v="0"/>
    <n v="0"/>
    <n v="0"/>
    <n v="0"/>
  </r>
  <r>
    <x v="2"/>
    <x v="28"/>
    <x v="36"/>
    <n v="0"/>
    <n v="0"/>
    <n v="0"/>
    <n v="0"/>
    <n v="0"/>
    <n v="0"/>
    <n v="0"/>
    <n v="0"/>
    <n v="0"/>
    <n v="0"/>
    <n v="0"/>
    <n v="0"/>
    <n v="0"/>
    <n v="0"/>
    <n v="0"/>
  </r>
  <r>
    <x v="2"/>
    <x v="28"/>
    <x v="37"/>
    <n v="0"/>
    <n v="0"/>
    <n v="0"/>
    <n v="0"/>
    <n v="0"/>
    <n v="0"/>
    <n v="0"/>
    <n v="0"/>
    <n v="0"/>
    <n v="0"/>
    <n v="0"/>
    <n v="0"/>
    <n v="0"/>
    <n v="0"/>
    <n v="0"/>
  </r>
  <r>
    <x v="2"/>
    <x v="28"/>
    <x v="38"/>
    <n v="0"/>
    <n v="0"/>
    <n v="0"/>
    <n v="0"/>
    <n v="0"/>
    <n v="0"/>
    <n v="0"/>
    <n v="0"/>
    <n v="0"/>
    <n v="0"/>
    <n v="0"/>
    <n v="0"/>
    <n v="0"/>
    <n v="0"/>
    <n v="0"/>
  </r>
  <r>
    <x v="2"/>
    <x v="28"/>
    <x v="39"/>
    <n v="0"/>
    <n v="0"/>
    <n v="0"/>
    <n v="0"/>
    <n v="0"/>
    <n v="0"/>
    <n v="0"/>
    <n v="0"/>
    <n v="0"/>
    <n v="0"/>
    <n v="0"/>
    <n v="0"/>
    <n v="0"/>
    <n v="0"/>
    <n v="0"/>
  </r>
  <r>
    <x v="2"/>
    <x v="28"/>
    <x v="40"/>
    <n v="0"/>
    <n v="0"/>
    <n v="0"/>
    <n v="0"/>
    <n v="0"/>
    <n v="0"/>
    <n v="0"/>
    <n v="0"/>
    <n v="0"/>
    <n v="0"/>
    <n v="0"/>
    <n v="0"/>
    <n v="0"/>
    <n v="0"/>
    <n v="0"/>
  </r>
  <r>
    <x v="2"/>
    <x v="28"/>
    <x v="41"/>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D4688-1A3F-45D1-B120-94B7DCA4B09E}"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C185:AV322" firstHeaderRow="1" firstDataRow="3" firstDataCol="1"/>
  <pivotFields count="18">
    <pivotField axis="axisCol" showAll="0">
      <items count="4">
        <item x="0"/>
        <item x="2"/>
        <item x="1"/>
        <item t="default"/>
      </items>
    </pivotField>
    <pivotField axis="axisRow" multipleItemSelectionAllowed="1" showAll="0">
      <items count="72">
        <item m="1" x="42"/>
        <item m="1" x="37"/>
        <item m="1" x="68"/>
        <item m="1" x="41"/>
        <item m="1" x="43"/>
        <item m="1" x="44"/>
        <item m="1" x="46"/>
        <item m="1" x="47"/>
        <item m="1" x="38"/>
        <item m="1" x="35"/>
        <item m="1" x="39"/>
        <item m="1" x="40"/>
        <item m="1" x="34"/>
        <item m="1" x="45"/>
        <item m="1" x="70"/>
        <item m="1" x="69"/>
        <item m="1" x="32"/>
        <item m="1" x="60"/>
        <item m="1" x="50"/>
        <item m="1" x="48"/>
        <item m="1" x="61"/>
        <item m="1" x="67"/>
        <item m="1" x="58"/>
        <item m="1" x="31"/>
        <item m="1" x="62"/>
        <item m="1" x="65"/>
        <item m="1" x="36"/>
        <item m="1" x="57"/>
        <item m="1" x="30"/>
        <item m="1" x="66"/>
        <item m="1" x="63"/>
        <item m="1" x="59"/>
        <item m="1" x="56"/>
        <item m="1" x="55"/>
        <item m="1" x="52"/>
        <item m="1" x="29"/>
        <item m="1" x="54"/>
        <item m="1" x="64"/>
        <item m="1" x="53"/>
        <item m="1" x="33"/>
        <item m="1" x="49"/>
        <item m="1" x="51"/>
        <item x="0"/>
        <item h="1" x="1"/>
        <item h="1" x="2"/>
        <item h="1" x="3"/>
        <item h="1" x="4"/>
        <item h="1" x="5"/>
        <item h="1" x="6"/>
        <item h="1" x="7"/>
        <item h="1" x="8"/>
        <item x="9"/>
        <item x="10"/>
        <item x="11"/>
        <item h="1" x="12"/>
        <item h="1" x="13"/>
        <item h="1" x="14"/>
        <item h="1" x="15"/>
        <item h="1" x="16"/>
        <item h="1" x="17"/>
        <item h="1" x="18"/>
        <item h="1" x="19"/>
        <item h="1" x="20"/>
        <item h="1" x="21"/>
        <item h="1" x="22"/>
        <item h="1" x="23"/>
        <item h="1" x="24"/>
        <item h="1" x="25"/>
        <item h="1" x="26"/>
        <item h="1" x="27"/>
        <item x="28"/>
        <item t="default"/>
      </items>
    </pivotField>
    <pivotField axis="axisRow" multipleItemSelectionAllowed="1" showAll="0" sortType="descending">
      <items count="72">
        <item m="1" x="42"/>
        <item m="1" x="44"/>
        <item m="1" x="45"/>
        <item m="1" x="47"/>
        <item m="1" x="49"/>
        <item m="1" x="50"/>
        <item m="1" x="46"/>
        <item m="1" x="52"/>
        <item m="1" x="53"/>
        <item m="1" x="55"/>
        <item m="1" x="56"/>
        <item m="1" x="57"/>
        <item m="1" x="59"/>
        <item m="1" x="60"/>
        <item m="1" x="61"/>
        <item m="1" x="63"/>
        <item m="1" x="64"/>
        <item m="1" x="65"/>
        <item m="1" x="67"/>
        <item m="1" x="68"/>
        <item m="1" x="69"/>
        <item m="1" x="70"/>
        <item m="1" x="43"/>
        <item m="1" x="48"/>
        <item m="1" x="51"/>
        <item m="1" x="54"/>
        <item m="1" x="58"/>
        <item m="1" x="62"/>
        <item m="1" x="66"/>
        <item x="0"/>
        <item x="1"/>
        <item x="2"/>
        <item x="3"/>
        <item x="4"/>
        <item h="1" x="5"/>
        <item h="1" x="6"/>
        <item x="7"/>
        <item h="1" x="8"/>
        <item h="1" x="9"/>
        <item h="1" x="10"/>
        <item h="1" x="11"/>
        <item h="1" x="12"/>
        <item h="1" x="13"/>
        <item h="1" x="14"/>
        <item h="1" x="15"/>
        <item h="1" x="16"/>
        <item h="1" x="17"/>
        <item h="1" x="18"/>
        <item x="19"/>
        <item x="20"/>
        <item x="21"/>
        <item x="22"/>
        <item x="23"/>
        <item x="24"/>
        <item x="25"/>
        <item x="26"/>
        <item x="27"/>
        <item x="28"/>
        <item x="29"/>
        <item x="30"/>
        <item x="31"/>
        <item x="32"/>
        <item x="33"/>
        <item x="34"/>
        <item x="35"/>
        <item x="36"/>
        <item x="37"/>
        <item x="38"/>
        <item h="1" x="39"/>
        <item h="1" x="40"/>
        <item h="1" x="41"/>
        <item t="default"/>
      </items>
      <autoSortScope>
        <pivotArea dataOnly="0" outline="0" fieldPosition="0">
          <references count="1">
            <reference field="4294967294" count="1" selected="0">
              <x v="11"/>
            </reference>
          </references>
        </pivotArea>
      </autoSortScope>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1"/>
    <field x="2"/>
  </rowFields>
  <rowItems count="135">
    <i>
      <x v="42"/>
    </i>
    <i r="1">
      <x v="29"/>
    </i>
    <i r="1">
      <x v="65"/>
    </i>
    <i r="1">
      <x v="33"/>
    </i>
    <i r="1">
      <x v="51"/>
    </i>
    <i r="1">
      <x v="36"/>
    </i>
    <i r="1">
      <x v="63"/>
    </i>
    <i r="1">
      <x v="50"/>
    </i>
    <i r="1">
      <x v="64"/>
    </i>
    <i r="1">
      <x v="61"/>
    </i>
    <i r="1">
      <x v="57"/>
    </i>
    <i r="1">
      <x v="58"/>
    </i>
    <i r="1">
      <x v="62"/>
    </i>
    <i r="1">
      <x v="54"/>
    </i>
    <i r="1">
      <x v="60"/>
    </i>
    <i r="1">
      <x v="66"/>
    </i>
    <i r="1">
      <x v="59"/>
    </i>
    <i r="1">
      <x v="48"/>
    </i>
    <i r="1">
      <x v="56"/>
    </i>
    <i r="1">
      <x v="31"/>
    </i>
    <i r="1">
      <x v="53"/>
    </i>
    <i r="1">
      <x v="49"/>
    </i>
    <i r="1">
      <x v="30"/>
    </i>
    <i r="1">
      <x v="52"/>
    </i>
    <i r="1">
      <x v="55"/>
    </i>
    <i r="1">
      <x v="32"/>
    </i>
    <i r="1">
      <x v="67"/>
    </i>
    <i>
      <x v="51"/>
    </i>
    <i r="1">
      <x v="57"/>
    </i>
    <i r="1">
      <x v="65"/>
    </i>
    <i r="1">
      <x v="61"/>
    </i>
    <i r="1">
      <x v="30"/>
    </i>
    <i r="1">
      <x v="55"/>
    </i>
    <i r="1">
      <x v="31"/>
    </i>
    <i r="1">
      <x v="59"/>
    </i>
    <i r="1">
      <x v="32"/>
    </i>
    <i r="1">
      <x v="63"/>
    </i>
    <i r="1">
      <x v="33"/>
    </i>
    <i r="1">
      <x v="67"/>
    </i>
    <i r="1">
      <x v="36"/>
    </i>
    <i r="1">
      <x v="56"/>
    </i>
    <i r="1">
      <x v="48"/>
    </i>
    <i r="1">
      <x v="58"/>
    </i>
    <i r="1">
      <x v="49"/>
    </i>
    <i r="1">
      <x v="60"/>
    </i>
    <i r="1">
      <x v="50"/>
    </i>
    <i r="1">
      <x v="62"/>
    </i>
    <i r="1">
      <x v="51"/>
    </i>
    <i r="1">
      <x v="64"/>
    </i>
    <i r="1">
      <x v="52"/>
    </i>
    <i r="1">
      <x v="66"/>
    </i>
    <i r="1">
      <x v="53"/>
    </i>
    <i r="1">
      <x v="29"/>
    </i>
    <i r="1">
      <x v="54"/>
    </i>
    <i>
      <x v="52"/>
    </i>
    <i r="1">
      <x v="29"/>
    </i>
    <i r="1">
      <x v="65"/>
    </i>
    <i r="1">
      <x v="36"/>
    </i>
    <i r="1">
      <x v="51"/>
    </i>
    <i r="1">
      <x v="50"/>
    </i>
    <i r="1">
      <x v="63"/>
    </i>
    <i r="1">
      <x v="64"/>
    </i>
    <i r="1">
      <x v="61"/>
    </i>
    <i r="1">
      <x v="60"/>
    </i>
    <i r="1">
      <x v="62"/>
    </i>
    <i r="1">
      <x v="57"/>
    </i>
    <i r="1">
      <x v="54"/>
    </i>
    <i r="1">
      <x v="59"/>
    </i>
    <i r="1">
      <x v="66"/>
    </i>
    <i r="1">
      <x v="56"/>
    </i>
    <i r="1">
      <x v="58"/>
    </i>
    <i r="1">
      <x v="53"/>
    </i>
    <i r="1">
      <x v="49"/>
    </i>
    <i r="1">
      <x v="30"/>
    </i>
    <i r="1">
      <x v="55"/>
    </i>
    <i r="1">
      <x v="32"/>
    </i>
    <i r="1">
      <x v="52"/>
    </i>
    <i r="1">
      <x v="31"/>
    </i>
    <i r="1">
      <x v="67"/>
    </i>
    <i r="1">
      <x v="33"/>
    </i>
    <i r="1">
      <x v="48"/>
    </i>
    <i>
      <x v="53"/>
    </i>
    <i r="1">
      <x v="29"/>
    </i>
    <i r="1">
      <x v="65"/>
    </i>
    <i r="1">
      <x v="36"/>
    </i>
    <i r="1">
      <x v="51"/>
    </i>
    <i r="1">
      <x v="50"/>
    </i>
    <i r="1">
      <x v="64"/>
    </i>
    <i r="1">
      <x v="63"/>
    </i>
    <i r="1">
      <x v="48"/>
    </i>
    <i r="1">
      <x v="61"/>
    </i>
    <i r="1">
      <x v="60"/>
    </i>
    <i r="1">
      <x v="62"/>
    </i>
    <i r="1">
      <x v="66"/>
    </i>
    <i r="1">
      <x v="57"/>
    </i>
    <i r="1">
      <x v="58"/>
    </i>
    <i r="1">
      <x v="59"/>
    </i>
    <i r="1">
      <x v="56"/>
    </i>
    <i r="1">
      <x v="49"/>
    </i>
    <i r="1">
      <x v="30"/>
    </i>
    <i r="1">
      <x v="32"/>
    </i>
    <i r="1">
      <x v="53"/>
    </i>
    <i r="1">
      <x v="52"/>
    </i>
    <i r="1">
      <x v="55"/>
    </i>
    <i r="1">
      <x v="33"/>
    </i>
    <i r="1">
      <x v="31"/>
    </i>
    <i r="1">
      <x v="67"/>
    </i>
    <i r="1">
      <x v="54"/>
    </i>
    <i>
      <x v="70"/>
    </i>
    <i r="1">
      <x v="29"/>
    </i>
    <i r="1">
      <x v="33"/>
    </i>
    <i r="1">
      <x v="52"/>
    </i>
    <i r="1">
      <x v="60"/>
    </i>
    <i r="1">
      <x v="56"/>
    </i>
    <i r="1">
      <x v="66"/>
    </i>
    <i r="1">
      <x v="31"/>
    </i>
    <i r="1">
      <x v="58"/>
    </i>
    <i r="1">
      <x v="36"/>
    </i>
    <i r="1">
      <x v="62"/>
    </i>
    <i r="1">
      <x v="48"/>
    </i>
    <i r="1">
      <x v="55"/>
    </i>
    <i r="1">
      <x v="49"/>
    </i>
    <i r="1">
      <x v="57"/>
    </i>
    <i r="1">
      <x v="50"/>
    </i>
    <i r="1">
      <x v="59"/>
    </i>
    <i r="1">
      <x v="51"/>
    </i>
    <i r="1">
      <x v="61"/>
    </i>
    <i r="1">
      <x v="63"/>
    </i>
    <i r="1">
      <x v="32"/>
    </i>
    <i r="1">
      <x v="64"/>
    </i>
    <i r="1">
      <x v="65"/>
    </i>
    <i r="1">
      <x v="53"/>
    </i>
    <i r="1">
      <x v="30"/>
    </i>
    <i r="1">
      <x v="67"/>
    </i>
    <i r="1">
      <x v="54"/>
    </i>
  </rowItems>
  <colFields count="2">
    <field x="0"/>
    <field x="-2"/>
  </colFields>
  <colItems count="45">
    <i>
      <x/>
      <x/>
    </i>
    <i r="1" i="1">
      <x v="1"/>
    </i>
    <i r="1" i="2">
      <x v="2"/>
    </i>
    <i r="1" i="3">
      <x v="3"/>
    </i>
    <i r="1" i="4">
      <x v="4"/>
    </i>
    <i r="1" i="5">
      <x v="5"/>
    </i>
    <i r="1" i="6">
      <x v="6"/>
    </i>
    <i r="1" i="7">
      <x v="7"/>
    </i>
    <i r="1" i="8">
      <x v="8"/>
    </i>
    <i r="1" i="9">
      <x v="9"/>
    </i>
    <i r="1" i="10">
      <x v="10"/>
    </i>
    <i r="1" i="11">
      <x v="11"/>
    </i>
    <i r="1" i="12">
      <x v="12"/>
    </i>
    <i r="1" i="13">
      <x v="13"/>
    </i>
    <i r="1" i="14">
      <x v="14"/>
    </i>
    <i>
      <x v="1"/>
      <x/>
    </i>
    <i r="1" i="1">
      <x v="1"/>
    </i>
    <i r="1" i="2">
      <x v="2"/>
    </i>
    <i r="1" i="3">
      <x v="3"/>
    </i>
    <i r="1" i="4">
      <x v="4"/>
    </i>
    <i r="1" i="5">
      <x v="5"/>
    </i>
    <i r="1" i="6">
      <x v="6"/>
    </i>
    <i r="1" i="7">
      <x v="7"/>
    </i>
    <i r="1" i="8">
      <x v="8"/>
    </i>
    <i r="1" i="9">
      <x v="9"/>
    </i>
    <i r="1" i="10">
      <x v="10"/>
    </i>
    <i r="1" i="11">
      <x v="11"/>
    </i>
    <i r="1" i="12">
      <x v="12"/>
    </i>
    <i r="1" i="13">
      <x v="13"/>
    </i>
    <i r="1" i="14">
      <x v="14"/>
    </i>
    <i>
      <x v="2"/>
      <x/>
    </i>
    <i r="1" i="1">
      <x v="1"/>
    </i>
    <i r="1" i="2">
      <x v="2"/>
    </i>
    <i r="1" i="3">
      <x v="3"/>
    </i>
    <i r="1" i="4">
      <x v="4"/>
    </i>
    <i r="1" i="5">
      <x v="5"/>
    </i>
    <i r="1" i="6">
      <x v="6"/>
    </i>
    <i r="1" i="7">
      <x v="7"/>
    </i>
    <i r="1" i="8">
      <x v="8"/>
    </i>
    <i r="1" i="9">
      <x v="9"/>
    </i>
    <i r="1" i="10">
      <x v="10"/>
    </i>
    <i r="1" i="11">
      <x v="11"/>
    </i>
    <i r="1" i="12">
      <x v="12"/>
    </i>
    <i r="1" i="13">
      <x v="13"/>
    </i>
    <i r="1" i="14">
      <x v="14"/>
    </i>
  </colItems>
  <dataFields count="15">
    <dataField name="Sum of 2008" fld="3" baseField="1" baseItem="42"/>
    <dataField name="Sum of 2009" fld="4" baseField="1" baseItem="42"/>
    <dataField name="Sum of 2010" fld="5" baseField="1" baseItem="42"/>
    <dataField name="Sum of 2011" fld="6" baseField="1" baseItem="42"/>
    <dataField name="Sum of 2012" fld="7" baseField="2" baseItem="36"/>
    <dataField name="Sum of 2013" fld="8" baseField="2" baseItem="36"/>
    <dataField name="Sum of 2014" fld="9" baseField="2" baseItem="36"/>
    <dataField name="Sum of 2015" fld="10" baseField="2" baseItem="36"/>
    <dataField name="Sum of 2016" fld="11" baseField="2" baseItem="36"/>
    <dataField name="Sum of 2017" fld="12" baseField="1" baseItem="42"/>
    <dataField name="Sum of 2018" fld="13" baseField="1" baseItem="42"/>
    <dataField name="Sum of 2019" fld="14" baseField="1" baseItem="42"/>
    <dataField name="Sum of 2020" fld="15" baseField="1" baseItem="42"/>
    <dataField name="Sum of 2021" fld="16" baseField="1" baseItem="42"/>
    <dataField name="Sum of 2022" fld="17" baseField="1" baseItem="42"/>
  </data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B3DFDFA-B67E-4774-A69F-57C41595AEE8}" name="sys_næring_nas" displayName="sys_næring_nas" ref="A30:R53" totalsRowShown="0" headerRowDxfId="96">
  <autoFilter ref="A30:R53" xr:uid="{BB3DFDFA-B67E-4774-A69F-57C41595AEE8}"/>
  <tableColumns count="18">
    <tableColumn id="1" xr3:uid="{ADA24A56-00CC-4CD5-AAB5-6F86B8A58A4E}" name="Næring FNR"/>
    <tableColumn id="2" xr3:uid="{2D15BF3F-41CF-4521-8DBD-EB5F7E087CE9}" name="2008" dataDxfId="95">
      <calculatedColumnFormula>SUMIF('SSB Sysselsetting'!$Z$5:$Z$835,$A31,Uttrekk_sys_nas[2008])</calculatedColumnFormula>
    </tableColumn>
    <tableColumn id="3" xr3:uid="{98A943A7-A43A-41A8-886C-32C47B1D868B}" name="2009" dataDxfId="94">
      <calculatedColumnFormula>SUMIF('SSB Sysselsetting'!$Z$5:$Z$835,$A31,Uttrekk_sys_nas[2009])</calculatedColumnFormula>
    </tableColumn>
    <tableColumn id="4" xr3:uid="{EA495FC5-2F8A-4463-92B4-CCBDA62CAA3F}" name="2010" dataDxfId="93">
      <calculatedColumnFormula>SUMIF('SSB Sysselsetting'!$Z$5:$Z$835,$A31,Uttrekk_sys_nas[2010])</calculatedColumnFormula>
    </tableColumn>
    <tableColumn id="5" xr3:uid="{66FF6392-A532-4611-8949-C20E447939B1}" name="2011" dataDxfId="92">
      <calculatedColumnFormula>SUMIF('SSB Sysselsetting'!$Z$5:$Z$835,$A31,Uttrekk_sys_nas[2011])</calculatedColumnFormula>
    </tableColumn>
    <tableColumn id="6" xr3:uid="{67977DD9-B659-430C-9434-684391D74F4C}" name="2012" dataDxfId="91">
      <calculatedColumnFormula>SUMIF('SSB Sysselsetting'!$Z$5:$Z$835,$A31,Uttrekk_sys_nas[2012])</calculatedColumnFormula>
    </tableColumn>
    <tableColumn id="7" xr3:uid="{790EC3B4-2EE8-439A-BCF6-4B80E4BED5D5}" name="2013" dataDxfId="90">
      <calculatedColumnFormula>SUMIF('SSB Sysselsetting'!$Z$5:$Z$835,$A31,Uttrekk_sys_nas[2013])</calculatedColumnFormula>
    </tableColumn>
    <tableColumn id="8" xr3:uid="{E1EA4801-8B49-4FC8-9029-9A833DA51682}" name="2014" dataDxfId="89">
      <calculatedColumnFormula>SUMIF('SSB Sysselsetting'!$Z$5:$Z$835,$A31,Uttrekk_sys_nas[2014])</calculatedColumnFormula>
    </tableColumn>
    <tableColumn id="9" xr3:uid="{15822FEF-5E03-4BD6-9687-7D84D8BC1A57}" name="2015" dataDxfId="88">
      <calculatedColumnFormula>SUMIF('SSB Sysselsetting'!$Z$5:$Z$835,$A31,Uttrekk_sys_nas[2015])</calculatedColumnFormula>
    </tableColumn>
    <tableColumn id="10" xr3:uid="{608EEE6E-9200-4AB0-97C5-ED50102B0B83}" name="2016" dataDxfId="87">
      <calculatedColumnFormula>SUMIF('SSB Sysselsetting'!$Z$5:$Z$835,$A31,Uttrekk_sys_nas[2016])</calculatedColumnFormula>
    </tableColumn>
    <tableColumn id="11" xr3:uid="{415BCA80-7990-43CA-9C1C-00C4FFD6764A}" name="2017" dataDxfId="86">
      <calculatedColumnFormula>SUMIF('SSB Sysselsetting'!$Z$5:$Z$835,$A31,Uttrekk_sys_nas[2017])</calculatedColumnFormula>
    </tableColumn>
    <tableColumn id="12" xr3:uid="{F0E8A27A-A050-49EA-B138-69B56D83EEA3}" name="2018" dataDxfId="85">
      <calculatedColumnFormula>SUMIF('SSB Sysselsetting'!$Z$5:$Z$835,$A31,Uttrekk_sys_nas[2018])</calculatedColumnFormula>
    </tableColumn>
    <tableColumn id="13" xr3:uid="{73930E20-5F05-41FB-83C9-FB050D6DBFAA}" name="2019" dataDxfId="84">
      <calculatedColumnFormula>SUMIF('SSB Sysselsetting'!$Z$5:$Z$835,$A31,Uttrekk_sys_nas[2019])</calculatedColumnFormula>
    </tableColumn>
    <tableColumn id="14" xr3:uid="{B32DBA45-2605-4C96-88DA-C22162AA4506}" name="2020" dataDxfId="83">
      <calculatedColumnFormula>SUMIF('SSB Sysselsetting'!$Z$5:$Z$835,$A31,Uttrekk_sys_nas[2020])</calculatedColumnFormula>
    </tableColumn>
    <tableColumn id="15" xr3:uid="{5CA0DA5A-C7D3-4981-8281-D10EA4679787}" name="2021" dataDxfId="82">
      <calculatedColumnFormula>SUMIF('SSB Sysselsetting'!$Z$5:$Z$835,$A31,Uttrekk_sys_nas[2021])</calculatedColumnFormula>
    </tableColumn>
    <tableColumn id="16" xr3:uid="{6EB89EA0-E701-47D6-90D4-00A202FB2A0B}" name="2022" dataDxfId="81">
      <calculatedColumnFormula>SUMIF('SSB Sysselsetting'!$Z$5:$Z$835,$A31,Uttrekk_sys_nas[2022])</calculatedColumnFormula>
    </tableColumn>
    <tableColumn id="17" xr3:uid="{91E96B48-388A-4268-B7AC-662517EE9055}" name="2023" dataDxfId="80">
      <calculatedColumnFormula>SUMIF('SSB Sysselsetting'!$Z$5:$Z$835,$A31,Uttrekk_sys_nas[2023])</calculatedColumnFormula>
    </tableColumn>
    <tableColumn id="18" xr3:uid="{30721F4B-6C98-4D44-B8B2-D09814C004CC}" name="2024" dataDxfId="79">
      <calculatedColumnFormula>SUMIF('SSB Sysselsetting'!$Z$5:$Z$835,$A31,Uttrekk_sys_nas[2024])</calculatedColumnFormula>
    </tableColumn>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B0B8963-B675-46B8-A8E9-D03522AD0637}" name="sys_næring_tfk" displayName="sys_næring_tfk" ref="A3:R26" totalsRowShown="0" headerRowDxfId="78">
  <autoFilter ref="A3:R26" xr:uid="{FB0B8963-B675-46B8-A8E9-D03522AD0637}"/>
  <tableColumns count="18">
    <tableColumn id="1" xr3:uid="{EC857488-654C-4784-BAB5-802E8C4CA2FE}" name="Næring FNR"/>
    <tableColumn id="2" xr3:uid="{301FF114-2EE2-4A7C-9810-547327236DE7}" name="2008" dataDxfId="77">
      <calculatedColumnFormula>SUMIF('SSB Sysselsetting'!$C$5:$C$835,$A4,Uttrekk_sys_TFK[2008])</calculatedColumnFormula>
    </tableColumn>
    <tableColumn id="3" xr3:uid="{FAA75D34-CACF-449C-83C2-ED224F42C0DE}" name="2009" dataDxfId="76">
      <calculatedColumnFormula>SUMIF('SSB Sysselsetting'!$C$5:$C$835,$A4,Uttrekk_sys_TFK[2009])</calculatedColumnFormula>
    </tableColumn>
    <tableColumn id="4" xr3:uid="{97215607-D93F-4F06-8772-D29F8D3C4487}" name="2010" dataDxfId="75">
      <calculatedColumnFormula>SUMIF('SSB Sysselsetting'!$C$5:$C$835,$A4,Uttrekk_sys_TFK[2010])</calculatedColumnFormula>
    </tableColumn>
    <tableColumn id="5" xr3:uid="{316CADAA-4A0A-42D5-9185-AD6D173348B1}" name="2011" dataDxfId="74">
      <calculatedColumnFormula>SUMIF('SSB Sysselsetting'!$C$5:$C$835,$A4,Uttrekk_sys_TFK[2011])</calculatedColumnFormula>
    </tableColumn>
    <tableColumn id="6" xr3:uid="{FDFA19A5-504B-4C07-BA7A-D3AFFD415317}" name="2012" dataDxfId="73">
      <calculatedColumnFormula>SUMIF('SSB Sysselsetting'!$C$5:$C$835,$A4,Uttrekk_sys_TFK[2012])</calculatedColumnFormula>
    </tableColumn>
    <tableColumn id="7" xr3:uid="{FC06EA2C-43C5-42D4-AC30-D4151461D49F}" name="2013" dataDxfId="72">
      <calculatedColumnFormula>SUMIF('SSB Sysselsetting'!$C$5:$C$835,$A4,Uttrekk_sys_TFK[2013])</calculatedColumnFormula>
    </tableColumn>
    <tableColumn id="8" xr3:uid="{CF047DE9-9B42-4AAD-96B2-330E9EF68133}" name="2014" dataDxfId="71">
      <calculatedColumnFormula>SUMIF('SSB Sysselsetting'!$C$5:$C$835,$A4,Uttrekk_sys_TFK[2014])</calculatedColumnFormula>
    </tableColumn>
    <tableColumn id="9" xr3:uid="{B553A4C1-7777-4E7B-8B20-9658167F1AB5}" name="2015" dataDxfId="70">
      <calculatedColumnFormula>SUMIF('SSB Sysselsetting'!$C$5:$C$835,$A4,Uttrekk_sys_TFK[2015])</calculatedColumnFormula>
    </tableColumn>
    <tableColumn id="10" xr3:uid="{0CC87D39-24C5-4AD6-B1B1-EF3CB203E170}" name="2016" dataDxfId="69">
      <calculatedColumnFormula>SUMIF('SSB Sysselsetting'!$C$5:$C$835,$A4,Uttrekk_sys_TFK[2016])</calculatedColumnFormula>
    </tableColumn>
    <tableColumn id="11" xr3:uid="{061B3408-24C9-4086-9202-F456B740F5DD}" name="2017" dataDxfId="68">
      <calculatedColumnFormula>SUMIF('SSB Sysselsetting'!$C$5:$C$835,$A4,Uttrekk_sys_TFK[2017])</calculatedColumnFormula>
    </tableColumn>
    <tableColumn id="12" xr3:uid="{A909D1AA-1705-4DDF-A20F-CDA3B0F8D2C1}" name="2018" dataDxfId="67">
      <calculatedColumnFormula>SUMIF('SSB Sysselsetting'!$C$5:$C$835,$A4,Uttrekk_sys_TFK[2018])</calculatedColumnFormula>
    </tableColumn>
    <tableColumn id="13" xr3:uid="{32EE10A6-5BC7-41DB-BA83-3D79797553CC}" name="2019" dataDxfId="66">
      <calculatedColumnFormula>SUMIF('SSB Sysselsetting'!$C$5:$C$835,$A4,Uttrekk_sys_TFK[2019])</calculatedColumnFormula>
    </tableColumn>
    <tableColumn id="14" xr3:uid="{3B0C257A-79D8-4C00-BFB1-8DFD669D2EF9}" name="2020" dataDxfId="65">
      <calculatedColumnFormula>SUMIF('SSB Sysselsetting'!$C$5:$C$835,$A4,Uttrekk_sys_TFK[2020])</calculatedColumnFormula>
    </tableColumn>
    <tableColumn id="15" xr3:uid="{F989A87E-C896-482E-A6A1-BB76B257F66F}" name="2021" dataDxfId="64">
      <calculatedColumnFormula>SUMIF('SSB Sysselsetting'!$C$5:$C$835,$A4,Uttrekk_sys_TFK[2021])</calculatedColumnFormula>
    </tableColumn>
    <tableColumn id="16" xr3:uid="{ED4F7B63-D26F-4554-AD8F-E8CD13DC91C6}" name="2022" dataDxfId="63">
      <calculatedColumnFormula>SUMIF('SSB Sysselsetting'!$C$5:$C$835,$A4,Uttrekk_sys_TFK[2022])</calculatedColumnFormula>
    </tableColumn>
    <tableColumn id="17" xr3:uid="{4F9611F7-562D-474D-B91C-963B18CF6ABE}" name="2023" dataDxfId="62">
      <calculatedColumnFormula>SUMIF('SSB Sysselsetting'!$C$5:$C$835,$A4,Uttrekk_sys_TFK[2023])</calculatedColumnFormula>
    </tableColumn>
    <tableColumn id="18" xr3:uid="{082FCADD-1822-42E9-B674-3A7854A92C9B}" name="2024" dataDxfId="61">
      <calculatedColumnFormula>SUMIF('SSB Sysselsetting'!$C$5:$C$835,$A4,Uttrekk_sys_TFK[2024])</calculatedColumnFormula>
    </tableColumn>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1364FC-058F-4099-8E00-65B9EA0566E8}" name="FNR" displayName="FNR" ref="A3:R423" totalsRowShown="0" headerRowDxfId="60">
  <autoFilter ref="A3:R423" xr:uid="{E11364FC-058F-4099-8E00-65B9EA0566E8}"/>
  <tableColumns count="18">
    <tableColumn id="1" xr3:uid="{8EBA560F-455A-4A3B-8DA6-158559A67AB9}" name="Verdi" dataDxfId="59"/>
    <tableColumn id="2" xr3:uid="{F44EEA8C-59A8-4455-8426-252F8B5B39C5}" name="Region" dataDxfId="58"/>
    <tableColumn id="3" xr3:uid="{C21694DF-B260-4618-8A97-970DEE52E2A4}" name="Næring" dataDxfId="57"/>
    <tableColumn id="4" xr3:uid="{2A11D599-F9E0-49EB-8362-7C6124E450DF}" name="2008" dataDxfId="56"/>
    <tableColumn id="5" xr3:uid="{65230668-0B7A-4D8C-B8B1-DFF3A0A3C58E}" name="2009" dataDxfId="55"/>
    <tableColumn id="6" xr3:uid="{3BAA3BAB-14F8-4919-AACD-76CF85A1EC7F}" name="2010" dataDxfId="54"/>
    <tableColumn id="7" xr3:uid="{1D95929C-92B0-4F57-95D4-F38CD2BBE5AE}" name="2011" dataDxfId="53"/>
    <tableColumn id="8" xr3:uid="{D905AB79-4FA3-466D-9AFB-7FE6BAC12314}" name="2012" dataDxfId="52"/>
    <tableColumn id="9" xr3:uid="{D1A0FECF-D803-4D8A-BCE8-BEDA240238A5}" name="2013" dataDxfId="51"/>
    <tableColumn id="10" xr3:uid="{0182C17F-023B-4080-B04B-4690B680FA21}" name="2014" dataDxfId="50"/>
    <tableColumn id="11" xr3:uid="{E43EAF3E-915D-4329-9A22-68EAE57324B2}" name="2015" dataDxfId="49"/>
    <tableColumn id="12" xr3:uid="{103EFF0C-1B96-4B64-9AFF-B0E97328CFE0}" name="2016" dataDxfId="48"/>
    <tableColumn id="13" xr3:uid="{AC54EE8E-908F-4BC1-BEF8-24558250CFE5}" name="2017" dataDxfId="47"/>
    <tableColumn id="14" xr3:uid="{5BC1335C-059C-4653-8DC7-617659FC2969}" name="2018" dataDxfId="46"/>
    <tableColumn id="15" xr3:uid="{37C7A1FC-7BE0-440B-B4E2-DD27F78EE19B}" name="2019" dataDxfId="45"/>
    <tableColumn id="16" xr3:uid="{0CD0BD89-116B-4A40-9E44-383D230979E7}" name="2020" dataDxfId="44"/>
    <tableColumn id="17" xr3:uid="{B5D82E33-5477-4513-B608-E3C8069BF10A}" name="2021" dataDxfId="43"/>
    <tableColumn id="18" xr3:uid="{07620DB3-6098-4AE1-A1AB-5435F4BF0D92}" name="2022" dataDxfId="42"/>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E9E685B-DADE-4BCD-99E1-E64FF6614E1E}" name="Uttrekk_sys_TFK" displayName="Uttrekk_sys_TFK" ref="A4:T835" totalsRowShown="0" headerRowDxfId="41">
  <autoFilter ref="A4:T835" xr:uid="{2E9E685B-DADE-4BCD-99E1-E64FF6614E1E}"/>
  <tableColumns count="20">
    <tableColumn id="1" xr3:uid="{23134805-882D-450B-9C09-D3135B245146}" name="Næringskode full" dataDxfId="40"/>
    <tableColumn id="2" xr3:uid="{96207A29-7440-4A24-BEDF-84CC6CA9C5FA}" name="Næringskode" dataDxfId="39"/>
    <tableColumn id="3" xr3:uid="{6893F3C3-E84A-4C34-A187-A471B7669E46}" name="Næring FNR" dataDxfId="38"/>
    <tableColumn id="4" xr3:uid="{0471C8EB-E31D-40E9-8FB5-3AAFB4F190E6}" name="2008" dataDxfId="37"/>
    <tableColumn id="5" xr3:uid="{4D8C00CB-4D29-432A-897D-6E4D0AAF9523}" name="2009" dataDxfId="36"/>
    <tableColumn id="6" xr3:uid="{2CA8E7BC-B829-4FBE-9ACF-521131BD802A}" name="2010" dataDxfId="35"/>
    <tableColumn id="7" xr3:uid="{AD5B7A3C-0B21-4F34-A2D5-5C93AA166655}" name="2011" dataDxfId="34"/>
    <tableColumn id="8" xr3:uid="{FCE3B0E7-8437-4ABA-BA8F-9735B65F2D81}" name="2012" dataDxfId="33"/>
    <tableColumn id="9" xr3:uid="{241CDC87-8423-4C01-84F5-51AFDD0A5D6C}" name="2013" dataDxfId="32"/>
    <tableColumn id="10" xr3:uid="{651F8C92-B955-4F1F-9F94-89ADBEAB9A7C}" name="2014" dataDxfId="31"/>
    <tableColumn id="11" xr3:uid="{F5C04A03-4A28-43F9-9D15-EB039A8D7E17}" name="2015" dataDxfId="30"/>
    <tableColumn id="12" xr3:uid="{9ABB9780-A6D5-47DB-BFAD-18FCCC14C1AF}" name="2016" dataDxfId="29"/>
    <tableColumn id="13" xr3:uid="{C4FD75DD-59A7-402D-AE19-DD25B48D04CE}" name="2017" dataDxfId="28"/>
    <tableColumn id="14" xr3:uid="{7D676EEA-8A7D-4347-B7A2-44A7E398CFED}" name="2018" dataDxfId="27"/>
    <tableColumn id="15" xr3:uid="{48C84F23-0084-403F-8DB3-14F99D121290}" name="2019" dataDxfId="26"/>
    <tableColumn id="16" xr3:uid="{8E39BEC9-D8FF-4518-9FCC-F3D3D55F6478}" name="2020" dataDxfId="25"/>
    <tableColumn id="17" xr3:uid="{45CC3A9A-0F0A-4E21-8558-4DBC17B05DDA}" name="2021" dataDxfId="24"/>
    <tableColumn id="18" xr3:uid="{7F91CBE0-E47B-4BF0-8512-B8CAEB97AEFD}" name="2022" dataDxfId="23"/>
    <tableColumn id="19" xr3:uid="{D7CCB18B-BB2D-4F76-B93C-C535BAB68C45}" name="2023" dataDxfId="22"/>
    <tableColumn id="20" xr3:uid="{E95B5B47-1810-4E47-9597-7104D1104E57}" name="2024" dataDxfId="21"/>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FCC9384-CA31-4071-AA33-7AA626EEB7CB}" name="Uttrekk_sys_nas" displayName="Uttrekk_sys_nas" ref="X4:AQ835" totalsRowShown="0" headerRowDxfId="20">
  <autoFilter ref="X4:AQ835" xr:uid="{7FCC9384-CA31-4071-AA33-7AA626EEB7CB}"/>
  <tableColumns count="20">
    <tableColumn id="1" xr3:uid="{FA30F1C4-2D20-45DC-8779-6ABA95773B80}" name="Næringskode full" dataDxfId="19"/>
    <tableColumn id="2" xr3:uid="{29E0A07A-3758-484C-86E9-23CB1A286B8E}" name="Næringskode" dataDxfId="18"/>
    <tableColumn id="3" xr3:uid="{2B541A8A-5470-4F39-95CA-A8487BD62512}" name="Næring FNR" dataDxfId="17"/>
    <tableColumn id="4" xr3:uid="{E4FAEEDF-F6C5-42CD-865A-4E4999B94DDC}" name="2008" dataDxfId="16"/>
    <tableColumn id="5" xr3:uid="{9048FEE9-AE5E-4128-AEBC-4956CE73B0DE}" name="2009" dataDxfId="15"/>
    <tableColumn id="6" xr3:uid="{D87F5411-951D-41EF-A26B-A822303550F2}" name="2010" dataDxfId="14"/>
    <tableColumn id="7" xr3:uid="{90217DB0-298B-4B6E-B787-3FE1BFB3A2D6}" name="2011" dataDxfId="13"/>
    <tableColumn id="8" xr3:uid="{85EC4D1A-CA87-4293-BEBD-1FAFB435EDF9}" name="2012" dataDxfId="12"/>
    <tableColumn id="9" xr3:uid="{9A6DE7F0-BC30-4903-8F9D-204808D09CA0}" name="2013" dataDxfId="11"/>
    <tableColumn id="10" xr3:uid="{020C5A95-23CB-4FC6-B606-84C7CBF1736B}" name="2014" dataDxfId="10"/>
    <tableColumn id="11" xr3:uid="{A08FE399-59E2-41F1-A4B1-9BC2572B1F32}" name="2015" dataDxfId="9"/>
    <tableColumn id="12" xr3:uid="{9F82B262-8A9E-4F50-949E-F8F4248E6EC0}" name="2016" dataDxfId="8"/>
    <tableColumn id="13" xr3:uid="{1D826833-ECE1-4D0D-948E-98108D9C96EC}" name="2017" dataDxfId="7"/>
    <tableColumn id="14" xr3:uid="{4802E9FA-5277-4361-891B-FDA7E89811AB}" name="2018" dataDxfId="6"/>
    <tableColumn id="15" xr3:uid="{3029FA9A-5532-410F-BD31-4C272246AE47}" name="2019" dataDxfId="5"/>
    <tableColumn id="16" xr3:uid="{764C4AAE-7684-426C-8936-023F56DBF026}" name="2020" dataDxfId="4"/>
    <tableColumn id="17" xr3:uid="{6E60CD4C-11BF-4F9A-AE46-A3D1E8E20B3D}" name="2021" dataDxfId="3"/>
    <tableColumn id="18" xr3:uid="{F73D8EE1-D18A-4FA3-8F6E-E68086499075}" name="2022" dataDxfId="2"/>
    <tableColumn id="19" xr3:uid="{0E7B67A9-935E-444F-8BE5-6990122FC7E9}" name="2023" dataDxfId="1"/>
    <tableColumn id="20" xr3:uid="{5A3A2F2A-F628-4A35-BA07-46049E2F42A2}" name="2024" dataDxfId="0"/>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44546A"/>
      </a:dk2>
      <a:lt2>
        <a:srgbClr val="E7E6E6"/>
      </a:lt2>
      <a:accent1>
        <a:srgbClr val="516C99"/>
      </a:accent1>
      <a:accent2>
        <a:srgbClr val="516C99"/>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54CF7-363F-4F48-8257-410E5843ADBC}">
  <sheetPr>
    <tabColor theme="9" tint="0.79998168889431442"/>
  </sheetPr>
  <dimension ref="B2:AH65"/>
  <sheetViews>
    <sheetView tabSelected="1" topLeftCell="A14" zoomScale="85" zoomScaleNormal="85" workbookViewId="0">
      <selection activeCell="Z36" sqref="Z36"/>
    </sheetView>
  </sheetViews>
  <sheetFormatPr baseColWidth="10" defaultColWidth="8.7109375" defaultRowHeight="15"/>
  <cols>
    <col min="1" max="1" width="4.5703125" customWidth="1"/>
    <col min="2" max="2" width="46.5703125" bestFit="1" customWidth="1"/>
    <col min="3" max="15" width="12" customWidth="1"/>
    <col min="16" max="16" width="10.5703125" customWidth="1"/>
    <col min="17" max="17" width="13.5703125" customWidth="1"/>
    <col min="18" max="18" width="16.140625" customWidth="1"/>
    <col min="21" max="21" width="11.85546875" customWidth="1"/>
    <col min="22" max="22" width="15.85546875" customWidth="1"/>
    <col min="25" max="25" width="10.5703125" customWidth="1"/>
    <col min="26" max="26" width="12.42578125" customWidth="1"/>
  </cols>
  <sheetData>
    <row r="2" spans="2:22" ht="28.5">
      <c r="B2" s="48" t="s">
        <v>835</v>
      </c>
    </row>
    <row r="3" spans="2:22">
      <c r="B3" t="s">
        <v>836</v>
      </c>
    </row>
    <row r="4" spans="2:22">
      <c r="P4" s="3"/>
    </row>
    <row r="6" spans="2:22" ht="21">
      <c r="B6" s="23" t="s">
        <v>840</v>
      </c>
    </row>
    <row r="7" spans="2:22">
      <c r="B7" s="19" t="s">
        <v>1841</v>
      </c>
      <c r="C7" s="19"/>
      <c r="K7" s="93" t="s">
        <v>1815</v>
      </c>
      <c r="L7" s="93"/>
      <c r="M7" s="93"/>
      <c r="N7" s="93"/>
      <c r="O7" s="93"/>
    </row>
    <row r="8" spans="2:22" s="15" customFormat="1" ht="25.5" customHeight="1">
      <c r="B8" s="16"/>
      <c r="C8" s="17">
        <v>2012</v>
      </c>
      <c r="D8" s="17">
        <v>2013</v>
      </c>
      <c r="E8" s="17">
        <v>2014</v>
      </c>
      <c r="F8" s="17">
        <v>2015</v>
      </c>
      <c r="G8" s="17">
        <v>2016</v>
      </c>
      <c r="H8" s="17">
        <v>2017</v>
      </c>
      <c r="I8" s="17">
        <v>2018</v>
      </c>
      <c r="J8" s="17">
        <v>2019</v>
      </c>
      <c r="K8" s="35">
        <v>2020</v>
      </c>
      <c r="L8" s="35">
        <v>2021</v>
      </c>
      <c r="M8" s="35">
        <v>2022</v>
      </c>
      <c r="N8" s="69">
        <v>2023</v>
      </c>
      <c r="O8" s="69">
        <v>2024</v>
      </c>
      <c r="Q8"/>
      <c r="R8"/>
      <c r="S8"/>
      <c r="T8"/>
      <c r="U8"/>
      <c r="V8"/>
    </row>
    <row r="9" spans="2:22">
      <c r="B9" s="11" t="s">
        <v>751</v>
      </c>
      <c r="C9" s="12"/>
      <c r="D9" s="12"/>
      <c r="E9" s="12"/>
      <c r="F9" s="12"/>
      <c r="G9" s="12"/>
      <c r="H9" s="12"/>
      <c r="I9" s="12"/>
      <c r="J9" s="12"/>
      <c r="K9" s="12"/>
      <c r="L9" s="12"/>
      <c r="M9" s="12"/>
      <c r="N9" s="63"/>
      <c r="O9" s="63"/>
    </row>
    <row r="10" spans="2:22">
      <c r="B10" s="20" t="s">
        <v>713</v>
      </c>
      <c r="C10" s="29" cm="1">
        <f t="array" ref="C10">_xlfn.XLOOKUP($B$9&amp;$B10,'FNR tidsserier'!$B$7:$B$182&amp;'FNR tidsserier'!$C$7:$C$182,INDEX('FNR tidsserier'!$D$7:$R$182,,MATCH(C$8,'FNR tidsserier'!$D$7:$R$7,0)),"ikke funnet")</f>
        <v>53232</v>
      </c>
      <c r="D10" s="29" cm="1">
        <f t="array" ref="D10">_xlfn.XLOOKUP($B$9&amp;$B10,'FNR tidsserier'!$B$7:$B$182&amp;'FNR tidsserier'!$C$7:$C$182,INDEX('FNR tidsserier'!$D$7:$R$182,,MATCH(D$8,'FNR tidsserier'!$D$7:$R$7,0)),"ikke funnet")</f>
        <v>55740</v>
      </c>
      <c r="E10" s="29" cm="1">
        <f t="array" ref="E10">_xlfn.XLOOKUP($B$9&amp;$B10,'FNR tidsserier'!$B$7:$B$182&amp;'FNR tidsserier'!$C$7:$C$182,INDEX('FNR tidsserier'!$D$7:$R$182,,MATCH(E$8,'FNR tidsserier'!$D$7:$R$7,0)),"ikke funnet")</f>
        <v>57692</v>
      </c>
      <c r="F10" s="29" cm="1">
        <f t="array" ref="F10">_xlfn.XLOOKUP($B$9&amp;$B10,'FNR tidsserier'!$B$7:$B$182&amp;'FNR tidsserier'!$C$7:$C$182,INDEX('FNR tidsserier'!$D$7:$R$182,,MATCH(F$8,'FNR tidsserier'!$D$7:$R$7,0)),"ikke funnet")</f>
        <v>62342</v>
      </c>
      <c r="G10" s="29" cm="1">
        <f t="array" ref="G10">_xlfn.XLOOKUP($B$9&amp;$B10,'FNR tidsserier'!$B$7:$B$182&amp;'FNR tidsserier'!$C$7:$C$182,INDEX('FNR tidsserier'!$D$7:$R$182,,MATCH(G$8,'FNR tidsserier'!$D$7:$R$7,0)),"ikke funnet")</f>
        <v>62442</v>
      </c>
      <c r="H10" s="29" cm="1">
        <f t="array" ref="H10">_xlfn.XLOOKUP($B$9&amp;$B10,'FNR tidsserier'!$B$7:$B$182&amp;'FNR tidsserier'!$C$7:$C$182,INDEX('FNR tidsserier'!$D$7:$R$182,,MATCH(H$8,'FNR tidsserier'!$D$7:$R$7,0)),"ikke funnet")</f>
        <v>65409</v>
      </c>
      <c r="I10" s="29" cm="1">
        <f t="array" ref="I10">_xlfn.XLOOKUP($B$9&amp;$B10,'FNR tidsserier'!$B$7:$B$182&amp;'FNR tidsserier'!$C$7:$C$182,INDEX('FNR tidsserier'!$D$7:$R$182,,MATCH(I$8,'FNR tidsserier'!$D$7:$R$7,0)),"ikke funnet")</f>
        <v>70772</v>
      </c>
      <c r="J10" s="29" cm="1">
        <f t="array" ref="J10">_xlfn.XLOOKUP($B$9&amp;$B10,'FNR tidsserier'!$B$7:$B$182&amp;'FNR tidsserier'!$C$7:$C$182,INDEX('FNR tidsserier'!$D$7:$R$182,,MATCH(J$8,'FNR tidsserier'!$D$7:$R$7,0)),"ikke funnet")</f>
        <v>72842</v>
      </c>
      <c r="K10" s="22" cm="1">
        <f t="array" ref="K10">_xlfn.XLOOKUP($B$9&amp;$B10,'FNR tidsserier'!$B$7:$B$182&amp;'FNR tidsserier'!$C$7:$C$182,INDEX('FNR tidsserier'!$D$7:$R$182,,MATCH(K$8,'FNR tidsserier'!$D$7:$R$7,0)),"ikke funnet")</f>
        <v>71586.02170401359</v>
      </c>
      <c r="L10" s="22" cm="1">
        <f t="array" ref="L10">_xlfn.XLOOKUP($B$9&amp;$B10,'FNR tidsserier'!$B$7:$B$182&amp;'FNR tidsserier'!$C$7:$C$182,INDEX('FNR tidsserier'!$D$7:$R$182,,MATCH(L$8,'FNR tidsserier'!$D$7:$R$7,0)),"ikke funnet")</f>
        <v>80769.662593712463</v>
      </c>
      <c r="M10" s="22" cm="1">
        <f t="array" ref="M10">_xlfn.XLOOKUP($B$9&amp;$B10,'FNR tidsserier'!$B$7:$B$182&amp;'FNR tidsserier'!$C$7:$C$182,INDEX('FNR tidsserier'!$D$7:$R$182,,MATCH(M$8,'FNR tidsserier'!$D$7:$R$7,0)),"ikke funnet")</f>
        <v>89798.138011017683</v>
      </c>
      <c r="N10" s="71">
        <f>'FNR Telemark estimert'!H33</f>
        <v>86489.867636309529</v>
      </c>
      <c r="O10" s="71">
        <f>'FNR Telemark estimert'!I33</f>
        <v>87593.615641016397</v>
      </c>
    </row>
    <row r="11" spans="2:22">
      <c r="N11" s="2"/>
      <c r="O11" s="2"/>
    </row>
    <row r="12" spans="2:22">
      <c r="B12" s="11" t="s">
        <v>838</v>
      </c>
      <c r="C12" s="12"/>
      <c r="D12" s="12"/>
      <c r="E12" s="12"/>
      <c r="F12" s="12"/>
      <c r="G12" s="12"/>
      <c r="H12" s="12"/>
      <c r="I12" s="12"/>
      <c r="J12" s="12"/>
      <c r="K12" s="12"/>
      <c r="L12" s="12"/>
      <c r="M12" s="12"/>
      <c r="N12" s="63"/>
      <c r="O12" s="63"/>
    </row>
    <row r="13" spans="2:22">
      <c r="B13" s="20" t="s">
        <v>713</v>
      </c>
      <c r="C13" s="29" cm="1">
        <f t="array" ref="C13">_xlfn.XLOOKUP($B$12&amp;$B13,'FNR tidsserier'!$B$7:$B$182&amp;'FNR tidsserier'!$C$7:$C$182,INDEX('FNR tidsserier'!$D$7:$R$182,,MATCH(C$8,'FNR tidsserier'!$D$7:$R$7,0)),"ikke funnet")</f>
        <v>2027608</v>
      </c>
      <c r="D13" s="29" cm="1">
        <f t="array" ref="D13">_xlfn.XLOOKUP($B$12&amp;$B13,'FNR tidsserier'!$B$7:$B$182&amp;'FNR tidsserier'!$C$7:$C$182,INDEX('FNR tidsserier'!$D$7:$R$182,,MATCH(D$8,'FNR tidsserier'!$D$7:$R$7,0)),"ikke funnet")</f>
        <v>2144146</v>
      </c>
      <c r="E13" s="29" cm="1">
        <f t="array" ref="E13">_xlfn.XLOOKUP($B$12&amp;$B13,'FNR tidsserier'!$B$7:$B$182&amp;'FNR tidsserier'!$C$7:$C$182,INDEX('FNR tidsserier'!$D$7:$R$182,,MATCH(E$8,'FNR tidsserier'!$D$7:$R$7,0)),"ikke funnet")</f>
        <v>2249200</v>
      </c>
      <c r="F13" s="29" cm="1">
        <f t="array" ref="F13">_xlfn.XLOOKUP($B$12&amp;$B13,'FNR tidsserier'!$B$7:$B$182&amp;'FNR tidsserier'!$C$7:$C$182,INDEX('FNR tidsserier'!$D$7:$R$182,,MATCH(F$8,'FNR tidsserier'!$D$7:$R$7,0)),"ikke funnet")</f>
        <v>2338475</v>
      </c>
      <c r="G13" s="29" cm="1">
        <f t="array" ref="G13">_xlfn.XLOOKUP($B$12&amp;$B13,'FNR tidsserier'!$B$7:$B$182&amp;'FNR tidsserier'!$C$7:$C$182,INDEX('FNR tidsserier'!$D$7:$R$182,,MATCH(G$8,'FNR tidsserier'!$D$7:$R$7,0)),"ikke funnet")</f>
        <v>2396324</v>
      </c>
      <c r="H13" s="29" cm="1">
        <f t="array" ref="H13">_xlfn.XLOOKUP($B$12&amp;$B13,'FNR tidsserier'!$B$7:$B$182&amp;'FNR tidsserier'!$C$7:$C$182,INDEX('FNR tidsserier'!$D$7:$R$182,,MATCH(H$8,'FNR tidsserier'!$D$7:$R$7,0)),"ikke funnet")</f>
        <v>2481464</v>
      </c>
      <c r="I13" s="29" cm="1">
        <f t="array" ref="I13">_xlfn.XLOOKUP($B$12&amp;$B13,'FNR tidsserier'!$B$7:$B$182&amp;'FNR tidsserier'!$C$7:$C$182,INDEX('FNR tidsserier'!$D$7:$R$182,,MATCH(I$8,'FNR tidsserier'!$D$7:$R$7,0)),"ikke funnet")</f>
        <v>2593273</v>
      </c>
      <c r="J13" s="29" cm="1">
        <f t="array" ref="J13">_xlfn.XLOOKUP($B$12&amp;$B13,'FNR tidsserier'!$B$7:$B$182&amp;'FNR tidsserier'!$C$7:$C$182,INDEX('FNR tidsserier'!$D$7:$R$182,,MATCH(J$8,'FNR tidsserier'!$D$7:$R$7,0)),"ikke funnet")</f>
        <v>2729146</v>
      </c>
      <c r="K13" s="29" cm="1">
        <f t="array" ref="K13">_xlfn.XLOOKUP($B$12&amp;$B13,'FNR tidsserier'!$B$7:$B$182&amp;'FNR tidsserier'!$C$7:$C$182,INDEX('FNR tidsserier'!$D$7:$R$182,,MATCH(K$8,'FNR tidsserier'!$D$7:$R$7,0)),"ikke funnet")</f>
        <v>2716564</v>
      </c>
      <c r="L13" s="29" cm="1">
        <f t="array" ref="L13">_xlfn.XLOOKUP($B$12&amp;$B13,'FNR tidsserier'!$B$7:$B$182&amp;'FNR tidsserier'!$C$7:$C$182,INDEX('FNR tidsserier'!$D$7:$R$182,,MATCH(L$8,'FNR tidsserier'!$D$7:$R$7,0)),"ikke funnet")</f>
        <v>2940958</v>
      </c>
      <c r="M13" s="29" cm="1">
        <f t="array" ref="M13">_xlfn.XLOOKUP($B$12&amp;$B13,'FNR tidsserier'!$B$7:$B$182&amp;'FNR tidsserier'!$C$7:$C$182,INDEX('FNR tidsserier'!$D$7:$R$182,,MATCH(M$8,'FNR tidsserier'!$D$7:$R$7,0)),"ikke funnet")</f>
        <v>3341551</v>
      </c>
      <c r="N13" s="71">
        <v>3424887</v>
      </c>
      <c r="O13" s="71">
        <v>3573771</v>
      </c>
    </row>
    <row r="15" spans="2:22">
      <c r="B15" s="11" t="s">
        <v>837</v>
      </c>
      <c r="C15" s="12"/>
      <c r="D15" s="12"/>
      <c r="E15" s="12"/>
      <c r="F15" s="12"/>
      <c r="G15" s="12"/>
      <c r="H15" s="12"/>
      <c r="I15" s="12"/>
      <c r="J15" s="12"/>
      <c r="K15" s="12"/>
      <c r="L15" s="12"/>
      <c r="M15" s="12"/>
      <c r="N15" s="63"/>
      <c r="O15" s="63"/>
    </row>
    <row r="16" spans="2:22">
      <c r="B16" s="20" t="str">
        <f>B10</f>
        <v>Totalt for næringer</v>
      </c>
      <c r="C16" s="47">
        <f t="shared" ref="C16:M16" si="0">C10/$C10</f>
        <v>1</v>
      </c>
      <c r="D16" s="47">
        <f t="shared" si="0"/>
        <v>1.0471145175834085</v>
      </c>
      <c r="E16" s="47">
        <f t="shared" si="0"/>
        <v>1.0837841899609257</v>
      </c>
      <c r="F16" s="47">
        <f t="shared" si="0"/>
        <v>1.1711376615569582</v>
      </c>
      <c r="G16" s="47">
        <f t="shared" si="0"/>
        <v>1.1730162308385934</v>
      </c>
      <c r="H16" s="47">
        <f t="shared" si="0"/>
        <v>1.2287533814247069</v>
      </c>
      <c r="I16" s="47">
        <f t="shared" si="0"/>
        <v>1.3295010519987978</v>
      </c>
      <c r="J16" s="47">
        <f t="shared" si="0"/>
        <v>1.3683874361286443</v>
      </c>
      <c r="K16" s="45">
        <f t="shared" si="0"/>
        <v>1.3447930136762396</v>
      </c>
      <c r="L16" s="45">
        <f t="shared" si="0"/>
        <v>1.5173140703658037</v>
      </c>
      <c r="M16" s="45">
        <f t="shared" si="0"/>
        <v>1.6869202361552766</v>
      </c>
      <c r="N16" s="88">
        <f>N10/$C10</f>
        <v>1.6247720851425747</v>
      </c>
      <c r="O16" s="88">
        <f>O10/$C10</f>
        <v>1.6455067561056582</v>
      </c>
    </row>
    <row r="17" spans="2:22">
      <c r="N17" s="46"/>
      <c r="O17" s="46"/>
    </row>
    <row r="18" spans="2:22">
      <c r="B18" s="11" t="s">
        <v>839</v>
      </c>
      <c r="C18" s="12"/>
      <c r="D18" s="12"/>
      <c r="E18" s="12"/>
      <c r="F18" s="12"/>
      <c r="G18" s="12"/>
      <c r="H18" s="12"/>
      <c r="I18" s="12"/>
      <c r="J18" s="12"/>
      <c r="K18" s="12"/>
      <c r="L18" s="12"/>
      <c r="M18" s="12"/>
      <c r="N18" s="64"/>
      <c r="O18" s="64"/>
    </row>
    <row r="19" spans="2:22">
      <c r="B19" s="20" t="str">
        <f>B13</f>
        <v>Totalt for næringer</v>
      </c>
      <c r="C19" s="47">
        <f>C13/$C13</f>
        <v>1</v>
      </c>
      <c r="D19" s="47">
        <f t="shared" ref="D19:M19" si="1">D13/$C13</f>
        <v>1.0574756067247713</v>
      </c>
      <c r="E19" s="47">
        <f t="shared" si="1"/>
        <v>1.1092873967749191</v>
      </c>
      <c r="F19" s="47">
        <f t="shared" si="1"/>
        <v>1.1533171106052058</v>
      </c>
      <c r="G19" s="47">
        <f t="shared" si="1"/>
        <v>1.181847773336858</v>
      </c>
      <c r="H19" s="47">
        <f t="shared" si="1"/>
        <v>1.223838138338377</v>
      </c>
      <c r="I19" s="47">
        <f t="shared" si="1"/>
        <v>1.2789814401994863</v>
      </c>
      <c r="J19" s="47">
        <f t="shared" si="1"/>
        <v>1.345992913817661</v>
      </c>
      <c r="K19" s="47">
        <f t="shared" si="1"/>
        <v>1.3397875723512631</v>
      </c>
      <c r="L19" s="47">
        <f t="shared" si="1"/>
        <v>1.4504568930483603</v>
      </c>
      <c r="M19" s="47">
        <f t="shared" si="1"/>
        <v>1.6480261470659023</v>
      </c>
      <c r="N19" s="88">
        <f>N13/$C13</f>
        <v>1.6891267937392238</v>
      </c>
      <c r="O19" s="88">
        <f>O13/$C13</f>
        <v>1.7625551881823311</v>
      </c>
    </row>
    <row r="24" spans="2:22" ht="21">
      <c r="B24" s="23" t="s">
        <v>841</v>
      </c>
    </row>
    <row r="25" spans="2:22">
      <c r="B25" s="49" t="s">
        <v>1842</v>
      </c>
      <c r="C25" s="49"/>
      <c r="K25" s="93" t="s">
        <v>1815</v>
      </c>
      <c r="L25" s="93"/>
      <c r="M25" s="93"/>
      <c r="N25" s="93"/>
      <c r="O25" s="93"/>
    </row>
    <row r="26" spans="2:22" s="15" customFormat="1" ht="25.5" customHeight="1">
      <c r="B26" s="16"/>
      <c r="C26" s="17">
        <v>2012</v>
      </c>
      <c r="D26" s="17">
        <v>2013</v>
      </c>
      <c r="E26" s="17">
        <v>2014</v>
      </c>
      <c r="F26" s="17">
        <v>2015</v>
      </c>
      <c r="G26" s="17">
        <v>2016</v>
      </c>
      <c r="H26" s="17">
        <v>2017</v>
      </c>
      <c r="I26" s="17">
        <v>2018</v>
      </c>
      <c r="J26" s="17">
        <v>2019</v>
      </c>
      <c r="K26" s="36">
        <v>2020</v>
      </c>
      <c r="L26" s="36">
        <v>2021</v>
      </c>
      <c r="M26" s="36">
        <v>2022</v>
      </c>
      <c r="N26" s="69">
        <v>2023</v>
      </c>
      <c r="O26" s="69">
        <v>2024</v>
      </c>
      <c r="Q26"/>
      <c r="R26"/>
      <c r="S26"/>
      <c r="T26"/>
      <c r="U26"/>
      <c r="V26"/>
    </row>
    <row r="27" spans="2:22">
      <c r="B27" s="11" t="s">
        <v>751</v>
      </c>
      <c r="C27" s="12"/>
      <c r="D27" s="12"/>
      <c r="E27" s="12"/>
      <c r="F27" s="12"/>
      <c r="G27" s="12"/>
      <c r="H27" s="12"/>
      <c r="I27" s="12"/>
      <c r="J27" s="12"/>
      <c r="K27" s="12"/>
      <c r="L27" s="12"/>
      <c r="M27" s="12"/>
      <c r="N27" s="63"/>
      <c r="O27" s="63"/>
    </row>
    <row r="28" spans="2:22">
      <c r="B28" s="20" t="s">
        <v>713</v>
      </c>
      <c r="C28" s="29" cm="1">
        <f t="array" ref="C28">_xlfn.XLOOKUP($B$27&amp;$B28,'FNR tidsserier'!$B$7:$B$182&amp;'FNR tidsserier'!$C$7:$C$182,INDEX('FNR tidsserier'!$S$7:$AG$182,,MATCH(C$26,'FNR tidsserier'!$S$7:$AG$7,0)),"ikke funnet")</f>
        <v>33992</v>
      </c>
      <c r="D28" s="29" cm="1">
        <f t="array" ref="D28">_xlfn.XLOOKUP($B$27&amp;$B28,'FNR tidsserier'!$B$7:$B$182&amp;'FNR tidsserier'!$C$7:$C$182,INDEX('FNR tidsserier'!$S$7:$AG$182,,MATCH(D$26,'FNR tidsserier'!$S$7:$AG$7,0)),"ikke funnet")</f>
        <v>35318</v>
      </c>
      <c r="E28" s="29" cm="1">
        <f t="array" ref="E28">_xlfn.XLOOKUP($B$27&amp;$B28,'FNR tidsserier'!$B$7:$B$182&amp;'FNR tidsserier'!$C$7:$C$182,INDEX('FNR tidsserier'!$S$7:$AG$182,,MATCH(E$26,'FNR tidsserier'!$S$7:$AG$7,0)),"ikke funnet")</f>
        <v>36666</v>
      </c>
      <c r="F28" s="29" cm="1">
        <f t="array" ref="F28">_xlfn.XLOOKUP($B$27&amp;$B28,'FNR tidsserier'!$B$7:$B$182&amp;'FNR tidsserier'!$C$7:$C$182,INDEX('FNR tidsserier'!$S$7:$AG$182,,MATCH(F$26,'FNR tidsserier'!$S$7:$AG$7,0)),"ikke funnet")</f>
        <v>37331</v>
      </c>
      <c r="G28" s="29" cm="1">
        <f t="array" ref="G28">_xlfn.XLOOKUP($B$27&amp;$B28,'FNR tidsserier'!$B$7:$B$182&amp;'FNR tidsserier'!$C$7:$C$182,INDEX('FNR tidsserier'!$S$7:$AG$182,,MATCH(G$26,'FNR tidsserier'!$S$7:$AG$7,0)),"ikke funnet")</f>
        <v>38737</v>
      </c>
      <c r="H28" s="29" cm="1">
        <f t="array" ref="H28">_xlfn.XLOOKUP($B$27&amp;$B28,'FNR tidsserier'!$B$7:$B$182&amp;'FNR tidsserier'!$C$7:$C$182,INDEX('FNR tidsserier'!$S$7:$AG$182,,MATCH(H$26,'FNR tidsserier'!$S$7:$AG$7,0)),"ikke funnet")</f>
        <v>40119</v>
      </c>
      <c r="I28" s="29" cm="1">
        <f t="array" ref="I28">_xlfn.XLOOKUP($B$27&amp;$B28,'FNR tidsserier'!$B$7:$B$182&amp;'FNR tidsserier'!$C$7:$C$182,INDEX('FNR tidsserier'!$S$7:$AG$182,,MATCH(I$26,'FNR tidsserier'!$S$7:$AG$7,0)),"ikke funnet")</f>
        <v>42242</v>
      </c>
      <c r="J28" s="29" cm="1">
        <f t="array" ref="J28">_xlfn.XLOOKUP($B$27&amp;$B28,'FNR tidsserier'!$B$7:$B$182&amp;'FNR tidsserier'!$C$7:$C$182,INDEX('FNR tidsserier'!$S$7:$AG$182,,MATCH(J$26,'FNR tidsserier'!$S$7:$AG$7,0)),"ikke funnet")</f>
        <v>44616</v>
      </c>
      <c r="K28" s="27" cm="1">
        <f t="array" ref="K28">_xlfn.XLOOKUP($B$27&amp;$B28,'FNR tidsserier'!$B$7:$B$182&amp;'FNR tidsserier'!$C$7:$C$182,INDEX('FNR tidsserier'!$S$7:$AG$182,,MATCH(K$26,'FNR tidsserier'!$S$7:$AG$7,0)),"ikke funnet")</f>
        <v>43761.273281185677</v>
      </c>
      <c r="L28" s="27" cm="1">
        <f t="array" ref="L28">_xlfn.XLOOKUP($B$27&amp;$B28,'FNR tidsserier'!$B$7:$B$182&amp;'FNR tidsserier'!$C$7:$C$182,INDEX('FNR tidsserier'!$S$7:$AG$182,,MATCH(L$26,'FNR tidsserier'!$S$7:$AG$7,0)),"ikke funnet")</f>
        <v>46698.12081789488</v>
      </c>
      <c r="M28" s="27" cm="1">
        <f t="array" ref="M28">_xlfn.XLOOKUP($B$27&amp;$B28,'FNR tidsserier'!$B$7:$B$182&amp;'FNR tidsserier'!$C$7:$C$182,INDEX('FNR tidsserier'!$S$7:$AG$182,,MATCH(M$26,'FNR tidsserier'!$S$7:$AG$7,0)),"ikke funnet")</f>
        <v>50433.366378482227</v>
      </c>
      <c r="N28" s="71">
        <f>M28*(SUM(sys_næring_tfk[2023])/SUM(sys_næring_tfk[2022]))</f>
        <v>50917.783664455812</v>
      </c>
      <c r="O28" s="71">
        <f>N28*(SUM(sys_næring_tfk[2024])/SUM(sys_næring_tfk[2023]))</f>
        <v>51269.555143263475</v>
      </c>
    </row>
    <row r="29" spans="2:22">
      <c r="N29" s="2"/>
      <c r="O29" s="2"/>
    </row>
    <row r="30" spans="2:22">
      <c r="B30" s="11" t="s">
        <v>838</v>
      </c>
      <c r="C30" s="12"/>
      <c r="D30" s="12"/>
      <c r="E30" s="12"/>
      <c r="F30" s="12"/>
      <c r="G30" s="12"/>
      <c r="H30" s="12"/>
      <c r="I30" s="12"/>
      <c r="J30" s="12"/>
      <c r="K30" s="12"/>
      <c r="L30" s="12"/>
      <c r="M30" s="12"/>
      <c r="N30" s="63"/>
      <c r="O30" s="63"/>
    </row>
    <row r="31" spans="2:22">
      <c r="B31" s="20" t="s">
        <v>713</v>
      </c>
      <c r="C31" s="29" cm="1">
        <f t="array" ref="C31">_xlfn.XLOOKUP($B$30&amp;$B31,'FNR tidsserier'!$B$7:$B$182&amp;'FNR tidsserier'!$C$7:$C$182,INDEX('FNR tidsserier'!$S$7:$AG$182,,MATCH(C$26,'FNR tidsserier'!$S$7:$AG$7,0)),"ikke funnet")</f>
        <v>1284398</v>
      </c>
      <c r="D31" s="29" cm="1">
        <f t="array" ref="D31">_xlfn.XLOOKUP($B$30&amp;$B31,'FNR tidsserier'!$B$7:$B$182&amp;'FNR tidsserier'!$C$7:$C$182,INDEX('FNR tidsserier'!$S$7:$AG$182,,MATCH(D$26,'FNR tidsserier'!$S$7:$AG$7,0)),"ikke funnet")</f>
        <v>1357601</v>
      </c>
      <c r="E31" s="29" cm="1">
        <f t="array" ref="E31">_xlfn.XLOOKUP($B$30&amp;$B31,'FNR tidsserier'!$B$7:$B$182&amp;'FNR tidsserier'!$C$7:$C$182,INDEX('FNR tidsserier'!$S$7:$AG$182,,MATCH(E$26,'FNR tidsserier'!$S$7:$AG$7,0)),"ikke funnet")</f>
        <v>1415222</v>
      </c>
      <c r="F31" s="29" cm="1">
        <f t="array" ref="F31">_xlfn.XLOOKUP($B$30&amp;$B31,'FNR tidsserier'!$B$7:$B$182&amp;'FNR tidsserier'!$C$7:$C$182,INDEX('FNR tidsserier'!$S$7:$AG$182,,MATCH(F$26,'FNR tidsserier'!$S$7:$AG$7,0)),"ikke funnet")</f>
        <v>1476138</v>
      </c>
      <c r="G31" s="29" cm="1">
        <f t="array" ref="G31">_xlfn.XLOOKUP($B$30&amp;$B31,'FNR tidsserier'!$B$7:$B$182&amp;'FNR tidsserier'!$C$7:$C$182,INDEX('FNR tidsserier'!$S$7:$AG$182,,MATCH(G$26,'FNR tidsserier'!$S$7:$AG$7,0)),"ikke funnet")</f>
        <v>1501058</v>
      </c>
      <c r="H31" s="29" cm="1">
        <f t="array" ref="H31">_xlfn.XLOOKUP($B$30&amp;$B31,'FNR tidsserier'!$B$7:$B$182&amp;'FNR tidsserier'!$C$7:$C$182,INDEX('FNR tidsserier'!$S$7:$AG$182,,MATCH(H$26,'FNR tidsserier'!$S$7:$AG$7,0)),"ikke funnet")</f>
        <v>1550136</v>
      </c>
      <c r="I31" s="29" cm="1">
        <f t="array" ref="I31">_xlfn.XLOOKUP($B$30&amp;$B31,'FNR tidsserier'!$B$7:$B$182&amp;'FNR tidsserier'!$C$7:$C$182,INDEX('FNR tidsserier'!$S$7:$AG$182,,MATCH(I$26,'FNR tidsserier'!$S$7:$AG$7,0)),"ikke funnet")</f>
        <v>1628407</v>
      </c>
      <c r="J31" s="29" cm="1">
        <f t="array" ref="J31">_xlfn.XLOOKUP($B$30&amp;$B31,'FNR tidsserier'!$B$7:$B$182&amp;'FNR tidsserier'!$C$7:$C$182,INDEX('FNR tidsserier'!$S$7:$AG$182,,MATCH(J$26,'FNR tidsserier'!$S$7:$AG$7,0)),"ikke funnet")</f>
        <v>1721786</v>
      </c>
      <c r="K31" s="29" cm="1">
        <f t="array" ref="K31">_xlfn.XLOOKUP($B$30&amp;$B31,'FNR tidsserier'!$B$7:$B$182&amp;'FNR tidsserier'!$C$7:$C$182,INDEX('FNR tidsserier'!$S$7:$AG$182,,MATCH(K$26,'FNR tidsserier'!$S$7:$AG$7,0)),"ikke funnet")</f>
        <v>1725324</v>
      </c>
      <c r="L31" s="29" cm="1">
        <f t="array" ref="L31">_xlfn.XLOOKUP($B$30&amp;$B31,'FNR tidsserier'!$B$7:$B$182&amp;'FNR tidsserier'!$C$7:$C$182,INDEX('FNR tidsserier'!$S$7:$AG$182,,MATCH(L$26,'FNR tidsserier'!$S$7:$AG$7,0)),"ikke funnet")</f>
        <v>1831383</v>
      </c>
      <c r="M31" s="29" cm="1">
        <f t="array" ref="M31">_xlfn.XLOOKUP($B$30&amp;$B31,'FNR tidsserier'!$B$7:$B$182&amp;'FNR tidsserier'!$C$7:$C$182,INDEX('FNR tidsserier'!$S$7:$AG$182,,MATCH(M$26,'FNR tidsserier'!$S$7:$AG$7,0)),"ikke funnet")</f>
        <v>1985610</v>
      </c>
      <c r="N31" s="71">
        <f>M31*(SUM(sys_næring_nas[2023])/SUM(sys_næring_nas[2022]))</f>
        <v>2004764.888473561</v>
      </c>
      <c r="O31" s="71">
        <f>N31*(SUM(sys_næring_nas[2024])/SUM(sys_næring_nas[2023]))</f>
        <v>2017453.7866755899</v>
      </c>
    </row>
    <row r="33" spans="2:34">
      <c r="B33" s="11" t="s">
        <v>837</v>
      </c>
      <c r="C33" s="12"/>
      <c r="D33" s="12"/>
      <c r="E33" s="12"/>
      <c r="F33" s="12"/>
      <c r="G33" s="12"/>
      <c r="H33" s="12"/>
      <c r="I33" s="12"/>
      <c r="J33" s="12"/>
      <c r="K33" s="12"/>
      <c r="L33" s="12"/>
      <c r="M33" s="12"/>
      <c r="N33" s="63"/>
      <c r="O33" s="63"/>
    </row>
    <row r="34" spans="2:34">
      <c r="B34" s="20" t="str">
        <f>B28</f>
        <v>Totalt for næringer</v>
      </c>
      <c r="C34" s="47">
        <f t="shared" ref="C34:M34" si="2">C28/$C28</f>
        <v>1</v>
      </c>
      <c r="D34" s="47">
        <f t="shared" si="2"/>
        <v>1.039009178630266</v>
      </c>
      <c r="E34" s="47">
        <f t="shared" si="2"/>
        <v>1.078665568369028</v>
      </c>
      <c r="F34" s="47">
        <f t="shared" si="2"/>
        <v>1.0982289950576607</v>
      </c>
      <c r="G34" s="47">
        <f t="shared" si="2"/>
        <v>1.1395916686279124</v>
      </c>
      <c r="H34" s="47">
        <f t="shared" si="2"/>
        <v>1.1802482937161685</v>
      </c>
      <c r="I34" s="47">
        <f t="shared" si="2"/>
        <v>1.2427041656860438</v>
      </c>
      <c r="J34" s="47">
        <f t="shared" si="2"/>
        <v>1.3125441280301247</v>
      </c>
      <c r="K34" s="50">
        <f t="shared" si="2"/>
        <v>1.2873991904326216</v>
      </c>
      <c r="L34" s="50">
        <f t="shared" si="2"/>
        <v>1.3737973881470604</v>
      </c>
      <c r="M34" s="50">
        <f t="shared" si="2"/>
        <v>1.4836834072276486</v>
      </c>
      <c r="N34" s="88">
        <f>N28/$C28</f>
        <v>1.4979343276199051</v>
      </c>
      <c r="O34" s="88">
        <f>O28/$C28</f>
        <v>1.5082829825624697</v>
      </c>
    </row>
    <row r="35" spans="2:34">
      <c r="N35" s="46"/>
      <c r="O35" s="46"/>
    </row>
    <row r="36" spans="2:34">
      <c r="B36" s="11" t="s">
        <v>839</v>
      </c>
      <c r="C36" s="12"/>
      <c r="D36" s="12"/>
      <c r="E36" s="12"/>
      <c r="F36" s="12"/>
      <c r="G36" s="12"/>
      <c r="H36" s="12"/>
      <c r="I36" s="12"/>
      <c r="J36" s="12"/>
      <c r="K36" s="12"/>
      <c r="L36" s="12"/>
      <c r="M36" s="12"/>
      <c r="N36" s="64"/>
      <c r="O36" s="64"/>
    </row>
    <row r="37" spans="2:34">
      <c r="B37" s="20" t="str">
        <f>B31</f>
        <v>Totalt for næringer</v>
      </c>
      <c r="C37" s="47">
        <f>C31/$C31</f>
        <v>1</v>
      </c>
      <c r="D37" s="47">
        <f t="shared" ref="D37:M37" si="3">D31/$C31</f>
        <v>1.0569940158735844</v>
      </c>
      <c r="E37" s="47">
        <f t="shared" si="3"/>
        <v>1.1018562781941423</v>
      </c>
      <c r="F37" s="47">
        <f t="shared" si="3"/>
        <v>1.1492839446962702</v>
      </c>
      <c r="G37" s="47">
        <f t="shared" si="3"/>
        <v>1.1686860303426196</v>
      </c>
      <c r="H37" s="47">
        <f t="shared" si="3"/>
        <v>1.206896927587866</v>
      </c>
      <c r="I37" s="47">
        <f t="shared" si="3"/>
        <v>1.2678367608794159</v>
      </c>
      <c r="J37" s="47">
        <f t="shared" si="3"/>
        <v>1.3405393032377815</v>
      </c>
      <c r="K37" s="47">
        <f t="shared" si="3"/>
        <v>1.3432939011116491</v>
      </c>
      <c r="L37" s="47">
        <f t="shared" si="3"/>
        <v>1.4258687727635826</v>
      </c>
      <c r="M37" s="47">
        <f t="shared" si="3"/>
        <v>1.5459460385332273</v>
      </c>
      <c r="N37" s="88">
        <f>N31/$C31</f>
        <v>1.560859553248729</v>
      </c>
      <c r="O37" s="88">
        <f>O31/$C31</f>
        <v>1.5707388104587441</v>
      </c>
    </row>
    <row r="42" spans="2:34">
      <c r="B42" s="1" t="s">
        <v>1810</v>
      </c>
    </row>
    <row r="44" spans="2:34">
      <c r="C44" s="17">
        <v>2012</v>
      </c>
      <c r="D44" s="17">
        <v>2013</v>
      </c>
      <c r="E44" s="17">
        <v>2014</v>
      </c>
      <c r="F44" s="17">
        <v>2015</v>
      </c>
      <c r="G44" s="17">
        <v>2016</v>
      </c>
      <c r="H44" s="17">
        <v>2017</v>
      </c>
      <c r="I44" s="17">
        <v>2018</v>
      </c>
      <c r="J44" s="17">
        <v>2019</v>
      </c>
      <c r="K44" s="36">
        <v>2020</v>
      </c>
      <c r="L44" s="36">
        <v>2021</v>
      </c>
      <c r="M44" s="36">
        <v>2022</v>
      </c>
      <c r="N44" s="62">
        <v>2023</v>
      </c>
      <c r="O44" s="62">
        <v>2024</v>
      </c>
      <c r="Y44" s="99"/>
      <c r="Z44" s="99"/>
      <c r="AE44" s="106"/>
      <c r="AF44" s="106"/>
      <c r="AG44" s="99"/>
      <c r="AH44" s="99"/>
    </row>
    <row r="45" spans="2:34">
      <c r="B45" s="1"/>
      <c r="Y45" t="s">
        <v>1814</v>
      </c>
      <c r="Z45" t="s">
        <v>1813</v>
      </c>
      <c r="AD45" s="105"/>
      <c r="AE45" s="107"/>
      <c r="AF45" s="108"/>
    </row>
    <row r="46" spans="2:34">
      <c r="B46" t="s">
        <v>1811</v>
      </c>
      <c r="C46" s="61">
        <f t="shared" ref="C46:O46" si="4">C16</f>
        <v>1</v>
      </c>
      <c r="D46" s="61">
        <f t="shared" si="4"/>
        <v>1.0471145175834085</v>
      </c>
      <c r="E46" s="61">
        <f t="shared" si="4"/>
        <v>1.0837841899609257</v>
      </c>
      <c r="F46" s="61">
        <f t="shared" si="4"/>
        <v>1.1711376615569582</v>
      </c>
      <c r="G46" s="61">
        <f t="shared" si="4"/>
        <v>1.1730162308385934</v>
      </c>
      <c r="H46" s="61">
        <f t="shared" si="4"/>
        <v>1.2287533814247069</v>
      </c>
      <c r="I46" s="61">
        <f t="shared" si="4"/>
        <v>1.3295010519987978</v>
      </c>
      <c r="J46" s="61">
        <f t="shared" si="4"/>
        <v>1.3683874361286443</v>
      </c>
      <c r="K46" s="61">
        <f t="shared" si="4"/>
        <v>1.3447930136762396</v>
      </c>
      <c r="L46" s="61">
        <f t="shared" si="4"/>
        <v>1.5173140703658037</v>
      </c>
      <c r="M46" s="61">
        <f t="shared" si="4"/>
        <v>1.6869202361552766</v>
      </c>
      <c r="N46" s="61">
        <f t="shared" si="4"/>
        <v>1.6247720851425747</v>
      </c>
      <c r="O46" s="61">
        <f t="shared" si="4"/>
        <v>1.6455067561056582</v>
      </c>
      <c r="X46">
        <v>2012</v>
      </c>
      <c r="Y46">
        <v>100</v>
      </c>
      <c r="Z46">
        <v>100</v>
      </c>
      <c r="AD46" s="105"/>
      <c r="AE46" s="107"/>
      <c r="AF46" s="108"/>
    </row>
    <row r="47" spans="2:34">
      <c r="B47" s="103" t="s">
        <v>1814</v>
      </c>
      <c r="C47" s="104">
        <f>C34</f>
        <v>1</v>
      </c>
      <c r="D47" s="104">
        <f t="shared" ref="D47:M47" si="5">D34</f>
        <v>1.039009178630266</v>
      </c>
      <c r="E47" s="104">
        <f t="shared" si="5"/>
        <v>1.078665568369028</v>
      </c>
      <c r="F47" s="104">
        <f t="shared" si="5"/>
        <v>1.0982289950576607</v>
      </c>
      <c r="G47" s="104">
        <f t="shared" si="5"/>
        <v>1.1395916686279124</v>
      </c>
      <c r="H47" s="104">
        <f t="shared" si="5"/>
        <v>1.1802482937161685</v>
      </c>
      <c r="I47" s="104">
        <f t="shared" si="5"/>
        <v>1.2427041656860438</v>
      </c>
      <c r="J47" s="104">
        <f t="shared" si="5"/>
        <v>1.3125441280301247</v>
      </c>
      <c r="K47" s="104">
        <f t="shared" si="5"/>
        <v>1.2873991904326216</v>
      </c>
      <c r="L47" s="104">
        <f t="shared" si="5"/>
        <v>1.3737973881470604</v>
      </c>
      <c r="M47" s="104">
        <f t="shared" si="5"/>
        <v>1.4836834072276486</v>
      </c>
      <c r="N47" s="104">
        <f>N34</f>
        <v>1.4979343276199051</v>
      </c>
      <c r="O47" s="104">
        <f>O34</f>
        <v>1.5082829825624697</v>
      </c>
      <c r="Q47" t="s">
        <v>1851</v>
      </c>
      <c r="X47">
        <v>2013</v>
      </c>
      <c r="Y47">
        <v>100</v>
      </c>
      <c r="Z47">
        <v>101</v>
      </c>
      <c r="AD47" s="105"/>
      <c r="AE47" s="107"/>
      <c r="AF47" s="108"/>
    </row>
    <row r="48" spans="2:34">
      <c r="B48" t="s">
        <v>1812</v>
      </c>
      <c r="C48" s="61">
        <f t="shared" ref="C48:O48" si="6">C19</f>
        <v>1</v>
      </c>
      <c r="D48" s="61">
        <f t="shared" si="6"/>
        <v>1.0574756067247713</v>
      </c>
      <c r="E48" s="61">
        <f t="shared" si="6"/>
        <v>1.1092873967749191</v>
      </c>
      <c r="F48" s="61">
        <f t="shared" si="6"/>
        <v>1.1533171106052058</v>
      </c>
      <c r="G48" s="61">
        <f t="shared" si="6"/>
        <v>1.181847773336858</v>
      </c>
      <c r="H48" s="61">
        <f t="shared" si="6"/>
        <v>1.223838138338377</v>
      </c>
      <c r="I48" s="61">
        <f t="shared" si="6"/>
        <v>1.2789814401994863</v>
      </c>
      <c r="J48" s="61">
        <f t="shared" si="6"/>
        <v>1.345992913817661</v>
      </c>
      <c r="K48" s="61">
        <f t="shared" si="6"/>
        <v>1.3397875723512631</v>
      </c>
      <c r="L48" s="61">
        <f t="shared" si="6"/>
        <v>1.4504568930483603</v>
      </c>
      <c r="M48" s="61">
        <f t="shared" si="6"/>
        <v>1.6480261470659023</v>
      </c>
      <c r="N48" s="61">
        <f t="shared" si="6"/>
        <v>1.6891267937392238</v>
      </c>
      <c r="O48" s="61">
        <f t="shared" si="6"/>
        <v>1.7625551881823311</v>
      </c>
      <c r="X48">
        <v>2014</v>
      </c>
      <c r="Y48">
        <v>100</v>
      </c>
      <c r="Z48">
        <v>102</v>
      </c>
      <c r="AD48" s="105"/>
      <c r="AE48" s="107"/>
      <c r="AF48" s="108"/>
    </row>
    <row r="49" spans="2:32">
      <c r="B49" s="103" t="s">
        <v>1813</v>
      </c>
      <c r="C49" s="104">
        <f>C37</f>
        <v>1</v>
      </c>
      <c r="D49" s="104">
        <f t="shared" ref="D49:M49" si="7">D37</f>
        <v>1.0569940158735844</v>
      </c>
      <c r="E49" s="104">
        <f t="shared" si="7"/>
        <v>1.1018562781941423</v>
      </c>
      <c r="F49" s="104">
        <f t="shared" si="7"/>
        <v>1.1492839446962702</v>
      </c>
      <c r="G49" s="104">
        <f t="shared" si="7"/>
        <v>1.1686860303426196</v>
      </c>
      <c r="H49" s="104">
        <f t="shared" si="7"/>
        <v>1.206896927587866</v>
      </c>
      <c r="I49" s="104">
        <f t="shared" si="7"/>
        <v>1.2678367608794159</v>
      </c>
      <c r="J49" s="104">
        <f t="shared" si="7"/>
        <v>1.3405393032377815</v>
      </c>
      <c r="K49" s="104">
        <f t="shared" si="7"/>
        <v>1.3432939011116491</v>
      </c>
      <c r="L49" s="104">
        <f t="shared" si="7"/>
        <v>1.4258687727635826</v>
      </c>
      <c r="M49" s="104">
        <f t="shared" si="7"/>
        <v>1.5459460385332273</v>
      </c>
      <c r="N49" s="104">
        <f>N37</f>
        <v>1.560859553248729</v>
      </c>
      <c r="O49" s="104">
        <f>O37</f>
        <v>1.5707388104587441</v>
      </c>
      <c r="Q49" t="s">
        <v>1851</v>
      </c>
      <c r="X49">
        <v>2015</v>
      </c>
      <c r="Y49">
        <v>97</v>
      </c>
      <c r="Z49">
        <v>100</v>
      </c>
      <c r="AD49" s="105"/>
      <c r="AE49" s="107"/>
      <c r="AF49" s="108"/>
    </row>
    <row r="50" spans="2:32">
      <c r="X50">
        <v>2016</v>
      </c>
      <c r="Y50">
        <v>98</v>
      </c>
      <c r="Z50">
        <v>101</v>
      </c>
      <c r="AD50" s="105"/>
      <c r="AE50" s="107"/>
      <c r="AF50" s="108"/>
    </row>
    <row r="51" spans="2:32">
      <c r="X51" s="15">
        <v>2017</v>
      </c>
      <c r="Y51" s="15">
        <v>99</v>
      </c>
      <c r="Z51" s="15">
        <v>102</v>
      </c>
      <c r="AD51" s="105"/>
      <c r="AE51" s="107"/>
      <c r="AF51" s="108"/>
    </row>
    <row r="52" spans="2:32" ht="15.75" thickBot="1">
      <c r="B52" s="97"/>
      <c r="C52" s="98">
        <v>2012</v>
      </c>
      <c r="D52" s="98">
        <v>2013</v>
      </c>
      <c r="E52" s="98">
        <v>2014</v>
      </c>
      <c r="F52" s="98">
        <v>2015</v>
      </c>
      <c r="G52" s="98">
        <v>2016</v>
      </c>
      <c r="H52" s="98">
        <v>2017</v>
      </c>
      <c r="I52" s="98">
        <v>2018</v>
      </c>
      <c r="J52" s="98">
        <v>2019</v>
      </c>
      <c r="K52" s="98">
        <v>2020</v>
      </c>
      <c r="L52" s="98">
        <v>2021</v>
      </c>
      <c r="M52" s="98">
        <v>2022</v>
      </c>
      <c r="N52" s="98">
        <v>2023</v>
      </c>
      <c r="O52" s="98">
        <v>2024</v>
      </c>
      <c r="P52" s="98">
        <v>2025</v>
      </c>
      <c r="X52">
        <v>2018</v>
      </c>
      <c r="Y52">
        <v>99</v>
      </c>
      <c r="Z52">
        <v>104</v>
      </c>
      <c r="AD52" s="105"/>
      <c r="AE52" s="107"/>
      <c r="AF52" s="108"/>
    </row>
    <row r="53" spans="2:32">
      <c r="B53" s="99" t="s">
        <v>1814</v>
      </c>
      <c r="C53" s="100">
        <v>1</v>
      </c>
      <c r="D53" s="100">
        <v>1</v>
      </c>
      <c r="E53" s="100">
        <v>1</v>
      </c>
      <c r="F53" s="100">
        <v>0.97</v>
      </c>
      <c r="G53" s="100">
        <v>0.98</v>
      </c>
      <c r="H53" s="100">
        <v>0.99</v>
      </c>
      <c r="I53" s="100">
        <v>0.99</v>
      </c>
      <c r="J53" s="100">
        <v>0.99</v>
      </c>
      <c r="K53" s="100">
        <v>0.99</v>
      </c>
      <c r="L53" s="100">
        <v>1.01</v>
      </c>
      <c r="M53" s="100">
        <v>1.01</v>
      </c>
      <c r="N53" s="100">
        <v>1.02</v>
      </c>
      <c r="O53" s="100">
        <v>1.03</v>
      </c>
      <c r="P53" s="100">
        <v>1.03</v>
      </c>
      <c r="X53">
        <v>2019</v>
      </c>
      <c r="Y53">
        <v>99</v>
      </c>
      <c r="Z53">
        <v>105</v>
      </c>
      <c r="AD53" s="105"/>
      <c r="AE53" s="107"/>
      <c r="AF53" s="108"/>
    </row>
    <row r="54" spans="2:32">
      <c r="B54" s="99" t="s">
        <v>1813</v>
      </c>
      <c r="C54" s="100">
        <v>1</v>
      </c>
      <c r="D54" s="100">
        <v>1.01</v>
      </c>
      <c r="E54" s="100">
        <v>1.02</v>
      </c>
      <c r="F54" s="100">
        <v>1</v>
      </c>
      <c r="G54" s="100">
        <v>1.01</v>
      </c>
      <c r="H54" s="100">
        <v>1.02</v>
      </c>
      <c r="I54" s="100">
        <v>1.04</v>
      </c>
      <c r="J54" s="100">
        <v>1.05</v>
      </c>
      <c r="K54" s="100">
        <v>1.04</v>
      </c>
      <c r="L54" s="100">
        <v>1.07</v>
      </c>
      <c r="M54" s="100">
        <v>1.0900000000000001</v>
      </c>
      <c r="N54" s="100">
        <v>1.1000000000000001</v>
      </c>
      <c r="O54" s="100">
        <v>1.1100000000000001</v>
      </c>
      <c r="P54" s="100">
        <v>1.1100000000000001</v>
      </c>
      <c r="X54">
        <v>2020</v>
      </c>
      <c r="Y54">
        <v>99</v>
      </c>
      <c r="Z54">
        <v>104</v>
      </c>
      <c r="AD54" s="105"/>
      <c r="AE54" s="107"/>
      <c r="AF54" s="108"/>
    </row>
    <row r="55" spans="2:32">
      <c r="X55">
        <v>2021</v>
      </c>
      <c r="Y55">
        <v>101</v>
      </c>
      <c r="Z55">
        <v>107</v>
      </c>
      <c r="AD55" s="105"/>
      <c r="AE55" s="107"/>
      <c r="AF55" s="108"/>
    </row>
    <row r="56" spans="2:32" ht="15.75" thickBot="1">
      <c r="B56" s="101" t="s">
        <v>1849</v>
      </c>
      <c r="C56" s="98">
        <v>2012</v>
      </c>
      <c r="D56" s="98">
        <v>2013</v>
      </c>
      <c r="E56" s="98">
        <v>2014</v>
      </c>
      <c r="F56" s="98">
        <v>2015</v>
      </c>
      <c r="G56" s="98">
        <v>2016</v>
      </c>
      <c r="H56" s="98">
        <v>2017</v>
      </c>
      <c r="I56" s="98">
        <v>2018</v>
      </c>
      <c r="J56" s="98">
        <v>2019</v>
      </c>
      <c r="K56" s="98">
        <v>2020</v>
      </c>
      <c r="L56" s="98">
        <v>2021</v>
      </c>
      <c r="M56" s="98">
        <v>2022</v>
      </c>
      <c r="N56" s="98">
        <v>2023</v>
      </c>
      <c r="O56" s="98">
        <v>2024</v>
      </c>
      <c r="P56" s="98">
        <v>2025</v>
      </c>
      <c r="X56">
        <v>2022</v>
      </c>
      <c r="Y56">
        <v>101</v>
      </c>
      <c r="Z56">
        <v>109.00000000000001</v>
      </c>
      <c r="AD56" s="105"/>
      <c r="AE56" s="107"/>
      <c r="AF56" s="108"/>
    </row>
    <row r="57" spans="2:32">
      <c r="B57" s="99" t="s">
        <v>1</v>
      </c>
      <c r="C57" s="102">
        <v>76607</v>
      </c>
      <c r="D57" s="102">
        <v>76460</v>
      </c>
      <c r="E57" s="102">
        <v>76279</v>
      </c>
      <c r="F57" s="102">
        <v>74318</v>
      </c>
      <c r="G57" s="102">
        <v>75188</v>
      </c>
      <c r="H57" s="102">
        <v>75640</v>
      </c>
      <c r="I57" s="102">
        <v>75752</v>
      </c>
      <c r="J57" s="102">
        <v>76180</v>
      </c>
      <c r="K57" s="102">
        <v>75756</v>
      </c>
      <c r="L57" s="102">
        <v>77084</v>
      </c>
      <c r="M57" s="102">
        <v>77563</v>
      </c>
      <c r="N57" s="102">
        <v>78308</v>
      </c>
      <c r="O57" s="102">
        <v>78849</v>
      </c>
      <c r="P57" s="102">
        <v>78850</v>
      </c>
      <c r="X57">
        <v>2023</v>
      </c>
      <c r="Y57">
        <v>102</v>
      </c>
      <c r="Z57">
        <v>110.00000000000001</v>
      </c>
      <c r="AD57" s="105"/>
      <c r="AE57" s="107"/>
      <c r="AF57" s="108"/>
    </row>
    <row r="58" spans="2:32">
      <c r="B58" s="99" t="s">
        <v>1850</v>
      </c>
      <c r="C58" s="102">
        <v>2570303</v>
      </c>
      <c r="D58" s="102">
        <v>2598397</v>
      </c>
      <c r="E58" s="102">
        <v>2629420</v>
      </c>
      <c r="F58" s="102">
        <v>2579221</v>
      </c>
      <c r="G58" s="102">
        <v>2598486</v>
      </c>
      <c r="H58" s="102">
        <v>2632555</v>
      </c>
      <c r="I58" s="102">
        <v>2674873</v>
      </c>
      <c r="J58" s="102">
        <v>2703670</v>
      </c>
      <c r="K58" s="102">
        <v>2674439</v>
      </c>
      <c r="L58" s="102">
        <v>2755217</v>
      </c>
      <c r="M58" s="102">
        <v>2811007</v>
      </c>
      <c r="N58" s="102">
        <v>2837948</v>
      </c>
      <c r="O58" s="102">
        <v>2855865</v>
      </c>
      <c r="P58" s="102">
        <v>2865382</v>
      </c>
      <c r="X58">
        <v>2024</v>
      </c>
      <c r="Y58">
        <v>103</v>
      </c>
      <c r="Z58">
        <v>111.00000000000001</v>
      </c>
      <c r="AD58" s="105"/>
      <c r="AE58" s="107"/>
      <c r="AF58" s="108"/>
    </row>
    <row r="59" spans="2:32">
      <c r="AE59" s="106"/>
      <c r="AF59" s="106"/>
    </row>
    <row r="60" spans="2:32">
      <c r="AE60" s="106"/>
      <c r="AF60" s="106"/>
    </row>
    <row r="61" spans="2:32">
      <c r="AE61" s="106"/>
      <c r="AF61" s="106"/>
    </row>
    <row r="62" spans="2:32">
      <c r="AE62" s="106"/>
      <c r="AF62" s="106"/>
    </row>
    <row r="63" spans="2:32">
      <c r="AE63" s="106"/>
      <c r="AF63" s="106"/>
    </row>
    <row r="64" spans="2:32">
      <c r="AE64" s="106"/>
      <c r="AF64" s="106"/>
    </row>
    <row r="65" spans="31:32">
      <c r="AE65" s="106"/>
      <c r="AF65" s="10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C08AD-E155-4C3F-8DD1-5987A266A347}">
  <sheetPr>
    <tabColor theme="8" tint="0.79998168889431442"/>
  </sheetPr>
  <dimension ref="B2:S147"/>
  <sheetViews>
    <sheetView topLeftCell="A160" zoomScaleNormal="100" workbookViewId="0">
      <selection activeCell="N31" sqref="N31"/>
    </sheetView>
  </sheetViews>
  <sheetFormatPr baseColWidth="10" defaultColWidth="8.7109375" defaultRowHeight="15"/>
  <cols>
    <col min="1" max="1" width="4.5703125" customWidth="1"/>
    <col min="2" max="2" width="48" customWidth="1"/>
    <col min="3" max="3" width="21" customWidth="1"/>
    <col min="4" max="4" width="27.42578125" customWidth="1"/>
    <col min="5" max="5" width="20.140625" customWidth="1"/>
    <col min="6" max="6" width="16.42578125" customWidth="1"/>
    <col min="7" max="7" width="18.42578125" customWidth="1"/>
    <col min="8" max="8" width="20.5703125" bestFit="1" customWidth="1"/>
    <col min="9" max="9" width="18.28515625" customWidth="1"/>
    <col min="10" max="11" width="12" customWidth="1"/>
    <col min="12" max="12" width="26.42578125" customWidth="1"/>
    <col min="13" max="15" width="14.42578125" customWidth="1"/>
    <col min="16" max="16" width="11.5703125" customWidth="1"/>
    <col min="17" max="17" width="23.7109375" customWidth="1"/>
    <col min="18" max="18" width="11.5703125" customWidth="1"/>
    <col min="19" max="19" width="6.85546875" customWidth="1"/>
    <col min="20" max="24" width="12" customWidth="1"/>
    <col min="25" max="25" width="5.140625" customWidth="1"/>
    <col min="26" max="27" width="11.140625" customWidth="1"/>
  </cols>
  <sheetData>
    <row r="2" spans="2:9" ht="28.5">
      <c r="B2" s="48" t="s">
        <v>1825</v>
      </c>
    </row>
    <row r="5" spans="2:9">
      <c r="B5" s="16"/>
      <c r="C5" s="17">
        <v>2018</v>
      </c>
      <c r="D5" s="17">
        <v>2019</v>
      </c>
      <c r="E5" s="35">
        <v>2020</v>
      </c>
      <c r="F5" s="35">
        <v>2021</v>
      </c>
      <c r="G5" s="35">
        <v>2022</v>
      </c>
      <c r="H5" s="69">
        <v>2023</v>
      </c>
      <c r="I5" s="69">
        <v>2024</v>
      </c>
    </row>
    <row r="6" spans="2:9">
      <c r="B6" s="11" t="s">
        <v>751</v>
      </c>
      <c r="C6" s="12"/>
      <c r="D6" s="12"/>
      <c r="E6" s="12"/>
      <c r="F6" s="12"/>
      <c r="G6" s="12"/>
      <c r="H6" s="44"/>
      <c r="I6" s="44"/>
    </row>
    <row r="7" spans="2:9">
      <c r="B7" s="10" t="s">
        <v>742</v>
      </c>
      <c r="C7" s="66" cm="1">
        <f t="array" ref="C7">_xlfn.XLOOKUP($B$6&amp;$B7,'FNR tidsserier'!$B$7:$B$182&amp;'FNR tidsserier'!$C$7:$C$182,INDEX('FNR tidsserier'!$D$7:$R$182,,MATCH(C$5,'FNR tidsserier'!$D$7:$R$7,0)),"ikke funnet")</f>
        <v>11708</v>
      </c>
      <c r="D7" s="66" cm="1">
        <f t="array" ref="D7">_xlfn.XLOOKUP($B$6&amp;$B7,'FNR tidsserier'!$B$7:$B$182&amp;'FNR tidsserier'!$C$7:$C$182,INDEX('FNR tidsserier'!$D$7:$R$182,,MATCH(D$5,'FNR tidsserier'!$D$7:$R$7,0)),"ikke funnet")</f>
        <v>12046</v>
      </c>
      <c r="E7" s="21" cm="1">
        <f t="array" ref="E7">_xlfn.XLOOKUP($B$6&amp;$B7,'FNR tidsserier'!$B$7:$B$182&amp;'FNR tidsserier'!$C$7:$C$182,INDEX('FNR tidsserier'!$D$7:$R$182,,MATCH(E$5,'FNR tidsserier'!$D$7:$R$7,0)),"ikke funnet")</f>
        <v>12005.999051233397</v>
      </c>
      <c r="F7" s="21" cm="1">
        <f t="array" ref="F7">_xlfn.XLOOKUP($B$6&amp;$B7,'FNR tidsserier'!$B$7:$B$182&amp;'FNR tidsserier'!$C$7:$C$182,INDEX('FNR tidsserier'!$D$7:$R$182,,MATCH(F$5,'FNR tidsserier'!$D$7:$R$7,0)),"ikke funnet")</f>
        <v>12733.049262881332</v>
      </c>
      <c r="G7" s="21" cm="1">
        <f t="array" ref="G7">_xlfn.XLOOKUP($B$6&amp;$B7,'FNR tidsserier'!$B$7:$B$182&amp;'FNR tidsserier'!$C$7:$C$182,INDEX('FNR tidsserier'!$D$7:$R$182,,MATCH(G$5,'FNR tidsserier'!$D$7:$R$7,0)),"ikke funnet")</f>
        <v>13726.479419062911</v>
      </c>
      <c r="H7" s="70">
        <f t="shared" ref="H7:H31" si="0">IFERROR(G7*_xlfn.XLOOKUP($B7,$B$96:$B$117,$C$96:$C$117),0)</f>
        <v>14714.221862903858</v>
      </c>
      <c r="I7" s="70">
        <f t="shared" ref="I7:I31" si="1">IFERROR(H7*_xlfn.XLOOKUP($B7,$B$96:$B$117,$D$96:$D$117),0)</f>
        <v>14978.909418900492</v>
      </c>
    </row>
    <row r="8" spans="2:9">
      <c r="B8" s="10" t="s">
        <v>3</v>
      </c>
      <c r="C8" s="2" cm="1">
        <f t="array" ref="C8">_xlfn.XLOOKUP($B$6&amp;$B8,'FNR tidsserier'!$B$7:$B$182&amp;'FNR tidsserier'!$C$7:$C$182,INDEX('FNR tidsserier'!$D$7:$R$182,,MATCH(C$5,'FNR tidsserier'!$D$7:$R$7,0)),"ikke funnet")</f>
        <v>9370</v>
      </c>
      <c r="D8" s="2" cm="1">
        <f t="array" ref="D8">_xlfn.XLOOKUP($B$6&amp;$B8,'FNR tidsserier'!$B$7:$B$182&amp;'FNR tidsserier'!$C$7:$C$182,INDEX('FNR tidsserier'!$D$7:$R$182,,MATCH(D$5,'FNR tidsserier'!$D$7:$R$7,0)),"ikke funnet")</f>
        <v>10055</v>
      </c>
      <c r="E8" s="21" cm="1">
        <f t="array" ref="E8">_xlfn.XLOOKUP($B$6&amp;$B8,'FNR tidsserier'!$B$7:$B$182&amp;'FNR tidsserier'!$C$7:$C$182,INDEX('FNR tidsserier'!$D$7:$R$182,,MATCH(E$5,'FNR tidsserier'!$D$7:$R$7,0)),"ikke funnet")</f>
        <v>9918.2752873059035</v>
      </c>
      <c r="F8" s="21" cm="1">
        <f t="array" ref="F8">_xlfn.XLOOKUP($B$6&amp;$B8,'FNR tidsserier'!$B$7:$B$182&amp;'FNR tidsserier'!$C$7:$C$182,INDEX('FNR tidsserier'!$D$7:$R$182,,MATCH(F$5,'FNR tidsserier'!$D$7:$R$7,0)),"ikke funnet")</f>
        <v>10857.706377752433</v>
      </c>
      <c r="G8" s="21" cm="1">
        <f t="array" ref="G8">_xlfn.XLOOKUP($B$6&amp;$B8,'FNR tidsserier'!$B$7:$B$182&amp;'FNR tidsserier'!$C$7:$C$182,INDEX('FNR tidsserier'!$D$7:$R$182,,MATCH(G$5,'FNR tidsserier'!$D$7:$R$7,0)),"ikke funnet")</f>
        <v>11377.260285989996</v>
      </c>
      <c r="H8" s="70">
        <f t="shared" si="0"/>
        <v>10866.448771466448</v>
      </c>
      <c r="I8" s="70">
        <f t="shared" si="1"/>
        <v>11105.87238228549</v>
      </c>
    </row>
    <row r="9" spans="2:9">
      <c r="B9" s="10" t="s">
        <v>732</v>
      </c>
      <c r="C9" s="2" cm="1">
        <f t="array" ref="C9">_xlfn.XLOOKUP($B$6&amp;$B9,'FNR tidsserier'!$B$7:$B$182&amp;'FNR tidsserier'!$C$7:$C$182,INDEX('FNR tidsserier'!$D$7:$R$182,,MATCH(C$5,'FNR tidsserier'!$D$7:$R$7,0)),"ikke funnet")</f>
        <v>6494</v>
      </c>
      <c r="D9" s="2" cm="1">
        <f t="array" ref="D9">_xlfn.XLOOKUP($B$6&amp;$B9,'FNR tidsserier'!$B$7:$B$182&amp;'FNR tidsserier'!$C$7:$C$182,INDEX('FNR tidsserier'!$D$7:$R$182,,MATCH(D$5,'FNR tidsserier'!$D$7:$R$7,0)),"ikke funnet")</f>
        <v>6543</v>
      </c>
      <c r="E9" s="21" cm="1">
        <f t="array" ref="E9">_xlfn.XLOOKUP($B$6&amp;$B9,'FNR tidsserier'!$B$7:$B$182&amp;'FNR tidsserier'!$C$7:$C$182,INDEX('FNR tidsserier'!$D$7:$R$182,,MATCH(E$5,'FNR tidsserier'!$D$7:$R$7,0)),"ikke funnet")</f>
        <v>7271.9079320871942</v>
      </c>
      <c r="F9" s="21" cm="1">
        <f t="array" ref="F9">_xlfn.XLOOKUP($B$6&amp;$B9,'FNR tidsserier'!$B$7:$B$182&amp;'FNR tidsserier'!$C$7:$C$182,INDEX('FNR tidsserier'!$D$7:$R$182,,MATCH(F$5,'FNR tidsserier'!$D$7:$R$7,0)),"ikke funnet")</f>
        <v>8057.2361416099839</v>
      </c>
      <c r="G9" s="21" cm="1">
        <f t="array" ref="G9">_xlfn.XLOOKUP($B$6&amp;$B9,'FNR tidsserier'!$B$7:$B$182&amp;'FNR tidsserier'!$C$7:$C$182,INDEX('FNR tidsserier'!$D$7:$R$182,,MATCH(G$5,'FNR tidsserier'!$D$7:$R$7,0)),"ikke funnet")</f>
        <v>7846.2733651116705</v>
      </c>
      <c r="H9" s="70">
        <f t="shared" si="0"/>
        <v>7995.4344910347572</v>
      </c>
      <c r="I9" s="70">
        <f t="shared" si="1"/>
        <v>7905.8282767580313</v>
      </c>
    </row>
    <row r="10" spans="2:9">
      <c r="B10" s="10" t="s">
        <v>15</v>
      </c>
      <c r="C10" s="2" cm="1">
        <f t="array" ref="C10">_xlfn.XLOOKUP($B$6&amp;$B10,'FNR tidsserier'!$B$7:$B$182&amp;'FNR tidsserier'!$C$7:$C$182,INDEX('FNR tidsserier'!$D$7:$R$182,,MATCH(C$5,'FNR tidsserier'!$D$7:$R$7,0)),"ikke funnet")</f>
        <v>6082</v>
      </c>
      <c r="D10" s="2" cm="1">
        <f t="array" ref="D10">_xlfn.XLOOKUP($B$6&amp;$B10,'FNR tidsserier'!$B$7:$B$182&amp;'FNR tidsserier'!$C$7:$C$182,INDEX('FNR tidsserier'!$D$7:$R$182,,MATCH(D$5,'FNR tidsserier'!$D$7:$R$7,0)),"ikke funnet")</f>
        <v>6392</v>
      </c>
      <c r="E10" s="21" cm="1">
        <f t="array" ref="E10">_xlfn.XLOOKUP($B$6&amp;$B10,'FNR tidsserier'!$B$7:$B$182&amp;'FNR tidsserier'!$C$7:$C$182,INDEX('FNR tidsserier'!$D$7:$R$182,,MATCH(E$5,'FNR tidsserier'!$D$7:$R$7,0)),"ikke funnet")</f>
        <v>6363.4974039460021</v>
      </c>
      <c r="F10" s="21" cm="1">
        <f t="array" ref="F10">_xlfn.XLOOKUP($B$6&amp;$B10,'FNR tidsserier'!$B$7:$B$182&amp;'FNR tidsserier'!$C$7:$C$182,INDEX('FNR tidsserier'!$D$7:$R$182,,MATCH(F$5,'FNR tidsserier'!$D$7:$R$7,0)),"ikke funnet")</f>
        <v>6756.6770508826585</v>
      </c>
      <c r="G10" s="21" cm="1">
        <f t="array" ref="G10">_xlfn.XLOOKUP($B$6&amp;$B10,'FNR tidsserier'!$B$7:$B$182&amp;'FNR tidsserier'!$C$7:$C$182,INDEX('FNR tidsserier'!$D$7:$R$182,,MATCH(G$5,'FNR tidsserier'!$D$7:$R$7,0)),"ikke funnet")</f>
        <v>7291.1983385254407</v>
      </c>
      <c r="H10" s="70">
        <f t="shared" si="0"/>
        <v>6981.3748289464984</v>
      </c>
      <c r="I10" s="70">
        <f t="shared" si="1"/>
        <v>6838.1769314568264</v>
      </c>
    </row>
    <row r="11" spans="2:9">
      <c r="B11" s="10" t="s">
        <v>85</v>
      </c>
      <c r="C11" s="2" cm="1">
        <f t="array" ref="C11">_xlfn.XLOOKUP($B$6&amp;$B11,'FNR tidsserier'!$B$7:$B$182&amp;'FNR tidsserier'!$C$7:$C$182,INDEX('FNR tidsserier'!$D$7:$R$182,,MATCH(C$5,'FNR tidsserier'!$D$7:$R$7,0)),"ikke funnet")</f>
        <v>4990</v>
      </c>
      <c r="D11" s="2" cm="1">
        <f t="array" ref="D11">_xlfn.XLOOKUP($B$6&amp;$B11,'FNR tidsserier'!$B$7:$B$182&amp;'FNR tidsserier'!$C$7:$C$182,INDEX('FNR tidsserier'!$D$7:$R$182,,MATCH(D$5,'FNR tidsserier'!$D$7:$R$7,0)),"ikke funnet")</f>
        <v>5175</v>
      </c>
      <c r="E11" s="21" cm="1">
        <f t="array" ref="E11">_xlfn.XLOOKUP($B$6&amp;$B11,'FNR tidsserier'!$B$7:$B$182&amp;'FNR tidsserier'!$C$7:$C$182,INDEX('FNR tidsserier'!$D$7:$R$182,,MATCH(E$5,'FNR tidsserier'!$D$7:$R$7,0)),"ikke funnet")</f>
        <v>5044.3672181477059</v>
      </c>
      <c r="F11" s="21" cm="1">
        <f t="array" ref="F11">_xlfn.XLOOKUP($B$6&amp;$B11,'FNR tidsserier'!$B$7:$B$182&amp;'FNR tidsserier'!$C$7:$C$182,INDEX('FNR tidsserier'!$D$7:$R$182,,MATCH(F$5,'FNR tidsserier'!$D$7:$R$7,0)),"ikke funnet")</f>
        <v>5343.1455739382563</v>
      </c>
      <c r="G11" s="21" cm="1">
        <f t="array" ref="G11">_xlfn.XLOOKUP($B$6&amp;$B11,'FNR tidsserier'!$B$7:$B$182&amp;'FNR tidsserier'!$C$7:$C$182,INDEX('FNR tidsserier'!$D$7:$R$182,,MATCH(G$5,'FNR tidsserier'!$D$7:$R$7,0)),"ikke funnet")</f>
        <v>5882.8884530104033</v>
      </c>
      <c r="H11" s="70">
        <f t="shared" si="0"/>
        <v>6306.2146709006483</v>
      </c>
      <c r="I11" s="70">
        <f t="shared" si="1"/>
        <v>6284.843971411814</v>
      </c>
    </row>
    <row r="12" spans="2:9">
      <c r="B12" s="10" t="s">
        <v>741</v>
      </c>
      <c r="C12" s="2" cm="1">
        <f t="array" ref="C12">_xlfn.XLOOKUP($B$6&amp;$B12,'FNR tidsserier'!$B$7:$B$182&amp;'FNR tidsserier'!$C$7:$C$182,INDEX('FNR tidsserier'!$D$7:$R$182,,MATCH(C$5,'FNR tidsserier'!$D$7:$R$7,0)),"ikke funnet")</f>
        <v>4635</v>
      </c>
      <c r="D12" s="2" cm="1">
        <f t="array" ref="D12">_xlfn.XLOOKUP($B$6&amp;$B12,'FNR tidsserier'!$B$7:$B$182&amp;'FNR tidsserier'!$C$7:$C$182,INDEX('FNR tidsserier'!$D$7:$R$182,,MATCH(D$5,'FNR tidsserier'!$D$7:$R$7,0)),"ikke funnet")</f>
        <v>4833</v>
      </c>
      <c r="E12" s="21" cm="1">
        <f t="array" ref="E12">_xlfn.XLOOKUP($B$6&amp;$B12,'FNR tidsserier'!$B$7:$B$182&amp;'FNR tidsserier'!$C$7:$C$182,INDEX('FNR tidsserier'!$D$7:$R$182,,MATCH(E$5,'FNR tidsserier'!$D$7:$R$7,0)),"ikke funnet")</f>
        <v>5119.9232103046816</v>
      </c>
      <c r="F12" s="21" cm="1">
        <f t="array" ref="F12">_xlfn.XLOOKUP($B$6&amp;$B12,'FNR tidsserier'!$B$7:$B$182&amp;'FNR tidsserier'!$C$7:$C$182,INDEX('FNR tidsserier'!$D$7:$R$182,,MATCH(F$5,'FNR tidsserier'!$D$7:$R$7,0)),"ikke funnet")</f>
        <v>5381.3066633638837</v>
      </c>
      <c r="G12" s="21" cm="1">
        <f t="array" ref="G12">_xlfn.XLOOKUP($B$6&amp;$B12,'FNR tidsserier'!$B$7:$B$182&amp;'FNR tidsserier'!$C$7:$C$182,INDEX('FNR tidsserier'!$D$7:$R$182,,MATCH(G$5,'FNR tidsserier'!$D$7:$R$7,0)),"ikke funnet")</f>
        <v>5603.9814218479069</v>
      </c>
      <c r="H12" s="70">
        <f t="shared" si="0"/>
        <v>6007.2377948672029</v>
      </c>
      <c r="I12" s="70">
        <f t="shared" si="1"/>
        <v>6043.3339775957784</v>
      </c>
    </row>
    <row r="13" spans="2:9">
      <c r="B13" s="10" t="s">
        <v>2</v>
      </c>
      <c r="C13" s="2" cm="1">
        <f t="array" ref="C13">_xlfn.XLOOKUP($B$6&amp;$B13,'FNR tidsserier'!$B$7:$B$182&amp;'FNR tidsserier'!$C$7:$C$182,INDEX('FNR tidsserier'!$D$7:$R$182,,MATCH(C$5,'FNR tidsserier'!$D$7:$R$7,0)),"ikke funnet")</f>
        <v>7098</v>
      </c>
      <c r="D13" s="2" cm="1">
        <f t="array" ref="D13">_xlfn.XLOOKUP($B$6&amp;$B13,'FNR tidsserier'!$B$7:$B$182&amp;'FNR tidsserier'!$C$7:$C$182,INDEX('FNR tidsserier'!$D$7:$R$182,,MATCH(D$5,'FNR tidsserier'!$D$7:$R$7,0)),"ikke funnet")</f>
        <v>6298</v>
      </c>
      <c r="E13" s="21">
        <f>E$54*(E$41/E$44)</f>
        <v>6992.1105318791333</v>
      </c>
      <c r="F13" s="21">
        <f t="shared" ref="F13:G13" si="2">F$54*(F$41/F$44)</f>
        <v>10763.970460909004</v>
      </c>
      <c r="G13" s="21">
        <f t="shared" si="2"/>
        <v>14663.380864513874</v>
      </c>
      <c r="H13" s="70">
        <f t="shared" si="0"/>
        <v>10371.708085724102</v>
      </c>
      <c r="I13" s="70">
        <f t="shared" si="1"/>
        <v>10674.401712260256</v>
      </c>
    </row>
    <row r="14" spans="2:9">
      <c r="B14" s="10" t="s">
        <v>739</v>
      </c>
      <c r="C14" s="2" cm="1">
        <f t="array" ref="C14">_xlfn.XLOOKUP($B$6&amp;$B14,'FNR tidsserier'!$B$7:$B$182&amp;'FNR tidsserier'!$C$7:$C$182,INDEX('FNR tidsserier'!$D$7:$R$182,,MATCH(C$5,'FNR tidsserier'!$D$7:$R$7,0)),"ikke funnet")</f>
        <v>3712</v>
      </c>
      <c r="D14" s="2" cm="1">
        <f t="array" ref="D14">_xlfn.XLOOKUP($B$6&amp;$B14,'FNR tidsserier'!$B$7:$B$182&amp;'FNR tidsserier'!$C$7:$C$182,INDEX('FNR tidsserier'!$D$7:$R$182,,MATCH(D$5,'FNR tidsserier'!$D$7:$R$7,0)),"ikke funnet")</f>
        <v>3581</v>
      </c>
      <c r="E14" s="21" cm="1">
        <f t="array" ref="E14">_xlfn.XLOOKUP($B$6&amp;$B14,'FNR tidsserier'!$B$7:$B$182&amp;'FNR tidsserier'!$C$7:$C$182,INDEX('FNR tidsserier'!$D$7:$R$182,,MATCH(E$5,'FNR tidsserier'!$D$7:$R$7,0)),"ikke funnet")</f>
        <v>3466.7742335857019</v>
      </c>
      <c r="F14" s="21" cm="1">
        <f t="array" ref="F14">_xlfn.XLOOKUP($B$6&amp;$B14,'FNR tidsserier'!$B$7:$B$182&amp;'FNR tidsserier'!$C$7:$C$182,INDEX('FNR tidsserier'!$D$7:$R$182,,MATCH(F$5,'FNR tidsserier'!$D$7:$R$7,0)),"ikke funnet")</f>
        <v>4333.4677919821279</v>
      </c>
      <c r="G14" s="21" cm="1">
        <f t="array" ref="G14">_xlfn.XLOOKUP($B$6&amp;$B14,'FNR tidsserier'!$B$7:$B$182&amp;'FNR tidsserier'!$C$7:$C$182,INDEX('FNR tidsserier'!$D$7:$R$182,,MATCH(G$5,'FNR tidsserier'!$D$7:$R$7,0)),"ikke funnet")</f>
        <v>5056.6013404492987</v>
      </c>
      <c r="H14" s="70">
        <f t="shared" si="0"/>
        <v>4121.7865340284534</v>
      </c>
      <c r="I14" s="70">
        <f t="shared" si="1"/>
        <v>4330.1548896191489</v>
      </c>
    </row>
    <row r="15" spans="2:9">
      <c r="B15" s="10" t="s">
        <v>738</v>
      </c>
      <c r="C15" s="2" cm="1">
        <f t="array" ref="C15">_xlfn.XLOOKUP($B$6&amp;$B15,'FNR tidsserier'!$B$7:$B$182&amp;'FNR tidsserier'!$C$7:$C$182,INDEX('FNR tidsserier'!$D$7:$R$182,,MATCH(C$5,'FNR tidsserier'!$D$7:$R$7,0)),"ikke funnet")</f>
        <v>4635</v>
      </c>
      <c r="D15" s="2" cm="1">
        <f t="array" ref="D15">_xlfn.XLOOKUP($B$6&amp;$B15,'FNR tidsserier'!$B$7:$B$182&amp;'FNR tidsserier'!$C$7:$C$182,INDEX('FNR tidsserier'!$D$7:$R$182,,MATCH(D$5,'FNR tidsserier'!$D$7:$R$7,0)),"ikke funnet")</f>
        <v>4984</v>
      </c>
      <c r="E15" s="21" cm="1">
        <f t="array" ref="E15">_xlfn.XLOOKUP($B$6&amp;$B15,'FNR tidsserier'!$B$7:$B$182&amp;'FNR tidsserier'!$C$7:$C$182,INDEX('FNR tidsserier'!$D$7:$R$182,,MATCH(E$5,'FNR tidsserier'!$D$7:$R$7,0)),"ikke funnet")</f>
        <v>4690.4357640419721</v>
      </c>
      <c r="F15" s="21" cm="1">
        <f t="array" ref="F15">_xlfn.XLOOKUP($B$6&amp;$B15,'FNR tidsserier'!$B$7:$B$182&amp;'FNR tidsserier'!$C$7:$C$182,INDEX('FNR tidsserier'!$D$7:$R$182,,MATCH(F$5,'FNR tidsserier'!$D$7:$R$7,0)),"ikke funnet")</f>
        <v>5064.8620051141888</v>
      </c>
      <c r="G15" s="21" cm="1">
        <f t="array" ref="G15">_xlfn.XLOOKUP($B$6&amp;$B15,'FNR tidsserier'!$B$7:$B$182&amp;'FNR tidsserier'!$C$7:$C$182,INDEX('FNR tidsserier'!$D$7:$R$182,,MATCH(G$5,'FNR tidsserier'!$D$7:$R$7,0)),"ikke funnet")</f>
        <v>6201.3247509038029</v>
      </c>
      <c r="H15" s="70">
        <f t="shared" si="0"/>
        <v>6134.9109041460006</v>
      </c>
      <c r="I15" s="70">
        <f t="shared" si="1"/>
        <v>5915.3456717870913</v>
      </c>
    </row>
    <row r="16" spans="2:9">
      <c r="B16" s="10" t="s">
        <v>740</v>
      </c>
      <c r="C16" s="2" cm="1">
        <f t="array" ref="C16">_xlfn.XLOOKUP($B$6&amp;$B16,'FNR tidsserier'!$B$7:$B$182&amp;'FNR tidsserier'!$C$7:$C$182,INDEX('FNR tidsserier'!$D$7:$R$182,,MATCH(C$5,'FNR tidsserier'!$D$7:$R$7,0)),"ikke funnet")</f>
        <v>1558</v>
      </c>
      <c r="D16" s="2" cm="1">
        <f t="array" ref="D16">_xlfn.XLOOKUP($B$6&amp;$B16,'FNR tidsserier'!$B$7:$B$182&amp;'FNR tidsserier'!$C$7:$C$182,INDEX('FNR tidsserier'!$D$7:$R$182,,MATCH(D$5,'FNR tidsserier'!$D$7:$R$7,0)),"ikke funnet")</f>
        <v>1841</v>
      </c>
      <c r="E16" s="21" cm="1">
        <f t="array" ref="E16">_xlfn.XLOOKUP($B$6&amp;$B16,'FNR tidsserier'!$B$7:$B$182&amp;'FNR tidsserier'!$C$7:$C$182,INDEX('FNR tidsserier'!$D$7:$R$182,,MATCH(E$5,'FNR tidsserier'!$D$7:$R$7,0)),"ikke funnet")</f>
        <v>1686.59107031087</v>
      </c>
      <c r="F16" s="21" cm="1">
        <f t="array" ref="F16">_xlfn.XLOOKUP($B$6&amp;$B16,'FNR tidsserier'!$B$7:$B$182&amp;'FNR tidsserier'!$C$7:$C$182,INDEX('FNR tidsserier'!$D$7:$R$182,,MATCH(F$5,'FNR tidsserier'!$D$7:$R$7,0)),"ikke funnet")</f>
        <v>1746.895055288963</v>
      </c>
      <c r="G16" s="21" cm="1">
        <f t="array" ref="G16">_xlfn.XLOOKUP($B$6&amp;$B16,'FNR tidsserier'!$B$7:$B$182&amp;'FNR tidsserier'!$C$7:$C$182,INDEX('FNR tidsserier'!$D$7:$R$182,,MATCH(G$5,'FNR tidsserier'!$D$7:$R$7,0)),"ikke funnet")</f>
        <v>1927.8070102232423</v>
      </c>
      <c r="H16" s="70">
        <f t="shared" si="0"/>
        <v>1815.5031229697427</v>
      </c>
      <c r="I16" s="70">
        <f t="shared" si="1"/>
        <v>1846.0107537016891</v>
      </c>
    </row>
    <row r="17" spans="2:9">
      <c r="B17" s="10" t="s">
        <v>743</v>
      </c>
      <c r="C17" s="2" cm="1">
        <f t="array" ref="C17">_xlfn.XLOOKUP($B$6&amp;$B17,'FNR tidsserier'!$B$7:$B$182&amp;'FNR tidsserier'!$C$7:$C$182,INDEX('FNR tidsserier'!$D$7:$R$182,,MATCH(C$5,'FNR tidsserier'!$D$7:$R$7,0)),"ikke funnet")</f>
        <v>1455</v>
      </c>
      <c r="D17" s="2" cm="1">
        <f t="array" ref="D17">_xlfn.XLOOKUP($B$6&amp;$B17,'FNR tidsserier'!$B$7:$B$182&amp;'FNR tidsserier'!$C$7:$C$182,INDEX('FNR tidsserier'!$D$7:$R$182,,MATCH(D$5,'FNR tidsserier'!$D$7:$R$7,0)),"ikke funnet")</f>
        <v>1600</v>
      </c>
      <c r="E17" s="21" cm="1">
        <f t="array" ref="E17">_xlfn.XLOOKUP($B$6&amp;$B17,'FNR tidsserier'!$B$7:$B$182&amp;'FNR tidsserier'!$C$7:$C$182,INDEX('FNR tidsserier'!$D$7:$R$182,,MATCH(E$5,'FNR tidsserier'!$D$7:$R$7,0)),"ikke funnet")</f>
        <v>1437.7542251503867</v>
      </c>
      <c r="F17" s="21" cm="1">
        <f t="array" ref="F17">_xlfn.XLOOKUP($B$6&amp;$B17,'FNR tidsserier'!$B$7:$B$182&amp;'FNR tidsserier'!$C$7:$C$182,INDEX('FNR tidsserier'!$D$7:$R$182,,MATCH(F$5,'FNR tidsserier'!$D$7:$R$7,0)),"ikke funnet")</f>
        <v>1565.62589515898</v>
      </c>
      <c r="G17" s="21" cm="1">
        <f t="array" ref="G17">_xlfn.XLOOKUP($B$6&amp;$B17,'FNR tidsserier'!$B$7:$B$182&amp;'FNR tidsserier'!$C$7:$C$182,INDEX('FNR tidsserier'!$D$7:$R$182,,MATCH(G$5,'FNR tidsserier'!$D$7:$R$7,0)),"ikke funnet")</f>
        <v>1739.7880263534801</v>
      </c>
      <c r="H17" s="70">
        <f t="shared" si="0"/>
        <v>1912.5832051882476</v>
      </c>
      <c r="I17" s="70">
        <f t="shared" si="1"/>
        <v>1907.9951029139784</v>
      </c>
    </row>
    <row r="18" spans="2:9">
      <c r="B18" s="10" t="s">
        <v>736</v>
      </c>
      <c r="C18" s="2" cm="1">
        <f t="array" ref="C18">_xlfn.XLOOKUP($B$6&amp;$B18,'FNR tidsserier'!$B$7:$B$182&amp;'FNR tidsserier'!$C$7:$C$182,INDEX('FNR tidsserier'!$D$7:$R$182,,MATCH(C$5,'FNR tidsserier'!$D$7:$R$7,0)),"ikke funnet")</f>
        <v>1453</v>
      </c>
      <c r="D18" s="2" cm="1">
        <f t="array" ref="D18">_xlfn.XLOOKUP($B$6&amp;$B18,'FNR tidsserier'!$B$7:$B$182&amp;'FNR tidsserier'!$C$7:$C$182,INDEX('FNR tidsserier'!$D$7:$R$182,,MATCH(D$5,'FNR tidsserier'!$D$7:$R$7,0)),"ikke funnet")</f>
        <v>1489</v>
      </c>
      <c r="E18" s="21">
        <f>E54*(E$42/E$44)</f>
        <v>1465.0873668211468</v>
      </c>
      <c r="F18" s="21">
        <f t="shared" ref="F18:G18" si="3">F54*(F$42/F$44)</f>
        <v>1442.3130128607756</v>
      </c>
      <c r="G18" s="21">
        <f t="shared" si="3"/>
        <v>1267.0713277757284</v>
      </c>
      <c r="H18" s="70">
        <f t="shared" si="0"/>
        <v>1408.538472029808</v>
      </c>
      <c r="I18" s="70">
        <f t="shared" si="1"/>
        <v>1503.9456664207564</v>
      </c>
    </row>
    <row r="19" spans="2:9">
      <c r="B19" s="10" t="s">
        <v>737</v>
      </c>
      <c r="C19" s="2" cm="1">
        <f t="array" ref="C19">_xlfn.XLOOKUP($B$6&amp;$B19,'FNR tidsserier'!$B$7:$B$182&amp;'FNR tidsserier'!$C$7:$C$182,INDEX('FNR tidsserier'!$D$7:$R$182,,MATCH(C$5,'FNR tidsserier'!$D$7:$R$7,0)),"ikke funnet")</f>
        <v>1827</v>
      </c>
      <c r="D19" s="2" cm="1">
        <f t="array" ref="D19">_xlfn.XLOOKUP($B$6&amp;$B19,'FNR tidsserier'!$B$7:$B$182&amp;'FNR tidsserier'!$C$7:$C$182,INDEX('FNR tidsserier'!$D$7:$R$182,,MATCH(D$5,'FNR tidsserier'!$D$7:$R$7,0)),"ikke funnet")</f>
        <v>1736</v>
      </c>
      <c r="E19" s="21" cm="1">
        <f t="array" ref="E19">_xlfn.XLOOKUP($B$6&amp;$B19,'FNR tidsserier'!$B$7:$B$182&amp;'FNR tidsserier'!$C$7:$C$182,INDEX('FNR tidsserier'!$D$7:$R$182,,MATCH(E$5,'FNR tidsserier'!$D$7:$R$7,0)),"ikke funnet")</f>
        <v>2005.8721741557354</v>
      </c>
      <c r="F19" s="21" cm="1">
        <f t="array" ref="F19">_xlfn.XLOOKUP($B$6&amp;$B19,'FNR tidsserier'!$B$7:$B$182&amp;'FNR tidsserier'!$C$7:$C$182,INDEX('FNR tidsserier'!$D$7:$R$182,,MATCH(F$5,'FNR tidsserier'!$D$7:$R$7,0)),"ikke funnet")</f>
        <v>2035.9118057493722</v>
      </c>
      <c r="G19" s="21" cm="1">
        <f t="array" ref="G19">_xlfn.XLOOKUP($B$6&amp;$B19,'FNR tidsserier'!$B$7:$B$182&amp;'FNR tidsserier'!$C$7:$C$182,INDEX('FNR tidsserier'!$D$7:$R$182,,MATCH(G$5,'FNR tidsserier'!$D$7:$R$7,0)),"ikke funnet")</f>
        <v>2015.0778677086241</v>
      </c>
      <c r="H19" s="70">
        <f t="shared" si="0"/>
        <v>2393.5032689971822</v>
      </c>
      <c r="I19" s="70">
        <f t="shared" si="1"/>
        <v>2809.4235091835781</v>
      </c>
    </row>
    <row r="20" spans="2:9">
      <c r="B20" s="10" t="s">
        <v>93</v>
      </c>
      <c r="C20" s="2" cm="1">
        <f t="array" ref="C20">_xlfn.XLOOKUP($B$6&amp;$B20,'FNR tidsserier'!$B$7:$B$182&amp;'FNR tidsserier'!$C$7:$C$182,INDEX('FNR tidsserier'!$D$7:$R$182,,MATCH(C$5,'FNR tidsserier'!$D$7:$R$7,0)),"ikke funnet")</f>
        <v>1134</v>
      </c>
      <c r="D20" s="2" cm="1">
        <f t="array" ref="D20">_xlfn.XLOOKUP($B$6&amp;$B20,'FNR tidsserier'!$B$7:$B$182&amp;'FNR tidsserier'!$C$7:$C$182,INDEX('FNR tidsserier'!$D$7:$R$182,,MATCH(D$5,'FNR tidsserier'!$D$7:$R$7,0)),"ikke funnet")</f>
        <v>1375</v>
      </c>
      <c r="E20" s="21" cm="1">
        <f t="array" ref="E20">_xlfn.XLOOKUP($B$6&amp;$B20,'FNR tidsserier'!$B$7:$B$182&amp;'FNR tidsserier'!$C$7:$C$182,INDEX('FNR tidsserier'!$D$7:$R$182,,MATCH(E$5,'FNR tidsserier'!$D$7:$R$7,0)),"ikke funnet")</f>
        <v>1320</v>
      </c>
      <c r="F20" s="21" cm="1">
        <f t="array" ref="F20">_xlfn.XLOOKUP($B$6&amp;$B20,'FNR tidsserier'!$B$7:$B$182&amp;'FNR tidsserier'!$C$7:$C$182,INDEX('FNR tidsserier'!$D$7:$R$182,,MATCH(F$5,'FNR tidsserier'!$D$7:$R$7,0)),"ikke funnet")</f>
        <v>1401.9677419354837</v>
      </c>
      <c r="G20" s="21" cm="1">
        <f t="array" ref="G20">_xlfn.XLOOKUP($B$6&amp;$B20,'FNR tidsserier'!$B$7:$B$182&amp;'FNR tidsserier'!$C$7:$C$182,INDEX('FNR tidsserier'!$D$7:$R$182,,MATCH(G$5,'FNR tidsserier'!$D$7:$R$7,0)),"ikke funnet")</f>
        <v>1521.5483870967739</v>
      </c>
      <c r="H20" s="70">
        <f t="shared" si="0"/>
        <v>1367.7173864834949</v>
      </c>
      <c r="I20" s="70">
        <f t="shared" si="1"/>
        <v>1381.0609707418705</v>
      </c>
    </row>
    <row r="21" spans="2:9">
      <c r="B21" s="10" t="s">
        <v>111</v>
      </c>
      <c r="C21" s="2" cm="1">
        <f t="array" ref="C21">_xlfn.XLOOKUP($B$6&amp;$B21,'FNR tidsserier'!$B$7:$B$182&amp;'FNR tidsserier'!$C$7:$C$182,INDEX('FNR tidsserier'!$D$7:$R$182,,MATCH(C$5,'FNR tidsserier'!$D$7:$R$7,0)),"ikke funnet")</f>
        <v>936</v>
      </c>
      <c r="D21" s="2" cm="1">
        <f t="array" ref="D21">_xlfn.XLOOKUP($B$6&amp;$B21,'FNR tidsserier'!$B$7:$B$182&amp;'FNR tidsserier'!$C$7:$C$182,INDEX('FNR tidsserier'!$D$7:$R$182,,MATCH(D$5,'FNR tidsserier'!$D$7:$R$7,0)),"ikke funnet")</f>
        <v>1025</v>
      </c>
      <c r="E21" s="21" cm="1">
        <f t="array" ref="E21">_xlfn.XLOOKUP($B$6&amp;$B21,'FNR tidsserier'!$B$7:$B$182&amp;'FNR tidsserier'!$C$7:$C$182,INDEX('FNR tidsserier'!$D$7:$R$182,,MATCH(E$5,'FNR tidsserier'!$D$7:$R$7,0)),"ikke funnet")</f>
        <v>748.99263851220462</v>
      </c>
      <c r="F21" s="21" cm="1">
        <f t="array" ref="F21">_xlfn.XLOOKUP($B$6&amp;$B21,'FNR tidsserier'!$B$7:$B$182&amp;'FNR tidsserier'!$C$7:$C$182,INDEX('FNR tidsserier'!$D$7:$R$182,,MATCH(F$5,'FNR tidsserier'!$D$7:$R$7,0)),"ikke funnet")</f>
        <v>986.87524215420387</v>
      </c>
      <c r="G21" s="21" cm="1">
        <f t="array" ref="G21">_xlfn.XLOOKUP($B$6&amp;$B21,'FNR tidsserier'!$B$7:$B$182&amp;'FNR tidsserier'!$C$7:$C$182,INDEX('FNR tidsserier'!$D$7:$R$182,,MATCH(G$5,'FNR tidsserier'!$D$7:$R$7,0)),"ikke funnet")</f>
        <v>1277.9736536226269</v>
      </c>
      <c r="H21" s="70">
        <f t="shared" si="0"/>
        <v>1417.0842789940473</v>
      </c>
      <c r="I21" s="70">
        <f t="shared" si="1"/>
        <v>1396.5468256752931</v>
      </c>
    </row>
    <row r="22" spans="2:9">
      <c r="B22" s="10" t="s">
        <v>731</v>
      </c>
      <c r="C22" s="2" cm="1">
        <f t="array" ref="C22">_xlfn.XLOOKUP($B$6&amp;$B22,'FNR tidsserier'!$B$7:$B$182&amp;'FNR tidsserier'!$C$7:$C$182,INDEX('FNR tidsserier'!$D$7:$R$182,,MATCH(C$5,'FNR tidsserier'!$D$7:$R$7,0)),"ikke funnet")</f>
        <v>851</v>
      </c>
      <c r="D22" s="2" cm="1">
        <f t="array" ref="D22">_xlfn.XLOOKUP($B$6&amp;$B22,'FNR tidsserier'!$B$7:$B$182&amp;'FNR tidsserier'!$C$7:$C$182,INDEX('FNR tidsserier'!$D$7:$R$182,,MATCH(D$5,'FNR tidsserier'!$D$7:$R$7,0)),"ikke funnet")</f>
        <v>929</v>
      </c>
      <c r="E22" s="21" cm="1">
        <f t="array" ref="E22">_xlfn.XLOOKUP($B$6&amp;$B22,'FNR tidsserier'!$B$7:$B$182&amp;'FNR tidsserier'!$C$7:$C$182,INDEX('FNR tidsserier'!$D$7:$R$182,,MATCH(E$5,'FNR tidsserier'!$D$7:$R$7,0)),"ikke funnet")</f>
        <v>1118.573500967118</v>
      </c>
      <c r="F22" s="21" cm="1">
        <f t="array" ref="F22">_xlfn.XLOOKUP($B$6&amp;$B22,'FNR tidsserier'!$B$7:$B$182&amp;'FNR tidsserier'!$C$7:$C$182,INDEX('FNR tidsserier'!$D$7:$R$182,,MATCH(F$5,'FNR tidsserier'!$D$7:$R$7,0)),"ikke funnet")</f>
        <v>1334.6513539651837</v>
      </c>
      <c r="G22" s="21" cm="1">
        <f t="array" ref="G22">_xlfn.XLOOKUP($B$6&amp;$B22,'FNR tidsserier'!$B$7:$B$182&amp;'FNR tidsserier'!$C$7:$C$182,INDEX('FNR tidsserier'!$D$7:$R$182,,MATCH(G$5,'FNR tidsserier'!$D$7:$R$7,0)),"ikke funnet")</f>
        <v>1342.7374274661508</v>
      </c>
      <c r="H22" s="70">
        <f t="shared" si="0"/>
        <v>1322.5664582484565</v>
      </c>
      <c r="I22" s="70">
        <f t="shared" si="1"/>
        <v>1278.0764550657866</v>
      </c>
    </row>
    <row r="23" spans="2:9">
      <c r="B23" s="10" t="s">
        <v>715</v>
      </c>
      <c r="C23" s="2" cm="1">
        <f t="array" ref="C23">_xlfn.XLOOKUP($B$6&amp;$B23,'FNR tidsserier'!$B$7:$B$182&amp;'FNR tidsserier'!$C$7:$C$182,INDEX('FNR tidsserier'!$D$7:$R$182,,MATCH(C$5,'FNR tidsserier'!$D$7:$R$7,0)),"ikke funnet")</f>
        <v>569</v>
      </c>
      <c r="D23" s="2" cm="1">
        <f t="array" ref="D23">_xlfn.XLOOKUP($B$6&amp;$B23,'FNR tidsserier'!$B$7:$B$182&amp;'FNR tidsserier'!$C$7:$C$182,INDEX('FNR tidsserier'!$D$7:$R$182,,MATCH(D$5,'FNR tidsserier'!$D$7:$R$7,0)),"ikke funnet")</f>
        <v>716</v>
      </c>
      <c r="E23" s="21" cm="1">
        <f t="array" ref="E23">_xlfn.XLOOKUP($B$6&amp;$B23,'FNR tidsserier'!$B$7:$B$182&amp;'FNR tidsserier'!$C$7:$C$182,INDEX('FNR tidsserier'!$D$7:$R$182,,MATCH(E$5,'FNR tidsserier'!$D$7:$R$7,0)),"ikke funnet")</f>
        <v>731.90071848465061</v>
      </c>
      <c r="F23" s="21" cm="1">
        <f t="array" ref="F23">_xlfn.XLOOKUP($B$6&amp;$B23,'FNR tidsserier'!$B$7:$B$182&amp;'FNR tidsserier'!$C$7:$C$182,INDEX('FNR tidsserier'!$D$7:$R$182,,MATCH(F$5,'FNR tidsserier'!$D$7:$R$7,0)),"ikke funnet")</f>
        <v>788.95623775310264</v>
      </c>
      <c r="G23" s="21" cm="1">
        <f t="array" ref="G23">_xlfn.XLOOKUP($B$6&amp;$B23,'FNR tidsserier'!$B$7:$B$182&amp;'FNR tidsserier'!$C$7:$C$182,INDEX('FNR tidsserier'!$D$7:$R$182,,MATCH(G$5,'FNR tidsserier'!$D$7:$R$7,0)),"ikke funnet")</f>
        <v>876.41018941868072</v>
      </c>
      <c r="H23" s="70">
        <f t="shared" si="0"/>
        <v>1000.5303437854601</v>
      </c>
      <c r="I23" s="70">
        <f t="shared" si="1"/>
        <v>991.31866215004163</v>
      </c>
    </row>
    <row r="24" spans="2:9">
      <c r="B24" s="10" t="s">
        <v>716</v>
      </c>
      <c r="C24" s="2" cm="1">
        <f t="array" ref="C24">_xlfn.XLOOKUP($B$6&amp;$B24,'FNR tidsserier'!$B$7:$B$182&amp;'FNR tidsserier'!$C$7:$C$182,INDEX('FNR tidsserier'!$D$7:$R$182,,MATCH(C$5,'FNR tidsserier'!$D$7:$R$7,0)),"ikke funnet")</f>
        <v>186</v>
      </c>
      <c r="D24" s="2" cm="1">
        <f t="array" ref="D24">_xlfn.XLOOKUP($B$6&amp;$B24,'FNR tidsserier'!$B$7:$B$182&amp;'FNR tidsserier'!$C$7:$C$182,INDEX('FNR tidsserier'!$D$7:$R$182,,MATCH(D$5,'FNR tidsserier'!$D$7:$R$7,0)),"ikke funnet")</f>
        <v>155</v>
      </c>
      <c r="E24" s="21">
        <f>E54*(E$43/E$44)</f>
        <v>192.73962877388891</v>
      </c>
      <c r="F24" s="21">
        <f t="shared" ref="F24:G24" si="4">F54*(F$43/F$44)</f>
        <v>163.42826988010103</v>
      </c>
      <c r="G24" s="21">
        <f t="shared" si="4"/>
        <v>162.29135144336519</v>
      </c>
      <c r="H24" s="70">
        <f t="shared" si="0"/>
        <v>327.73491280119816</v>
      </c>
      <c r="I24" s="70">
        <f t="shared" si="1"/>
        <v>377.96248564429368</v>
      </c>
    </row>
    <row r="25" spans="2:9">
      <c r="B25" s="10" t="s">
        <v>734</v>
      </c>
      <c r="C25" s="2" cm="1">
        <f t="array" ref="C25">_xlfn.XLOOKUP($B$6&amp;$B25,'FNR tidsserier'!$B$7:$B$182&amp;'FNR tidsserier'!$C$7:$C$182,INDEX('FNR tidsserier'!$D$7:$R$182,,MATCH(C$5,'FNR tidsserier'!$D$7:$R$7,0)),"ikke funnet")</f>
        <v>14</v>
      </c>
      <c r="D25" s="2" cm="1">
        <f t="array" ref="D25">_xlfn.XLOOKUP($B$6&amp;$B25,'FNR tidsserier'!$B$7:$B$182&amp;'FNR tidsserier'!$C$7:$C$182,INDEX('FNR tidsserier'!$D$7:$R$182,,MATCH(D$5,'FNR tidsserier'!$D$7:$R$7,0)),"ikke funnet")</f>
        <v>16</v>
      </c>
      <c r="E25" s="21" cm="1">
        <f t="array" ref="E25">_xlfn.XLOOKUP($B$6&amp;$B25,'FNR tidsserier'!$B$7:$B$182&amp;'FNR tidsserier'!$C$7:$C$182,INDEX('FNR tidsserier'!$D$7:$R$182,,MATCH(E$5,'FNR tidsserier'!$D$7:$R$7,0)),"ikke funnet")</f>
        <v>5.2197483059051306</v>
      </c>
      <c r="F25" s="21" cm="1">
        <f t="array" ref="F25">_xlfn.XLOOKUP($B$6&amp;$B25,'FNR tidsserier'!$B$7:$B$182&amp;'FNR tidsserier'!$C$7:$C$182,INDEX('FNR tidsserier'!$D$7:$R$182,,MATCH(F$5,'FNR tidsserier'!$D$7:$R$7,0)),"ikke funnet")</f>
        <v>11.616650532429816</v>
      </c>
      <c r="G25" s="21" cm="1">
        <f t="array" ref="G25">_xlfn.XLOOKUP($B$6&amp;$B25,'FNR tidsserier'!$B$7:$B$182&amp;'FNR tidsserier'!$C$7:$C$182,INDEX('FNR tidsserier'!$D$7:$R$182,,MATCH(G$5,'FNR tidsserier'!$D$7:$R$7,0)),"ikke funnet")</f>
        <v>18.044530493707647</v>
      </c>
      <c r="H25" s="70">
        <f t="shared" si="0"/>
        <v>24.768242793908581</v>
      </c>
      <c r="I25" s="70">
        <f t="shared" si="1"/>
        <v>24.407977444179</v>
      </c>
    </row>
    <row r="26" spans="2:9">
      <c r="B26" s="10" t="s">
        <v>733</v>
      </c>
      <c r="C26" s="2" cm="1">
        <f t="array" ref="C26">_xlfn.XLOOKUP($B$6&amp;$B26,'FNR tidsserier'!$B$7:$B$182&amp;'FNR tidsserier'!$C$7:$C$182,INDEX('FNR tidsserier'!$D$7:$R$182,,MATCH(C$5,'FNR tidsserier'!$D$7:$R$7,0)),"ikke funnet")</f>
        <v>0</v>
      </c>
      <c r="D26" s="2" cm="1">
        <f t="array" ref="D26">_xlfn.XLOOKUP($B$6&amp;$B26,'FNR tidsserier'!$B$7:$B$182&amp;'FNR tidsserier'!$C$7:$C$182,INDEX('FNR tidsserier'!$D$7:$R$182,,MATCH(D$5,'FNR tidsserier'!$D$7:$R$7,0)),"ikke funnet")</f>
        <v>0</v>
      </c>
      <c r="E26" s="21" t="str" cm="1">
        <f t="array" ref="E26">_xlfn.XLOOKUP($B$6&amp;$B26,'FNR tidsserier'!$B$7:$B$182&amp;'FNR tidsserier'!$C$7:$C$182,INDEX('FNR tidsserier'!$D$7:$R$182,,MATCH(E$5,'FNR tidsserier'!$D$7:$R$7,0)),"ikke funnet")</f>
        <v>-</v>
      </c>
      <c r="F26" s="21" t="str" cm="1">
        <f t="array" ref="F26">_xlfn.XLOOKUP($B$6&amp;$B26,'FNR tidsserier'!$B$7:$B$182&amp;'FNR tidsserier'!$C$7:$C$182,INDEX('FNR tidsserier'!$D$7:$R$182,,MATCH(F$5,'FNR tidsserier'!$D$7:$R$7,0)),"ikke funnet")</f>
        <v>-</v>
      </c>
      <c r="G26" s="21" t="str" cm="1">
        <f t="array" ref="G26">_xlfn.XLOOKUP($B$6&amp;$B26,'FNR tidsserier'!$B$7:$B$182&amp;'FNR tidsserier'!$C$7:$C$182,INDEX('FNR tidsserier'!$D$7:$R$182,,MATCH(G$5,'FNR tidsserier'!$D$7:$R$7,0)),"ikke funnet")</f>
        <v>-</v>
      </c>
      <c r="H26" s="70">
        <f t="shared" si="0"/>
        <v>0</v>
      </c>
      <c r="I26" s="70">
        <f t="shared" si="1"/>
        <v>0</v>
      </c>
    </row>
    <row r="27" spans="2:9">
      <c r="B27" s="10" t="s">
        <v>96</v>
      </c>
      <c r="C27" s="2" cm="1">
        <f t="array" ref="C27">_xlfn.XLOOKUP($B$6&amp;$B27,'FNR tidsserier'!$B$7:$B$182&amp;'FNR tidsserier'!$C$7:$C$182,INDEX('FNR tidsserier'!$D$7:$R$182,,MATCH(C$5,'FNR tidsserier'!$D$7:$R$7,0)),"ikke funnet")</f>
        <v>0</v>
      </c>
      <c r="D27" s="2" cm="1">
        <f t="array" ref="D27">_xlfn.XLOOKUP($B$6&amp;$B27,'FNR tidsserier'!$B$7:$B$182&amp;'FNR tidsserier'!$C$7:$C$182,INDEX('FNR tidsserier'!$D$7:$R$182,,MATCH(D$5,'FNR tidsserier'!$D$7:$R$7,0)),"ikke funnet")</f>
        <v>0</v>
      </c>
      <c r="E27" s="21" cm="1">
        <f t="array" ref="E27">_xlfn.XLOOKUP($B$6&amp;$B27,'FNR tidsserier'!$B$7:$B$182&amp;'FNR tidsserier'!$C$7:$C$182,INDEX('FNR tidsserier'!$D$7:$R$182,,MATCH(E$5,'FNR tidsserier'!$D$7:$R$7,0)),"ikke funnet")</f>
        <v>0</v>
      </c>
      <c r="F27" s="21" cm="1">
        <f t="array" ref="F27">_xlfn.XLOOKUP($B$6&amp;$B27,'FNR tidsserier'!$B$7:$B$182&amp;'FNR tidsserier'!$C$7:$C$182,INDEX('FNR tidsserier'!$D$7:$R$182,,MATCH(F$5,'FNR tidsserier'!$D$7:$R$7,0)),"ikke funnet")</f>
        <v>0</v>
      </c>
      <c r="G27" s="21" cm="1">
        <f t="array" ref="G27">_xlfn.XLOOKUP($B$6&amp;$B27,'FNR tidsserier'!$B$7:$B$182&amp;'FNR tidsserier'!$C$7:$C$182,INDEX('FNR tidsserier'!$D$7:$R$182,,MATCH(G$5,'FNR tidsserier'!$D$7:$R$7,0)),"ikke funnet")</f>
        <v>0</v>
      </c>
      <c r="H27" s="70">
        <f t="shared" si="0"/>
        <v>0</v>
      </c>
      <c r="I27" s="70">
        <f t="shared" si="1"/>
        <v>0</v>
      </c>
    </row>
    <row r="28" spans="2:9">
      <c r="B28" s="10" t="s">
        <v>717</v>
      </c>
      <c r="C28" s="2" cm="1">
        <f t="array" ref="C28">_xlfn.XLOOKUP($B$6&amp;$B28,'FNR tidsserier'!$B$7:$B$182&amp;'FNR tidsserier'!$C$7:$C$182,INDEX('FNR tidsserier'!$D$7:$R$182,,MATCH(C$5,'FNR tidsserier'!$D$7:$R$7,0)),"ikke funnet")</f>
        <v>0</v>
      </c>
      <c r="D28" s="2" cm="1">
        <f t="array" ref="D28">_xlfn.XLOOKUP($B$6&amp;$B28,'FNR tidsserier'!$B$7:$B$182&amp;'FNR tidsserier'!$C$7:$C$182,INDEX('FNR tidsserier'!$D$7:$R$182,,MATCH(D$5,'FNR tidsserier'!$D$7:$R$7,0)),"ikke funnet")</f>
        <v>0</v>
      </c>
      <c r="E28" s="21" t="str" cm="1">
        <f t="array" ref="E28">_xlfn.XLOOKUP($B$6&amp;$B28,'FNR tidsserier'!$B$7:$B$182&amp;'FNR tidsserier'!$C$7:$C$182,INDEX('FNR tidsserier'!$D$7:$R$182,,MATCH(E$5,'FNR tidsserier'!$D$7:$R$7,0)),"ikke funnet")</f>
        <v>-</v>
      </c>
      <c r="F28" s="21" t="str" cm="1">
        <f t="array" ref="F28">_xlfn.XLOOKUP($B$6&amp;$B28,'FNR tidsserier'!$B$7:$B$182&amp;'FNR tidsserier'!$C$7:$C$182,INDEX('FNR tidsserier'!$D$7:$R$182,,MATCH(F$5,'FNR tidsserier'!$D$7:$R$7,0)),"ikke funnet")</f>
        <v>-</v>
      </c>
      <c r="G28" s="21" t="str" cm="1">
        <f t="array" ref="G28">_xlfn.XLOOKUP($B$6&amp;$B28,'FNR tidsserier'!$B$7:$B$182&amp;'FNR tidsserier'!$C$7:$C$182,INDEX('FNR tidsserier'!$D$7:$R$182,,MATCH(G$5,'FNR tidsserier'!$D$7:$R$7,0)),"ikke funnet")</f>
        <v>-</v>
      </c>
      <c r="H28" s="70">
        <f t="shared" si="0"/>
        <v>0</v>
      </c>
      <c r="I28" s="70">
        <f t="shared" si="1"/>
        <v>0</v>
      </c>
    </row>
    <row r="29" spans="2:9">
      <c r="B29" s="10" t="s">
        <v>128</v>
      </c>
      <c r="C29" s="2" cm="1">
        <f t="array" ref="C29">_xlfn.XLOOKUP($B$6&amp;$B29,'FNR tidsserier'!$B$7:$B$182&amp;'FNR tidsserier'!$C$7:$C$182,INDEX('FNR tidsserier'!$D$7:$R$182,,MATCH(C$5,'FNR tidsserier'!$D$7:$R$7,0)),"ikke funnet")</f>
        <v>0</v>
      </c>
      <c r="D29" s="2" cm="1">
        <f t="array" ref="D29">_xlfn.XLOOKUP($B$6&amp;$B29,'FNR tidsserier'!$B$7:$B$182&amp;'FNR tidsserier'!$C$7:$C$182,INDEX('FNR tidsserier'!$D$7:$R$182,,MATCH(D$5,'FNR tidsserier'!$D$7:$R$7,0)),"ikke funnet")</f>
        <v>0</v>
      </c>
      <c r="E29" s="21" t="str" cm="1">
        <f t="array" ref="E29">_xlfn.XLOOKUP($B$6&amp;$B29,'FNR tidsserier'!$B$7:$B$182&amp;'FNR tidsserier'!$C$7:$C$182,INDEX('FNR tidsserier'!$D$7:$R$182,,MATCH(E$5,'FNR tidsserier'!$D$7:$R$7,0)),"ikke funnet")</f>
        <v>-</v>
      </c>
      <c r="F29" s="21" t="str" cm="1">
        <f t="array" ref="F29">_xlfn.XLOOKUP($B$6&amp;$B29,'FNR tidsserier'!$B$7:$B$182&amp;'FNR tidsserier'!$C$7:$C$182,INDEX('FNR tidsserier'!$D$7:$R$182,,MATCH(F$5,'FNR tidsserier'!$D$7:$R$7,0)),"ikke funnet")</f>
        <v>-</v>
      </c>
      <c r="G29" s="21" t="str" cm="1">
        <f t="array" ref="G29">_xlfn.XLOOKUP($B$6&amp;$B29,'FNR tidsserier'!$B$7:$B$182&amp;'FNR tidsserier'!$C$7:$C$182,INDEX('FNR tidsserier'!$D$7:$R$182,,MATCH(G$5,'FNR tidsserier'!$D$7:$R$7,0)),"ikke funnet")</f>
        <v>-</v>
      </c>
      <c r="H29" s="70">
        <f t="shared" si="0"/>
        <v>0</v>
      </c>
      <c r="I29" s="70">
        <f t="shared" si="1"/>
        <v>0</v>
      </c>
    </row>
    <row r="30" spans="2:9">
      <c r="B30" s="10" t="s">
        <v>744</v>
      </c>
      <c r="C30" s="2" cm="1">
        <f t="array" ref="C30">_xlfn.XLOOKUP($B$6&amp;$B30,'FNR tidsserier'!$B$7:$B$182&amp;'FNR tidsserier'!$C$7:$C$182,INDEX('FNR tidsserier'!$D$7:$R$182,,MATCH(C$5,'FNR tidsserier'!$D$7:$R$7,0)),"ikke funnet")</f>
        <v>0</v>
      </c>
      <c r="D30" s="2" cm="1">
        <f t="array" ref="D30">_xlfn.XLOOKUP($B$6&amp;$B30,'FNR tidsserier'!$B$7:$B$182&amp;'FNR tidsserier'!$C$7:$C$182,INDEX('FNR tidsserier'!$D$7:$R$182,,MATCH(D$5,'FNR tidsserier'!$D$7:$R$7,0)),"ikke funnet")</f>
        <v>0</v>
      </c>
      <c r="E30" s="21" t="str" cm="1">
        <f t="array" ref="E30">_xlfn.XLOOKUP($B$6&amp;$B30,'FNR tidsserier'!$B$7:$B$182&amp;'FNR tidsserier'!$C$7:$C$182,INDEX('FNR tidsserier'!$D$7:$R$182,,MATCH(E$5,'FNR tidsserier'!$D$7:$R$7,0)),"ikke funnet")</f>
        <v>-</v>
      </c>
      <c r="F30" s="21" t="str" cm="1">
        <f t="array" ref="F30">_xlfn.XLOOKUP($B$6&amp;$B30,'FNR tidsserier'!$B$7:$B$182&amp;'FNR tidsserier'!$C$7:$C$182,INDEX('FNR tidsserier'!$D$7:$R$182,,MATCH(F$5,'FNR tidsserier'!$D$7:$R$7,0)),"ikke funnet")</f>
        <v>-</v>
      </c>
      <c r="G30" s="21" t="str" cm="1">
        <f t="array" ref="G30">_xlfn.XLOOKUP($B$6&amp;$B30,'FNR tidsserier'!$B$7:$B$182&amp;'FNR tidsserier'!$C$7:$C$182,INDEX('FNR tidsserier'!$D$7:$R$182,,MATCH(G$5,'FNR tidsserier'!$D$7:$R$7,0)),"ikke funnet")</f>
        <v>-</v>
      </c>
      <c r="H30" s="70">
        <f t="shared" si="0"/>
        <v>0</v>
      </c>
      <c r="I30" s="70">
        <f t="shared" si="1"/>
        <v>0</v>
      </c>
    </row>
    <row r="31" spans="2:9">
      <c r="B31" s="37" t="s">
        <v>735</v>
      </c>
      <c r="C31" s="38" cm="1">
        <f t="array" ref="C31">_xlfn.XLOOKUP($B$6&amp;$B31,'FNR tidsserier'!$B$7:$B$182&amp;'FNR tidsserier'!$C$7:$C$182,INDEX('FNR tidsserier'!$D$7:$R$182,,MATCH(C$5,'FNR tidsserier'!$D$7:$R$7,0)),"ikke funnet")</f>
        <v>0</v>
      </c>
      <c r="D31" s="38" cm="1">
        <f t="array" ref="D31">_xlfn.XLOOKUP($B$6&amp;$B31,'FNR tidsserier'!$B$7:$B$182&amp;'FNR tidsserier'!$C$7:$C$182,INDEX('FNR tidsserier'!$D$7:$R$182,,MATCH(D$5,'FNR tidsserier'!$D$7:$R$7,0)),"ikke funnet")</f>
        <v>0</v>
      </c>
      <c r="E31" s="39" cm="1">
        <f t="array" ref="E31">_xlfn.XLOOKUP($B$6&amp;$B31,'FNR tidsserier'!$B$7:$B$182&amp;'FNR tidsserier'!$C$7:$C$182,INDEX('FNR tidsserier'!$D$7:$R$182,,MATCH(E$5,'FNR tidsserier'!$D$7:$R$7,0)),"ikke funnet")</f>
        <v>0</v>
      </c>
      <c r="F31" s="39" cm="1">
        <f t="array" ref="F31">_xlfn.XLOOKUP($B$6&amp;$B31,'FNR tidsserier'!$B$7:$B$182&amp;'FNR tidsserier'!$C$7:$C$182,INDEX('FNR tidsserier'!$D$7:$R$182,,MATCH(F$5,'FNR tidsserier'!$D$7:$R$7,0)),"ikke funnet")</f>
        <v>0</v>
      </c>
      <c r="G31" s="39" cm="1">
        <f t="array" ref="G31">_xlfn.XLOOKUP($B$6&amp;$B31,'FNR tidsserier'!$B$7:$B$182&amp;'FNR tidsserier'!$C$7:$C$182,INDEX('FNR tidsserier'!$D$7:$R$182,,MATCH(G$5,'FNR tidsserier'!$D$7:$R$7,0)),"ikke funnet")</f>
        <v>0</v>
      </c>
      <c r="H31" s="70">
        <f t="shared" si="0"/>
        <v>0</v>
      </c>
      <c r="I31" s="70">
        <f t="shared" si="1"/>
        <v>0</v>
      </c>
    </row>
    <row r="32" spans="2:9">
      <c r="B32" s="18"/>
      <c r="C32" s="18"/>
      <c r="D32" s="18"/>
      <c r="E32" s="18"/>
      <c r="F32" s="18"/>
      <c r="G32" s="18"/>
    </row>
    <row r="33" spans="2:9">
      <c r="B33" s="20" t="s">
        <v>713</v>
      </c>
      <c r="C33" s="29">
        <f>C85</f>
        <v>70772</v>
      </c>
      <c r="D33" s="29">
        <f>D85</f>
        <v>72842</v>
      </c>
      <c r="E33" s="71">
        <f>SUM(E7:E31)</f>
        <v>71586.021704013605</v>
      </c>
      <c r="F33" s="71">
        <f>SUM(F7:F31)</f>
        <v>80769.662593712448</v>
      </c>
      <c r="G33" s="71">
        <f>SUM(G7:G31)</f>
        <v>89798.138011017669</v>
      </c>
      <c r="H33" s="71">
        <f>SUM(H7:H31)</f>
        <v>86489.867636309529</v>
      </c>
      <c r="I33" s="71">
        <f>SUM(I7:I31)</f>
        <v>87593.615641016397</v>
      </c>
    </row>
    <row r="37" spans="2:9" ht="21">
      <c r="B37" s="87" t="s">
        <v>1840</v>
      </c>
      <c r="C37" s="18"/>
      <c r="D37" s="18"/>
      <c r="E37" s="18"/>
      <c r="F37" s="18"/>
      <c r="G37" s="18"/>
      <c r="H37" s="18"/>
      <c r="I37" s="18"/>
    </row>
    <row r="40" spans="2:9">
      <c r="B40" s="18"/>
      <c r="C40" s="17">
        <v>2018</v>
      </c>
      <c r="D40" s="17">
        <v>2019</v>
      </c>
      <c r="E40" s="35">
        <v>2020</v>
      </c>
      <c r="F40" s="35">
        <v>2021</v>
      </c>
      <c r="G40" s="35">
        <v>2022</v>
      </c>
      <c r="H40" s="35">
        <v>2023</v>
      </c>
      <c r="I40" s="35">
        <v>2024</v>
      </c>
    </row>
    <row r="41" spans="2:9">
      <c r="B41" t="s">
        <v>2</v>
      </c>
      <c r="C41" s="2">
        <v>7098</v>
      </c>
      <c r="D41" s="2">
        <v>6298</v>
      </c>
      <c r="E41" s="2">
        <f>D41*E47</f>
        <v>6540.5820884486584</v>
      </c>
      <c r="F41" s="2">
        <f t="shared" ref="F41:G41" si="5">E41*F47</f>
        <v>12467.809332883087</v>
      </c>
      <c r="G41" s="2">
        <f t="shared" si="5"/>
        <v>18935.982083325125</v>
      </c>
      <c r="H41" s="2">
        <f>G41*C99</f>
        <v>13393.805991907651</v>
      </c>
      <c r="I41" s="2">
        <f>H41*D99</f>
        <v>13784.698183946159</v>
      </c>
    </row>
    <row r="42" spans="2:9">
      <c r="B42" t="s">
        <v>736</v>
      </c>
      <c r="C42">
        <v>1453</v>
      </c>
      <c r="D42">
        <v>1489</v>
      </c>
      <c r="E42" s="2">
        <f>D42*E48</f>
        <v>1370.4766458929953</v>
      </c>
      <c r="F42" s="2">
        <f t="shared" ref="F42:G42" si="6">E42*F48</f>
        <v>1670.6180779657866</v>
      </c>
      <c r="G42" s="2">
        <f t="shared" si="6"/>
        <v>1636.2693012442326</v>
      </c>
      <c r="H42" s="2">
        <f>G42*C106</f>
        <v>1818.9570001948412</v>
      </c>
      <c r="I42" s="2">
        <f>H42*D106</f>
        <v>1942.1638472582936</v>
      </c>
    </row>
    <row r="43" spans="2:9">
      <c r="B43" s="18" t="s">
        <v>716</v>
      </c>
      <c r="C43" s="18">
        <v>186</v>
      </c>
      <c r="D43" s="18">
        <v>155</v>
      </c>
      <c r="E43" s="38">
        <f>D43*E49</f>
        <v>180.29311149261062</v>
      </c>
      <c r="F43" s="38">
        <f t="shared" ref="F43:G43" si="7">E43*F49</f>
        <v>189.29748236191156</v>
      </c>
      <c r="G43" s="38">
        <f t="shared" si="7"/>
        <v>209.57964275805955</v>
      </c>
      <c r="H43" s="38">
        <f>G43*C96</f>
        <v>423.22998319592193</v>
      </c>
      <c r="I43" s="38">
        <f>H43*D96</f>
        <v>488.09281586962641</v>
      </c>
    </row>
    <row r="44" spans="2:9">
      <c r="B44" s="1" t="s">
        <v>1820</v>
      </c>
      <c r="C44" s="63">
        <f t="shared" ref="C44:I44" si="8">SUM(C41:C43)</f>
        <v>8737</v>
      </c>
      <c r="D44" s="63">
        <f t="shared" si="8"/>
        <v>7942</v>
      </c>
      <c r="E44" s="63">
        <f t="shared" si="8"/>
        <v>8091.3518458342642</v>
      </c>
      <c r="F44" s="63">
        <f t="shared" si="8"/>
        <v>14327.724893210785</v>
      </c>
      <c r="G44" s="63">
        <f t="shared" si="8"/>
        <v>20781.831027327418</v>
      </c>
      <c r="H44" s="63">
        <f t="shared" si="8"/>
        <v>15635.992975298415</v>
      </c>
      <c r="I44" s="63">
        <f t="shared" si="8"/>
        <v>16214.954847074077</v>
      </c>
    </row>
    <row r="46" spans="2:9">
      <c r="D46" s="42" t="s">
        <v>1844</v>
      </c>
      <c r="E46" s="42">
        <v>2020</v>
      </c>
      <c r="F46" s="42">
        <v>2021</v>
      </c>
      <c r="G46" s="42">
        <v>2022</v>
      </c>
    </row>
    <row r="47" spans="2:9">
      <c r="C47" s="52"/>
      <c r="D47" t="s">
        <v>2</v>
      </c>
      <c r="E47" s="67">
        <v>1.0385173211255412</v>
      </c>
      <c r="F47" s="67">
        <v>1.9062232021982453</v>
      </c>
      <c r="G47" s="67">
        <v>1.5187898353067226</v>
      </c>
    </row>
    <row r="48" spans="2:9">
      <c r="C48" s="52"/>
      <c r="D48" t="s">
        <v>736</v>
      </c>
      <c r="E48" s="67">
        <v>0.92040070241302574</v>
      </c>
      <c r="F48" s="67">
        <v>1.2190051417309784</v>
      </c>
      <c r="G48" s="67">
        <v>0.97943947981014401</v>
      </c>
    </row>
    <row r="49" spans="2:7">
      <c r="C49" s="52"/>
      <c r="D49" t="s">
        <v>716</v>
      </c>
      <c r="E49" s="67">
        <v>1.1631813644684557</v>
      </c>
      <c r="F49" s="67">
        <v>1.0499429556390456</v>
      </c>
      <c r="G49" s="67">
        <v>1.107144374785562</v>
      </c>
    </row>
    <row r="50" spans="2:7">
      <c r="C50" s="52"/>
      <c r="E50" s="67"/>
      <c r="F50" s="67"/>
      <c r="G50" s="67"/>
    </row>
    <row r="51" spans="2:7">
      <c r="C51" s="52"/>
      <c r="E51" s="67"/>
      <c r="F51" s="67"/>
      <c r="G51" s="67"/>
    </row>
    <row r="52" spans="2:7">
      <c r="C52" s="52"/>
      <c r="D52" s="1" t="s">
        <v>1848</v>
      </c>
      <c r="E52" s="63">
        <f>E85</f>
        <v>71586.02170401359</v>
      </c>
      <c r="F52" s="63">
        <f t="shared" ref="F52:G52" si="9">F85</f>
        <v>80769.662593712463</v>
      </c>
      <c r="G52" s="63">
        <f t="shared" si="9"/>
        <v>89798.138011017683</v>
      </c>
    </row>
    <row r="53" spans="2:7">
      <c r="C53" s="52"/>
      <c r="D53" s="95" t="s">
        <v>1846</v>
      </c>
      <c r="E53" s="96">
        <f>E86</f>
        <v>62936.084176539422</v>
      </c>
      <c r="F53" s="96">
        <f>F86</f>
        <v>68399.950850062582</v>
      </c>
      <c r="G53" s="96">
        <f>G86</f>
        <v>73705.394467284714</v>
      </c>
    </row>
    <row r="54" spans="2:7">
      <c r="C54" s="52"/>
      <c r="D54" s="1" t="s">
        <v>1847</v>
      </c>
      <c r="E54" s="63">
        <f>E52-E53</f>
        <v>8649.9375274741687</v>
      </c>
      <c r="F54" s="63">
        <f>F52-F53</f>
        <v>12369.711743649881</v>
      </c>
      <c r="G54" s="63">
        <f>G52-G53</f>
        <v>16092.74354373297</v>
      </c>
    </row>
    <row r="57" spans="2:7">
      <c r="B57" s="16"/>
      <c r="C57" s="17">
        <v>2018</v>
      </c>
      <c r="D57" s="17">
        <v>2019</v>
      </c>
      <c r="E57" s="35">
        <v>2020</v>
      </c>
      <c r="F57" s="35">
        <v>2021</v>
      </c>
      <c r="G57" s="35">
        <v>2022</v>
      </c>
    </row>
    <row r="58" spans="2:7">
      <c r="B58" s="11" t="s">
        <v>751</v>
      </c>
      <c r="C58" s="12"/>
      <c r="D58" s="12"/>
      <c r="E58" s="12"/>
      <c r="F58" s="12"/>
      <c r="G58" s="12"/>
    </row>
    <row r="59" spans="2:7">
      <c r="B59" s="10" t="s">
        <v>742</v>
      </c>
      <c r="C59" s="66" cm="1">
        <f t="array" ref="C59">_xlfn.XLOOKUP($B$58&amp;$B59,'FNR tidsserier'!$B$7:$B$182&amp;'FNR tidsserier'!$C$7:$C$182,INDEX('FNR tidsserier'!$D$7:$R$182,,MATCH(C$57,'FNR tidsserier'!$D$7:$R$7,0)),"ikke funnet")</f>
        <v>11708</v>
      </c>
      <c r="D59" s="66" cm="1">
        <f t="array" ref="D59">_xlfn.XLOOKUP($B$58&amp;$B59,'FNR tidsserier'!$B$7:$B$182&amp;'FNR tidsserier'!$C$7:$C$182,INDEX('FNR tidsserier'!$D$7:$R$182,,MATCH(D$57,'FNR tidsserier'!$D$7:$R$7,0)),"ikke funnet")</f>
        <v>12046</v>
      </c>
      <c r="E59" s="21" cm="1">
        <f t="array" ref="E59">_xlfn.XLOOKUP($B$58&amp;$B59,'FNR tidsserier'!$B$7:$B$182&amp;'FNR tidsserier'!$C$7:$C$182,INDEX('FNR tidsserier'!$D$7:$R$182,,MATCH(E$57,'FNR tidsserier'!$D$7:$R$7,0)),"ikke funnet")</f>
        <v>12005.999051233397</v>
      </c>
      <c r="F59" s="21" cm="1">
        <f t="array" ref="F59">_xlfn.XLOOKUP($B$58&amp;$B59,'FNR tidsserier'!$B$7:$B$182&amp;'FNR tidsserier'!$C$7:$C$182,INDEX('FNR tidsserier'!$D$7:$R$182,,MATCH(F$57,'FNR tidsserier'!$D$7:$R$7,0)),"ikke funnet")</f>
        <v>12733.049262881332</v>
      </c>
      <c r="G59" s="21" cm="1">
        <f t="array" ref="G59">_xlfn.XLOOKUP($B$58&amp;$B59,'FNR tidsserier'!$B$7:$B$182&amp;'FNR tidsserier'!$C$7:$C$182,INDEX('FNR tidsserier'!$D$7:$R$182,,MATCH(G$57,'FNR tidsserier'!$D$7:$R$7,0)),"ikke funnet")</f>
        <v>13726.479419062911</v>
      </c>
    </row>
    <row r="60" spans="2:7">
      <c r="B60" s="10" t="s">
        <v>3</v>
      </c>
      <c r="C60" s="2" cm="1">
        <f t="array" ref="C60">_xlfn.XLOOKUP($B$58&amp;$B60,'FNR tidsserier'!$B$7:$B$182&amp;'FNR tidsserier'!$C$7:$C$182,INDEX('FNR tidsserier'!$D$7:$R$182,,MATCH(C$57,'FNR tidsserier'!$D$7:$R$7,0)),"ikke funnet")</f>
        <v>9370</v>
      </c>
      <c r="D60" s="2" cm="1">
        <f t="array" ref="D60">_xlfn.XLOOKUP($B$58&amp;$B60,'FNR tidsserier'!$B$7:$B$182&amp;'FNR tidsserier'!$C$7:$C$182,INDEX('FNR tidsserier'!$D$7:$R$182,,MATCH(D$57,'FNR tidsserier'!$D$7:$R$7,0)),"ikke funnet")</f>
        <v>10055</v>
      </c>
      <c r="E60" s="21" cm="1">
        <f t="array" ref="E60">_xlfn.XLOOKUP($B$58&amp;$B60,'FNR tidsserier'!$B$7:$B$182&amp;'FNR tidsserier'!$C$7:$C$182,INDEX('FNR tidsserier'!$D$7:$R$182,,MATCH(E$57,'FNR tidsserier'!$D$7:$R$7,0)),"ikke funnet")</f>
        <v>9918.2752873059035</v>
      </c>
      <c r="F60" s="21" cm="1">
        <f t="array" ref="F60">_xlfn.XLOOKUP($B$58&amp;$B60,'FNR tidsserier'!$B$7:$B$182&amp;'FNR tidsserier'!$C$7:$C$182,INDEX('FNR tidsserier'!$D$7:$R$182,,MATCH(F$57,'FNR tidsserier'!$D$7:$R$7,0)),"ikke funnet")</f>
        <v>10857.706377752433</v>
      </c>
      <c r="G60" s="21" cm="1">
        <f t="array" ref="G60">_xlfn.XLOOKUP($B$58&amp;$B60,'FNR tidsserier'!$B$7:$B$182&amp;'FNR tidsserier'!$C$7:$C$182,INDEX('FNR tidsserier'!$D$7:$R$182,,MATCH(G$57,'FNR tidsserier'!$D$7:$R$7,0)),"ikke funnet")</f>
        <v>11377.260285989996</v>
      </c>
    </row>
    <row r="61" spans="2:7">
      <c r="B61" s="10" t="s">
        <v>732</v>
      </c>
      <c r="C61" s="2" cm="1">
        <f t="array" ref="C61">_xlfn.XLOOKUP($B$58&amp;$B61,'FNR tidsserier'!$B$7:$B$182&amp;'FNR tidsserier'!$C$7:$C$182,INDEX('FNR tidsserier'!$D$7:$R$182,,MATCH(C$57,'FNR tidsserier'!$D$7:$R$7,0)),"ikke funnet")</f>
        <v>6494</v>
      </c>
      <c r="D61" s="2" cm="1">
        <f t="array" ref="D61">_xlfn.XLOOKUP($B$58&amp;$B61,'FNR tidsserier'!$B$7:$B$182&amp;'FNR tidsserier'!$C$7:$C$182,INDEX('FNR tidsserier'!$D$7:$R$182,,MATCH(D$57,'FNR tidsserier'!$D$7:$R$7,0)),"ikke funnet")</f>
        <v>6543</v>
      </c>
      <c r="E61" s="21" cm="1">
        <f t="array" ref="E61">_xlfn.XLOOKUP($B$58&amp;$B61,'FNR tidsserier'!$B$7:$B$182&amp;'FNR tidsserier'!$C$7:$C$182,INDEX('FNR tidsserier'!$D$7:$R$182,,MATCH(E$57,'FNR tidsserier'!$D$7:$R$7,0)),"ikke funnet")</f>
        <v>7271.9079320871942</v>
      </c>
      <c r="F61" s="21" cm="1">
        <f t="array" ref="F61">_xlfn.XLOOKUP($B$58&amp;$B61,'FNR tidsserier'!$B$7:$B$182&amp;'FNR tidsserier'!$C$7:$C$182,INDEX('FNR tidsserier'!$D$7:$R$182,,MATCH(F$57,'FNR tidsserier'!$D$7:$R$7,0)),"ikke funnet")</f>
        <v>8057.2361416099839</v>
      </c>
      <c r="G61" s="21" cm="1">
        <f t="array" ref="G61">_xlfn.XLOOKUP($B$58&amp;$B61,'FNR tidsserier'!$B$7:$B$182&amp;'FNR tidsserier'!$C$7:$C$182,INDEX('FNR tidsserier'!$D$7:$R$182,,MATCH(G$57,'FNR tidsserier'!$D$7:$R$7,0)),"ikke funnet")</f>
        <v>7846.2733651116705</v>
      </c>
    </row>
    <row r="62" spans="2:7">
      <c r="B62" s="10" t="s">
        <v>15</v>
      </c>
      <c r="C62" s="2" cm="1">
        <f t="array" ref="C62">_xlfn.XLOOKUP($B$58&amp;$B62,'FNR tidsserier'!$B$7:$B$182&amp;'FNR tidsserier'!$C$7:$C$182,INDEX('FNR tidsserier'!$D$7:$R$182,,MATCH(C$57,'FNR tidsserier'!$D$7:$R$7,0)),"ikke funnet")</f>
        <v>6082</v>
      </c>
      <c r="D62" s="2" cm="1">
        <f t="array" ref="D62">_xlfn.XLOOKUP($B$58&amp;$B62,'FNR tidsserier'!$B$7:$B$182&amp;'FNR tidsserier'!$C$7:$C$182,INDEX('FNR tidsserier'!$D$7:$R$182,,MATCH(D$57,'FNR tidsserier'!$D$7:$R$7,0)),"ikke funnet")</f>
        <v>6392</v>
      </c>
      <c r="E62" s="21" cm="1">
        <f t="array" ref="E62">_xlfn.XLOOKUP($B$58&amp;$B62,'FNR tidsserier'!$B$7:$B$182&amp;'FNR tidsserier'!$C$7:$C$182,INDEX('FNR tidsserier'!$D$7:$R$182,,MATCH(E$57,'FNR tidsserier'!$D$7:$R$7,0)),"ikke funnet")</f>
        <v>6363.4974039460021</v>
      </c>
      <c r="F62" s="21" cm="1">
        <f t="array" ref="F62">_xlfn.XLOOKUP($B$58&amp;$B62,'FNR tidsserier'!$B$7:$B$182&amp;'FNR tidsserier'!$C$7:$C$182,INDEX('FNR tidsserier'!$D$7:$R$182,,MATCH(F$57,'FNR tidsserier'!$D$7:$R$7,0)),"ikke funnet")</f>
        <v>6756.6770508826585</v>
      </c>
      <c r="G62" s="21" cm="1">
        <f t="array" ref="G62">_xlfn.XLOOKUP($B$58&amp;$B62,'FNR tidsserier'!$B$7:$B$182&amp;'FNR tidsserier'!$C$7:$C$182,INDEX('FNR tidsserier'!$D$7:$R$182,,MATCH(G$57,'FNR tidsserier'!$D$7:$R$7,0)),"ikke funnet")</f>
        <v>7291.1983385254407</v>
      </c>
    </row>
    <row r="63" spans="2:7">
      <c r="B63" s="10" t="s">
        <v>85</v>
      </c>
      <c r="C63" s="2" cm="1">
        <f t="array" ref="C63">_xlfn.XLOOKUP($B$58&amp;$B63,'FNR tidsserier'!$B$7:$B$182&amp;'FNR tidsserier'!$C$7:$C$182,INDEX('FNR tidsserier'!$D$7:$R$182,,MATCH(C$57,'FNR tidsserier'!$D$7:$R$7,0)),"ikke funnet")</f>
        <v>4990</v>
      </c>
      <c r="D63" s="2" cm="1">
        <f t="array" ref="D63">_xlfn.XLOOKUP($B$58&amp;$B63,'FNR tidsserier'!$B$7:$B$182&amp;'FNR tidsserier'!$C$7:$C$182,INDEX('FNR tidsserier'!$D$7:$R$182,,MATCH(D$57,'FNR tidsserier'!$D$7:$R$7,0)),"ikke funnet")</f>
        <v>5175</v>
      </c>
      <c r="E63" s="21" cm="1">
        <f t="array" ref="E63">_xlfn.XLOOKUP($B$58&amp;$B63,'FNR tidsserier'!$B$7:$B$182&amp;'FNR tidsserier'!$C$7:$C$182,INDEX('FNR tidsserier'!$D$7:$R$182,,MATCH(E$57,'FNR tidsserier'!$D$7:$R$7,0)),"ikke funnet")</f>
        <v>5044.3672181477059</v>
      </c>
      <c r="F63" s="21" cm="1">
        <f t="array" ref="F63">_xlfn.XLOOKUP($B$58&amp;$B63,'FNR tidsserier'!$B$7:$B$182&amp;'FNR tidsserier'!$C$7:$C$182,INDEX('FNR tidsserier'!$D$7:$R$182,,MATCH(F$57,'FNR tidsserier'!$D$7:$R$7,0)),"ikke funnet")</f>
        <v>5343.1455739382563</v>
      </c>
      <c r="G63" s="21" cm="1">
        <f t="array" ref="G63">_xlfn.XLOOKUP($B$58&amp;$B63,'FNR tidsserier'!$B$7:$B$182&amp;'FNR tidsserier'!$C$7:$C$182,INDEX('FNR tidsserier'!$D$7:$R$182,,MATCH(G$57,'FNR tidsserier'!$D$7:$R$7,0)),"ikke funnet")</f>
        <v>5882.8884530104033</v>
      </c>
    </row>
    <row r="64" spans="2:7">
      <c r="B64" s="10" t="s">
        <v>741</v>
      </c>
      <c r="C64" s="2" cm="1">
        <f t="array" ref="C64">_xlfn.XLOOKUP($B$58&amp;$B64,'FNR tidsserier'!$B$7:$B$182&amp;'FNR tidsserier'!$C$7:$C$182,INDEX('FNR tidsserier'!$D$7:$R$182,,MATCH(C$57,'FNR tidsserier'!$D$7:$R$7,0)),"ikke funnet")</f>
        <v>4635</v>
      </c>
      <c r="D64" s="2" cm="1">
        <f t="array" ref="D64">_xlfn.XLOOKUP($B$58&amp;$B64,'FNR tidsserier'!$B$7:$B$182&amp;'FNR tidsserier'!$C$7:$C$182,INDEX('FNR tidsserier'!$D$7:$R$182,,MATCH(D$57,'FNR tidsserier'!$D$7:$R$7,0)),"ikke funnet")</f>
        <v>4833</v>
      </c>
      <c r="E64" s="21" cm="1">
        <f t="array" ref="E64">_xlfn.XLOOKUP($B$58&amp;$B64,'FNR tidsserier'!$B$7:$B$182&amp;'FNR tidsserier'!$C$7:$C$182,INDEX('FNR tidsserier'!$D$7:$R$182,,MATCH(E$57,'FNR tidsserier'!$D$7:$R$7,0)),"ikke funnet")</f>
        <v>5119.9232103046816</v>
      </c>
      <c r="F64" s="21" cm="1">
        <f t="array" ref="F64">_xlfn.XLOOKUP($B$58&amp;$B64,'FNR tidsserier'!$B$7:$B$182&amp;'FNR tidsserier'!$C$7:$C$182,INDEX('FNR tidsserier'!$D$7:$R$182,,MATCH(F$57,'FNR tidsserier'!$D$7:$R$7,0)),"ikke funnet")</f>
        <v>5381.3066633638837</v>
      </c>
      <c r="G64" s="21" cm="1">
        <f t="array" ref="G64">_xlfn.XLOOKUP($B$58&amp;$B64,'FNR tidsserier'!$B$7:$B$182&amp;'FNR tidsserier'!$C$7:$C$182,INDEX('FNR tidsserier'!$D$7:$R$182,,MATCH(G$57,'FNR tidsserier'!$D$7:$R$7,0)),"ikke funnet")</f>
        <v>5603.9814218479069</v>
      </c>
    </row>
    <row r="65" spans="2:8">
      <c r="B65" s="10" t="s">
        <v>2</v>
      </c>
      <c r="C65" s="2" cm="1">
        <f t="array" ref="C65">_xlfn.XLOOKUP($B$58&amp;$B65,'FNR tidsserier'!$B$7:$B$182&amp;'FNR tidsserier'!$C$7:$C$182,INDEX('FNR tidsserier'!$D$7:$R$182,,MATCH(C$57,'FNR tidsserier'!$D$7:$R$7,0)),"ikke funnet")</f>
        <v>7098</v>
      </c>
      <c r="D65" s="2" cm="1">
        <f t="array" ref="D65">_xlfn.XLOOKUP($B$58&amp;$B65,'FNR tidsserier'!$B$7:$B$182&amp;'FNR tidsserier'!$C$7:$C$182,INDEX('FNR tidsserier'!$D$7:$R$182,,MATCH(D$57,'FNR tidsserier'!$D$7:$R$7,0)),"ikke funnet")</f>
        <v>6298</v>
      </c>
      <c r="E65" s="85" cm="1">
        <f t="array" ref="E65">_xlfn.XLOOKUP($B$58&amp;$B65,'FNR tidsserier'!$B$7:$B$182&amp;'FNR tidsserier'!$C$7:$C$182,INDEX('FNR tidsserier'!$D$7:$R$182,,MATCH(E$57,'FNR tidsserier'!$D$7:$R$7,0)),"ikke funnet")</f>
        <v>0</v>
      </c>
      <c r="F65" s="85" t="str" cm="1">
        <f t="array" ref="F65">_xlfn.XLOOKUP($B$58&amp;$B65,'FNR tidsserier'!$B$7:$B$182&amp;'FNR tidsserier'!$C$7:$C$182,INDEX('FNR tidsserier'!$D$7:$R$182,,MATCH(F$57,'FNR tidsserier'!$D$7:$R$7,0)),"ikke funnet")</f>
        <v>-</v>
      </c>
      <c r="G65" s="85" t="str" cm="1">
        <f t="array" ref="G65">_xlfn.XLOOKUP($B$58&amp;$B65,'FNR tidsserier'!$B$7:$B$182&amp;'FNR tidsserier'!$C$7:$C$182,INDEX('FNR tidsserier'!$D$7:$R$182,,MATCH(G$57,'FNR tidsserier'!$D$7:$R$7,0)),"ikke funnet")</f>
        <v>-</v>
      </c>
      <c r="H65" s="43" t="s">
        <v>1826</v>
      </c>
    </row>
    <row r="66" spans="2:8">
      <c r="B66" s="10" t="s">
        <v>739</v>
      </c>
      <c r="C66" s="2" cm="1">
        <f t="array" ref="C66">_xlfn.XLOOKUP($B$58&amp;$B66,'FNR tidsserier'!$B$7:$B$182&amp;'FNR tidsserier'!$C$7:$C$182,INDEX('FNR tidsserier'!$D$7:$R$182,,MATCH(C$57,'FNR tidsserier'!$D$7:$R$7,0)),"ikke funnet")</f>
        <v>3712</v>
      </c>
      <c r="D66" s="2" cm="1">
        <f t="array" ref="D66">_xlfn.XLOOKUP($B$58&amp;$B66,'FNR tidsserier'!$B$7:$B$182&amp;'FNR tidsserier'!$C$7:$C$182,INDEX('FNR tidsserier'!$D$7:$R$182,,MATCH(D$57,'FNR tidsserier'!$D$7:$R$7,0)),"ikke funnet")</f>
        <v>3581</v>
      </c>
      <c r="E66" s="21" cm="1">
        <f t="array" ref="E66">_xlfn.XLOOKUP($B$58&amp;$B66,'FNR tidsserier'!$B$7:$B$182&amp;'FNR tidsserier'!$C$7:$C$182,INDEX('FNR tidsserier'!$D$7:$R$182,,MATCH(E$57,'FNR tidsserier'!$D$7:$R$7,0)),"ikke funnet")</f>
        <v>3466.7742335857019</v>
      </c>
      <c r="F66" s="21" cm="1">
        <f t="array" ref="F66">_xlfn.XLOOKUP($B$58&amp;$B66,'FNR tidsserier'!$B$7:$B$182&amp;'FNR tidsserier'!$C$7:$C$182,INDEX('FNR tidsserier'!$D$7:$R$182,,MATCH(F$57,'FNR tidsserier'!$D$7:$R$7,0)),"ikke funnet")</f>
        <v>4333.4677919821279</v>
      </c>
      <c r="G66" s="21" cm="1">
        <f t="array" ref="G66">_xlfn.XLOOKUP($B$58&amp;$B66,'FNR tidsserier'!$B$7:$B$182&amp;'FNR tidsserier'!$C$7:$C$182,INDEX('FNR tidsserier'!$D$7:$R$182,,MATCH(G$57,'FNR tidsserier'!$D$7:$R$7,0)),"ikke funnet")</f>
        <v>5056.6013404492987</v>
      </c>
    </row>
    <row r="67" spans="2:8">
      <c r="B67" s="10" t="s">
        <v>738</v>
      </c>
      <c r="C67" s="2" cm="1">
        <f t="array" ref="C67">_xlfn.XLOOKUP($B$58&amp;$B67,'FNR tidsserier'!$B$7:$B$182&amp;'FNR tidsserier'!$C$7:$C$182,INDEX('FNR tidsserier'!$D$7:$R$182,,MATCH(C$57,'FNR tidsserier'!$D$7:$R$7,0)),"ikke funnet")</f>
        <v>4635</v>
      </c>
      <c r="D67" s="2" cm="1">
        <f t="array" ref="D67">_xlfn.XLOOKUP($B$58&amp;$B67,'FNR tidsserier'!$B$7:$B$182&amp;'FNR tidsserier'!$C$7:$C$182,INDEX('FNR tidsserier'!$D$7:$R$182,,MATCH(D$57,'FNR tidsserier'!$D$7:$R$7,0)),"ikke funnet")</f>
        <v>4984</v>
      </c>
      <c r="E67" s="21" cm="1">
        <f t="array" ref="E67">_xlfn.XLOOKUP($B$58&amp;$B67,'FNR tidsserier'!$B$7:$B$182&amp;'FNR tidsserier'!$C$7:$C$182,INDEX('FNR tidsserier'!$D$7:$R$182,,MATCH(E$57,'FNR tidsserier'!$D$7:$R$7,0)),"ikke funnet")</f>
        <v>4690.4357640419721</v>
      </c>
      <c r="F67" s="21" cm="1">
        <f t="array" ref="F67">_xlfn.XLOOKUP($B$58&amp;$B67,'FNR tidsserier'!$B$7:$B$182&amp;'FNR tidsserier'!$C$7:$C$182,INDEX('FNR tidsserier'!$D$7:$R$182,,MATCH(F$57,'FNR tidsserier'!$D$7:$R$7,0)),"ikke funnet")</f>
        <v>5064.8620051141888</v>
      </c>
      <c r="G67" s="21" cm="1">
        <f t="array" ref="G67">_xlfn.XLOOKUP($B$58&amp;$B67,'FNR tidsserier'!$B$7:$B$182&amp;'FNR tidsserier'!$C$7:$C$182,INDEX('FNR tidsserier'!$D$7:$R$182,,MATCH(G$57,'FNR tidsserier'!$D$7:$R$7,0)),"ikke funnet")</f>
        <v>6201.3247509038029</v>
      </c>
    </row>
    <row r="68" spans="2:8">
      <c r="B68" s="10" t="s">
        <v>740</v>
      </c>
      <c r="C68" s="2" cm="1">
        <f t="array" ref="C68">_xlfn.XLOOKUP($B$58&amp;$B68,'FNR tidsserier'!$B$7:$B$182&amp;'FNR tidsserier'!$C$7:$C$182,INDEX('FNR tidsserier'!$D$7:$R$182,,MATCH(C$57,'FNR tidsserier'!$D$7:$R$7,0)),"ikke funnet")</f>
        <v>1558</v>
      </c>
      <c r="D68" s="2" cm="1">
        <f t="array" ref="D68">_xlfn.XLOOKUP($B$58&amp;$B68,'FNR tidsserier'!$B$7:$B$182&amp;'FNR tidsserier'!$C$7:$C$182,INDEX('FNR tidsserier'!$D$7:$R$182,,MATCH(D$57,'FNR tidsserier'!$D$7:$R$7,0)),"ikke funnet")</f>
        <v>1841</v>
      </c>
      <c r="E68" s="21" cm="1">
        <f t="array" ref="E68">_xlfn.XLOOKUP($B$58&amp;$B68,'FNR tidsserier'!$B$7:$B$182&amp;'FNR tidsserier'!$C$7:$C$182,INDEX('FNR tidsserier'!$D$7:$R$182,,MATCH(E$57,'FNR tidsserier'!$D$7:$R$7,0)),"ikke funnet")</f>
        <v>1686.59107031087</v>
      </c>
      <c r="F68" s="21" cm="1">
        <f t="array" ref="F68">_xlfn.XLOOKUP($B$58&amp;$B68,'FNR tidsserier'!$B$7:$B$182&amp;'FNR tidsserier'!$C$7:$C$182,INDEX('FNR tidsserier'!$D$7:$R$182,,MATCH(F$57,'FNR tidsserier'!$D$7:$R$7,0)),"ikke funnet")</f>
        <v>1746.895055288963</v>
      </c>
      <c r="G68" s="21" cm="1">
        <f t="array" ref="G68">_xlfn.XLOOKUP($B$58&amp;$B68,'FNR tidsserier'!$B$7:$B$182&amp;'FNR tidsserier'!$C$7:$C$182,INDEX('FNR tidsserier'!$D$7:$R$182,,MATCH(G$57,'FNR tidsserier'!$D$7:$R$7,0)),"ikke funnet")</f>
        <v>1927.8070102232423</v>
      </c>
    </row>
    <row r="69" spans="2:8">
      <c r="B69" s="10" t="s">
        <v>743</v>
      </c>
      <c r="C69" s="2" cm="1">
        <f t="array" ref="C69">_xlfn.XLOOKUP($B$58&amp;$B69,'FNR tidsserier'!$B$7:$B$182&amp;'FNR tidsserier'!$C$7:$C$182,INDEX('FNR tidsserier'!$D$7:$R$182,,MATCH(C$57,'FNR tidsserier'!$D$7:$R$7,0)),"ikke funnet")</f>
        <v>1455</v>
      </c>
      <c r="D69" s="2" cm="1">
        <f t="array" ref="D69">_xlfn.XLOOKUP($B$58&amp;$B69,'FNR tidsserier'!$B$7:$B$182&amp;'FNR tidsserier'!$C$7:$C$182,INDEX('FNR tidsserier'!$D$7:$R$182,,MATCH(D$57,'FNR tidsserier'!$D$7:$R$7,0)),"ikke funnet")</f>
        <v>1600</v>
      </c>
      <c r="E69" s="21" cm="1">
        <f t="array" ref="E69">_xlfn.XLOOKUP($B$58&amp;$B69,'FNR tidsserier'!$B$7:$B$182&amp;'FNR tidsserier'!$C$7:$C$182,INDEX('FNR tidsserier'!$D$7:$R$182,,MATCH(E$57,'FNR tidsserier'!$D$7:$R$7,0)),"ikke funnet")</f>
        <v>1437.7542251503867</v>
      </c>
      <c r="F69" s="21" cm="1">
        <f t="array" ref="F69">_xlfn.XLOOKUP($B$58&amp;$B69,'FNR tidsserier'!$B$7:$B$182&amp;'FNR tidsserier'!$C$7:$C$182,INDEX('FNR tidsserier'!$D$7:$R$182,,MATCH(F$57,'FNR tidsserier'!$D$7:$R$7,0)),"ikke funnet")</f>
        <v>1565.62589515898</v>
      </c>
      <c r="G69" s="21" cm="1">
        <f t="array" ref="G69">_xlfn.XLOOKUP($B$58&amp;$B69,'FNR tidsserier'!$B$7:$B$182&amp;'FNR tidsserier'!$C$7:$C$182,INDEX('FNR tidsserier'!$D$7:$R$182,,MATCH(G$57,'FNR tidsserier'!$D$7:$R$7,0)),"ikke funnet")</f>
        <v>1739.7880263534801</v>
      </c>
    </row>
    <row r="70" spans="2:8">
      <c r="B70" s="10" t="s">
        <v>736</v>
      </c>
      <c r="C70" s="2" cm="1">
        <f t="array" ref="C70">_xlfn.XLOOKUP($B$58&amp;$B70,'FNR tidsserier'!$B$7:$B$182&amp;'FNR tidsserier'!$C$7:$C$182,INDEX('FNR tidsserier'!$D$7:$R$182,,MATCH(C$57,'FNR tidsserier'!$D$7:$R$7,0)),"ikke funnet")</f>
        <v>1453</v>
      </c>
      <c r="D70" s="2" cm="1">
        <f t="array" ref="D70">_xlfn.XLOOKUP($B$58&amp;$B70,'FNR tidsserier'!$B$7:$B$182&amp;'FNR tidsserier'!$C$7:$C$182,INDEX('FNR tidsserier'!$D$7:$R$182,,MATCH(D$57,'FNR tidsserier'!$D$7:$R$7,0)),"ikke funnet")</f>
        <v>1489</v>
      </c>
      <c r="E70" s="85" cm="1">
        <f t="array" ref="E70">_xlfn.XLOOKUP($B$58&amp;$B70,'FNR tidsserier'!$B$7:$B$182&amp;'FNR tidsserier'!$C$7:$C$182,INDEX('FNR tidsserier'!$D$7:$R$182,,MATCH(E$57,'FNR tidsserier'!$D$7:$R$7,0)),"ikke funnet")</f>
        <v>0</v>
      </c>
      <c r="F70" s="85" t="str" cm="1">
        <f t="array" ref="F70">_xlfn.XLOOKUP($B$58&amp;$B70,'FNR tidsserier'!$B$7:$B$182&amp;'FNR tidsserier'!$C$7:$C$182,INDEX('FNR tidsserier'!$D$7:$R$182,,MATCH(F$57,'FNR tidsserier'!$D$7:$R$7,0)),"ikke funnet")</f>
        <v>-</v>
      </c>
      <c r="G70" s="85" t="str" cm="1">
        <f t="array" ref="G70">_xlfn.XLOOKUP($B$58&amp;$B70,'FNR tidsserier'!$B$7:$B$182&amp;'FNR tidsserier'!$C$7:$C$182,INDEX('FNR tidsserier'!$D$7:$R$182,,MATCH(G$57,'FNR tidsserier'!$D$7:$R$7,0)),"ikke funnet")</f>
        <v>-</v>
      </c>
      <c r="H70" s="43" t="s">
        <v>1826</v>
      </c>
    </row>
    <row r="71" spans="2:8">
      <c r="B71" s="10" t="s">
        <v>737</v>
      </c>
      <c r="C71" s="2" cm="1">
        <f t="array" ref="C71">_xlfn.XLOOKUP($B$58&amp;$B71,'FNR tidsserier'!$B$7:$B$182&amp;'FNR tidsserier'!$C$7:$C$182,INDEX('FNR tidsserier'!$D$7:$R$182,,MATCH(C$57,'FNR tidsserier'!$D$7:$R$7,0)),"ikke funnet")</f>
        <v>1827</v>
      </c>
      <c r="D71" s="2" cm="1">
        <f t="array" ref="D71">_xlfn.XLOOKUP($B$58&amp;$B71,'FNR tidsserier'!$B$7:$B$182&amp;'FNR tidsserier'!$C$7:$C$182,INDEX('FNR tidsserier'!$D$7:$R$182,,MATCH(D$57,'FNR tidsserier'!$D$7:$R$7,0)),"ikke funnet")</f>
        <v>1736</v>
      </c>
      <c r="E71" s="21" cm="1">
        <f t="array" ref="E71">_xlfn.XLOOKUP($B$58&amp;$B71,'FNR tidsserier'!$B$7:$B$182&amp;'FNR tidsserier'!$C$7:$C$182,INDEX('FNR tidsserier'!$D$7:$R$182,,MATCH(E$57,'FNR tidsserier'!$D$7:$R$7,0)),"ikke funnet")</f>
        <v>2005.8721741557354</v>
      </c>
      <c r="F71" s="21" cm="1">
        <f t="array" ref="F71">_xlfn.XLOOKUP($B$58&amp;$B71,'FNR tidsserier'!$B$7:$B$182&amp;'FNR tidsserier'!$C$7:$C$182,INDEX('FNR tidsserier'!$D$7:$R$182,,MATCH(F$57,'FNR tidsserier'!$D$7:$R$7,0)),"ikke funnet")</f>
        <v>2035.9118057493722</v>
      </c>
      <c r="G71" s="21" cm="1">
        <f t="array" ref="G71">_xlfn.XLOOKUP($B$58&amp;$B71,'FNR tidsserier'!$B$7:$B$182&amp;'FNR tidsserier'!$C$7:$C$182,INDEX('FNR tidsserier'!$D$7:$R$182,,MATCH(G$57,'FNR tidsserier'!$D$7:$R$7,0)),"ikke funnet")</f>
        <v>2015.0778677086241</v>
      </c>
    </row>
    <row r="72" spans="2:8">
      <c r="B72" s="10" t="s">
        <v>93</v>
      </c>
      <c r="C72" s="2" cm="1">
        <f t="array" ref="C72">_xlfn.XLOOKUP($B$58&amp;$B72,'FNR tidsserier'!$B$7:$B$182&amp;'FNR tidsserier'!$C$7:$C$182,INDEX('FNR tidsserier'!$D$7:$R$182,,MATCH(C$57,'FNR tidsserier'!$D$7:$R$7,0)),"ikke funnet")</f>
        <v>1134</v>
      </c>
      <c r="D72" s="2" cm="1">
        <f t="array" ref="D72">_xlfn.XLOOKUP($B$58&amp;$B72,'FNR tidsserier'!$B$7:$B$182&amp;'FNR tidsserier'!$C$7:$C$182,INDEX('FNR tidsserier'!$D$7:$R$182,,MATCH(D$57,'FNR tidsserier'!$D$7:$R$7,0)),"ikke funnet")</f>
        <v>1375</v>
      </c>
      <c r="E72" s="21" cm="1">
        <f t="array" ref="E72">_xlfn.XLOOKUP($B$58&amp;$B72,'FNR tidsserier'!$B$7:$B$182&amp;'FNR tidsserier'!$C$7:$C$182,INDEX('FNR tidsserier'!$D$7:$R$182,,MATCH(E$57,'FNR tidsserier'!$D$7:$R$7,0)),"ikke funnet")</f>
        <v>1320</v>
      </c>
      <c r="F72" s="21" cm="1">
        <f t="array" ref="F72">_xlfn.XLOOKUP($B$58&amp;$B72,'FNR tidsserier'!$B$7:$B$182&amp;'FNR tidsserier'!$C$7:$C$182,INDEX('FNR tidsserier'!$D$7:$R$182,,MATCH(F$57,'FNR tidsserier'!$D$7:$R$7,0)),"ikke funnet")</f>
        <v>1401.9677419354837</v>
      </c>
      <c r="G72" s="21" cm="1">
        <f t="array" ref="G72">_xlfn.XLOOKUP($B$58&amp;$B72,'FNR tidsserier'!$B$7:$B$182&amp;'FNR tidsserier'!$C$7:$C$182,INDEX('FNR tidsserier'!$D$7:$R$182,,MATCH(G$57,'FNR tidsserier'!$D$7:$R$7,0)),"ikke funnet")</f>
        <v>1521.5483870967739</v>
      </c>
    </row>
    <row r="73" spans="2:8">
      <c r="B73" s="10" t="s">
        <v>111</v>
      </c>
      <c r="C73" s="2" cm="1">
        <f t="array" ref="C73">_xlfn.XLOOKUP($B$58&amp;$B73,'FNR tidsserier'!$B$7:$B$182&amp;'FNR tidsserier'!$C$7:$C$182,INDEX('FNR tidsserier'!$D$7:$R$182,,MATCH(C$57,'FNR tidsserier'!$D$7:$R$7,0)),"ikke funnet")</f>
        <v>936</v>
      </c>
      <c r="D73" s="2" cm="1">
        <f t="array" ref="D73">_xlfn.XLOOKUP($B$58&amp;$B73,'FNR tidsserier'!$B$7:$B$182&amp;'FNR tidsserier'!$C$7:$C$182,INDEX('FNR tidsserier'!$D$7:$R$182,,MATCH(D$57,'FNR tidsserier'!$D$7:$R$7,0)),"ikke funnet")</f>
        <v>1025</v>
      </c>
      <c r="E73" s="21" cm="1">
        <f t="array" ref="E73">_xlfn.XLOOKUP($B$58&amp;$B73,'FNR tidsserier'!$B$7:$B$182&amp;'FNR tidsserier'!$C$7:$C$182,INDEX('FNR tidsserier'!$D$7:$R$182,,MATCH(E$57,'FNR tidsserier'!$D$7:$R$7,0)),"ikke funnet")</f>
        <v>748.99263851220462</v>
      </c>
      <c r="F73" s="21" cm="1">
        <f t="array" ref="F73">_xlfn.XLOOKUP($B$58&amp;$B73,'FNR tidsserier'!$B$7:$B$182&amp;'FNR tidsserier'!$C$7:$C$182,INDEX('FNR tidsserier'!$D$7:$R$182,,MATCH(F$57,'FNR tidsserier'!$D$7:$R$7,0)),"ikke funnet")</f>
        <v>986.87524215420387</v>
      </c>
      <c r="G73" s="21" cm="1">
        <f t="array" ref="G73">_xlfn.XLOOKUP($B$58&amp;$B73,'FNR tidsserier'!$B$7:$B$182&amp;'FNR tidsserier'!$C$7:$C$182,INDEX('FNR tidsserier'!$D$7:$R$182,,MATCH(G$57,'FNR tidsserier'!$D$7:$R$7,0)),"ikke funnet")</f>
        <v>1277.9736536226269</v>
      </c>
    </row>
    <row r="74" spans="2:8">
      <c r="B74" s="10" t="s">
        <v>731</v>
      </c>
      <c r="C74" s="2" cm="1">
        <f t="array" ref="C74">_xlfn.XLOOKUP($B$58&amp;$B74,'FNR tidsserier'!$B$7:$B$182&amp;'FNR tidsserier'!$C$7:$C$182,INDEX('FNR tidsserier'!$D$7:$R$182,,MATCH(C$57,'FNR tidsserier'!$D$7:$R$7,0)),"ikke funnet")</f>
        <v>851</v>
      </c>
      <c r="D74" s="2" cm="1">
        <f t="array" ref="D74">_xlfn.XLOOKUP($B$58&amp;$B74,'FNR tidsserier'!$B$7:$B$182&amp;'FNR tidsserier'!$C$7:$C$182,INDEX('FNR tidsserier'!$D$7:$R$182,,MATCH(D$57,'FNR tidsserier'!$D$7:$R$7,0)),"ikke funnet")</f>
        <v>929</v>
      </c>
      <c r="E74" s="21" cm="1">
        <f t="array" ref="E74">_xlfn.XLOOKUP($B$58&amp;$B74,'FNR tidsserier'!$B$7:$B$182&amp;'FNR tidsserier'!$C$7:$C$182,INDEX('FNR tidsserier'!$D$7:$R$182,,MATCH(E$57,'FNR tidsserier'!$D$7:$R$7,0)),"ikke funnet")</f>
        <v>1118.573500967118</v>
      </c>
      <c r="F74" s="21" cm="1">
        <f t="array" ref="F74">_xlfn.XLOOKUP($B$58&amp;$B74,'FNR tidsserier'!$B$7:$B$182&amp;'FNR tidsserier'!$C$7:$C$182,INDEX('FNR tidsserier'!$D$7:$R$182,,MATCH(F$57,'FNR tidsserier'!$D$7:$R$7,0)),"ikke funnet")</f>
        <v>1334.6513539651837</v>
      </c>
      <c r="G74" s="21" cm="1">
        <f t="array" ref="G74">_xlfn.XLOOKUP($B$58&amp;$B74,'FNR tidsserier'!$B$7:$B$182&amp;'FNR tidsserier'!$C$7:$C$182,INDEX('FNR tidsserier'!$D$7:$R$182,,MATCH(G$57,'FNR tidsserier'!$D$7:$R$7,0)),"ikke funnet")</f>
        <v>1342.7374274661508</v>
      </c>
    </row>
    <row r="75" spans="2:8">
      <c r="B75" s="10" t="s">
        <v>715</v>
      </c>
      <c r="C75" s="2" cm="1">
        <f t="array" ref="C75">_xlfn.XLOOKUP($B$58&amp;$B75,'FNR tidsserier'!$B$7:$B$182&amp;'FNR tidsserier'!$C$7:$C$182,INDEX('FNR tidsserier'!$D$7:$R$182,,MATCH(C$57,'FNR tidsserier'!$D$7:$R$7,0)),"ikke funnet")</f>
        <v>569</v>
      </c>
      <c r="D75" s="2" cm="1">
        <f t="array" ref="D75">_xlfn.XLOOKUP($B$58&amp;$B75,'FNR tidsserier'!$B$7:$B$182&amp;'FNR tidsserier'!$C$7:$C$182,INDEX('FNR tidsserier'!$D$7:$R$182,,MATCH(D$57,'FNR tidsserier'!$D$7:$R$7,0)),"ikke funnet")</f>
        <v>716</v>
      </c>
      <c r="E75" s="21" cm="1">
        <f t="array" ref="E75">_xlfn.XLOOKUP($B$58&amp;$B75,'FNR tidsserier'!$B$7:$B$182&amp;'FNR tidsserier'!$C$7:$C$182,INDEX('FNR tidsserier'!$D$7:$R$182,,MATCH(E$57,'FNR tidsserier'!$D$7:$R$7,0)),"ikke funnet")</f>
        <v>731.90071848465061</v>
      </c>
      <c r="F75" s="21" cm="1">
        <f t="array" ref="F75">_xlfn.XLOOKUP($B$58&amp;$B75,'FNR tidsserier'!$B$7:$B$182&amp;'FNR tidsserier'!$C$7:$C$182,INDEX('FNR tidsserier'!$D$7:$R$182,,MATCH(F$57,'FNR tidsserier'!$D$7:$R$7,0)),"ikke funnet")</f>
        <v>788.95623775310264</v>
      </c>
      <c r="G75" s="21" cm="1">
        <f t="array" ref="G75">_xlfn.XLOOKUP($B$58&amp;$B75,'FNR tidsserier'!$B$7:$B$182&amp;'FNR tidsserier'!$C$7:$C$182,INDEX('FNR tidsserier'!$D$7:$R$182,,MATCH(G$57,'FNR tidsserier'!$D$7:$R$7,0)),"ikke funnet")</f>
        <v>876.41018941868072</v>
      </c>
    </row>
    <row r="76" spans="2:8">
      <c r="B76" s="10" t="s">
        <v>716</v>
      </c>
      <c r="C76" s="2" cm="1">
        <f t="array" ref="C76">_xlfn.XLOOKUP($B$58&amp;$B76,'FNR tidsserier'!$B$7:$B$182&amp;'FNR tidsserier'!$C$7:$C$182,INDEX('FNR tidsserier'!$D$7:$R$182,,MATCH(C$57,'FNR tidsserier'!$D$7:$R$7,0)),"ikke funnet")</f>
        <v>186</v>
      </c>
      <c r="D76" s="2" cm="1">
        <f t="array" ref="D76">_xlfn.XLOOKUP($B$58&amp;$B76,'FNR tidsserier'!$B$7:$B$182&amp;'FNR tidsserier'!$C$7:$C$182,INDEX('FNR tidsserier'!$D$7:$R$182,,MATCH(D$57,'FNR tidsserier'!$D$7:$R$7,0)),"ikke funnet")</f>
        <v>155</v>
      </c>
      <c r="E76" s="85" cm="1">
        <f t="array" ref="E76">_xlfn.XLOOKUP($B$58&amp;$B76,'FNR tidsserier'!$B$7:$B$182&amp;'FNR tidsserier'!$C$7:$C$182,INDEX('FNR tidsserier'!$D$7:$R$182,,MATCH(E$57,'FNR tidsserier'!$D$7:$R$7,0)),"ikke funnet")</f>
        <v>0</v>
      </c>
      <c r="F76" s="85" t="str" cm="1">
        <f t="array" ref="F76">_xlfn.XLOOKUP($B$58&amp;$B76,'FNR tidsserier'!$B$7:$B$182&amp;'FNR tidsserier'!$C$7:$C$182,INDEX('FNR tidsserier'!$D$7:$R$182,,MATCH(F$57,'FNR tidsserier'!$D$7:$R$7,0)),"ikke funnet")</f>
        <v>-</v>
      </c>
      <c r="G76" s="85" t="str" cm="1">
        <f t="array" ref="G76">_xlfn.XLOOKUP($B$58&amp;$B76,'FNR tidsserier'!$B$7:$B$182&amp;'FNR tidsserier'!$C$7:$C$182,INDEX('FNR tidsserier'!$D$7:$R$182,,MATCH(G$57,'FNR tidsserier'!$D$7:$R$7,0)),"ikke funnet")</f>
        <v>-</v>
      </c>
      <c r="H76" s="43" t="s">
        <v>1826</v>
      </c>
    </row>
    <row r="77" spans="2:8">
      <c r="B77" s="10" t="s">
        <v>734</v>
      </c>
      <c r="C77" s="2" cm="1">
        <f t="array" ref="C77">_xlfn.XLOOKUP($B$58&amp;$B77,'FNR tidsserier'!$B$7:$B$182&amp;'FNR tidsserier'!$C$7:$C$182,INDEX('FNR tidsserier'!$D$7:$R$182,,MATCH(C$57,'FNR tidsserier'!$D$7:$R$7,0)),"ikke funnet")</f>
        <v>14</v>
      </c>
      <c r="D77" s="2" cm="1">
        <f t="array" ref="D77">_xlfn.XLOOKUP($B$58&amp;$B77,'FNR tidsserier'!$B$7:$B$182&amp;'FNR tidsserier'!$C$7:$C$182,INDEX('FNR tidsserier'!$D$7:$R$182,,MATCH(D$57,'FNR tidsserier'!$D$7:$R$7,0)),"ikke funnet")</f>
        <v>16</v>
      </c>
      <c r="E77" s="21" cm="1">
        <f t="array" ref="E77">_xlfn.XLOOKUP($B$58&amp;$B77,'FNR tidsserier'!$B$7:$B$182&amp;'FNR tidsserier'!$C$7:$C$182,INDEX('FNR tidsserier'!$D$7:$R$182,,MATCH(E$57,'FNR tidsserier'!$D$7:$R$7,0)),"ikke funnet")</f>
        <v>5.2197483059051306</v>
      </c>
      <c r="F77" s="21" cm="1">
        <f t="array" ref="F77">_xlfn.XLOOKUP($B$58&amp;$B77,'FNR tidsserier'!$B$7:$B$182&amp;'FNR tidsserier'!$C$7:$C$182,INDEX('FNR tidsserier'!$D$7:$R$182,,MATCH(F$57,'FNR tidsserier'!$D$7:$R$7,0)),"ikke funnet")</f>
        <v>11.616650532429816</v>
      </c>
      <c r="G77" s="21" cm="1">
        <f t="array" ref="G77">_xlfn.XLOOKUP($B$58&amp;$B77,'FNR tidsserier'!$B$7:$B$182&amp;'FNR tidsserier'!$C$7:$C$182,INDEX('FNR tidsserier'!$D$7:$R$182,,MATCH(G$57,'FNR tidsserier'!$D$7:$R$7,0)),"ikke funnet")</f>
        <v>18.044530493707647</v>
      </c>
    </row>
    <row r="78" spans="2:8">
      <c r="B78" s="10" t="s">
        <v>733</v>
      </c>
      <c r="C78" s="2" cm="1">
        <f t="array" ref="C78">_xlfn.XLOOKUP($B$58&amp;$B78,'FNR tidsserier'!$B$7:$B$182&amp;'FNR tidsserier'!$C$7:$C$182,INDEX('FNR tidsserier'!$D$7:$R$182,,MATCH(C$57,'FNR tidsserier'!$D$7:$R$7,0)),"ikke funnet")</f>
        <v>0</v>
      </c>
      <c r="D78" s="2" cm="1">
        <f t="array" ref="D78">_xlfn.XLOOKUP($B$58&amp;$B78,'FNR tidsserier'!$B$7:$B$182&amp;'FNR tidsserier'!$C$7:$C$182,INDEX('FNR tidsserier'!$D$7:$R$182,,MATCH(D$57,'FNR tidsserier'!$D$7:$R$7,0)),"ikke funnet")</f>
        <v>0</v>
      </c>
      <c r="E78" s="21" t="str" cm="1">
        <f t="array" ref="E78">_xlfn.XLOOKUP($B$58&amp;$B78,'FNR tidsserier'!$B$7:$B$182&amp;'FNR tidsserier'!$C$7:$C$182,INDEX('FNR tidsserier'!$D$7:$R$182,,MATCH(E$57,'FNR tidsserier'!$D$7:$R$7,0)),"ikke funnet")</f>
        <v>-</v>
      </c>
      <c r="F78" s="21" t="str" cm="1">
        <f t="array" ref="F78">_xlfn.XLOOKUP($B$58&amp;$B78,'FNR tidsserier'!$B$7:$B$182&amp;'FNR tidsserier'!$C$7:$C$182,INDEX('FNR tidsserier'!$D$7:$R$182,,MATCH(F$57,'FNR tidsserier'!$D$7:$R$7,0)),"ikke funnet")</f>
        <v>-</v>
      </c>
      <c r="G78" s="21" t="str" cm="1">
        <f t="array" ref="G78">_xlfn.XLOOKUP($B$58&amp;$B78,'FNR tidsserier'!$B$7:$B$182&amp;'FNR tidsserier'!$C$7:$C$182,INDEX('FNR tidsserier'!$D$7:$R$182,,MATCH(G$57,'FNR tidsserier'!$D$7:$R$7,0)),"ikke funnet")</f>
        <v>-</v>
      </c>
    </row>
    <row r="79" spans="2:8">
      <c r="B79" s="10" t="s">
        <v>96</v>
      </c>
      <c r="C79" s="2" cm="1">
        <f t="array" ref="C79">_xlfn.XLOOKUP($B$58&amp;$B79,'FNR tidsserier'!$B$7:$B$182&amp;'FNR tidsserier'!$C$7:$C$182,INDEX('FNR tidsserier'!$D$7:$R$182,,MATCH(C$57,'FNR tidsserier'!$D$7:$R$7,0)),"ikke funnet")</f>
        <v>0</v>
      </c>
      <c r="D79" s="2" cm="1">
        <f t="array" ref="D79">_xlfn.XLOOKUP($B$58&amp;$B79,'FNR tidsserier'!$B$7:$B$182&amp;'FNR tidsserier'!$C$7:$C$182,INDEX('FNR tidsserier'!$D$7:$R$182,,MATCH(D$57,'FNR tidsserier'!$D$7:$R$7,0)),"ikke funnet")</f>
        <v>0</v>
      </c>
      <c r="E79" s="21" cm="1">
        <f t="array" ref="E79">_xlfn.XLOOKUP($B$58&amp;$B79,'FNR tidsserier'!$B$7:$B$182&amp;'FNR tidsserier'!$C$7:$C$182,INDEX('FNR tidsserier'!$D$7:$R$182,,MATCH(E$57,'FNR tidsserier'!$D$7:$R$7,0)),"ikke funnet")</f>
        <v>0</v>
      </c>
      <c r="F79" s="21" cm="1">
        <f t="array" ref="F79">_xlfn.XLOOKUP($B$58&amp;$B79,'FNR tidsserier'!$B$7:$B$182&amp;'FNR tidsserier'!$C$7:$C$182,INDEX('FNR tidsserier'!$D$7:$R$182,,MATCH(F$57,'FNR tidsserier'!$D$7:$R$7,0)),"ikke funnet")</f>
        <v>0</v>
      </c>
      <c r="G79" s="21" cm="1">
        <f t="array" ref="G79">_xlfn.XLOOKUP($B$58&amp;$B79,'FNR tidsserier'!$B$7:$B$182&amp;'FNR tidsserier'!$C$7:$C$182,INDEX('FNR tidsserier'!$D$7:$R$182,,MATCH(G$57,'FNR tidsserier'!$D$7:$R$7,0)),"ikke funnet")</f>
        <v>0</v>
      </c>
    </row>
    <row r="80" spans="2:8">
      <c r="B80" s="10" t="s">
        <v>717</v>
      </c>
      <c r="C80" s="2" cm="1">
        <f t="array" ref="C80">_xlfn.XLOOKUP($B$58&amp;$B80,'FNR tidsserier'!$B$7:$B$182&amp;'FNR tidsserier'!$C$7:$C$182,INDEX('FNR tidsserier'!$D$7:$R$182,,MATCH(C$57,'FNR tidsserier'!$D$7:$R$7,0)),"ikke funnet")</f>
        <v>0</v>
      </c>
      <c r="D80" s="2" cm="1">
        <f t="array" ref="D80">_xlfn.XLOOKUP($B$58&amp;$B80,'FNR tidsserier'!$B$7:$B$182&amp;'FNR tidsserier'!$C$7:$C$182,INDEX('FNR tidsserier'!$D$7:$R$182,,MATCH(D$57,'FNR tidsserier'!$D$7:$R$7,0)),"ikke funnet")</f>
        <v>0</v>
      </c>
      <c r="E80" s="21" t="str" cm="1">
        <f t="array" ref="E80">_xlfn.XLOOKUP($B$58&amp;$B80,'FNR tidsserier'!$B$7:$B$182&amp;'FNR tidsserier'!$C$7:$C$182,INDEX('FNR tidsserier'!$D$7:$R$182,,MATCH(E$57,'FNR tidsserier'!$D$7:$R$7,0)),"ikke funnet")</f>
        <v>-</v>
      </c>
      <c r="F80" s="21" t="str" cm="1">
        <f t="array" ref="F80">_xlfn.XLOOKUP($B$58&amp;$B80,'FNR tidsserier'!$B$7:$B$182&amp;'FNR tidsserier'!$C$7:$C$182,INDEX('FNR tidsserier'!$D$7:$R$182,,MATCH(F$57,'FNR tidsserier'!$D$7:$R$7,0)),"ikke funnet")</f>
        <v>-</v>
      </c>
      <c r="G80" s="21" t="str" cm="1">
        <f t="array" ref="G80">_xlfn.XLOOKUP($B$58&amp;$B80,'FNR tidsserier'!$B$7:$B$182&amp;'FNR tidsserier'!$C$7:$C$182,INDEX('FNR tidsserier'!$D$7:$R$182,,MATCH(G$57,'FNR tidsserier'!$D$7:$R$7,0)),"ikke funnet")</f>
        <v>-</v>
      </c>
    </row>
    <row r="81" spans="2:11">
      <c r="B81" s="10" t="s">
        <v>128</v>
      </c>
      <c r="C81" s="2" cm="1">
        <f t="array" ref="C81">_xlfn.XLOOKUP($B$58&amp;$B81,'FNR tidsserier'!$B$7:$B$182&amp;'FNR tidsserier'!$C$7:$C$182,INDEX('FNR tidsserier'!$D$7:$R$182,,MATCH(C$57,'FNR tidsserier'!$D$7:$R$7,0)),"ikke funnet")</f>
        <v>0</v>
      </c>
      <c r="D81" s="2" cm="1">
        <f t="array" ref="D81">_xlfn.XLOOKUP($B$58&amp;$B81,'FNR tidsserier'!$B$7:$B$182&amp;'FNR tidsserier'!$C$7:$C$182,INDEX('FNR tidsserier'!$D$7:$R$182,,MATCH(D$57,'FNR tidsserier'!$D$7:$R$7,0)),"ikke funnet")</f>
        <v>0</v>
      </c>
      <c r="E81" s="21" t="str" cm="1">
        <f t="array" ref="E81">_xlfn.XLOOKUP($B$58&amp;$B81,'FNR tidsserier'!$B$7:$B$182&amp;'FNR tidsserier'!$C$7:$C$182,INDEX('FNR tidsserier'!$D$7:$R$182,,MATCH(E$57,'FNR tidsserier'!$D$7:$R$7,0)),"ikke funnet")</f>
        <v>-</v>
      </c>
      <c r="F81" s="21" t="str" cm="1">
        <f t="array" ref="F81">_xlfn.XLOOKUP($B$58&amp;$B81,'FNR tidsserier'!$B$7:$B$182&amp;'FNR tidsserier'!$C$7:$C$182,INDEX('FNR tidsserier'!$D$7:$R$182,,MATCH(F$57,'FNR tidsserier'!$D$7:$R$7,0)),"ikke funnet")</f>
        <v>-</v>
      </c>
      <c r="G81" s="21" t="str" cm="1">
        <f t="array" ref="G81">_xlfn.XLOOKUP($B$58&amp;$B81,'FNR tidsserier'!$B$7:$B$182&amp;'FNR tidsserier'!$C$7:$C$182,INDEX('FNR tidsserier'!$D$7:$R$182,,MATCH(G$57,'FNR tidsserier'!$D$7:$R$7,0)),"ikke funnet")</f>
        <v>-</v>
      </c>
    </row>
    <row r="82" spans="2:11">
      <c r="B82" s="10" t="s">
        <v>744</v>
      </c>
      <c r="C82" s="2" cm="1">
        <f t="array" ref="C82">_xlfn.XLOOKUP($B$58&amp;$B82,'FNR tidsserier'!$B$7:$B$182&amp;'FNR tidsserier'!$C$7:$C$182,INDEX('FNR tidsserier'!$D$7:$R$182,,MATCH(C$57,'FNR tidsserier'!$D$7:$R$7,0)),"ikke funnet")</f>
        <v>0</v>
      </c>
      <c r="D82" s="2" cm="1">
        <f t="array" ref="D82">_xlfn.XLOOKUP($B$58&amp;$B82,'FNR tidsserier'!$B$7:$B$182&amp;'FNR tidsserier'!$C$7:$C$182,INDEX('FNR tidsserier'!$D$7:$R$182,,MATCH(D$57,'FNR tidsserier'!$D$7:$R$7,0)),"ikke funnet")</f>
        <v>0</v>
      </c>
      <c r="E82" s="21" t="str" cm="1">
        <f t="array" ref="E82">_xlfn.XLOOKUP($B$58&amp;$B82,'FNR tidsserier'!$B$7:$B$182&amp;'FNR tidsserier'!$C$7:$C$182,INDEX('FNR tidsserier'!$D$7:$R$182,,MATCH(E$57,'FNR tidsserier'!$D$7:$R$7,0)),"ikke funnet")</f>
        <v>-</v>
      </c>
      <c r="F82" s="21" t="str" cm="1">
        <f t="array" ref="F82">_xlfn.XLOOKUP($B$58&amp;$B82,'FNR tidsserier'!$B$7:$B$182&amp;'FNR tidsserier'!$C$7:$C$182,INDEX('FNR tidsserier'!$D$7:$R$182,,MATCH(F$57,'FNR tidsserier'!$D$7:$R$7,0)),"ikke funnet")</f>
        <v>-</v>
      </c>
      <c r="G82" s="21" t="str" cm="1">
        <f t="array" ref="G82">_xlfn.XLOOKUP($B$58&amp;$B82,'FNR tidsserier'!$B$7:$B$182&amp;'FNR tidsserier'!$C$7:$C$182,INDEX('FNR tidsserier'!$D$7:$R$182,,MATCH(G$57,'FNR tidsserier'!$D$7:$R$7,0)),"ikke funnet")</f>
        <v>-</v>
      </c>
    </row>
    <row r="83" spans="2:11">
      <c r="B83" s="37" t="s">
        <v>735</v>
      </c>
      <c r="C83" s="38" cm="1">
        <f t="array" ref="C83">_xlfn.XLOOKUP($B$58&amp;$B83,'FNR tidsserier'!$B$7:$B$182&amp;'FNR tidsserier'!$C$7:$C$182,INDEX('FNR tidsserier'!$D$7:$R$182,,MATCH(C$57,'FNR tidsserier'!$D$7:$R$7,0)),"ikke funnet")</f>
        <v>0</v>
      </c>
      <c r="D83" s="38" cm="1">
        <f t="array" ref="D83">_xlfn.XLOOKUP($B$58&amp;$B83,'FNR tidsserier'!$B$7:$B$182&amp;'FNR tidsserier'!$C$7:$C$182,INDEX('FNR tidsserier'!$D$7:$R$182,,MATCH(D$57,'FNR tidsserier'!$D$7:$R$7,0)),"ikke funnet")</f>
        <v>0</v>
      </c>
      <c r="E83" s="39" cm="1">
        <f t="array" ref="E83">_xlfn.XLOOKUP($B$58&amp;$B83,'FNR tidsserier'!$B$7:$B$182&amp;'FNR tidsserier'!$C$7:$C$182,INDEX('FNR tidsserier'!$D$7:$R$182,,MATCH(E$57,'FNR tidsserier'!$D$7:$R$7,0)),"ikke funnet")</f>
        <v>0</v>
      </c>
      <c r="F83" s="39" cm="1">
        <f t="array" ref="F83">_xlfn.XLOOKUP($B$58&amp;$B83,'FNR tidsserier'!$B$7:$B$182&amp;'FNR tidsserier'!$C$7:$C$182,INDEX('FNR tidsserier'!$D$7:$R$182,,MATCH(F$57,'FNR tidsserier'!$D$7:$R$7,0)),"ikke funnet")</f>
        <v>0</v>
      </c>
      <c r="G83" s="39" cm="1">
        <f t="array" ref="G83">_xlfn.XLOOKUP($B$58&amp;$B83,'FNR tidsserier'!$B$7:$B$182&amp;'FNR tidsserier'!$C$7:$C$182,INDEX('FNR tidsserier'!$D$7:$R$182,,MATCH(G$57,'FNR tidsserier'!$D$7:$R$7,0)),"ikke funnet")</f>
        <v>0</v>
      </c>
    </row>
    <row r="84" spans="2:11">
      <c r="B84" s="18"/>
      <c r="C84" s="18"/>
      <c r="D84" s="18"/>
      <c r="E84" s="18"/>
      <c r="F84" s="18"/>
      <c r="G84" s="18"/>
    </row>
    <row r="85" spans="2:11">
      <c r="B85" s="20" t="s">
        <v>713</v>
      </c>
      <c r="C85" s="29" cm="1">
        <f t="array" ref="C85">_xlfn.XLOOKUP($B$58&amp;$B85,'FNR tidsserier'!$B$7:$B$182&amp;'FNR tidsserier'!$C$7:$C$182,INDEX('FNR tidsserier'!$D$7:$R$182,,MATCH(C$57,'FNR tidsserier'!$D$7:$R$7,0)),"ikke funnet")</f>
        <v>70772</v>
      </c>
      <c r="D85" s="29" cm="1">
        <f t="array" ref="D85">_xlfn.XLOOKUP($B$58&amp;$B85,'FNR tidsserier'!$B$7:$B$182&amp;'FNR tidsserier'!$C$7:$C$182,INDEX('FNR tidsserier'!$D$7:$R$182,,MATCH(D$57,'FNR tidsserier'!$D$7:$R$7,0)),"ikke funnet")</f>
        <v>72842</v>
      </c>
      <c r="E85" s="22" cm="1">
        <f t="array" ref="E85">_xlfn.XLOOKUP($B$58&amp;$B85,'FNR tidsserier'!$B$7:$B$182&amp;'FNR tidsserier'!$C$7:$C$182,INDEX('FNR tidsserier'!$D$7:$R$182,,MATCH(E$57,'FNR tidsserier'!$D$7:$R$7,0)),"ikke funnet")</f>
        <v>71586.02170401359</v>
      </c>
      <c r="F85" s="22" cm="1">
        <f t="array" ref="F85">_xlfn.XLOOKUP($B$58&amp;$B85,'FNR tidsserier'!$B$7:$B$182&amp;'FNR tidsserier'!$C$7:$C$182,INDEX('FNR tidsserier'!$D$7:$R$182,,MATCH(F$57,'FNR tidsserier'!$D$7:$R$7,0)),"ikke funnet")</f>
        <v>80769.662593712463</v>
      </c>
      <c r="G85" s="22" cm="1">
        <f t="array" ref="G85">_xlfn.XLOOKUP($B$58&amp;$B85,'FNR tidsserier'!$B$7:$B$182&amp;'FNR tidsserier'!$C$7:$C$182,INDEX('FNR tidsserier'!$D$7:$R$182,,MATCH(G$57,'FNR tidsserier'!$D$7:$R$7,0)),"ikke funnet")</f>
        <v>89798.138011017683</v>
      </c>
    </row>
    <row r="86" spans="2:11">
      <c r="D86" s="43" t="s">
        <v>1843</v>
      </c>
      <c r="E86" s="94">
        <f>SUM(E59:E83)</f>
        <v>62936.084176539422</v>
      </c>
      <c r="F86" s="94">
        <f t="shared" ref="F86:G86" si="10">SUM(F59:F83)</f>
        <v>68399.950850062582</v>
      </c>
      <c r="G86" s="94">
        <f t="shared" si="10"/>
        <v>73705.394467284714</v>
      </c>
    </row>
    <row r="91" spans="2:11">
      <c r="H91" s="1" t="s">
        <v>1837</v>
      </c>
    </row>
    <row r="92" spans="2:11">
      <c r="H92" s="43" t="s">
        <v>1838</v>
      </c>
    </row>
    <row r="93" spans="2:11">
      <c r="B93" s="1" t="s">
        <v>1845</v>
      </c>
      <c r="C93" s="52"/>
    </row>
    <row r="94" spans="2:11" ht="15.75" thickBot="1">
      <c r="C94" s="84" t="s">
        <v>1823</v>
      </c>
      <c r="D94" s="68" t="s">
        <v>1819</v>
      </c>
      <c r="H94" s="78"/>
      <c r="I94" s="80" t="s">
        <v>1821</v>
      </c>
      <c r="J94" s="81"/>
      <c r="K94" s="81"/>
    </row>
    <row r="95" spans="2:11" ht="15.75" thickBot="1">
      <c r="B95" s="18"/>
      <c r="C95" s="82">
        <v>2023</v>
      </c>
      <c r="D95" s="83" t="s">
        <v>1818</v>
      </c>
      <c r="H95" s="79"/>
      <c r="I95" s="75">
        <v>2022</v>
      </c>
      <c r="J95" s="75">
        <v>2023</v>
      </c>
      <c r="K95" s="76">
        <v>2024</v>
      </c>
    </row>
    <row r="96" spans="2:11" ht="15.75" thickBot="1">
      <c r="B96" t="s">
        <v>716</v>
      </c>
      <c r="C96" s="67">
        <v>2.0194231540154979</v>
      </c>
      <c r="D96" s="67">
        <f t="shared" ref="D96:D117" si="11">_xlfn.XLOOKUP($B96,$B$122:$B$146,$D$122:$D$146)/_xlfn.XLOOKUP($B96,$B$122:$B$146,$C$122:$C$146)</f>
        <v>1.1532567049808429</v>
      </c>
      <c r="E96" s="43" t="s">
        <v>1824</v>
      </c>
      <c r="H96" s="77" t="s">
        <v>1822</v>
      </c>
      <c r="I96" s="73">
        <v>784545</v>
      </c>
      <c r="J96" s="73">
        <v>841000</v>
      </c>
      <c r="K96" s="74">
        <v>896942</v>
      </c>
    </row>
    <row r="97" spans="2:11">
      <c r="B97" t="s">
        <v>738</v>
      </c>
      <c r="C97" s="67">
        <v>0.98929037755229265</v>
      </c>
      <c r="D97" s="67">
        <f t="shared" si="11"/>
        <v>0.96421052631578952</v>
      </c>
    </row>
    <row r="98" spans="2:11">
      <c r="B98" t="s">
        <v>15</v>
      </c>
      <c r="C98" s="67">
        <v>0.95750718946405722</v>
      </c>
      <c r="D98" s="67">
        <f t="shared" si="11"/>
        <v>0.97948858197730071</v>
      </c>
      <c r="H98" s="91" t="s">
        <v>1822</v>
      </c>
      <c r="I98" s="92"/>
      <c r="J98" s="92">
        <f t="shared" ref="J98:K98" si="12">J96/I96</f>
        <v>1.0719589061175585</v>
      </c>
      <c r="K98" s="92">
        <f t="shared" si="12"/>
        <v>1.0665184304399524</v>
      </c>
    </row>
    <row r="99" spans="2:11">
      <c r="B99" t="s">
        <v>2</v>
      </c>
      <c r="C99" s="67">
        <v>0.70732037730972142</v>
      </c>
      <c r="D99" s="67">
        <f t="shared" si="11"/>
        <v>1.0291845493562233</v>
      </c>
    </row>
    <row r="100" spans="2:11">
      <c r="B100" t="s">
        <v>739</v>
      </c>
      <c r="C100" s="67">
        <v>0.81512981872963253</v>
      </c>
      <c r="D100" s="67">
        <f t="shared" si="11"/>
        <v>1.0505529225908372</v>
      </c>
    </row>
    <row r="101" spans="2:11">
      <c r="B101" t="s">
        <v>737</v>
      </c>
      <c r="C101" s="67">
        <v>1.1877969121455696</v>
      </c>
      <c r="D101" s="67">
        <f t="shared" si="11"/>
        <v>1.1737704918032787</v>
      </c>
    </row>
    <row r="102" spans="2:11">
      <c r="B102" t="s">
        <v>128</v>
      </c>
      <c r="C102" s="67">
        <v>1.6661535052610079</v>
      </c>
      <c r="D102" s="67">
        <f t="shared" si="11"/>
        <v>1.2203389830508475</v>
      </c>
    </row>
    <row r="103" spans="2:11">
      <c r="B103" t="s">
        <v>740</v>
      </c>
      <c r="C103" s="67">
        <v>0.94174526461520924</v>
      </c>
      <c r="D103" s="67">
        <f t="shared" si="11"/>
        <v>1.0168039538714992</v>
      </c>
    </row>
    <row r="104" spans="2:11">
      <c r="B104" t="s">
        <v>742</v>
      </c>
      <c r="C104" s="72">
        <f>$J$98</f>
        <v>1.0719589061175585</v>
      </c>
      <c r="D104" s="67">
        <f t="shared" si="11"/>
        <v>1.0179885527391659</v>
      </c>
      <c r="E104" s="43" t="s">
        <v>1839</v>
      </c>
    </row>
    <row r="105" spans="2:11">
      <c r="B105" t="s">
        <v>3</v>
      </c>
      <c r="C105" s="67">
        <v>0.95510241466897228</v>
      </c>
      <c r="D105" s="67">
        <f t="shared" si="11"/>
        <v>1.0220332894264159</v>
      </c>
    </row>
    <row r="106" spans="2:11">
      <c r="B106" t="s">
        <v>736</v>
      </c>
      <c r="C106" s="67">
        <v>1.1116489191673347</v>
      </c>
      <c r="D106" s="67">
        <f t="shared" si="11"/>
        <v>1.0677348871085215</v>
      </c>
    </row>
    <row r="107" spans="2:11">
      <c r="B107" t="s">
        <v>715</v>
      </c>
      <c r="C107" s="67">
        <v>1.1416233584060766</v>
      </c>
      <c r="D107" s="67">
        <f t="shared" si="11"/>
        <v>0.99079320113314451</v>
      </c>
    </row>
    <row r="108" spans="2:11">
      <c r="B108" t="s">
        <v>743</v>
      </c>
      <c r="C108" s="67">
        <v>1.0993196735564037</v>
      </c>
      <c r="D108" s="67">
        <f t="shared" si="11"/>
        <v>0.99760109664153529</v>
      </c>
    </row>
    <row r="109" spans="2:11">
      <c r="B109" t="s">
        <v>741</v>
      </c>
      <c r="C109" s="72">
        <f>$J$98</f>
        <v>1.0719589061175585</v>
      </c>
      <c r="D109" s="67">
        <f t="shared" si="11"/>
        <v>1.0060087820660966</v>
      </c>
      <c r="E109" s="43" t="s">
        <v>1839</v>
      </c>
    </row>
    <row r="110" spans="2:11">
      <c r="B110" t="s">
        <v>93</v>
      </c>
      <c r="C110" s="67">
        <v>0.8988983840949023</v>
      </c>
      <c r="D110" s="67">
        <f t="shared" si="11"/>
        <v>1.0097560975609756</v>
      </c>
    </row>
    <row r="111" spans="2:11">
      <c r="B111" t="s">
        <v>111</v>
      </c>
      <c r="C111" s="67">
        <v>1.1088524986231825</v>
      </c>
      <c r="D111" s="67">
        <f t="shared" si="11"/>
        <v>0.98550724637681164</v>
      </c>
    </row>
    <row r="112" spans="2:11">
      <c r="B112" t="s">
        <v>96</v>
      </c>
      <c r="C112" s="67">
        <v>1.1160633545553635</v>
      </c>
      <c r="D112" s="67">
        <f t="shared" si="11"/>
        <v>0.71951219512195119</v>
      </c>
    </row>
    <row r="113" spans="2:19">
      <c r="B113" t="s">
        <v>735</v>
      </c>
      <c r="C113" s="67">
        <v>1.0809963545693</v>
      </c>
      <c r="D113" s="67">
        <f t="shared" si="11"/>
        <v>1.1105121293800539</v>
      </c>
      <c r="I113" s="15"/>
      <c r="J113" s="15"/>
      <c r="K113" s="15"/>
    </row>
    <row r="114" spans="2:19">
      <c r="B114" t="s">
        <v>85</v>
      </c>
      <c r="C114" s="72">
        <f>$J$98</f>
        <v>1.0719589061175585</v>
      </c>
      <c r="D114" s="67">
        <f t="shared" si="11"/>
        <v>0.99661116841019592</v>
      </c>
      <c r="E114" s="43" t="s">
        <v>1839</v>
      </c>
    </row>
    <row r="115" spans="2:19">
      <c r="B115" t="s">
        <v>734</v>
      </c>
      <c r="C115" s="67">
        <v>1.3726177471087748</v>
      </c>
      <c r="D115" s="67">
        <f t="shared" si="11"/>
        <v>0.98545454545454547</v>
      </c>
    </row>
    <row r="116" spans="2:19">
      <c r="B116" t="s">
        <v>731</v>
      </c>
      <c r="C116" s="67">
        <v>0.9849777262440963</v>
      </c>
      <c r="D116" s="67">
        <f t="shared" si="11"/>
        <v>0.96636085626911317</v>
      </c>
    </row>
    <row r="117" spans="2:19">
      <c r="B117" t="s">
        <v>732</v>
      </c>
      <c r="C117" s="67">
        <v>1.0190104421528734</v>
      </c>
      <c r="D117" s="67">
        <f t="shared" si="11"/>
        <v>0.98879282740954211</v>
      </c>
      <c r="H117" s="15"/>
    </row>
    <row r="120" spans="2:19">
      <c r="B120" s="86" t="s">
        <v>841</v>
      </c>
      <c r="C120" s="1"/>
      <c r="D120" s="1"/>
      <c r="M120" s="51"/>
      <c r="N120" s="51"/>
      <c r="O120" s="51"/>
    </row>
    <row r="121" spans="2:19" s="15" customFormat="1" ht="27" customHeight="1">
      <c r="B121" s="65" t="s">
        <v>1809</v>
      </c>
      <c r="C121" s="65">
        <v>2023</v>
      </c>
      <c r="D121" s="65">
        <v>2024</v>
      </c>
      <c r="L121"/>
      <c r="M121"/>
      <c r="N121"/>
      <c r="O121"/>
    </row>
    <row r="122" spans="2:19">
      <c r="B122" s="59" t="s">
        <v>742</v>
      </c>
      <c r="C122" s="2">
        <f>_xlfn.XLOOKUP(B122,sys_næring_tfk[Næring FNR],sys_næring_tfk[2023],0)</f>
        <v>19568</v>
      </c>
      <c r="D122" s="2">
        <f>_xlfn.XLOOKUP(B122,sys_næring_tfk[Næring FNR],sys_næring_tfk[2024],0)</f>
        <v>19920</v>
      </c>
      <c r="E122" s="51"/>
    </row>
    <row r="123" spans="2:19">
      <c r="B123" s="59" t="s">
        <v>732</v>
      </c>
      <c r="C123" s="2">
        <f>_xlfn.XLOOKUP(B123,sys_næring_tfk[Næring FNR],sys_næring_tfk[2023],0)</f>
        <v>12492</v>
      </c>
      <c r="D123" s="2">
        <f>_xlfn.XLOOKUP(B123,sys_næring_tfk[Næring FNR],sys_næring_tfk[2024],0)</f>
        <v>12352</v>
      </c>
      <c r="E123" s="51"/>
    </row>
    <row r="124" spans="2:19">
      <c r="B124" s="59" t="s">
        <v>3</v>
      </c>
      <c r="C124" s="2">
        <f>_xlfn.XLOOKUP(B124,sys_næring_tfk[Næring FNR],sys_næring_tfk[2023],0)</f>
        <v>8351</v>
      </c>
      <c r="D124" s="2">
        <f>_xlfn.XLOOKUP(B124,sys_næring_tfk[Næring FNR],sys_næring_tfk[2024],0)</f>
        <v>8535</v>
      </c>
      <c r="E124" s="51"/>
      <c r="L124" s="51"/>
    </row>
    <row r="125" spans="2:19">
      <c r="B125" s="59" t="s">
        <v>15</v>
      </c>
      <c r="C125" s="2">
        <f>_xlfn.XLOOKUP(B125,sys_næring_tfk[Næring FNR],sys_næring_tfk[2023],0)</f>
        <v>7313</v>
      </c>
      <c r="D125" s="2">
        <f>_xlfn.XLOOKUP(B125,sys_næring_tfk[Næring FNR],sys_næring_tfk[2024],0)</f>
        <v>7163</v>
      </c>
      <c r="E125" s="51"/>
    </row>
    <row r="126" spans="2:19">
      <c r="B126" s="59" t="s">
        <v>85</v>
      </c>
      <c r="C126" s="2">
        <f>_xlfn.XLOOKUP(B126,sys_næring_tfk[Næring FNR],sys_næring_tfk[2023],0)</f>
        <v>6787</v>
      </c>
      <c r="D126" s="2">
        <f>_xlfn.XLOOKUP(B126,sys_næring_tfk[Næring FNR],sys_næring_tfk[2024],0)</f>
        <v>6764</v>
      </c>
      <c r="E126" s="51"/>
    </row>
    <row r="127" spans="2:19">
      <c r="B127" s="59" t="s">
        <v>741</v>
      </c>
      <c r="C127" s="2">
        <f>_xlfn.XLOOKUP(B127,sys_næring_tfk[Næring FNR],sys_næring_tfk[2023],0)</f>
        <v>4327</v>
      </c>
      <c r="D127" s="2">
        <f>_xlfn.XLOOKUP(B127,sys_næring_tfk[Næring FNR],sys_næring_tfk[2024],0)</f>
        <v>4353</v>
      </c>
      <c r="E127" s="51"/>
    </row>
    <row r="128" spans="2:19">
      <c r="B128" s="59" t="s">
        <v>739</v>
      </c>
      <c r="C128" s="2">
        <f>_xlfn.XLOOKUP(B128,sys_næring_tfk[Næring FNR],sys_næring_tfk[2023],0)</f>
        <v>3165</v>
      </c>
      <c r="D128" s="2">
        <f>_xlfn.XLOOKUP(B128,sys_næring_tfk[Næring FNR],sys_næring_tfk[2024],0)</f>
        <v>3325</v>
      </c>
      <c r="E128" s="51"/>
      <c r="F128" s="51"/>
      <c r="G128" s="51"/>
      <c r="H128" s="51"/>
      <c r="I128" s="51"/>
      <c r="J128" s="51"/>
      <c r="K128" s="51"/>
      <c r="P128" s="51"/>
      <c r="Q128" s="51"/>
      <c r="R128" s="51"/>
      <c r="S128" s="51"/>
    </row>
    <row r="129" spans="2:19" s="51" customFormat="1">
      <c r="B129" s="59" t="s">
        <v>740</v>
      </c>
      <c r="C129" s="2">
        <f>_xlfn.XLOOKUP(B129,sys_næring_tfk[Næring FNR],sys_næring_tfk[2023],0)</f>
        <v>3035</v>
      </c>
      <c r="D129" s="2">
        <f>_xlfn.XLOOKUP(B129,sys_næring_tfk[Næring FNR],sys_næring_tfk[2024],0)</f>
        <v>3086</v>
      </c>
      <c r="F129"/>
      <c r="G129"/>
      <c r="H129"/>
      <c r="I129"/>
      <c r="J129"/>
      <c r="K129"/>
      <c r="L129"/>
      <c r="M129"/>
      <c r="N129"/>
      <c r="O129"/>
      <c r="P129"/>
      <c r="Q129"/>
      <c r="R129"/>
      <c r="S129"/>
    </row>
    <row r="130" spans="2:19">
      <c r="B130" s="59" t="s">
        <v>743</v>
      </c>
      <c r="C130" s="2">
        <f>_xlfn.XLOOKUP(B130,sys_næring_tfk[Næring FNR],sys_næring_tfk[2023],0)</f>
        <v>2918</v>
      </c>
      <c r="D130" s="2">
        <f>_xlfn.XLOOKUP(B130,sys_næring_tfk[Næring FNR],sys_næring_tfk[2024],0)</f>
        <v>2911</v>
      </c>
      <c r="E130" s="51"/>
    </row>
    <row r="131" spans="2:19">
      <c r="B131" s="59" t="s">
        <v>111</v>
      </c>
      <c r="C131" s="2">
        <f>_xlfn.XLOOKUP(B131,sys_næring_tfk[Næring FNR],sys_næring_tfk[2023],0)</f>
        <v>2484</v>
      </c>
      <c r="D131" s="2">
        <f>_xlfn.XLOOKUP(B131,sys_næring_tfk[Næring FNR],sys_næring_tfk[2024],0)</f>
        <v>2448</v>
      </c>
      <c r="E131" s="51"/>
    </row>
    <row r="132" spans="2:19">
      <c r="B132" s="59" t="s">
        <v>736</v>
      </c>
      <c r="C132" s="2">
        <f>_xlfn.XLOOKUP(B132,sys_næring_tfk[Næring FNR],sys_næring_tfk[2023],0)</f>
        <v>1373</v>
      </c>
      <c r="D132" s="2">
        <f>_xlfn.XLOOKUP(B132,sys_næring_tfk[Næring FNR],sys_næring_tfk[2024],0)</f>
        <v>1466</v>
      </c>
      <c r="E132" s="51"/>
    </row>
    <row r="133" spans="2:19">
      <c r="B133" s="59" t="s">
        <v>715</v>
      </c>
      <c r="C133" s="2">
        <f>_xlfn.XLOOKUP(B133,sys_næring_tfk[Næring FNR],sys_næring_tfk[2023],0)</f>
        <v>1412</v>
      </c>
      <c r="D133" s="2">
        <f>_xlfn.XLOOKUP(B133,sys_næring_tfk[Næring FNR],sys_næring_tfk[2024],0)</f>
        <v>1399</v>
      </c>
    </row>
    <row r="134" spans="2:19">
      <c r="B134" s="59" t="s">
        <v>2</v>
      </c>
      <c r="C134" s="2">
        <f>_xlfn.XLOOKUP(B134,sys_næring_tfk[Næring FNR],sys_næring_tfk[2023],0)</f>
        <v>1165</v>
      </c>
      <c r="D134" s="2">
        <f>_xlfn.XLOOKUP(B134,sys_næring_tfk[Næring FNR],sys_næring_tfk[2024],0)</f>
        <v>1199</v>
      </c>
    </row>
    <row r="135" spans="2:19">
      <c r="B135" s="59" t="s">
        <v>737</v>
      </c>
      <c r="C135" s="2">
        <f>_xlfn.XLOOKUP(B135,sys_næring_tfk[Næring FNR],sys_næring_tfk[2023],0)</f>
        <v>610</v>
      </c>
      <c r="D135" s="2">
        <f>_xlfn.XLOOKUP(B135,sys_næring_tfk[Næring FNR],sys_næring_tfk[2024],0)</f>
        <v>716</v>
      </c>
    </row>
    <row r="136" spans="2:19">
      <c r="B136" s="59" t="s">
        <v>731</v>
      </c>
      <c r="C136" s="2">
        <f>_xlfn.XLOOKUP(B136,sys_næring_tfk[Næring FNR],sys_næring_tfk[2023],0)</f>
        <v>654</v>
      </c>
      <c r="D136" s="2">
        <f>_xlfn.XLOOKUP(B136,sys_næring_tfk[Næring FNR],sys_næring_tfk[2024],0)</f>
        <v>632</v>
      </c>
    </row>
    <row r="137" spans="2:19">
      <c r="B137" s="59" t="s">
        <v>738</v>
      </c>
      <c r="C137" s="2">
        <f>_xlfn.XLOOKUP(B137,sys_næring_tfk[Næring FNR],sys_næring_tfk[2023],0)</f>
        <v>475</v>
      </c>
      <c r="D137" s="2">
        <f>_xlfn.XLOOKUP(B137,sys_næring_tfk[Næring FNR],sys_næring_tfk[2024],0)</f>
        <v>458</v>
      </c>
    </row>
    <row r="138" spans="2:19">
      <c r="B138" s="59" t="s">
        <v>735</v>
      </c>
      <c r="C138" s="2">
        <f>_xlfn.XLOOKUP(B138,sys_næring_tfk[Næring FNR],sys_næring_tfk[2023],0)</f>
        <v>371</v>
      </c>
      <c r="D138" s="2">
        <f>_xlfn.XLOOKUP(B138,sys_næring_tfk[Næring FNR],sys_næring_tfk[2024],0)</f>
        <v>412</v>
      </c>
    </row>
    <row r="139" spans="2:19">
      <c r="B139" s="59" t="s">
        <v>716</v>
      </c>
      <c r="C139" s="2">
        <f>_xlfn.XLOOKUP(B139,sys_næring_tfk[Næring FNR],sys_næring_tfk[2023],0)</f>
        <v>261</v>
      </c>
      <c r="D139" s="2">
        <f>_xlfn.XLOOKUP(B139,sys_næring_tfk[Næring FNR],sys_næring_tfk[2024],0)</f>
        <v>301</v>
      </c>
    </row>
    <row r="140" spans="2:19">
      <c r="B140" s="59" t="s">
        <v>734</v>
      </c>
      <c r="C140" s="2">
        <f>_xlfn.XLOOKUP(B140,sys_næring_tfk[Næring FNR],sys_næring_tfk[2023],0)</f>
        <v>275</v>
      </c>
      <c r="D140" s="2">
        <f>_xlfn.XLOOKUP(B140,sys_næring_tfk[Næring FNR],sys_næring_tfk[2024],0)</f>
        <v>271</v>
      </c>
    </row>
    <row r="141" spans="2:19">
      <c r="B141" s="59" t="s">
        <v>96</v>
      </c>
      <c r="C141" s="2">
        <f>_xlfn.XLOOKUP(B141,sys_næring_tfk[Næring FNR],sys_næring_tfk[2023],0)</f>
        <v>328</v>
      </c>
      <c r="D141" s="2">
        <f>_xlfn.XLOOKUP(B141,sys_næring_tfk[Næring FNR],sys_næring_tfk[2024],0)</f>
        <v>236</v>
      </c>
    </row>
    <row r="142" spans="2:19">
      <c r="B142" s="59" t="s">
        <v>93</v>
      </c>
      <c r="C142" s="2">
        <f>_xlfn.XLOOKUP(B142,sys_næring_tfk[Næring FNR],sys_næring_tfk[2023],0)</f>
        <v>205</v>
      </c>
      <c r="D142" s="2">
        <f>_xlfn.XLOOKUP(B142,sys_næring_tfk[Næring FNR],sys_næring_tfk[2024],0)</f>
        <v>207</v>
      </c>
    </row>
    <row r="143" spans="2:19">
      <c r="B143" s="59" t="s">
        <v>128</v>
      </c>
      <c r="C143" s="2">
        <f>_xlfn.XLOOKUP(B143,sys_næring_tfk[Næring FNR],sys_næring_tfk[2023],0)</f>
        <v>59</v>
      </c>
      <c r="D143" s="2">
        <f>_xlfn.XLOOKUP(B143,sys_næring_tfk[Næring FNR],sys_næring_tfk[2024],0)</f>
        <v>72</v>
      </c>
    </row>
    <row r="144" spans="2:19">
      <c r="B144" s="59" t="s">
        <v>733</v>
      </c>
      <c r="C144" s="2">
        <f>_xlfn.XLOOKUP(B144,sys_næring_tfk[Næring FNR],sys_næring_tfk[2023],0)</f>
        <v>0</v>
      </c>
      <c r="D144" s="2">
        <f>_xlfn.XLOOKUP(B144,sys_næring_tfk[Næring FNR],sys_næring_tfk[2024],0)</f>
        <v>0</v>
      </c>
    </row>
    <row r="145" spans="2:4">
      <c r="B145" s="59" t="s">
        <v>717</v>
      </c>
      <c r="C145" s="2">
        <f>_xlfn.XLOOKUP(B145,sys_næring_tfk[Næring FNR],sys_næring_tfk[2023],0)</f>
        <v>0</v>
      </c>
      <c r="D145" s="2">
        <f>_xlfn.XLOOKUP(B145,sys_næring_tfk[Næring FNR],sys_næring_tfk[2024],0)</f>
        <v>0</v>
      </c>
    </row>
    <row r="146" spans="2:4">
      <c r="B146" s="60" t="s">
        <v>744</v>
      </c>
      <c r="C146" s="38">
        <f>_xlfn.XLOOKUP(B146,sys_næring_tfk[Næring FNR],sys_næring_tfk[2023],0)</f>
        <v>0</v>
      </c>
      <c r="D146" s="38">
        <f>_xlfn.XLOOKUP(B146,sys_næring_tfk[Næring FNR],sys_næring_tfk[2024],0)</f>
        <v>0</v>
      </c>
    </row>
    <row r="147" spans="2:4">
      <c r="C147" s="52"/>
      <c r="D147" s="5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3A1D-86C8-40F4-A865-099593DCA1DE}">
  <sheetPr>
    <tabColor theme="8" tint="0.79998168889431442"/>
  </sheetPr>
  <dimension ref="B2:AX322"/>
  <sheetViews>
    <sheetView zoomScale="70" zoomScaleNormal="70" workbookViewId="0">
      <pane xSplit="3" ySplit="7" topLeftCell="D8" activePane="bottomRight" state="frozen"/>
      <selection pane="topRight" activeCell="C1" sqref="C1"/>
      <selection pane="bottomLeft" activeCell="A8" sqref="A8"/>
      <selection pane="bottomRight" activeCell="T2" sqref="T2"/>
    </sheetView>
  </sheetViews>
  <sheetFormatPr baseColWidth="10" defaultColWidth="8.7109375" defaultRowHeight="15"/>
  <cols>
    <col min="1" max="1" width="4" customWidth="1"/>
    <col min="2" max="2" width="22.140625" hidden="1" customWidth="1"/>
    <col min="3" max="3" width="46.5703125" bestFit="1" customWidth="1"/>
    <col min="4" max="13" width="12" customWidth="1"/>
    <col min="14" max="17" width="11.7109375" customWidth="1"/>
    <col min="18" max="33" width="11.5703125" customWidth="1"/>
    <col min="34" max="34" width="13.5703125" customWidth="1"/>
    <col min="35" max="46" width="11.5703125" customWidth="1"/>
    <col min="47" max="47" width="12.85546875" customWidth="1"/>
    <col min="48" max="48" width="15.140625" customWidth="1"/>
  </cols>
  <sheetData>
    <row r="2" spans="2:50" ht="21">
      <c r="C2" s="23" t="s">
        <v>826</v>
      </c>
    </row>
    <row r="3" spans="2:50">
      <c r="C3" t="s">
        <v>825</v>
      </c>
      <c r="AH3" s="42" t="s">
        <v>834</v>
      </c>
    </row>
    <row r="4" spans="2:50">
      <c r="AH4" s="2">
        <v>1000000</v>
      </c>
    </row>
    <row r="5" spans="2:50">
      <c r="C5" s="19" t="s">
        <v>823</v>
      </c>
    </row>
    <row r="6" spans="2:50">
      <c r="C6" s="24" t="s">
        <v>832</v>
      </c>
      <c r="D6" s="24"/>
      <c r="E6" s="24"/>
      <c r="F6" s="24"/>
      <c r="G6" s="24"/>
      <c r="H6" s="24"/>
      <c r="I6" s="24"/>
      <c r="J6" s="24"/>
      <c r="K6" s="24"/>
      <c r="L6" s="24"/>
      <c r="M6" s="24"/>
      <c r="N6" s="24"/>
      <c r="O6" s="24"/>
      <c r="P6" s="24"/>
      <c r="Q6" s="24"/>
      <c r="R6" s="24"/>
      <c r="S6" s="25" t="s">
        <v>824</v>
      </c>
      <c r="T6" s="25"/>
      <c r="U6" s="25"/>
      <c r="V6" s="25"/>
      <c r="W6" s="25"/>
      <c r="X6" s="25"/>
      <c r="Y6" s="25"/>
      <c r="Z6" s="25"/>
      <c r="AA6" s="25"/>
      <c r="AB6" s="25"/>
      <c r="AC6" s="25"/>
      <c r="AD6" s="25"/>
      <c r="AE6" s="25"/>
      <c r="AF6" s="25"/>
      <c r="AG6" s="25"/>
      <c r="AH6" s="24" t="s">
        <v>833</v>
      </c>
      <c r="AI6" s="24"/>
      <c r="AJ6" s="24"/>
      <c r="AK6" s="24"/>
      <c r="AL6" s="24"/>
      <c r="AM6" s="24"/>
      <c r="AN6" s="24"/>
      <c r="AO6" s="24"/>
      <c r="AP6" s="24"/>
      <c r="AQ6" s="24"/>
      <c r="AR6" s="24"/>
      <c r="AS6" s="24"/>
      <c r="AT6" s="24"/>
      <c r="AU6" s="24"/>
      <c r="AV6" s="24"/>
    </row>
    <row r="7" spans="2:50" s="15" customFormat="1" ht="25.5" customHeight="1">
      <c r="C7" s="16"/>
      <c r="D7" s="17">
        <v>2008</v>
      </c>
      <c r="E7" s="17">
        <v>2009</v>
      </c>
      <c r="F7" s="17">
        <v>2010</v>
      </c>
      <c r="G7" s="17">
        <v>2011</v>
      </c>
      <c r="H7" s="17">
        <v>2012</v>
      </c>
      <c r="I7" s="17">
        <v>2013</v>
      </c>
      <c r="J7" s="17">
        <v>2014</v>
      </c>
      <c r="K7" s="17">
        <v>2015</v>
      </c>
      <c r="L7" s="17">
        <v>2016</v>
      </c>
      <c r="M7" s="17">
        <v>2017</v>
      </c>
      <c r="N7" s="17">
        <v>2018</v>
      </c>
      <c r="O7" s="17">
        <v>2019</v>
      </c>
      <c r="P7" s="35">
        <v>2020</v>
      </c>
      <c r="Q7" s="35">
        <v>2021</v>
      </c>
      <c r="R7" s="35">
        <v>2022</v>
      </c>
      <c r="S7" s="17">
        <v>2008</v>
      </c>
      <c r="T7" s="17">
        <v>2009</v>
      </c>
      <c r="U7" s="17">
        <v>2010</v>
      </c>
      <c r="V7" s="17">
        <v>2011</v>
      </c>
      <c r="W7" s="17">
        <v>2012</v>
      </c>
      <c r="X7" s="17">
        <v>2013</v>
      </c>
      <c r="Y7" s="17">
        <v>2014</v>
      </c>
      <c r="Z7" s="17">
        <v>2015</v>
      </c>
      <c r="AA7" s="17">
        <v>2016</v>
      </c>
      <c r="AB7" s="17">
        <v>2017</v>
      </c>
      <c r="AC7" s="17">
        <v>2018</v>
      </c>
      <c r="AD7" s="17">
        <v>2019</v>
      </c>
      <c r="AE7" s="36">
        <v>2020</v>
      </c>
      <c r="AF7" s="36">
        <v>2021</v>
      </c>
      <c r="AG7" s="36">
        <v>2022</v>
      </c>
      <c r="AH7" s="17">
        <v>2008</v>
      </c>
      <c r="AI7" s="17">
        <v>2009</v>
      </c>
      <c r="AJ7" s="17">
        <v>2010</v>
      </c>
      <c r="AK7" s="17">
        <v>2011</v>
      </c>
      <c r="AL7" s="17">
        <v>2012</v>
      </c>
      <c r="AM7" s="17">
        <v>2013</v>
      </c>
      <c r="AN7" s="17">
        <v>2014</v>
      </c>
      <c r="AO7" s="17">
        <v>2015</v>
      </c>
      <c r="AP7" s="17">
        <v>2016</v>
      </c>
      <c r="AQ7" s="17">
        <v>2017</v>
      </c>
      <c r="AR7" s="17">
        <v>2018</v>
      </c>
      <c r="AS7" s="17">
        <v>2019</v>
      </c>
      <c r="AT7" s="35">
        <v>2020</v>
      </c>
      <c r="AU7" s="35">
        <v>2021</v>
      </c>
      <c r="AV7" s="35">
        <v>2022</v>
      </c>
      <c r="AW7"/>
      <c r="AX7"/>
    </row>
    <row r="8" spans="2:50">
      <c r="B8" t="str">
        <f>C8</f>
        <v>08 Telemark (-2019)</v>
      </c>
      <c r="C8" s="11" t="s">
        <v>751</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row>
    <row r="9" spans="2:50">
      <c r="B9" t="str">
        <f>C8</f>
        <v>08 Telemark (-2019)</v>
      </c>
      <c r="C9" s="10" t="s">
        <v>717</v>
      </c>
      <c r="D9" s="28">
        <f t="shared" ref="D9:O18" si="0">_xlfn.XLOOKUP($C9,$C$269:$C$295,D$269:D$295,"-")</f>
        <v>60</v>
      </c>
      <c r="E9" s="28">
        <f t="shared" si="0"/>
        <v>41</v>
      </c>
      <c r="F9" s="28">
        <f t="shared" si="0"/>
        <v>65</v>
      </c>
      <c r="G9" s="28">
        <f t="shared" si="0"/>
        <v>101</v>
      </c>
      <c r="H9" s="28">
        <f t="shared" si="0"/>
        <v>272</v>
      </c>
      <c r="I9" s="28">
        <f t="shared" si="0"/>
        <v>95</v>
      </c>
      <c r="J9" s="28">
        <f t="shared" si="0"/>
        <v>103</v>
      </c>
      <c r="K9" s="28">
        <f t="shared" si="0"/>
        <v>66</v>
      </c>
      <c r="L9" s="28">
        <f t="shared" si="0"/>
        <v>66</v>
      </c>
      <c r="M9" s="28">
        <f t="shared" si="0"/>
        <v>23</v>
      </c>
      <c r="N9" s="28">
        <f t="shared" si="0"/>
        <v>0</v>
      </c>
      <c r="O9" s="28">
        <f t="shared" si="0"/>
        <v>0</v>
      </c>
      <c r="P9" s="21" t="str">
        <f t="shared" ref="P9:R34" si="1">IFERROR(O9*(P65/O65),"-")</f>
        <v>-</v>
      </c>
      <c r="Q9" s="21" t="str">
        <f t="shared" si="1"/>
        <v>-</v>
      </c>
      <c r="R9" s="21" t="str">
        <f t="shared" si="1"/>
        <v>-</v>
      </c>
      <c r="S9" s="28">
        <f t="shared" ref="S9:AD18" si="2">_xlfn.XLOOKUP($C9,$C$269:$C$295,S$269:S$295,"-")</f>
        <v>84</v>
      </c>
      <c r="T9" s="28">
        <f t="shared" si="2"/>
        <v>62</v>
      </c>
      <c r="U9" s="28">
        <f t="shared" si="2"/>
        <v>88</v>
      </c>
      <c r="V9" s="28">
        <f t="shared" si="2"/>
        <v>73</v>
      </c>
      <c r="W9" s="28">
        <f t="shared" si="2"/>
        <v>80</v>
      </c>
      <c r="X9" s="28">
        <f t="shared" si="2"/>
        <v>67</v>
      </c>
      <c r="Y9" s="28">
        <f t="shared" si="2"/>
        <v>67</v>
      </c>
      <c r="Z9" s="28">
        <f t="shared" si="2"/>
        <v>65</v>
      </c>
      <c r="AA9" s="28">
        <f t="shared" si="2"/>
        <v>53</v>
      </c>
      <c r="AB9" s="28">
        <f t="shared" si="2"/>
        <v>22</v>
      </c>
      <c r="AC9" s="28">
        <f t="shared" si="2"/>
        <v>0</v>
      </c>
      <c r="AD9" s="28">
        <f t="shared" si="2"/>
        <v>0</v>
      </c>
      <c r="AE9" s="26" t="str">
        <f t="shared" ref="AE9:AG34" si="3">IFERROR(AD9*(AE65/AD65),"-")</f>
        <v>-</v>
      </c>
      <c r="AF9" s="26" t="str">
        <f t="shared" si="3"/>
        <v>-</v>
      </c>
      <c r="AG9" s="26" t="str">
        <f t="shared" si="3"/>
        <v>-</v>
      </c>
      <c r="AH9" s="28">
        <f>IFERROR(D9*$AH$4/S9,"-")</f>
        <v>714285.71428571432</v>
      </c>
      <c r="AI9" s="28">
        <f t="shared" ref="AI9:AS24" si="4">IFERROR(E9*$AH$4/T9,"-")</f>
        <v>661290.32258064521</v>
      </c>
      <c r="AJ9" s="28">
        <f t="shared" si="4"/>
        <v>738636.36363636365</v>
      </c>
      <c r="AK9" s="28">
        <f t="shared" si="4"/>
        <v>1383561.6438356165</v>
      </c>
      <c r="AL9" s="28">
        <f t="shared" si="4"/>
        <v>3400000</v>
      </c>
      <c r="AM9" s="28">
        <f t="shared" si="4"/>
        <v>1417910.4477611941</v>
      </c>
      <c r="AN9" s="28">
        <f t="shared" si="4"/>
        <v>1537313.4328358208</v>
      </c>
      <c r="AO9" s="28">
        <f t="shared" si="4"/>
        <v>1015384.6153846154</v>
      </c>
      <c r="AP9" s="28">
        <f t="shared" si="4"/>
        <v>1245283.0188679246</v>
      </c>
      <c r="AQ9" s="28">
        <f t="shared" si="4"/>
        <v>1045454.5454545454</v>
      </c>
      <c r="AR9" s="28" t="str">
        <f t="shared" si="4"/>
        <v>-</v>
      </c>
      <c r="AS9" s="28" t="str">
        <f t="shared" si="4"/>
        <v>-</v>
      </c>
      <c r="AT9" s="21" t="str">
        <f t="shared" ref="AT9:AT34" si="5">IFERROR(P9*$AH$4/AE9,"-")</f>
        <v>-</v>
      </c>
      <c r="AU9" s="21" t="str">
        <f t="shared" ref="AU9:AU34" si="6">IFERROR(Q9*$AH$4/AF9,"-")</f>
        <v>-</v>
      </c>
      <c r="AV9" s="21" t="str">
        <f t="shared" ref="AV9:AV34" si="7">IFERROR(R9*$AH$4/AG9,"-")</f>
        <v>-</v>
      </c>
    </row>
    <row r="10" spans="2:50">
      <c r="B10" t="str">
        <f>C8</f>
        <v>08 Telemark (-2019)</v>
      </c>
      <c r="C10" s="10" t="s">
        <v>742</v>
      </c>
      <c r="D10" s="28">
        <f t="shared" si="0"/>
        <v>7185</v>
      </c>
      <c r="E10" s="28">
        <f t="shared" si="0"/>
        <v>7558</v>
      </c>
      <c r="F10" s="28">
        <f t="shared" si="0"/>
        <v>7888</v>
      </c>
      <c r="G10" s="28">
        <f t="shared" si="0"/>
        <v>8512</v>
      </c>
      <c r="H10" s="28">
        <f t="shared" si="0"/>
        <v>9165</v>
      </c>
      <c r="I10" s="28">
        <f t="shared" si="0"/>
        <v>9493</v>
      </c>
      <c r="J10" s="28">
        <f t="shared" si="0"/>
        <v>10009</v>
      </c>
      <c r="K10" s="28">
        <f t="shared" si="0"/>
        <v>10586</v>
      </c>
      <c r="L10" s="28">
        <f t="shared" si="0"/>
        <v>10810</v>
      </c>
      <c r="M10" s="28">
        <f t="shared" si="0"/>
        <v>11268</v>
      </c>
      <c r="N10" s="28">
        <f t="shared" si="0"/>
        <v>11708</v>
      </c>
      <c r="O10" s="28">
        <f t="shared" si="0"/>
        <v>12046</v>
      </c>
      <c r="P10" s="21">
        <f t="shared" si="1"/>
        <v>12005.999051233397</v>
      </c>
      <c r="Q10" s="21">
        <f t="shared" si="1"/>
        <v>12733.049262881332</v>
      </c>
      <c r="R10" s="21">
        <f t="shared" si="1"/>
        <v>13726.479419062911</v>
      </c>
      <c r="S10" s="28">
        <f t="shared" si="2"/>
        <v>6538</v>
      </c>
      <c r="T10" s="28">
        <f t="shared" si="2"/>
        <v>6938</v>
      </c>
      <c r="U10" s="28">
        <f t="shared" si="2"/>
        <v>7063</v>
      </c>
      <c r="V10" s="28">
        <f t="shared" si="2"/>
        <v>7613</v>
      </c>
      <c r="W10" s="28">
        <f t="shared" si="2"/>
        <v>8188</v>
      </c>
      <c r="X10" s="28">
        <f t="shared" si="2"/>
        <v>8492</v>
      </c>
      <c r="Y10" s="28">
        <f t="shared" si="2"/>
        <v>8914</v>
      </c>
      <c r="Z10" s="28">
        <f t="shared" si="2"/>
        <v>9473</v>
      </c>
      <c r="AA10" s="28">
        <f t="shared" si="2"/>
        <v>9710</v>
      </c>
      <c r="AB10" s="28">
        <f t="shared" si="2"/>
        <v>10079</v>
      </c>
      <c r="AC10" s="28">
        <f t="shared" si="2"/>
        <v>10534</v>
      </c>
      <c r="AD10" s="28">
        <f t="shared" si="2"/>
        <v>10872</v>
      </c>
      <c r="AE10" s="26">
        <f t="shared" si="3"/>
        <v>10854.421988682296</v>
      </c>
      <c r="AF10" s="26">
        <f t="shared" si="3"/>
        <v>11413.842198868229</v>
      </c>
      <c r="AG10" s="26">
        <f t="shared" si="3"/>
        <v>12344.597898140662</v>
      </c>
      <c r="AH10" s="28">
        <f t="shared" ref="AH10:AH34" si="8">IFERROR(D10*$AH$4/S10,"-")</f>
        <v>1098959.9265830528</v>
      </c>
      <c r="AI10" s="28">
        <f t="shared" si="4"/>
        <v>1089362.9287979244</v>
      </c>
      <c r="AJ10" s="28">
        <f t="shared" si="4"/>
        <v>1116805.8898485063</v>
      </c>
      <c r="AK10" s="28">
        <f t="shared" si="4"/>
        <v>1118087.4819387889</v>
      </c>
      <c r="AL10" s="28">
        <f t="shared" si="4"/>
        <v>1119320.9574987786</v>
      </c>
      <c r="AM10" s="28">
        <f t="shared" si="4"/>
        <v>1117875.6476683938</v>
      </c>
      <c r="AN10" s="28">
        <f t="shared" si="4"/>
        <v>1122840.475656271</v>
      </c>
      <c r="AO10" s="28">
        <f t="shared" si="4"/>
        <v>1117491.8188535839</v>
      </c>
      <c r="AP10" s="28">
        <f t="shared" si="4"/>
        <v>1113285.2729145212</v>
      </c>
      <c r="AQ10" s="28">
        <f t="shared" si="4"/>
        <v>1117968.0523861495</v>
      </c>
      <c r="AR10" s="28">
        <f t="shared" si="4"/>
        <v>1111448.6424909816</v>
      </c>
      <c r="AS10" s="28">
        <f t="shared" si="4"/>
        <v>1107983.8116261957</v>
      </c>
      <c r="AT10" s="21">
        <f t="shared" si="5"/>
        <v>1106092.8959415646</v>
      </c>
      <c r="AU10" s="21">
        <f t="shared" si="6"/>
        <v>1115579.5779394875</v>
      </c>
      <c r="AV10" s="21">
        <f t="shared" si="7"/>
        <v>1111942.2060017351</v>
      </c>
    </row>
    <row r="11" spans="2:50">
      <c r="B11" t="str">
        <f>C8</f>
        <v>08 Telemark (-2019)</v>
      </c>
      <c r="C11" s="10" t="s">
        <v>732</v>
      </c>
      <c r="D11" s="28">
        <f t="shared" si="0"/>
        <v>4518</v>
      </c>
      <c r="E11" s="28">
        <f t="shared" si="0"/>
        <v>4264</v>
      </c>
      <c r="F11" s="28">
        <f t="shared" si="0"/>
        <v>4360</v>
      </c>
      <c r="G11" s="28">
        <f t="shared" si="0"/>
        <v>4428</v>
      </c>
      <c r="H11" s="28">
        <f t="shared" si="0"/>
        <v>4687</v>
      </c>
      <c r="I11" s="28">
        <f t="shared" si="0"/>
        <v>4575</v>
      </c>
      <c r="J11" s="28">
        <f t="shared" si="0"/>
        <v>4814</v>
      </c>
      <c r="K11" s="28">
        <f t="shared" si="0"/>
        <v>5530</v>
      </c>
      <c r="L11" s="28">
        <f t="shared" si="0"/>
        <v>5744</v>
      </c>
      <c r="M11" s="28">
        <f t="shared" si="0"/>
        <v>5785</v>
      </c>
      <c r="N11" s="28">
        <f t="shared" si="0"/>
        <v>6494</v>
      </c>
      <c r="O11" s="28">
        <f t="shared" si="0"/>
        <v>6543</v>
      </c>
      <c r="P11" s="21">
        <f t="shared" si="1"/>
        <v>7271.9079320871942</v>
      </c>
      <c r="Q11" s="21">
        <f t="shared" si="1"/>
        <v>8057.2361416099839</v>
      </c>
      <c r="R11" s="21">
        <f t="shared" si="1"/>
        <v>7846.2733651116705</v>
      </c>
      <c r="S11" s="28">
        <f t="shared" si="2"/>
        <v>3386</v>
      </c>
      <c r="T11" s="28">
        <f t="shared" si="2"/>
        <v>3339</v>
      </c>
      <c r="U11" s="28">
        <f t="shared" si="2"/>
        <v>3414</v>
      </c>
      <c r="V11" s="28">
        <f t="shared" si="2"/>
        <v>3532</v>
      </c>
      <c r="W11" s="28">
        <f t="shared" si="2"/>
        <v>3719</v>
      </c>
      <c r="X11" s="28">
        <f t="shared" si="2"/>
        <v>3925</v>
      </c>
      <c r="Y11" s="28">
        <f t="shared" si="2"/>
        <v>3912</v>
      </c>
      <c r="Z11" s="28">
        <f t="shared" si="2"/>
        <v>4083</v>
      </c>
      <c r="AA11" s="28">
        <f t="shared" si="2"/>
        <v>4179</v>
      </c>
      <c r="AB11" s="28">
        <f t="shared" si="2"/>
        <v>4248</v>
      </c>
      <c r="AC11" s="28">
        <f t="shared" si="2"/>
        <v>4367</v>
      </c>
      <c r="AD11" s="28">
        <f t="shared" si="2"/>
        <v>4571</v>
      </c>
      <c r="AE11" s="26">
        <f t="shared" si="3"/>
        <v>4604.4911368470812</v>
      </c>
      <c r="AF11" s="26">
        <f t="shared" si="3"/>
        <v>5094.2539982667613</v>
      </c>
      <c r="AG11" s="26">
        <f t="shared" si="3"/>
        <v>5339.1354289766014</v>
      </c>
      <c r="AH11" s="28">
        <f t="shared" si="8"/>
        <v>1334317.7790903721</v>
      </c>
      <c r="AI11" s="28">
        <f t="shared" si="4"/>
        <v>1277029.0506139563</v>
      </c>
      <c r="AJ11" s="28">
        <f t="shared" si="4"/>
        <v>1277094.3175161101</v>
      </c>
      <c r="AK11" s="28">
        <f t="shared" si="4"/>
        <v>1253680.6342015855</v>
      </c>
      <c r="AL11" s="28">
        <f t="shared" si="4"/>
        <v>1260285.0228556064</v>
      </c>
      <c r="AM11" s="28">
        <f t="shared" si="4"/>
        <v>1165605.0955414013</v>
      </c>
      <c r="AN11" s="28">
        <f t="shared" si="4"/>
        <v>1230572.5971370144</v>
      </c>
      <c r="AO11" s="28">
        <f t="shared" si="4"/>
        <v>1354396.2772471223</v>
      </c>
      <c r="AP11" s="28">
        <f t="shared" si="4"/>
        <v>1374491.5051447714</v>
      </c>
      <c r="AQ11" s="28">
        <f t="shared" si="4"/>
        <v>1361817.3258003767</v>
      </c>
      <c r="AR11" s="28">
        <f t="shared" si="4"/>
        <v>1487062.0563315777</v>
      </c>
      <c r="AS11" s="28">
        <f t="shared" si="4"/>
        <v>1431415.4451979874</v>
      </c>
      <c r="AT11" s="21">
        <f t="shared" si="5"/>
        <v>1579307.6185757681</v>
      </c>
      <c r="AU11" s="21">
        <f t="shared" si="6"/>
        <v>1581632.1966575144</v>
      </c>
      <c r="AV11" s="21">
        <f t="shared" si="7"/>
        <v>1469577.5129674196</v>
      </c>
    </row>
    <row r="12" spans="2:50">
      <c r="B12" t="str">
        <f>C8</f>
        <v>08 Telemark (-2019)</v>
      </c>
      <c r="C12" s="10" t="s">
        <v>3</v>
      </c>
      <c r="D12" s="28">
        <f t="shared" si="0"/>
        <v>9617</v>
      </c>
      <c r="E12" s="28">
        <f t="shared" si="0"/>
        <v>8464</v>
      </c>
      <c r="F12" s="28">
        <f t="shared" si="0"/>
        <v>8786</v>
      </c>
      <c r="G12" s="28">
        <f t="shared" si="0"/>
        <v>8033</v>
      </c>
      <c r="H12" s="28">
        <f t="shared" si="0"/>
        <v>7245</v>
      </c>
      <c r="I12" s="28">
        <f t="shared" si="0"/>
        <v>8608</v>
      </c>
      <c r="J12" s="28">
        <f t="shared" si="0"/>
        <v>8230</v>
      </c>
      <c r="K12" s="28">
        <f t="shared" si="0"/>
        <v>9927</v>
      </c>
      <c r="L12" s="28">
        <f t="shared" si="0"/>
        <v>8675</v>
      </c>
      <c r="M12" s="28">
        <f t="shared" si="0"/>
        <v>9508</v>
      </c>
      <c r="N12" s="28">
        <f t="shared" si="0"/>
        <v>9370</v>
      </c>
      <c r="O12" s="28">
        <f t="shared" si="0"/>
        <v>10055</v>
      </c>
      <c r="P12" s="21">
        <f t="shared" si="1"/>
        <v>9918.2752873059035</v>
      </c>
      <c r="Q12" s="21">
        <f t="shared" si="1"/>
        <v>10857.706377752433</v>
      </c>
      <c r="R12" s="21">
        <f t="shared" si="1"/>
        <v>11377.260285989996</v>
      </c>
      <c r="S12" s="28">
        <f t="shared" si="2"/>
        <v>5009</v>
      </c>
      <c r="T12" s="28">
        <f t="shared" si="2"/>
        <v>4870</v>
      </c>
      <c r="U12" s="28">
        <f t="shared" si="2"/>
        <v>4845</v>
      </c>
      <c r="V12" s="28">
        <f t="shared" si="2"/>
        <v>4938</v>
      </c>
      <c r="W12" s="28">
        <f t="shared" si="2"/>
        <v>4917</v>
      </c>
      <c r="X12" s="28">
        <f t="shared" si="2"/>
        <v>5029</v>
      </c>
      <c r="Y12" s="28">
        <f t="shared" si="2"/>
        <v>5184</v>
      </c>
      <c r="Z12" s="28">
        <f t="shared" si="2"/>
        <v>5138</v>
      </c>
      <c r="AA12" s="28">
        <f t="shared" si="2"/>
        <v>5406</v>
      </c>
      <c r="AB12" s="28">
        <f t="shared" si="2"/>
        <v>5444</v>
      </c>
      <c r="AC12" s="28">
        <f t="shared" si="2"/>
        <v>5974</v>
      </c>
      <c r="AD12" s="28">
        <f t="shared" si="2"/>
        <v>6599</v>
      </c>
      <c r="AE12" s="26">
        <f t="shared" si="3"/>
        <v>6105.520740019474</v>
      </c>
      <c r="AF12" s="26">
        <f t="shared" si="3"/>
        <v>6559.5901979876662</v>
      </c>
      <c r="AG12" s="26">
        <f t="shared" si="3"/>
        <v>6983.6739370334308</v>
      </c>
      <c r="AH12" s="28">
        <f t="shared" si="8"/>
        <v>1919944.1006188861</v>
      </c>
      <c r="AI12" s="28">
        <f t="shared" si="4"/>
        <v>1737987.679671458</v>
      </c>
      <c r="AJ12" s="28">
        <f t="shared" si="4"/>
        <v>1813415.8926728587</v>
      </c>
      <c r="AK12" s="28">
        <f t="shared" si="4"/>
        <v>1626771.9724584853</v>
      </c>
      <c r="AL12" s="28">
        <f t="shared" si="4"/>
        <v>1473459.4264795608</v>
      </c>
      <c r="AM12" s="28">
        <f t="shared" si="4"/>
        <v>1711672.3006561941</v>
      </c>
      <c r="AN12" s="28">
        <f t="shared" si="4"/>
        <v>1587577.1604938272</v>
      </c>
      <c r="AO12" s="28">
        <f t="shared" si="4"/>
        <v>1932074.7372518489</v>
      </c>
      <c r="AP12" s="28">
        <f t="shared" si="4"/>
        <v>1604698.4831668516</v>
      </c>
      <c r="AQ12" s="28">
        <f t="shared" si="4"/>
        <v>1746509.9191770756</v>
      </c>
      <c r="AR12" s="28">
        <f t="shared" si="4"/>
        <v>1568463.3411449615</v>
      </c>
      <c r="AS12" s="28">
        <f t="shared" si="4"/>
        <v>1523715.7145021972</v>
      </c>
      <c r="AT12" s="21">
        <f t="shared" si="5"/>
        <v>1624476.5532111302</v>
      </c>
      <c r="AU12" s="21">
        <f t="shared" si="6"/>
        <v>1655241.5699815105</v>
      </c>
      <c r="AV12" s="21">
        <f t="shared" si="7"/>
        <v>1629122.4917672633</v>
      </c>
    </row>
    <row r="13" spans="2:50">
      <c r="B13" t="str">
        <f>C8</f>
        <v>08 Telemark (-2019)</v>
      </c>
      <c r="C13" s="10" t="s">
        <v>741</v>
      </c>
      <c r="D13" s="28">
        <f t="shared" si="0"/>
        <v>2638</v>
      </c>
      <c r="E13" s="28">
        <f t="shared" si="0"/>
        <v>3044</v>
      </c>
      <c r="F13" s="28">
        <f t="shared" si="0"/>
        <v>3344</v>
      </c>
      <c r="G13" s="28">
        <f t="shared" si="0"/>
        <v>3417</v>
      </c>
      <c r="H13" s="28">
        <f t="shared" si="0"/>
        <v>3591</v>
      </c>
      <c r="I13" s="28">
        <f t="shared" si="0"/>
        <v>3989</v>
      </c>
      <c r="J13" s="28">
        <f t="shared" si="0"/>
        <v>4392</v>
      </c>
      <c r="K13" s="28">
        <f t="shared" si="0"/>
        <v>4471</v>
      </c>
      <c r="L13" s="28">
        <f t="shared" si="0"/>
        <v>4450</v>
      </c>
      <c r="M13" s="28">
        <f t="shared" si="0"/>
        <v>4455</v>
      </c>
      <c r="N13" s="28">
        <f t="shared" si="0"/>
        <v>4635</v>
      </c>
      <c r="O13" s="28">
        <f t="shared" si="0"/>
        <v>4833</v>
      </c>
      <c r="P13" s="21">
        <f t="shared" si="1"/>
        <v>5119.9232103046816</v>
      </c>
      <c r="Q13" s="21">
        <f t="shared" si="1"/>
        <v>5381.3066633638837</v>
      </c>
      <c r="R13" s="21">
        <f t="shared" si="1"/>
        <v>5603.9814218479069</v>
      </c>
      <c r="S13" s="28">
        <f t="shared" si="2"/>
        <v>1990</v>
      </c>
      <c r="T13" s="28">
        <f t="shared" si="2"/>
        <v>2352</v>
      </c>
      <c r="U13" s="28">
        <f t="shared" si="2"/>
        <v>2447</v>
      </c>
      <c r="V13" s="28">
        <f t="shared" si="2"/>
        <v>2480</v>
      </c>
      <c r="W13" s="28">
        <f t="shared" si="2"/>
        <v>2582</v>
      </c>
      <c r="X13" s="28">
        <f t="shared" si="2"/>
        <v>2880</v>
      </c>
      <c r="Y13" s="28">
        <f t="shared" si="2"/>
        <v>3149</v>
      </c>
      <c r="Z13" s="28">
        <f t="shared" si="2"/>
        <v>3157</v>
      </c>
      <c r="AA13" s="28">
        <f t="shared" si="2"/>
        <v>3140</v>
      </c>
      <c r="AB13" s="28">
        <f t="shared" si="2"/>
        <v>3198</v>
      </c>
      <c r="AC13" s="28">
        <f t="shared" si="2"/>
        <v>3290</v>
      </c>
      <c r="AD13" s="28">
        <f t="shared" si="2"/>
        <v>3435</v>
      </c>
      <c r="AE13" s="26">
        <f t="shared" si="3"/>
        <v>3621.1766776161426</v>
      </c>
      <c r="AF13" s="26">
        <f t="shared" si="3"/>
        <v>3754.5629985922096</v>
      </c>
      <c r="AG13" s="26">
        <f t="shared" si="3"/>
        <v>3851.2781557954004</v>
      </c>
      <c r="AH13" s="28">
        <f t="shared" si="8"/>
        <v>1325628.1407035175</v>
      </c>
      <c r="AI13" s="28">
        <f t="shared" si="4"/>
        <v>1294217.6870748298</v>
      </c>
      <c r="AJ13" s="28">
        <f t="shared" si="4"/>
        <v>1366571.3118103801</v>
      </c>
      <c r="AK13" s="28">
        <f t="shared" si="4"/>
        <v>1377822.5806451612</v>
      </c>
      <c r="AL13" s="28">
        <f t="shared" si="4"/>
        <v>1390782.3392718823</v>
      </c>
      <c r="AM13" s="28">
        <f t="shared" si="4"/>
        <v>1385069.4444444445</v>
      </c>
      <c r="AN13" s="28">
        <f t="shared" si="4"/>
        <v>1394728.4852334075</v>
      </c>
      <c r="AO13" s="28">
        <f t="shared" si="4"/>
        <v>1416217.9284130502</v>
      </c>
      <c r="AP13" s="28">
        <f t="shared" si="4"/>
        <v>1417197.4522292993</v>
      </c>
      <c r="AQ13" s="28">
        <f t="shared" si="4"/>
        <v>1393058.1613508442</v>
      </c>
      <c r="AR13" s="28">
        <f t="shared" si="4"/>
        <v>1408814.5896656534</v>
      </c>
      <c r="AS13" s="28">
        <f t="shared" si="4"/>
        <v>1406986.8995633188</v>
      </c>
      <c r="AT13" s="21">
        <f t="shared" si="5"/>
        <v>1413883.8466382644</v>
      </c>
      <c r="AU13" s="21">
        <f t="shared" si="6"/>
        <v>1433271.1064860623</v>
      </c>
      <c r="AV13" s="21">
        <f t="shared" si="7"/>
        <v>1455096.5147544693</v>
      </c>
    </row>
    <row r="14" spans="2:50">
      <c r="B14" t="str">
        <f>C8</f>
        <v>08 Telemark (-2019)</v>
      </c>
      <c r="C14" s="10" t="s">
        <v>15</v>
      </c>
      <c r="D14" s="28">
        <f t="shared" si="0"/>
        <v>4183</v>
      </c>
      <c r="E14" s="28">
        <f t="shared" si="0"/>
        <v>3830</v>
      </c>
      <c r="F14" s="28">
        <f t="shared" si="0"/>
        <v>4161</v>
      </c>
      <c r="G14" s="28">
        <f t="shared" si="0"/>
        <v>4115</v>
      </c>
      <c r="H14" s="28">
        <f t="shared" si="0"/>
        <v>4519</v>
      </c>
      <c r="I14" s="28">
        <f t="shared" si="0"/>
        <v>4373</v>
      </c>
      <c r="J14" s="28">
        <f t="shared" si="0"/>
        <v>4451</v>
      </c>
      <c r="K14" s="28">
        <f t="shared" si="0"/>
        <v>4997</v>
      </c>
      <c r="L14" s="28">
        <f t="shared" si="0"/>
        <v>5206</v>
      </c>
      <c r="M14" s="28">
        <f t="shared" si="0"/>
        <v>5615</v>
      </c>
      <c r="N14" s="28">
        <f t="shared" si="0"/>
        <v>6082</v>
      </c>
      <c r="O14" s="28">
        <f t="shared" si="0"/>
        <v>6392</v>
      </c>
      <c r="P14" s="21">
        <f t="shared" si="1"/>
        <v>6363.4974039460021</v>
      </c>
      <c r="Q14" s="21">
        <f t="shared" si="1"/>
        <v>6756.6770508826585</v>
      </c>
      <c r="R14" s="21">
        <f t="shared" si="1"/>
        <v>7291.1983385254407</v>
      </c>
      <c r="S14" s="28">
        <f t="shared" si="2"/>
        <v>2646</v>
      </c>
      <c r="T14" s="28">
        <f t="shared" si="2"/>
        <v>2491</v>
      </c>
      <c r="U14" s="28">
        <f t="shared" si="2"/>
        <v>2669</v>
      </c>
      <c r="V14" s="28">
        <f t="shared" si="2"/>
        <v>2861</v>
      </c>
      <c r="W14" s="28">
        <f t="shared" si="2"/>
        <v>3028</v>
      </c>
      <c r="X14" s="28">
        <f t="shared" si="2"/>
        <v>3062</v>
      </c>
      <c r="Y14" s="28">
        <f t="shared" si="2"/>
        <v>3054</v>
      </c>
      <c r="Z14" s="28">
        <f t="shared" si="2"/>
        <v>3153</v>
      </c>
      <c r="AA14" s="28">
        <f t="shared" si="2"/>
        <v>3397</v>
      </c>
      <c r="AB14" s="28">
        <f t="shared" si="2"/>
        <v>3754</v>
      </c>
      <c r="AC14" s="28">
        <f t="shared" si="2"/>
        <v>3957</v>
      </c>
      <c r="AD14" s="28">
        <f t="shared" si="2"/>
        <v>4205</v>
      </c>
      <c r="AE14" s="26">
        <f t="shared" si="3"/>
        <v>4232.0773625974971</v>
      </c>
      <c r="AF14" s="26">
        <f t="shared" si="3"/>
        <v>4463.5697442408855</v>
      </c>
      <c r="AG14" s="26">
        <f t="shared" si="3"/>
        <v>4819.0077997460548</v>
      </c>
      <c r="AH14" s="28">
        <f t="shared" si="8"/>
        <v>1580876.7951625094</v>
      </c>
      <c r="AI14" s="28">
        <f t="shared" si="4"/>
        <v>1537535.1264552388</v>
      </c>
      <c r="AJ14" s="28">
        <f t="shared" si="4"/>
        <v>1559010.8654926938</v>
      </c>
      <c r="AK14" s="28">
        <f t="shared" si="4"/>
        <v>1438308.2838168473</v>
      </c>
      <c r="AL14" s="28">
        <f t="shared" si="4"/>
        <v>1492404.2272126817</v>
      </c>
      <c r="AM14" s="28">
        <f t="shared" si="4"/>
        <v>1428151.5349444808</v>
      </c>
      <c r="AN14" s="28">
        <f t="shared" si="4"/>
        <v>1457432.8749181402</v>
      </c>
      <c r="AO14" s="28">
        <f t="shared" si="4"/>
        <v>1584839.8350777037</v>
      </c>
      <c r="AP14" s="28">
        <f t="shared" si="4"/>
        <v>1532528.7017957021</v>
      </c>
      <c r="AQ14" s="28">
        <f t="shared" si="4"/>
        <v>1495737.8795950986</v>
      </c>
      <c r="AR14" s="28">
        <f t="shared" si="4"/>
        <v>1537022.9972201162</v>
      </c>
      <c r="AS14" s="28">
        <f t="shared" si="4"/>
        <v>1520095.1248513674</v>
      </c>
      <c r="AT14" s="21">
        <f t="shared" si="5"/>
        <v>1503634.4704342352</v>
      </c>
      <c r="AU14" s="21">
        <f t="shared" si="6"/>
        <v>1513738.4286647364</v>
      </c>
      <c r="AV14" s="21">
        <f t="shared" si="7"/>
        <v>1513008.2044917343</v>
      </c>
    </row>
    <row r="15" spans="2:50">
      <c r="B15" t="str">
        <f>C8</f>
        <v>08 Telemark (-2019)</v>
      </c>
      <c r="C15" s="10" t="s">
        <v>85</v>
      </c>
      <c r="D15" s="28">
        <f t="shared" si="0"/>
        <v>3031</v>
      </c>
      <c r="E15" s="28">
        <f t="shared" si="0"/>
        <v>3201</v>
      </c>
      <c r="F15" s="28">
        <f t="shared" si="0"/>
        <v>3307</v>
      </c>
      <c r="G15" s="28">
        <f t="shared" si="0"/>
        <v>3526</v>
      </c>
      <c r="H15" s="28">
        <f t="shared" si="0"/>
        <v>3779</v>
      </c>
      <c r="I15" s="28">
        <f t="shared" si="0"/>
        <v>3980</v>
      </c>
      <c r="J15" s="28">
        <f t="shared" si="0"/>
        <v>4043</v>
      </c>
      <c r="K15" s="28">
        <f t="shared" si="0"/>
        <v>4251</v>
      </c>
      <c r="L15" s="28">
        <f t="shared" si="0"/>
        <v>4534</v>
      </c>
      <c r="M15" s="28">
        <f t="shared" si="0"/>
        <v>4716</v>
      </c>
      <c r="N15" s="28">
        <f t="shared" si="0"/>
        <v>4990</v>
      </c>
      <c r="O15" s="28">
        <f t="shared" si="0"/>
        <v>5175</v>
      </c>
      <c r="P15" s="21">
        <f t="shared" si="1"/>
        <v>5044.3672181477059</v>
      </c>
      <c r="Q15" s="21">
        <f t="shared" si="1"/>
        <v>5343.1455739382563</v>
      </c>
      <c r="R15" s="21">
        <f t="shared" si="1"/>
        <v>5882.8884530104033</v>
      </c>
      <c r="S15" s="28">
        <f t="shared" si="2"/>
        <v>2615</v>
      </c>
      <c r="T15" s="28">
        <f t="shared" si="2"/>
        <v>2771</v>
      </c>
      <c r="U15" s="28">
        <f t="shared" si="2"/>
        <v>2825</v>
      </c>
      <c r="V15" s="28">
        <f t="shared" si="2"/>
        <v>2994</v>
      </c>
      <c r="W15" s="28">
        <f t="shared" si="2"/>
        <v>3134</v>
      </c>
      <c r="X15" s="28">
        <f t="shared" si="2"/>
        <v>3277</v>
      </c>
      <c r="Y15" s="28">
        <f t="shared" si="2"/>
        <v>3352</v>
      </c>
      <c r="Z15" s="28">
        <f t="shared" si="2"/>
        <v>3541</v>
      </c>
      <c r="AA15" s="28">
        <f t="shared" si="2"/>
        <v>3712</v>
      </c>
      <c r="AB15" s="28">
        <f t="shared" si="2"/>
        <v>3852</v>
      </c>
      <c r="AC15" s="28">
        <f t="shared" si="2"/>
        <v>4039</v>
      </c>
      <c r="AD15" s="28">
        <f t="shared" si="2"/>
        <v>4181</v>
      </c>
      <c r="AE15" s="26">
        <f t="shared" si="3"/>
        <v>4080.4350160008257</v>
      </c>
      <c r="AF15" s="26">
        <f t="shared" si="3"/>
        <v>4280.7017652524</v>
      </c>
      <c r="AG15" s="26">
        <f t="shared" si="3"/>
        <v>4657.9283575926502</v>
      </c>
      <c r="AH15" s="28">
        <f t="shared" si="8"/>
        <v>1159082.2179732313</v>
      </c>
      <c r="AI15" s="28">
        <f t="shared" si="4"/>
        <v>1155178.6358715266</v>
      </c>
      <c r="AJ15" s="28">
        <f t="shared" si="4"/>
        <v>1170619.4690265488</v>
      </c>
      <c r="AK15" s="28">
        <f t="shared" si="4"/>
        <v>1177688.710754843</v>
      </c>
      <c r="AL15" s="28">
        <f t="shared" si="4"/>
        <v>1205807.2750478622</v>
      </c>
      <c r="AM15" s="28">
        <f t="shared" si="4"/>
        <v>1214525.4806225207</v>
      </c>
      <c r="AN15" s="28">
        <f t="shared" si="4"/>
        <v>1206145.5847255371</v>
      </c>
      <c r="AO15" s="28">
        <f t="shared" si="4"/>
        <v>1200508.3309799491</v>
      </c>
      <c r="AP15" s="28">
        <f t="shared" si="4"/>
        <v>1221443.9655172413</v>
      </c>
      <c r="AQ15" s="28">
        <f t="shared" si="4"/>
        <v>1224299.0654205608</v>
      </c>
      <c r="AR15" s="28">
        <f t="shared" si="4"/>
        <v>1235454.3203763308</v>
      </c>
      <c r="AS15" s="28">
        <f t="shared" si="4"/>
        <v>1237742.1669457068</v>
      </c>
      <c r="AT15" s="21">
        <f t="shared" si="5"/>
        <v>1236232.7051814236</v>
      </c>
      <c r="AU15" s="21">
        <f t="shared" si="6"/>
        <v>1248193.8399236305</v>
      </c>
      <c r="AV15" s="21">
        <f t="shared" si="7"/>
        <v>1262983.8849756049</v>
      </c>
    </row>
    <row r="16" spans="2:50">
      <c r="B16" t="str">
        <f>C8</f>
        <v>08 Telemark (-2019)</v>
      </c>
      <c r="C16" s="10" t="s">
        <v>739</v>
      </c>
      <c r="D16" s="28">
        <f t="shared" si="0"/>
        <v>1916</v>
      </c>
      <c r="E16" s="28">
        <f t="shared" si="0"/>
        <v>1911</v>
      </c>
      <c r="F16" s="28">
        <f t="shared" si="0"/>
        <v>1774</v>
      </c>
      <c r="G16" s="28">
        <f t="shared" si="0"/>
        <v>1888</v>
      </c>
      <c r="H16" s="28">
        <f t="shared" si="0"/>
        <v>2187</v>
      </c>
      <c r="I16" s="28">
        <f t="shared" si="0"/>
        <v>2117</v>
      </c>
      <c r="J16" s="28">
        <f t="shared" si="0"/>
        <v>2251</v>
      </c>
      <c r="K16" s="28">
        <f t="shared" si="0"/>
        <v>2375</v>
      </c>
      <c r="L16" s="28">
        <f t="shared" si="0"/>
        <v>2384</v>
      </c>
      <c r="M16" s="28">
        <f t="shared" si="0"/>
        <v>3106</v>
      </c>
      <c r="N16" s="28">
        <f t="shared" si="0"/>
        <v>3712</v>
      </c>
      <c r="O16" s="28">
        <f t="shared" si="0"/>
        <v>3581</v>
      </c>
      <c r="P16" s="21">
        <f t="shared" si="1"/>
        <v>3466.7742335857019</v>
      </c>
      <c r="Q16" s="21">
        <f t="shared" si="1"/>
        <v>4333.4677919821279</v>
      </c>
      <c r="R16" s="21">
        <f t="shared" si="1"/>
        <v>5056.6013404492987</v>
      </c>
      <c r="S16" s="28">
        <f t="shared" si="2"/>
        <v>1296</v>
      </c>
      <c r="T16" s="28">
        <f t="shared" si="2"/>
        <v>1302</v>
      </c>
      <c r="U16" s="28">
        <f t="shared" si="2"/>
        <v>1332</v>
      </c>
      <c r="V16" s="28">
        <f t="shared" si="2"/>
        <v>1435</v>
      </c>
      <c r="W16" s="28">
        <f t="shared" si="2"/>
        <v>1554</v>
      </c>
      <c r="X16" s="28">
        <f t="shared" si="2"/>
        <v>1458</v>
      </c>
      <c r="Y16" s="28">
        <f t="shared" si="2"/>
        <v>1638</v>
      </c>
      <c r="Z16" s="28">
        <f t="shared" si="2"/>
        <v>1607</v>
      </c>
      <c r="AA16" s="28">
        <f t="shared" si="2"/>
        <v>1708</v>
      </c>
      <c r="AB16" s="28">
        <f t="shared" si="2"/>
        <v>1851</v>
      </c>
      <c r="AC16" s="28">
        <f t="shared" si="2"/>
        <v>1930</v>
      </c>
      <c r="AD16" s="28">
        <f t="shared" si="2"/>
        <v>1945</v>
      </c>
      <c r="AE16" s="26">
        <f t="shared" si="3"/>
        <v>1940.5106751298326</v>
      </c>
      <c r="AF16" s="26">
        <f t="shared" si="3"/>
        <v>2085.2914021927295</v>
      </c>
      <c r="AG16" s="26">
        <f t="shared" si="3"/>
        <v>2303.397768801693</v>
      </c>
      <c r="AH16" s="28">
        <f t="shared" si="8"/>
        <v>1478395.0617283951</v>
      </c>
      <c r="AI16" s="28">
        <f t="shared" si="4"/>
        <v>1467741.935483871</v>
      </c>
      <c r="AJ16" s="28">
        <f t="shared" si="4"/>
        <v>1331831.8318318317</v>
      </c>
      <c r="AK16" s="28">
        <f t="shared" si="4"/>
        <v>1315679.4425087108</v>
      </c>
      <c r="AL16" s="28">
        <f t="shared" si="4"/>
        <v>1407335.9073359072</v>
      </c>
      <c r="AM16" s="28">
        <f t="shared" si="4"/>
        <v>1451989.0260631002</v>
      </c>
      <c r="AN16" s="28">
        <f t="shared" si="4"/>
        <v>1374236.8742368743</v>
      </c>
      <c r="AO16" s="28">
        <f t="shared" si="4"/>
        <v>1477909.1474797761</v>
      </c>
      <c r="AP16" s="28">
        <f t="shared" si="4"/>
        <v>1395784.5433255269</v>
      </c>
      <c r="AQ16" s="28">
        <f t="shared" si="4"/>
        <v>1678011.8854673149</v>
      </c>
      <c r="AR16" s="28">
        <f t="shared" si="4"/>
        <v>1923316.0621761659</v>
      </c>
      <c r="AS16" s="28">
        <f t="shared" si="4"/>
        <v>1841131.1053984575</v>
      </c>
      <c r="AT16" s="21">
        <f t="shared" si="5"/>
        <v>1786526.7519611828</v>
      </c>
      <c r="AU16" s="21">
        <f t="shared" si="6"/>
        <v>2078111.3792659347</v>
      </c>
      <c r="AV16" s="21">
        <f t="shared" si="7"/>
        <v>2195279.2561225398</v>
      </c>
    </row>
    <row r="17" spans="2:48">
      <c r="B17" t="str">
        <f>C8</f>
        <v>08 Telemark (-2019)</v>
      </c>
      <c r="C17" s="10" t="s">
        <v>737</v>
      </c>
      <c r="D17" s="28">
        <f t="shared" si="0"/>
        <v>1341</v>
      </c>
      <c r="E17" s="28">
        <f t="shared" si="0"/>
        <v>1542</v>
      </c>
      <c r="F17" s="28">
        <f t="shared" si="0"/>
        <v>1368</v>
      </c>
      <c r="G17" s="28">
        <f t="shared" si="0"/>
        <v>1246</v>
      </c>
      <c r="H17" s="28">
        <f t="shared" si="0"/>
        <v>1542</v>
      </c>
      <c r="I17" s="28">
        <f t="shared" si="0"/>
        <v>1831</v>
      </c>
      <c r="J17" s="28">
        <f t="shared" si="0"/>
        <v>1900</v>
      </c>
      <c r="K17" s="28">
        <f t="shared" si="0"/>
        <v>1790</v>
      </c>
      <c r="L17" s="28">
        <f t="shared" si="0"/>
        <v>1916</v>
      </c>
      <c r="M17" s="28">
        <f t="shared" si="0"/>
        <v>1929</v>
      </c>
      <c r="N17" s="28">
        <f t="shared" si="0"/>
        <v>1827</v>
      </c>
      <c r="O17" s="28">
        <f t="shared" si="0"/>
        <v>1736</v>
      </c>
      <c r="P17" s="21">
        <f t="shared" si="1"/>
        <v>2005.8721741557354</v>
      </c>
      <c r="Q17" s="21">
        <f t="shared" si="1"/>
        <v>2035.9118057493722</v>
      </c>
      <c r="R17" s="21">
        <f t="shared" si="1"/>
        <v>2015.0778677086241</v>
      </c>
      <c r="S17" s="28">
        <f t="shared" si="2"/>
        <v>536</v>
      </c>
      <c r="T17" s="28">
        <f t="shared" si="2"/>
        <v>578</v>
      </c>
      <c r="U17" s="28">
        <f t="shared" si="2"/>
        <v>511</v>
      </c>
      <c r="V17" s="28">
        <f t="shared" si="2"/>
        <v>502</v>
      </c>
      <c r="W17" s="28">
        <f t="shared" si="2"/>
        <v>539</v>
      </c>
      <c r="X17" s="28">
        <f t="shared" si="2"/>
        <v>544</v>
      </c>
      <c r="Y17" s="28">
        <f t="shared" si="2"/>
        <v>563</v>
      </c>
      <c r="Z17" s="28">
        <f t="shared" si="2"/>
        <v>535</v>
      </c>
      <c r="AA17" s="28">
        <f t="shared" si="2"/>
        <v>546</v>
      </c>
      <c r="AB17" s="28">
        <f t="shared" si="2"/>
        <v>539</v>
      </c>
      <c r="AC17" s="28">
        <f t="shared" si="2"/>
        <v>539</v>
      </c>
      <c r="AD17" s="28">
        <f t="shared" si="2"/>
        <v>510</v>
      </c>
      <c r="AE17" s="26">
        <f t="shared" si="3"/>
        <v>513.83098591549299</v>
      </c>
      <c r="AF17" s="26">
        <f t="shared" si="3"/>
        <v>539.69014084507046</v>
      </c>
      <c r="AG17" s="26">
        <f t="shared" si="3"/>
        <v>556.45070422535207</v>
      </c>
      <c r="AH17" s="28">
        <f t="shared" si="8"/>
        <v>2501865.6716417912</v>
      </c>
      <c r="AI17" s="28">
        <f t="shared" si="4"/>
        <v>2667820.0692041521</v>
      </c>
      <c r="AJ17" s="28">
        <f t="shared" si="4"/>
        <v>2677103.7181996084</v>
      </c>
      <c r="AK17" s="28">
        <f t="shared" si="4"/>
        <v>2482071.7131474102</v>
      </c>
      <c r="AL17" s="28">
        <f t="shared" si="4"/>
        <v>2860853.4322820036</v>
      </c>
      <c r="AM17" s="28">
        <f t="shared" si="4"/>
        <v>3365808.8235294116</v>
      </c>
      <c r="AN17" s="28">
        <f t="shared" si="4"/>
        <v>3374777.9751332151</v>
      </c>
      <c r="AO17" s="28">
        <f t="shared" si="4"/>
        <v>3345794.3925233646</v>
      </c>
      <c r="AP17" s="28">
        <f t="shared" si="4"/>
        <v>3509157.5091575091</v>
      </c>
      <c r="AQ17" s="28">
        <f t="shared" si="4"/>
        <v>3578849.7217068644</v>
      </c>
      <c r="AR17" s="28">
        <f t="shared" si="4"/>
        <v>3389610.3896103897</v>
      </c>
      <c r="AS17" s="28">
        <f t="shared" si="4"/>
        <v>3403921.5686274511</v>
      </c>
      <c r="AT17" s="21">
        <f t="shared" si="5"/>
        <v>3903758.6855177125</v>
      </c>
      <c r="AU17" s="21">
        <f t="shared" si="6"/>
        <v>3772371.6845400445</v>
      </c>
      <c r="AV17" s="21">
        <f t="shared" si="7"/>
        <v>3621305.2700038557</v>
      </c>
    </row>
    <row r="18" spans="2:48">
      <c r="B18" t="str">
        <f>C8</f>
        <v>08 Telemark (-2019)</v>
      </c>
      <c r="C18" s="10" t="s">
        <v>738</v>
      </c>
      <c r="D18" s="28">
        <f t="shared" si="0"/>
        <v>3305</v>
      </c>
      <c r="E18" s="28">
        <f t="shared" si="0"/>
        <v>3151</v>
      </c>
      <c r="F18" s="28">
        <f t="shared" si="0"/>
        <v>3392</v>
      </c>
      <c r="G18" s="28">
        <f t="shared" si="0"/>
        <v>3504</v>
      </c>
      <c r="H18" s="28">
        <f t="shared" si="0"/>
        <v>3254</v>
      </c>
      <c r="I18" s="28">
        <f t="shared" si="0"/>
        <v>3197</v>
      </c>
      <c r="J18" s="28">
        <f t="shared" si="0"/>
        <v>3633</v>
      </c>
      <c r="K18" s="28">
        <f t="shared" si="0"/>
        <v>3984</v>
      </c>
      <c r="L18" s="28">
        <f t="shared" si="0"/>
        <v>4090</v>
      </c>
      <c r="M18" s="28">
        <f t="shared" si="0"/>
        <v>4135</v>
      </c>
      <c r="N18" s="28">
        <f t="shared" si="0"/>
        <v>4635</v>
      </c>
      <c r="O18" s="28">
        <f t="shared" si="0"/>
        <v>4984</v>
      </c>
      <c r="P18" s="21">
        <f t="shared" si="1"/>
        <v>4690.4357640419721</v>
      </c>
      <c r="Q18" s="21">
        <f t="shared" si="1"/>
        <v>5064.8620051141888</v>
      </c>
      <c r="R18" s="21">
        <f t="shared" si="1"/>
        <v>6201.3247509038029</v>
      </c>
      <c r="S18" s="28">
        <f t="shared" si="2"/>
        <v>0</v>
      </c>
      <c r="T18" s="28">
        <f t="shared" si="2"/>
        <v>0</v>
      </c>
      <c r="U18" s="28">
        <f t="shared" si="2"/>
        <v>0</v>
      </c>
      <c r="V18" s="28">
        <f t="shared" si="2"/>
        <v>0</v>
      </c>
      <c r="W18" s="28">
        <f t="shared" si="2"/>
        <v>0</v>
      </c>
      <c r="X18" s="28">
        <f t="shared" si="2"/>
        <v>0</v>
      </c>
      <c r="Y18" s="28">
        <f t="shared" si="2"/>
        <v>0</v>
      </c>
      <c r="Z18" s="28">
        <f t="shared" si="2"/>
        <v>0</v>
      </c>
      <c r="AA18" s="28">
        <f t="shared" si="2"/>
        <v>0</v>
      </c>
      <c r="AB18" s="28">
        <f t="shared" si="2"/>
        <v>0</v>
      </c>
      <c r="AC18" s="28">
        <f t="shared" si="2"/>
        <v>0</v>
      </c>
      <c r="AD18" s="28">
        <f t="shared" si="2"/>
        <v>0</v>
      </c>
      <c r="AE18" s="26" t="str">
        <f t="shared" si="3"/>
        <v>-</v>
      </c>
      <c r="AF18" s="26" t="str">
        <f t="shared" si="3"/>
        <v>-</v>
      </c>
      <c r="AG18" s="26" t="str">
        <f t="shared" si="3"/>
        <v>-</v>
      </c>
      <c r="AH18" s="28" t="str">
        <f t="shared" si="8"/>
        <v>-</v>
      </c>
      <c r="AI18" s="28" t="str">
        <f t="shared" si="4"/>
        <v>-</v>
      </c>
      <c r="AJ18" s="28" t="str">
        <f t="shared" si="4"/>
        <v>-</v>
      </c>
      <c r="AK18" s="28" t="str">
        <f t="shared" si="4"/>
        <v>-</v>
      </c>
      <c r="AL18" s="28" t="str">
        <f t="shared" si="4"/>
        <v>-</v>
      </c>
      <c r="AM18" s="28" t="str">
        <f t="shared" si="4"/>
        <v>-</v>
      </c>
      <c r="AN18" s="28" t="str">
        <f t="shared" si="4"/>
        <v>-</v>
      </c>
      <c r="AO18" s="28" t="str">
        <f t="shared" si="4"/>
        <v>-</v>
      </c>
      <c r="AP18" s="28" t="str">
        <f t="shared" si="4"/>
        <v>-</v>
      </c>
      <c r="AQ18" s="28" t="str">
        <f t="shared" si="4"/>
        <v>-</v>
      </c>
      <c r="AR18" s="28" t="str">
        <f t="shared" si="4"/>
        <v>-</v>
      </c>
      <c r="AS18" s="28" t="str">
        <f t="shared" si="4"/>
        <v>-</v>
      </c>
      <c r="AT18" s="21" t="str">
        <f t="shared" si="5"/>
        <v>-</v>
      </c>
      <c r="AU18" s="21" t="str">
        <f t="shared" si="6"/>
        <v>-</v>
      </c>
      <c r="AV18" s="21" t="str">
        <f t="shared" si="7"/>
        <v>-</v>
      </c>
    </row>
    <row r="19" spans="2:48">
      <c r="B19" t="str">
        <f>C8</f>
        <v>08 Telemark (-2019)</v>
      </c>
      <c r="C19" s="10" t="s">
        <v>736</v>
      </c>
      <c r="D19" s="28">
        <f t="shared" ref="D19:O28" si="9">_xlfn.XLOOKUP($C19,$C$269:$C$295,D$269:D$295,"-")</f>
        <v>1160</v>
      </c>
      <c r="E19" s="28">
        <f t="shared" si="9"/>
        <v>1078</v>
      </c>
      <c r="F19" s="28">
        <f t="shared" si="9"/>
        <v>1129</v>
      </c>
      <c r="G19" s="28">
        <f t="shared" si="9"/>
        <v>1236</v>
      </c>
      <c r="H19" s="28">
        <f t="shared" si="9"/>
        <v>1450</v>
      </c>
      <c r="I19" s="28">
        <f t="shared" si="9"/>
        <v>1580</v>
      </c>
      <c r="J19" s="28">
        <f t="shared" si="9"/>
        <v>1410</v>
      </c>
      <c r="K19" s="28">
        <f t="shared" si="9"/>
        <v>1458</v>
      </c>
      <c r="L19" s="28">
        <f t="shared" si="9"/>
        <v>1348</v>
      </c>
      <c r="M19" s="28">
        <f t="shared" si="9"/>
        <v>1350</v>
      </c>
      <c r="N19" s="28">
        <f t="shared" si="9"/>
        <v>1453</v>
      </c>
      <c r="O19" s="28">
        <f t="shared" si="9"/>
        <v>1489</v>
      </c>
      <c r="P19" s="21">
        <f t="shared" si="1"/>
        <v>0</v>
      </c>
      <c r="Q19" s="21" t="str">
        <f t="shared" si="1"/>
        <v>-</v>
      </c>
      <c r="R19" s="21" t="str">
        <f t="shared" si="1"/>
        <v>-</v>
      </c>
      <c r="S19" s="28">
        <f t="shared" ref="S19:AD28" si="10">_xlfn.XLOOKUP($C19,$C$269:$C$295,S$269:S$295,"-")</f>
        <v>781</v>
      </c>
      <c r="T19" s="28">
        <f t="shared" si="10"/>
        <v>740</v>
      </c>
      <c r="U19" s="28">
        <f t="shared" si="10"/>
        <v>750</v>
      </c>
      <c r="V19" s="28">
        <f t="shared" si="10"/>
        <v>720</v>
      </c>
      <c r="W19" s="28">
        <f t="shared" si="10"/>
        <v>788</v>
      </c>
      <c r="X19" s="28">
        <f t="shared" si="10"/>
        <v>870</v>
      </c>
      <c r="Y19" s="28">
        <f t="shared" si="10"/>
        <v>838</v>
      </c>
      <c r="Z19" s="28">
        <f t="shared" si="10"/>
        <v>759</v>
      </c>
      <c r="AA19" s="28">
        <f t="shared" si="10"/>
        <v>750</v>
      </c>
      <c r="AB19" s="28">
        <f t="shared" si="10"/>
        <v>714</v>
      </c>
      <c r="AC19" s="28">
        <f t="shared" si="10"/>
        <v>761</v>
      </c>
      <c r="AD19" s="28">
        <f t="shared" si="10"/>
        <v>787</v>
      </c>
      <c r="AE19" s="26">
        <f t="shared" si="3"/>
        <v>0</v>
      </c>
      <c r="AF19" s="26" t="str">
        <f t="shared" si="3"/>
        <v>-</v>
      </c>
      <c r="AG19" s="26" t="str">
        <f t="shared" si="3"/>
        <v>-</v>
      </c>
      <c r="AH19" s="28">
        <f t="shared" si="8"/>
        <v>1485275.2880921895</v>
      </c>
      <c r="AI19" s="28">
        <f t="shared" si="4"/>
        <v>1456756.7567567567</v>
      </c>
      <c r="AJ19" s="28">
        <f t="shared" si="4"/>
        <v>1505333.3333333333</v>
      </c>
      <c r="AK19" s="28">
        <f t="shared" si="4"/>
        <v>1716666.6666666667</v>
      </c>
      <c r="AL19" s="28">
        <f t="shared" si="4"/>
        <v>1840101.5228426396</v>
      </c>
      <c r="AM19" s="28">
        <f t="shared" si="4"/>
        <v>1816091.9540229884</v>
      </c>
      <c r="AN19" s="28">
        <f t="shared" si="4"/>
        <v>1682577.5656324583</v>
      </c>
      <c r="AO19" s="28">
        <f t="shared" si="4"/>
        <v>1920948.6166007905</v>
      </c>
      <c r="AP19" s="28">
        <f t="shared" si="4"/>
        <v>1797333.3333333333</v>
      </c>
      <c r="AQ19" s="28">
        <f t="shared" si="4"/>
        <v>1890756.3025210083</v>
      </c>
      <c r="AR19" s="28">
        <f t="shared" si="4"/>
        <v>1909329.8291721418</v>
      </c>
      <c r="AS19" s="28">
        <f t="shared" si="4"/>
        <v>1891994.917407878</v>
      </c>
      <c r="AT19" s="21" t="str">
        <f t="shared" si="5"/>
        <v>-</v>
      </c>
      <c r="AU19" s="21" t="str">
        <f t="shared" si="6"/>
        <v>-</v>
      </c>
      <c r="AV19" s="21" t="str">
        <f t="shared" si="7"/>
        <v>-</v>
      </c>
    </row>
    <row r="20" spans="2:48">
      <c r="B20" t="str">
        <f>C8</f>
        <v>08 Telemark (-2019)</v>
      </c>
      <c r="C20" s="10" t="s">
        <v>740</v>
      </c>
      <c r="D20" s="28">
        <f t="shared" si="9"/>
        <v>1239</v>
      </c>
      <c r="E20" s="28">
        <f t="shared" si="9"/>
        <v>1210</v>
      </c>
      <c r="F20" s="28">
        <f t="shared" si="9"/>
        <v>1145</v>
      </c>
      <c r="G20" s="28">
        <f t="shared" si="9"/>
        <v>1208</v>
      </c>
      <c r="H20" s="28">
        <f t="shared" si="9"/>
        <v>1256</v>
      </c>
      <c r="I20" s="28">
        <f t="shared" si="9"/>
        <v>1429</v>
      </c>
      <c r="J20" s="28">
        <f t="shared" si="9"/>
        <v>1443</v>
      </c>
      <c r="K20" s="28">
        <f t="shared" si="9"/>
        <v>1419</v>
      </c>
      <c r="L20" s="28">
        <f t="shared" si="9"/>
        <v>1487</v>
      </c>
      <c r="M20" s="28">
        <f t="shared" si="9"/>
        <v>1468</v>
      </c>
      <c r="N20" s="28">
        <f t="shared" si="9"/>
        <v>1558</v>
      </c>
      <c r="O20" s="28">
        <f t="shared" si="9"/>
        <v>1841</v>
      </c>
      <c r="P20" s="21">
        <f t="shared" si="1"/>
        <v>1686.59107031087</v>
      </c>
      <c r="Q20" s="21">
        <f t="shared" si="1"/>
        <v>1746.895055288963</v>
      </c>
      <c r="R20" s="21">
        <f t="shared" si="1"/>
        <v>1927.8070102232423</v>
      </c>
      <c r="S20" s="28">
        <f t="shared" si="10"/>
        <v>1087</v>
      </c>
      <c r="T20" s="28">
        <f t="shared" si="10"/>
        <v>1052</v>
      </c>
      <c r="U20" s="28">
        <f t="shared" si="10"/>
        <v>1115</v>
      </c>
      <c r="V20" s="28">
        <f t="shared" si="10"/>
        <v>1112</v>
      </c>
      <c r="W20" s="28">
        <f t="shared" si="10"/>
        <v>1128</v>
      </c>
      <c r="X20" s="28">
        <f t="shared" si="10"/>
        <v>1135</v>
      </c>
      <c r="Y20" s="28">
        <f t="shared" si="10"/>
        <v>1107</v>
      </c>
      <c r="Z20" s="28">
        <f t="shared" si="10"/>
        <v>1048</v>
      </c>
      <c r="AA20" s="28">
        <f t="shared" si="10"/>
        <v>1059</v>
      </c>
      <c r="AB20" s="28">
        <f t="shared" si="10"/>
        <v>1192</v>
      </c>
      <c r="AC20" s="28">
        <f t="shared" si="10"/>
        <v>1250</v>
      </c>
      <c r="AD20" s="28">
        <f t="shared" si="10"/>
        <v>1553</v>
      </c>
      <c r="AE20" s="26">
        <f t="shared" si="3"/>
        <v>1383.2649426689436</v>
      </c>
      <c r="AF20" s="26">
        <f t="shared" si="3"/>
        <v>1484.0451329592584</v>
      </c>
      <c r="AG20" s="26">
        <f t="shared" si="3"/>
        <v>1650.7492071236886</v>
      </c>
      <c r="AH20" s="28">
        <f t="shared" si="8"/>
        <v>1139834.4066237351</v>
      </c>
      <c r="AI20" s="28">
        <f t="shared" si="4"/>
        <v>1150190.1140684411</v>
      </c>
      <c r="AJ20" s="28">
        <f t="shared" si="4"/>
        <v>1026905.8295964126</v>
      </c>
      <c r="AK20" s="28">
        <f t="shared" si="4"/>
        <v>1086330.9352517985</v>
      </c>
      <c r="AL20" s="28">
        <f t="shared" si="4"/>
        <v>1113475.1773049645</v>
      </c>
      <c r="AM20" s="28">
        <f t="shared" si="4"/>
        <v>1259030.8370044052</v>
      </c>
      <c r="AN20" s="28">
        <f t="shared" si="4"/>
        <v>1303523.0352303523</v>
      </c>
      <c r="AO20" s="28">
        <f t="shared" si="4"/>
        <v>1354007.6335877862</v>
      </c>
      <c r="AP20" s="28">
        <f t="shared" si="4"/>
        <v>1404154.8630783758</v>
      </c>
      <c r="AQ20" s="28">
        <f t="shared" si="4"/>
        <v>1231543.6241610739</v>
      </c>
      <c r="AR20" s="28">
        <f t="shared" si="4"/>
        <v>1246400</v>
      </c>
      <c r="AS20" s="28">
        <f t="shared" si="4"/>
        <v>1185447.5209272376</v>
      </c>
      <c r="AT20" s="21">
        <f t="shared" si="5"/>
        <v>1219282.7406271666</v>
      </c>
      <c r="AU20" s="21">
        <f t="shared" si="6"/>
        <v>1177117.2024974532</v>
      </c>
      <c r="AV20" s="21">
        <f t="shared" si="7"/>
        <v>1167837.6108883959</v>
      </c>
    </row>
    <row r="21" spans="2:48">
      <c r="B21" t="str">
        <f>C8</f>
        <v>08 Telemark (-2019)</v>
      </c>
      <c r="C21" s="10" t="s">
        <v>735</v>
      </c>
      <c r="D21" s="28">
        <f t="shared" si="9"/>
        <v>1381</v>
      </c>
      <c r="E21" s="28">
        <f t="shared" si="9"/>
        <v>1258</v>
      </c>
      <c r="F21" s="28">
        <f t="shared" si="9"/>
        <v>1315</v>
      </c>
      <c r="G21" s="28">
        <f t="shared" si="9"/>
        <v>1448</v>
      </c>
      <c r="H21" s="28">
        <f t="shared" si="9"/>
        <v>1471</v>
      </c>
      <c r="I21" s="28">
        <f t="shared" si="9"/>
        <v>1411</v>
      </c>
      <c r="J21" s="28">
        <f t="shared" si="9"/>
        <v>1509</v>
      </c>
      <c r="K21" s="28">
        <f t="shared" si="9"/>
        <v>1485</v>
      </c>
      <c r="L21" s="28">
        <f t="shared" si="9"/>
        <v>1644</v>
      </c>
      <c r="M21" s="28">
        <f t="shared" si="9"/>
        <v>1713</v>
      </c>
      <c r="N21" s="28">
        <f t="shared" si="9"/>
        <v>0</v>
      </c>
      <c r="O21" s="28">
        <f t="shared" si="9"/>
        <v>0</v>
      </c>
      <c r="P21" s="21">
        <f t="shared" si="1"/>
        <v>0</v>
      </c>
      <c r="Q21" s="21">
        <f t="shared" si="1"/>
        <v>0</v>
      </c>
      <c r="R21" s="21">
        <f t="shared" si="1"/>
        <v>0</v>
      </c>
      <c r="S21" s="28">
        <f t="shared" si="10"/>
        <v>1100</v>
      </c>
      <c r="T21" s="28">
        <f t="shared" si="10"/>
        <v>1026</v>
      </c>
      <c r="U21" s="28">
        <f t="shared" si="10"/>
        <v>1067</v>
      </c>
      <c r="V21" s="28">
        <f t="shared" si="10"/>
        <v>1085</v>
      </c>
      <c r="W21" s="28">
        <f t="shared" si="10"/>
        <v>1106</v>
      </c>
      <c r="X21" s="28">
        <f t="shared" si="10"/>
        <v>1160</v>
      </c>
      <c r="Y21" s="28">
        <f t="shared" si="10"/>
        <v>1223</v>
      </c>
      <c r="Z21" s="28">
        <f t="shared" si="10"/>
        <v>1052</v>
      </c>
      <c r="AA21" s="28">
        <f t="shared" si="10"/>
        <v>1222</v>
      </c>
      <c r="AB21" s="28">
        <f t="shared" si="10"/>
        <v>1249</v>
      </c>
      <c r="AC21" s="28">
        <f t="shared" si="10"/>
        <v>0</v>
      </c>
      <c r="AD21" s="28">
        <f t="shared" si="10"/>
        <v>0</v>
      </c>
      <c r="AE21" s="26">
        <f t="shared" si="3"/>
        <v>0</v>
      </c>
      <c r="AF21" s="26">
        <f t="shared" si="3"/>
        <v>0</v>
      </c>
      <c r="AG21" s="26">
        <f t="shared" si="3"/>
        <v>0</v>
      </c>
      <c r="AH21" s="28">
        <f t="shared" si="8"/>
        <v>1255454.5454545454</v>
      </c>
      <c r="AI21" s="28">
        <f t="shared" si="4"/>
        <v>1226120.8576998052</v>
      </c>
      <c r="AJ21" s="28">
        <f t="shared" si="4"/>
        <v>1232427.3664479849</v>
      </c>
      <c r="AK21" s="28">
        <f t="shared" si="4"/>
        <v>1334562.2119815669</v>
      </c>
      <c r="AL21" s="28">
        <f t="shared" si="4"/>
        <v>1330018.0831826401</v>
      </c>
      <c r="AM21" s="28">
        <f t="shared" si="4"/>
        <v>1216379.3103448276</v>
      </c>
      <c r="AN21" s="28">
        <f t="shared" si="4"/>
        <v>1233851.1856091579</v>
      </c>
      <c r="AO21" s="28">
        <f t="shared" si="4"/>
        <v>1411596.958174905</v>
      </c>
      <c r="AP21" s="28">
        <f t="shared" si="4"/>
        <v>1345335.5155482816</v>
      </c>
      <c r="AQ21" s="28">
        <f t="shared" si="4"/>
        <v>1371497.1977582066</v>
      </c>
      <c r="AR21" s="28" t="str">
        <f t="shared" si="4"/>
        <v>-</v>
      </c>
      <c r="AS21" s="28" t="str">
        <f t="shared" si="4"/>
        <v>-</v>
      </c>
      <c r="AT21" s="21" t="str">
        <f t="shared" si="5"/>
        <v>-</v>
      </c>
      <c r="AU21" s="21" t="str">
        <f t="shared" si="6"/>
        <v>-</v>
      </c>
      <c r="AV21" s="21" t="str">
        <f t="shared" si="7"/>
        <v>-</v>
      </c>
    </row>
    <row r="22" spans="2:48">
      <c r="B22" t="str">
        <f>C8</f>
        <v>08 Telemark (-2019)</v>
      </c>
      <c r="C22" s="10" t="s">
        <v>93</v>
      </c>
      <c r="D22" s="28">
        <f t="shared" si="9"/>
        <v>734</v>
      </c>
      <c r="E22" s="28">
        <f t="shared" si="9"/>
        <v>868</v>
      </c>
      <c r="F22" s="28">
        <f t="shared" si="9"/>
        <v>859</v>
      </c>
      <c r="G22" s="28">
        <f t="shared" si="9"/>
        <v>874</v>
      </c>
      <c r="H22" s="28">
        <f t="shared" si="9"/>
        <v>1019</v>
      </c>
      <c r="I22" s="28">
        <f t="shared" si="9"/>
        <v>923</v>
      </c>
      <c r="J22" s="28">
        <f t="shared" si="9"/>
        <v>1015</v>
      </c>
      <c r="K22" s="28">
        <f t="shared" si="9"/>
        <v>1131</v>
      </c>
      <c r="L22" s="28">
        <f t="shared" si="9"/>
        <v>1153</v>
      </c>
      <c r="M22" s="28">
        <f t="shared" si="9"/>
        <v>1245</v>
      </c>
      <c r="N22" s="28">
        <f t="shared" si="9"/>
        <v>1134</v>
      </c>
      <c r="O22" s="28">
        <f t="shared" si="9"/>
        <v>1375</v>
      </c>
      <c r="P22" s="21">
        <f t="shared" si="1"/>
        <v>1320</v>
      </c>
      <c r="Q22" s="21">
        <f t="shared" si="1"/>
        <v>1401.9677419354837</v>
      </c>
      <c r="R22" s="21">
        <f t="shared" si="1"/>
        <v>1521.5483870967739</v>
      </c>
      <c r="S22" s="28">
        <f t="shared" si="10"/>
        <v>303</v>
      </c>
      <c r="T22" s="28">
        <f t="shared" si="10"/>
        <v>292</v>
      </c>
      <c r="U22" s="28">
        <f t="shared" si="10"/>
        <v>253</v>
      </c>
      <c r="V22" s="28">
        <f t="shared" si="10"/>
        <v>243</v>
      </c>
      <c r="W22" s="28">
        <f t="shared" si="10"/>
        <v>289</v>
      </c>
      <c r="X22" s="28">
        <f t="shared" si="10"/>
        <v>321</v>
      </c>
      <c r="Y22" s="28">
        <f t="shared" si="10"/>
        <v>310</v>
      </c>
      <c r="Z22" s="28">
        <f t="shared" si="10"/>
        <v>330</v>
      </c>
      <c r="AA22" s="28">
        <f t="shared" si="10"/>
        <v>350</v>
      </c>
      <c r="AB22" s="28">
        <f t="shared" si="10"/>
        <v>377</v>
      </c>
      <c r="AC22" s="28">
        <f t="shared" si="10"/>
        <v>413</v>
      </c>
      <c r="AD22" s="28">
        <f t="shared" si="10"/>
        <v>468</v>
      </c>
      <c r="AE22" s="26">
        <f t="shared" si="3"/>
        <v>487.37337662337666</v>
      </c>
      <c r="AF22" s="26">
        <f t="shared" si="3"/>
        <v>513.96428571428567</v>
      </c>
      <c r="AG22" s="26">
        <f t="shared" si="3"/>
        <v>561.06818181818176</v>
      </c>
      <c r="AH22" s="28">
        <f t="shared" si="8"/>
        <v>2422442.2442244226</v>
      </c>
      <c r="AI22" s="28">
        <f t="shared" si="4"/>
        <v>2972602.7397260275</v>
      </c>
      <c r="AJ22" s="28">
        <f t="shared" si="4"/>
        <v>3395256.9169960474</v>
      </c>
      <c r="AK22" s="28">
        <f t="shared" si="4"/>
        <v>3596707.818930041</v>
      </c>
      <c r="AL22" s="28">
        <f t="shared" si="4"/>
        <v>3525951.5570934257</v>
      </c>
      <c r="AM22" s="28">
        <f t="shared" si="4"/>
        <v>2875389.4080996886</v>
      </c>
      <c r="AN22" s="28">
        <f t="shared" si="4"/>
        <v>3274193.5483870967</v>
      </c>
      <c r="AO22" s="28">
        <f t="shared" si="4"/>
        <v>3427272.7272727271</v>
      </c>
      <c r="AP22" s="28">
        <f t="shared" si="4"/>
        <v>3294285.7142857141</v>
      </c>
      <c r="AQ22" s="28">
        <f t="shared" si="4"/>
        <v>3302387.2679045093</v>
      </c>
      <c r="AR22" s="28">
        <f t="shared" si="4"/>
        <v>2745762.7118644067</v>
      </c>
      <c r="AS22" s="28">
        <f t="shared" si="4"/>
        <v>2938034.188034188</v>
      </c>
      <c r="AT22" s="21">
        <f t="shared" si="5"/>
        <v>2708395.7871175329</v>
      </c>
      <c r="AU22" s="21">
        <f t="shared" si="6"/>
        <v>2727753.2328673163</v>
      </c>
      <c r="AV22" s="21">
        <f t="shared" si="7"/>
        <v>2711877.8722509034</v>
      </c>
    </row>
    <row r="23" spans="2:48">
      <c r="B23" t="str">
        <f>C8</f>
        <v>08 Telemark (-2019)</v>
      </c>
      <c r="C23" s="10" t="s">
        <v>2</v>
      </c>
      <c r="D23" s="28">
        <f t="shared" si="9"/>
        <v>5370</v>
      </c>
      <c r="E23" s="28">
        <f t="shared" si="9"/>
        <v>4013</v>
      </c>
      <c r="F23" s="28">
        <f t="shared" si="9"/>
        <v>4905</v>
      </c>
      <c r="G23" s="28">
        <f t="shared" si="9"/>
        <v>4535</v>
      </c>
      <c r="H23" s="28">
        <f t="shared" si="9"/>
        <v>4236</v>
      </c>
      <c r="I23" s="28">
        <f t="shared" si="9"/>
        <v>4433</v>
      </c>
      <c r="J23" s="28">
        <f t="shared" si="9"/>
        <v>4583</v>
      </c>
      <c r="K23" s="28">
        <f t="shared" si="9"/>
        <v>4641</v>
      </c>
      <c r="L23" s="28">
        <f t="shared" si="9"/>
        <v>4955</v>
      </c>
      <c r="M23" s="28">
        <f t="shared" si="9"/>
        <v>4801</v>
      </c>
      <c r="N23" s="28">
        <f t="shared" si="9"/>
        <v>7098</v>
      </c>
      <c r="O23" s="28">
        <f t="shared" si="9"/>
        <v>6298</v>
      </c>
      <c r="P23" s="21">
        <f t="shared" si="1"/>
        <v>0</v>
      </c>
      <c r="Q23" s="21" t="str">
        <f t="shared" si="1"/>
        <v>-</v>
      </c>
      <c r="R23" s="21" t="str">
        <f t="shared" si="1"/>
        <v>-</v>
      </c>
      <c r="S23" s="28">
        <f t="shared" si="10"/>
        <v>664</v>
      </c>
      <c r="T23" s="28">
        <f t="shared" si="10"/>
        <v>613</v>
      </c>
      <c r="U23" s="28">
        <f t="shared" si="10"/>
        <v>535</v>
      </c>
      <c r="V23" s="28">
        <f t="shared" si="10"/>
        <v>613</v>
      </c>
      <c r="W23" s="28">
        <f t="shared" si="10"/>
        <v>808</v>
      </c>
      <c r="X23" s="28">
        <f t="shared" si="10"/>
        <v>831</v>
      </c>
      <c r="Y23" s="28">
        <f t="shared" si="10"/>
        <v>1015</v>
      </c>
      <c r="Z23" s="28">
        <f t="shared" si="10"/>
        <v>958</v>
      </c>
      <c r="AA23" s="28">
        <f t="shared" si="10"/>
        <v>1034</v>
      </c>
      <c r="AB23" s="28">
        <f t="shared" si="10"/>
        <v>1050</v>
      </c>
      <c r="AC23" s="28">
        <f t="shared" si="10"/>
        <v>1184</v>
      </c>
      <c r="AD23" s="28">
        <f t="shared" si="10"/>
        <v>1201</v>
      </c>
      <c r="AE23" s="26">
        <f t="shared" si="3"/>
        <v>0</v>
      </c>
      <c r="AF23" s="26" t="str">
        <f t="shared" si="3"/>
        <v>-</v>
      </c>
      <c r="AG23" s="26" t="str">
        <f t="shared" si="3"/>
        <v>-</v>
      </c>
      <c r="AH23" s="28">
        <f t="shared" si="8"/>
        <v>8087349.3975903615</v>
      </c>
      <c r="AI23" s="28">
        <f t="shared" si="4"/>
        <v>6546492.6590538332</v>
      </c>
      <c r="AJ23" s="28">
        <f t="shared" si="4"/>
        <v>9168224.2990654204</v>
      </c>
      <c r="AK23" s="28">
        <f t="shared" si="4"/>
        <v>7398042.4143556282</v>
      </c>
      <c r="AL23" s="28">
        <f t="shared" si="4"/>
        <v>5242574.2574257422</v>
      </c>
      <c r="AM23" s="28">
        <f t="shared" si="4"/>
        <v>5334536.7027677493</v>
      </c>
      <c r="AN23" s="28">
        <f t="shared" si="4"/>
        <v>4515270.9359605908</v>
      </c>
      <c r="AO23" s="28">
        <f t="shared" si="4"/>
        <v>4844467.6409185808</v>
      </c>
      <c r="AP23" s="28">
        <f t="shared" si="4"/>
        <v>4792069.6324951649</v>
      </c>
      <c r="AQ23" s="28">
        <f t="shared" si="4"/>
        <v>4572380.9523809524</v>
      </c>
      <c r="AR23" s="28">
        <f t="shared" si="4"/>
        <v>5994932.4324324327</v>
      </c>
      <c r="AS23" s="28">
        <f t="shared" si="4"/>
        <v>5243963.3638634467</v>
      </c>
      <c r="AT23" s="21" t="str">
        <f t="shared" si="5"/>
        <v>-</v>
      </c>
      <c r="AU23" s="21" t="str">
        <f t="shared" si="6"/>
        <v>-</v>
      </c>
      <c r="AV23" s="21" t="str">
        <f t="shared" si="7"/>
        <v>-</v>
      </c>
    </row>
    <row r="24" spans="2:48">
      <c r="B24" t="str">
        <f>C8</f>
        <v>08 Telemark (-2019)</v>
      </c>
      <c r="C24" s="10" t="s">
        <v>743</v>
      </c>
      <c r="D24" s="28">
        <f t="shared" si="9"/>
        <v>1114</v>
      </c>
      <c r="E24" s="28">
        <f t="shared" si="9"/>
        <v>1092</v>
      </c>
      <c r="F24" s="28">
        <f t="shared" si="9"/>
        <v>1151</v>
      </c>
      <c r="G24" s="28">
        <f t="shared" si="9"/>
        <v>1198</v>
      </c>
      <c r="H24" s="28">
        <f t="shared" si="9"/>
        <v>1249</v>
      </c>
      <c r="I24" s="28">
        <f t="shared" si="9"/>
        <v>1303</v>
      </c>
      <c r="J24" s="28">
        <f t="shared" si="9"/>
        <v>1357</v>
      </c>
      <c r="K24" s="28">
        <f t="shared" si="9"/>
        <v>1403</v>
      </c>
      <c r="L24" s="28">
        <f t="shared" si="9"/>
        <v>1394</v>
      </c>
      <c r="M24" s="28">
        <f t="shared" si="9"/>
        <v>1468</v>
      </c>
      <c r="N24" s="28">
        <f t="shared" si="9"/>
        <v>1455</v>
      </c>
      <c r="O24" s="28">
        <f t="shared" si="9"/>
        <v>1600</v>
      </c>
      <c r="P24" s="21">
        <f t="shared" si="1"/>
        <v>1437.7542251503867</v>
      </c>
      <c r="Q24" s="21">
        <f t="shared" si="1"/>
        <v>1565.62589515898</v>
      </c>
      <c r="R24" s="21">
        <f t="shared" si="1"/>
        <v>1739.7880263534801</v>
      </c>
      <c r="S24" s="28">
        <f t="shared" si="10"/>
        <v>636</v>
      </c>
      <c r="T24" s="28">
        <f t="shared" si="10"/>
        <v>654</v>
      </c>
      <c r="U24" s="28">
        <f t="shared" si="10"/>
        <v>690</v>
      </c>
      <c r="V24" s="28">
        <f t="shared" si="10"/>
        <v>735</v>
      </c>
      <c r="W24" s="28">
        <f t="shared" si="10"/>
        <v>740</v>
      </c>
      <c r="X24" s="28">
        <f t="shared" si="10"/>
        <v>827</v>
      </c>
      <c r="Y24" s="28">
        <f t="shared" si="10"/>
        <v>849</v>
      </c>
      <c r="Z24" s="28">
        <f t="shared" si="10"/>
        <v>853</v>
      </c>
      <c r="AA24" s="28">
        <f t="shared" si="10"/>
        <v>829</v>
      </c>
      <c r="AB24" s="28">
        <f t="shared" si="10"/>
        <v>860</v>
      </c>
      <c r="AC24" s="28">
        <f t="shared" si="10"/>
        <v>873</v>
      </c>
      <c r="AD24" s="28">
        <f t="shared" si="10"/>
        <v>920</v>
      </c>
      <c r="AE24" s="26">
        <f t="shared" si="3"/>
        <v>887.22195474241698</v>
      </c>
      <c r="AF24" s="26">
        <f t="shared" si="3"/>
        <v>956.76456427539722</v>
      </c>
      <c r="AG24" s="26">
        <f t="shared" si="3"/>
        <v>1074.1454020221472</v>
      </c>
      <c r="AH24" s="28">
        <f t="shared" si="8"/>
        <v>1751572.3270440251</v>
      </c>
      <c r="AI24" s="28">
        <f t="shared" si="4"/>
        <v>1669724.7706422019</v>
      </c>
      <c r="AJ24" s="28">
        <f t="shared" si="4"/>
        <v>1668115.9420289856</v>
      </c>
      <c r="AK24" s="28">
        <f t="shared" si="4"/>
        <v>1629931.9727891157</v>
      </c>
      <c r="AL24" s="28">
        <f t="shared" si="4"/>
        <v>1687837.8378378379</v>
      </c>
      <c r="AM24" s="28">
        <f t="shared" si="4"/>
        <v>1575574.3651753326</v>
      </c>
      <c r="AN24" s="28">
        <f t="shared" si="4"/>
        <v>1598351.0011778562</v>
      </c>
      <c r="AO24" s="28">
        <f t="shared" si="4"/>
        <v>1644783.1184056271</v>
      </c>
      <c r="AP24" s="28">
        <f t="shared" si="4"/>
        <v>1681544.0289505429</v>
      </c>
      <c r="AQ24" s="28">
        <f t="shared" si="4"/>
        <v>1706976.7441860465</v>
      </c>
      <c r="AR24" s="28">
        <f t="shared" si="4"/>
        <v>1666666.6666666667</v>
      </c>
      <c r="AS24" s="28">
        <f t="shared" si="4"/>
        <v>1739130.4347826086</v>
      </c>
      <c r="AT24" s="21">
        <f t="shared" si="5"/>
        <v>1620512.451777417</v>
      </c>
      <c r="AU24" s="21">
        <f t="shared" si="6"/>
        <v>1636375.294004228</v>
      </c>
      <c r="AV24" s="21">
        <f t="shared" si="7"/>
        <v>1619695.0832524332</v>
      </c>
    </row>
    <row r="25" spans="2:48">
      <c r="B25" t="str">
        <f>C8</f>
        <v>08 Telemark (-2019)</v>
      </c>
      <c r="C25" s="10" t="s">
        <v>111</v>
      </c>
      <c r="D25" s="28">
        <f t="shared" si="9"/>
        <v>700</v>
      </c>
      <c r="E25" s="28">
        <f t="shared" si="9"/>
        <v>730</v>
      </c>
      <c r="F25" s="28">
        <f t="shared" si="9"/>
        <v>698</v>
      </c>
      <c r="G25" s="28">
        <f t="shared" si="9"/>
        <v>682</v>
      </c>
      <c r="H25" s="28">
        <f t="shared" si="9"/>
        <v>737</v>
      </c>
      <c r="I25" s="28">
        <f t="shared" si="9"/>
        <v>832</v>
      </c>
      <c r="J25" s="28">
        <f t="shared" si="9"/>
        <v>890</v>
      </c>
      <c r="K25" s="28">
        <f t="shared" si="9"/>
        <v>904</v>
      </c>
      <c r="L25" s="28">
        <f t="shared" si="9"/>
        <v>971</v>
      </c>
      <c r="M25" s="28">
        <f t="shared" si="9"/>
        <v>979</v>
      </c>
      <c r="N25" s="28">
        <f t="shared" si="9"/>
        <v>936</v>
      </c>
      <c r="O25" s="28">
        <f t="shared" si="9"/>
        <v>1025</v>
      </c>
      <c r="P25" s="21">
        <f t="shared" si="1"/>
        <v>748.99263851220462</v>
      </c>
      <c r="Q25" s="21">
        <f t="shared" si="1"/>
        <v>986.87524215420387</v>
      </c>
      <c r="R25" s="21">
        <f t="shared" si="1"/>
        <v>1277.9736536226269</v>
      </c>
      <c r="S25" s="28">
        <f t="shared" si="10"/>
        <v>501</v>
      </c>
      <c r="T25" s="28">
        <f t="shared" si="10"/>
        <v>492</v>
      </c>
      <c r="U25" s="28">
        <f t="shared" si="10"/>
        <v>529</v>
      </c>
      <c r="V25" s="28">
        <f t="shared" si="10"/>
        <v>492</v>
      </c>
      <c r="W25" s="28">
        <f t="shared" si="10"/>
        <v>525</v>
      </c>
      <c r="X25" s="28">
        <f t="shared" si="10"/>
        <v>584</v>
      </c>
      <c r="Y25" s="28">
        <f t="shared" si="10"/>
        <v>607</v>
      </c>
      <c r="Z25" s="28">
        <f t="shared" si="10"/>
        <v>639</v>
      </c>
      <c r="AA25" s="28">
        <f t="shared" si="10"/>
        <v>697</v>
      </c>
      <c r="AB25" s="28">
        <f t="shared" si="10"/>
        <v>686</v>
      </c>
      <c r="AC25" s="28">
        <f t="shared" si="10"/>
        <v>699</v>
      </c>
      <c r="AD25" s="28">
        <f t="shared" si="10"/>
        <v>788</v>
      </c>
      <c r="AE25" s="26">
        <f t="shared" si="3"/>
        <v>706.8047398248325</v>
      </c>
      <c r="AF25" s="26">
        <f t="shared" si="3"/>
        <v>784.7521895929932</v>
      </c>
      <c r="AG25" s="26">
        <f t="shared" si="3"/>
        <v>968.65945388974751</v>
      </c>
      <c r="AH25" s="28">
        <f t="shared" si="8"/>
        <v>1397205.5888223553</v>
      </c>
      <c r="AI25" s="28">
        <f t="shared" ref="AI25:AI34" si="11">IFERROR(E25*$AH$4/T25,"-")</f>
        <v>1483739.837398374</v>
      </c>
      <c r="AJ25" s="28">
        <f t="shared" ref="AJ25:AJ34" si="12">IFERROR(F25*$AH$4/U25,"-")</f>
        <v>1319470.6994328923</v>
      </c>
      <c r="AK25" s="28">
        <f t="shared" ref="AK25:AK34" si="13">IFERROR(G25*$AH$4/V25,"-")</f>
        <v>1386178.8617886179</v>
      </c>
      <c r="AL25" s="28">
        <f t="shared" ref="AL25:AL34" si="14">IFERROR(H25*$AH$4/W25,"-")</f>
        <v>1403809.5238095238</v>
      </c>
      <c r="AM25" s="28">
        <f t="shared" ref="AM25:AM34" si="15">IFERROR(I25*$AH$4/X25,"-")</f>
        <v>1424657.5342465753</v>
      </c>
      <c r="AN25" s="28">
        <f t="shared" ref="AN25:AN34" si="16">IFERROR(J25*$AH$4/Y25,"-")</f>
        <v>1466227.3476112026</v>
      </c>
      <c r="AO25" s="28">
        <f t="shared" ref="AO25:AO34" si="17">IFERROR(K25*$AH$4/Z25,"-")</f>
        <v>1414710.4851330204</v>
      </c>
      <c r="AP25" s="28">
        <f t="shared" ref="AP25:AP34" si="18">IFERROR(L25*$AH$4/AA25,"-")</f>
        <v>1393113.3428981348</v>
      </c>
      <c r="AQ25" s="28">
        <f t="shared" ref="AQ25:AQ34" si="19">IFERROR(M25*$AH$4/AB25,"-")</f>
        <v>1427113.7026239068</v>
      </c>
      <c r="AR25" s="28">
        <f t="shared" ref="AR25:AR34" si="20">IFERROR(N25*$AH$4/AC25,"-")</f>
        <v>1339055.7939914162</v>
      </c>
      <c r="AS25" s="28">
        <f t="shared" ref="AS25:AS34" si="21">IFERROR(O25*$AH$4/AD25,"-")</f>
        <v>1300761.4213197969</v>
      </c>
      <c r="AT25" s="21">
        <f t="shared" si="5"/>
        <v>1059688.1943630252</v>
      </c>
      <c r="AU25" s="21">
        <f t="shared" si="6"/>
        <v>1257562.9036040544</v>
      </c>
      <c r="AV25" s="21">
        <f t="shared" si="7"/>
        <v>1319321.9231906503</v>
      </c>
    </row>
    <row r="26" spans="2:48">
      <c r="B26" t="str">
        <f>C8</f>
        <v>08 Telemark (-2019)</v>
      </c>
      <c r="C26" s="10" t="s">
        <v>128</v>
      </c>
      <c r="D26" s="28">
        <f t="shared" si="9"/>
        <v>0</v>
      </c>
      <c r="E26" s="28">
        <f t="shared" si="9"/>
        <v>0</v>
      </c>
      <c r="F26" s="28">
        <f t="shared" si="9"/>
        <v>0</v>
      </c>
      <c r="G26" s="28">
        <f t="shared" si="9"/>
        <v>0</v>
      </c>
      <c r="H26" s="28">
        <f t="shared" si="9"/>
        <v>0</v>
      </c>
      <c r="I26" s="28">
        <f t="shared" si="9"/>
        <v>0</v>
      </c>
      <c r="J26" s="28">
        <f t="shared" si="9"/>
        <v>0</v>
      </c>
      <c r="K26" s="28">
        <f t="shared" si="9"/>
        <v>0</v>
      </c>
      <c r="L26" s="28">
        <f t="shared" si="9"/>
        <v>0</v>
      </c>
      <c r="M26" s="28">
        <f t="shared" si="9"/>
        <v>0</v>
      </c>
      <c r="N26" s="28">
        <f t="shared" si="9"/>
        <v>0</v>
      </c>
      <c r="O26" s="28">
        <f t="shared" si="9"/>
        <v>0</v>
      </c>
      <c r="P26" s="21" t="str">
        <f t="shared" si="1"/>
        <v>-</v>
      </c>
      <c r="Q26" s="21" t="str">
        <f t="shared" si="1"/>
        <v>-</v>
      </c>
      <c r="R26" s="21" t="str">
        <f t="shared" si="1"/>
        <v>-</v>
      </c>
      <c r="S26" s="28">
        <f t="shared" si="10"/>
        <v>0</v>
      </c>
      <c r="T26" s="28">
        <f t="shared" si="10"/>
        <v>0</v>
      </c>
      <c r="U26" s="28">
        <f t="shared" si="10"/>
        <v>0</v>
      </c>
      <c r="V26" s="28">
        <f t="shared" si="10"/>
        <v>0</v>
      </c>
      <c r="W26" s="28">
        <f t="shared" si="10"/>
        <v>0</v>
      </c>
      <c r="X26" s="28">
        <f t="shared" si="10"/>
        <v>0</v>
      </c>
      <c r="Y26" s="28">
        <f t="shared" si="10"/>
        <v>0</v>
      </c>
      <c r="Z26" s="28">
        <f t="shared" si="10"/>
        <v>0</v>
      </c>
      <c r="AA26" s="28">
        <f t="shared" si="10"/>
        <v>0</v>
      </c>
      <c r="AB26" s="28">
        <f t="shared" si="10"/>
        <v>0</v>
      </c>
      <c r="AC26" s="28">
        <f t="shared" si="10"/>
        <v>0</v>
      </c>
      <c r="AD26" s="28">
        <f t="shared" si="10"/>
        <v>0</v>
      </c>
      <c r="AE26" s="26" t="str">
        <f t="shared" si="3"/>
        <v>-</v>
      </c>
      <c r="AF26" s="26" t="str">
        <f t="shared" si="3"/>
        <v>-</v>
      </c>
      <c r="AG26" s="26" t="str">
        <f t="shared" si="3"/>
        <v>-</v>
      </c>
      <c r="AH26" s="28" t="str">
        <f t="shared" si="8"/>
        <v>-</v>
      </c>
      <c r="AI26" s="28" t="str">
        <f t="shared" si="11"/>
        <v>-</v>
      </c>
      <c r="AJ26" s="28" t="str">
        <f t="shared" si="12"/>
        <v>-</v>
      </c>
      <c r="AK26" s="28" t="str">
        <f t="shared" si="13"/>
        <v>-</v>
      </c>
      <c r="AL26" s="28" t="str">
        <f t="shared" si="14"/>
        <v>-</v>
      </c>
      <c r="AM26" s="28" t="str">
        <f t="shared" si="15"/>
        <v>-</v>
      </c>
      <c r="AN26" s="28" t="str">
        <f t="shared" si="16"/>
        <v>-</v>
      </c>
      <c r="AO26" s="28" t="str">
        <f t="shared" si="17"/>
        <v>-</v>
      </c>
      <c r="AP26" s="28" t="str">
        <f t="shared" si="18"/>
        <v>-</v>
      </c>
      <c r="AQ26" s="28" t="str">
        <f t="shared" si="19"/>
        <v>-</v>
      </c>
      <c r="AR26" s="28" t="str">
        <f t="shared" si="20"/>
        <v>-</v>
      </c>
      <c r="AS26" s="28" t="str">
        <f t="shared" si="21"/>
        <v>-</v>
      </c>
      <c r="AT26" s="21" t="str">
        <f t="shared" si="5"/>
        <v>-</v>
      </c>
      <c r="AU26" s="21" t="str">
        <f t="shared" si="6"/>
        <v>-</v>
      </c>
      <c r="AV26" s="21" t="str">
        <f t="shared" si="7"/>
        <v>-</v>
      </c>
    </row>
    <row r="27" spans="2:48">
      <c r="B27" t="str">
        <f>C8</f>
        <v>08 Telemark (-2019)</v>
      </c>
      <c r="C27" s="10" t="s">
        <v>734</v>
      </c>
      <c r="D27" s="28">
        <f t="shared" si="9"/>
        <v>14</v>
      </c>
      <c r="E27" s="28">
        <f t="shared" si="9"/>
        <v>0</v>
      </c>
      <c r="F27" s="28">
        <f t="shared" si="9"/>
        <v>0</v>
      </c>
      <c r="G27" s="28">
        <f t="shared" si="9"/>
        <v>4</v>
      </c>
      <c r="H27" s="28">
        <f t="shared" si="9"/>
        <v>4</v>
      </c>
      <c r="I27" s="28">
        <f t="shared" si="9"/>
        <v>33</v>
      </c>
      <c r="J27" s="28">
        <f t="shared" si="9"/>
        <v>96</v>
      </c>
      <c r="K27" s="28">
        <f t="shared" si="9"/>
        <v>143</v>
      </c>
      <c r="L27" s="28">
        <f t="shared" si="9"/>
        <v>0</v>
      </c>
      <c r="M27" s="28">
        <f t="shared" si="9"/>
        <v>16</v>
      </c>
      <c r="N27" s="28">
        <f t="shared" si="9"/>
        <v>14</v>
      </c>
      <c r="O27" s="28">
        <f t="shared" si="9"/>
        <v>16</v>
      </c>
      <c r="P27" s="21">
        <f t="shared" si="1"/>
        <v>5.2197483059051306</v>
      </c>
      <c r="Q27" s="21">
        <f t="shared" si="1"/>
        <v>11.616650532429816</v>
      </c>
      <c r="R27" s="21">
        <f t="shared" si="1"/>
        <v>18.044530493707647</v>
      </c>
      <c r="S27" s="28">
        <f t="shared" si="10"/>
        <v>29</v>
      </c>
      <c r="T27" s="28">
        <f t="shared" si="10"/>
        <v>0</v>
      </c>
      <c r="U27" s="28">
        <f t="shared" si="10"/>
        <v>0</v>
      </c>
      <c r="V27" s="28">
        <f t="shared" si="10"/>
        <v>7</v>
      </c>
      <c r="W27" s="28">
        <f t="shared" si="10"/>
        <v>8</v>
      </c>
      <c r="X27" s="28">
        <f t="shared" si="10"/>
        <v>10</v>
      </c>
      <c r="Y27" s="28">
        <f t="shared" si="10"/>
        <v>10</v>
      </c>
      <c r="Z27" s="28">
        <f t="shared" si="10"/>
        <v>15</v>
      </c>
      <c r="AA27" s="28">
        <f t="shared" si="10"/>
        <v>15</v>
      </c>
      <c r="AB27" s="28">
        <f t="shared" si="10"/>
        <v>16</v>
      </c>
      <c r="AC27" s="28">
        <f t="shared" si="10"/>
        <v>13</v>
      </c>
      <c r="AD27" s="28">
        <f t="shared" si="10"/>
        <v>14</v>
      </c>
      <c r="AE27" s="26">
        <f t="shared" si="3"/>
        <v>6.7771883289124668</v>
      </c>
      <c r="AF27" s="26">
        <f t="shared" si="3"/>
        <v>9.3952254641909825</v>
      </c>
      <c r="AG27" s="26">
        <f t="shared" si="3"/>
        <v>10.045092838196288</v>
      </c>
      <c r="AH27" s="28">
        <f t="shared" si="8"/>
        <v>482758.62068965519</v>
      </c>
      <c r="AI27" s="28" t="str">
        <f t="shared" si="11"/>
        <v>-</v>
      </c>
      <c r="AJ27" s="28" t="str">
        <f t="shared" si="12"/>
        <v>-</v>
      </c>
      <c r="AK27" s="28">
        <f t="shared" si="13"/>
        <v>571428.57142857148</v>
      </c>
      <c r="AL27" s="28">
        <f t="shared" si="14"/>
        <v>500000</v>
      </c>
      <c r="AM27" s="28">
        <f t="shared" si="15"/>
        <v>3300000</v>
      </c>
      <c r="AN27" s="28">
        <f t="shared" si="16"/>
        <v>9600000</v>
      </c>
      <c r="AO27" s="28">
        <f t="shared" si="17"/>
        <v>9533333.333333334</v>
      </c>
      <c r="AP27" s="28">
        <f t="shared" si="18"/>
        <v>0</v>
      </c>
      <c r="AQ27" s="28">
        <f t="shared" si="19"/>
        <v>1000000</v>
      </c>
      <c r="AR27" s="28">
        <f t="shared" si="20"/>
        <v>1076923.076923077</v>
      </c>
      <c r="AS27" s="28">
        <f t="shared" si="21"/>
        <v>1142857.142857143</v>
      </c>
      <c r="AT27" s="21">
        <f t="shared" si="5"/>
        <v>770193.78134099185</v>
      </c>
      <c r="AU27" s="21">
        <f t="shared" si="6"/>
        <v>1236441.9115545005</v>
      </c>
      <c r="AV27" s="21">
        <f t="shared" si="7"/>
        <v>1796352.7848238135</v>
      </c>
    </row>
    <row r="28" spans="2:48">
      <c r="B28" t="str">
        <f>C8</f>
        <v>08 Telemark (-2019)</v>
      </c>
      <c r="C28" s="10" t="s">
        <v>731</v>
      </c>
      <c r="D28" s="28">
        <f t="shared" si="9"/>
        <v>628</v>
      </c>
      <c r="E28" s="28">
        <f t="shared" si="9"/>
        <v>732</v>
      </c>
      <c r="F28" s="28">
        <f t="shared" si="9"/>
        <v>862</v>
      </c>
      <c r="G28" s="28">
        <f t="shared" si="9"/>
        <v>810</v>
      </c>
      <c r="H28" s="28">
        <f t="shared" si="9"/>
        <v>664</v>
      </c>
      <c r="I28" s="28">
        <f t="shared" si="9"/>
        <v>616</v>
      </c>
      <c r="J28" s="28">
        <f t="shared" si="9"/>
        <v>630</v>
      </c>
      <c r="K28" s="28">
        <f t="shared" si="9"/>
        <v>728</v>
      </c>
      <c r="L28" s="28">
        <f t="shared" si="9"/>
        <v>660</v>
      </c>
      <c r="M28" s="28">
        <f t="shared" si="9"/>
        <v>773</v>
      </c>
      <c r="N28" s="28">
        <f t="shared" si="9"/>
        <v>851</v>
      </c>
      <c r="O28" s="28">
        <f t="shared" si="9"/>
        <v>929</v>
      </c>
      <c r="P28" s="21">
        <f t="shared" si="1"/>
        <v>1118.573500967118</v>
      </c>
      <c r="Q28" s="21">
        <f t="shared" si="1"/>
        <v>1334.6513539651837</v>
      </c>
      <c r="R28" s="21">
        <f t="shared" si="1"/>
        <v>1342.7374274661508</v>
      </c>
      <c r="S28" s="28">
        <f t="shared" si="10"/>
        <v>284</v>
      </c>
      <c r="T28" s="28">
        <f t="shared" si="10"/>
        <v>368</v>
      </c>
      <c r="U28" s="28">
        <f t="shared" si="10"/>
        <v>373</v>
      </c>
      <c r="V28" s="28">
        <f t="shared" si="10"/>
        <v>396</v>
      </c>
      <c r="W28" s="28">
        <f t="shared" si="10"/>
        <v>388</v>
      </c>
      <c r="X28" s="28">
        <f t="shared" si="10"/>
        <v>357</v>
      </c>
      <c r="Y28" s="28">
        <f t="shared" si="10"/>
        <v>365</v>
      </c>
      <c r="Z28" s="28">
        <f t="shared" si="10"/>
        <v>391</v>
      </c>
      <c r="AA28" s="28">
        <f t="shared" si="10"/>
        <v>422</v>
      </c>
      <c r="AB28" s="28">
        <f t="shared" si="10"/>
        <v>438</v>
      </c>
      <c r="AC28" s="28">
        <f t="shared" si="10"/>
        <v>440</v>
      </c>
      <c r="AD28" s="28">
        <f t="shared" si="10"/>
        <v>476</v>
      </c>
      <c r="AE28" s="26">
        <f t="shared" si="3"/>
        <v>513.25598526703504</v>
      </c>
      <c r="AF28" s="26">
        <f t="shared" si="3"/>
        <v>540.4309392265194</v>
      </c>
      <c r="AG28" s="26">
        <f t="shared" si="3"/>
        <v>598.72559852670349</v>
      </c>
      <c r="AH28" s="28">
        <f t="shared" si="8"/>
        <v>2211267.6056338027</v>
      </c>
      <c r="AI28" s="28">
        <f t="shared" si="11"/>
        <v>1989130.4347826086</v>
      </c>
      <c r="AJ28" s="28">
        <f t="shared" si="12"/>
        <v>2310991.9571045577</v>
      </c>
      <c r="AK28" s="28">
        <f t="shared" si="13"/>
        <v>2045454.5454545454</v>
      </c>
      <c r="AL28" s="28">
        <f t="shared" si="14"/>
        <v>1711340.206185567</v>
      </c>
      <c r="AM28" s="28">
        <f t="shared" si="15"/>
        <v>1725490.1960784313</v>
      </c>
      <c r="AN28" s="28">
        <f t="shared" si="16"/>
        <v>1726027.397260274</v>
      </c>
      <c r="AO28" s="28">
        <f t="shared" si="17"/>
        <v>1861892.5831202045</v>
      </c>
      <c r="AP28" s="28">
        <f t="shared" si="18"/>
        <v>1563981.0426540284</v>
      </c>
      <c r="AQ28" s="28">
        <f t="shared" si="19"/>
        <v>1764840.1826484019</v>
      </c>
      <c r="AR28" s="28">
        <f t="shared" si="20"/>
        <v>1934090.9090909092</v>
      </c>
      <c r="AS28" s="28">
        <f t="shared" si="21"/>
        <v>1951680.6722689075</v>
      </c>
      <c r="AT28" s="21">
        <f t="shared" si="5"/>
        <v>2179367.6704717833</v>
      </c>
      <c r="AU28" s="21">
        <f t="shared" si="6"/>
        <v>2469605.7481005359</v>
      </c>
      <c r="AV28" s="21">
        <f t="shared" si="7"/>
        <v>2242659.1259339047</v>
      </c>
    </row>
    <row r="29" spans="2:48">
      <c r="B29" t="str">
        <f>C8</f>
        <v>08 Telemark (-2019)</v>
      </c>
      <c r="C29" s="10" t="s">
        <v>715</v>
      </c>
      <c r="D29" s="28">
        <f t="shared" ref="D29:O34" si="22">_xlfn.XLOOKUP($C29,$C$269:$C$295,D$269:D$295,"-")</f>
        <v>655</v>
      </c>
      <c r="E29" s="28">
        <f t="shared" si="22"/>
        <v>527</v>
      </c>
      <c r="F29" s="28">
        <f t="shared" si="22"/>
        <v>627</v>
      </c>
      <c r="G29" s="28">
        <f t="shared" si="22"/>
        <v>604</v>
      </c>
      <c r="H29" s="28">
        <f t="shared" si="22"/>
        <v>530</v>
      </c>
      <c r="I29" s="28">
        <f t="shared" si="22"/>
        <v>484</v>
      </c>
      <c r="J29" s="28">
        <f t="shared" si="22"/>
        <v>531</v>
      </c>
      <c r="K29" s="28">
        <f t="shared" si="22"/>
        <v>582</v>
      </c>
      <c r="L29" s="28">
        <f t="shared" si="22"/>
        <v>592</v>
      </c>
      <c r="M29" s="28">
        <f t="shared" si="22"/>
        <v>621</v>
      </c>
      <c r="N29" s="28">
        <f t="shared" si="22"/>
        <v>569</v>
      </c>
      <c r="O29" s="28">
        <f t="shared" si="22"/>
        <v>716</v>
      </c>
      <c r="P29" s="21">
        <f t="shared" si="1"/>
        <v>731.90071848465061</v>
      </c>
      <c r="Q29" s="21">
        <f t="shared" si="1"/>
        <v>788.95623775310264</v>
      </c>
      <c r="R29" s="21">
        <f t="shared" si="1"/>
        <v>876.41018941868072</v>
      </c>
      <c r="S29" s="28">
        <f t="shared" ref="S29:AD34" si="23">_xlfn.XLOOKUP($C29,$C$269:$C$295,S$269:S$295,"-")</f>
        <v>139</v>
      </c>
      <c r="T29" s="28">
        <f t="shared" si="23"/>
        <v>128</v>
      </c>
      <c r="U29" s="28">
        <f t="shared" si="23"/>
        <v>142</v>
      </c>
      <c r="V29" s="28">
        <f t="shared" si="23"/>
        <v>150</v>
      </c>
      <c r="W29" s="28">
        <f t="shared" si="23"/>
        <v>195</v>
      </c>
      <c r="X29" s="28">
        <f t="shared" si="23"/>
        <v>203</v>
      </c>
      <c r="Y29" s="28">
        <f t="shared" si="23"/>
        <v>212</v>
      </c>
      <c r="Z29" s="28">
        <f t="shared" si="23"/>
        <v>222</v>
      </c>
      <c r="AA29" s="28">
        <f t="shared" si="23"/>
        <v>230</v>
      </c>
      <c r="AB29" s="28">
        <f t="shared" si="23"/>
        <v>247</v>
      </c>
      <c r="AC29" s="28">
        <f t="shared" si="23"/>
        <v>247</v>
      </c>
      <c r="AD29" s="28">
        <f t="shared" si="23"/>
        <v>268</v>
      </c>
      <c r="AE29" s="26">
        <f t="shared" si="3"/>
        <v>267.53146853146853</v>
      </c>
      <c r="AF29" s="26">
        <f t="shared" si="3"/>
        <v>286.74125874125872</v>
      </c>
      <c r="AG29" s="26">
        <f t="shared" si="3"/>
        <v>303.60839160839157</v>
      </c>
      <c r="AH29" s="28">
        <f t="shared" si="8"/>
        <v>4712230.2158273384</v>
      </c>
      <c r="AI29" s="28">
        <f t="shared" si="11"/>
        <v>4117187.5</v>
      </c>
      <c r="AJ29" s="28">
        <f t="shared" si="12"/>
        <v>4415492.9577464787</v>
      </c>
      <c r="AK29" s="28">
        <f t="shared" si="13"/>
        <v>4026666.6666666665</v>
      </c>
      <c r="AL29" s="28">
        <f t="shared" si="14"/>
        <v>2717948.717948718</v>
      </c>
      <c r="AM29" s="28">
        <f t="shared" si="15"/>
        <v>2384236.4532019706</v>
      </c>
      <c r="AN29" s="28">
        <f t="shared" si="16"/>
        <v>2504716.9811320757</v>
      </c>
      <c r="AO29" s="28">
        <f t="shared" si="17"/>
        <v>2621621.6216216218</v>
      </c>
      <c r="AP29" s="28">
        <f t="shared" si="18"/>
        <v>2573913.0434782607</v>
      </c>
      <c r="AQ29" s="28">
        <f t="shared" si="19"/>
        <v>2514170.04048583</v>
      </c>
      <c r="AR29" s="28">
        <f t="shared" si="20"/>
        <v>2303643.7246963563</v>
      </c>
      <c r="AS29" s="28">
        <f t="shared" si="21"/>
        <v>2671641.7910447763</v>
      </c>
      <c r="AT29" s="21">
        <f t="shared" si="5"/>
        <v>2735755.6197115569</v>
      </c>
      <c r="AU29" s="21">
        <f t="shared" si="6"/>
        <v>2751456.9797749901</v>
      </c>
      <c r="AV29" s="21">
        <f t="shared" si="7"/>
        <v>2886646.7912030439</v>
      </c>
    </row>
    <row r="30" spans="2:48">
      <c r="B30" t="str">
        <f>C8</f>
        <v>08 Telemark (-2019)</v>
      </c>
      <c r="C30" s="10" t="s">
        <v>733</v>
      </c>
      <c r="D30" s="28">
        <f t="shared" si="22"/>
        <v>0</v>
      </c>
      <c r="E30" s="28">
        <f t="shared" si="22"/>
        <v>0</v>
      </c>
      <c r="F30" s="28">
        <f t="shared" si="22"/>
        <v>0</v>
      </c>
      <c r="G30" s="28">
        <f t="shared" si="22"/>
        <v>0</v>
      </c>
      <c r="H30" s="28">
        <f t="shared" si="22"/>
        <v>0</v>
      </c>
      <c r="I30" s="28">
        <f t="shared" si="22"/>
        <v>0</v>
      </c>
      <c r="J30" s="28">
        <f t="shared" si="22"/>
        <v>0</v>
      </c>
      <c r="K30" s="28">
        <f t="shared" si="22"/>
        <v>0</v>
      </c>
      <c r="L30" s="28">
        <f t="shared" si="22"/>
        <v>0</v>
      </c>
      <c r="M30" s="28">
        <f t="shared" si="22"/>
        <v>0</v>
      </c>
      <c r="N30" s="28">
        <f t="shared" si="22"/>
        <v>0</v>
      </c>
      <c r="O30" s="28">
        <f t="shared" si="22"/>
        <v>0</v>
      </c>
      <c r="P30" s="21" t="str">
        <f t="shared" si="1"/>
        <v>-</v>
      </c>
      <c r="Q30" s="21" t="str">
        <f t="shared" si="1"/>
        <v>-</v>
      </c>
      <c r="R30" s="21" t="str">
        <f t="shared" si="1"/>
        <v>-</v>
      </c>
      <c r="S30" s="28">
        <f t="shared" si="23"/>
        <v>0</v>
      </c>
      <c r="T30" s="28">
        <f t="shared" si="23"/>
        <v>0</v>
      </c>
      <c r="U30" s="28">
        <f t="shared" si="23"/>
        <v>0</v>
      </c>
      <c r="V30" s="28">
        <f t="shared" si="23"/>
        <v>0</v>
      </c>
      <c r="W30" s="28">
        <f t="shared" si="23"/>
        <v>0</v>
      </c>
      <c r="X30" s="28">
        <f t="shared" si="23"/>
        <v>0</v>
      </c>
      <c r="Y30" s="28">
        <f t="shared" si="23"/>
        <v>0</v>
      </c>
      <c r="Z30" s="28">
        <f t="shared" si="23"/>
        <v>0</v>
      </c>
      <c r="AA30" s="28">
        <f t="shared" si="23"/>
        <v>0</v>
      </c>
      <c r="AB30" s="28">
        <f t="shared" si="23"/>
        <v>0</v>
      </c>
      <c r="AC30" s="28">
        <f t="shared" si="23"/>
        <v>0</v>
      </c>
      <c r="AD30" s="28">
        <f t="shared" si="23"/>
        <v>0</v>
      </c>
      <c r="AE30" s="26" t="str">
        <f t="shared" si="3"/>
        <v>-</v>
      </c>
      <c r="AF30" s="26" t="str">
        <f t="shared" si="3"/>
        <v>-</v>
      </c>
      <c r="AG30" s="26" t="str">
        <f t="shared" si="3"/>
        <v>-</v>
      </c>
      <c r="AH30" s="28" t="str">
        <f t="shared" si="8"/>
        <v>-</v>
      </c>
      <c r="AI30" s="28" t="str">
        <f t="shared" si="11"/>
        <v>-</v>
      </c>
      <c r="AJ30" s="28" t="str">
        <f t="shared" si="12"/>
        <v>-</v>
      </c>
      <c r="AK30" s="28" t="str">
        <f t="shared" si="13"/>
        <v>-</v>
      </c>
      <c r="AL30" s="28" t="str">
        <f t="shared" si="14"/>
        <v>-</v>
      </c>
      <c r="AM30" s="28" t="str">
        <f t="shared" si="15"/>
        <v>-</v>
      </c>
      <c r="AN30" s="28" t="str">
        <f t="shared" si="16"/>
        <v>-</v>
      </c>
      <c r="AO30" s="28" t="str">
        <f t="shared" si="17"/>
        <v>-</v>
      </c>
      <c r="AP30" s="28" t="str">
        <f t="shared" si="18"/>
        <v>-</v>
      </c>
      <c r="AQ30" s="28" t="str">
        <f t="shared" si="19"/>
        <v>-</v>
      </c>
      <c r="AR30" s="28" t="str">
        <f t="shared" si="20"/>
        <v>-</v>
      </c>
      <c r="AS30" s="28" t="str">
        <f t="shared" si="21"/>
        <v>-</v>
      </c>
      <c r="AT30" s="21" t="str">
        <f t="shared" si="5"/>
        <v>-</v>
      </c>
      <c r="AU30" s="21" t="str">
        <f t="shared" si="6"/>
        <v>-</v>
      </c>
      <c r="AV30" s="21" t="str">
        <f t="shared" si="7"/>
        <v>-</v>
      </c>
    </row>
    <row r="31" spans="2:48">
      <c r="B31" t="str">
        <f>C8</f>
        <v>08 Telemark (-2019)</v>
      </c>
      <c r="C31" s="10" t="s">
        <v>96</v>
      </c>
      <c r="D31" s="28">
        <f t="shared" si="22"/>
        <v>229</v>
      </c>
      <c r="E31" s="28">
        <f t="shared" si="22"/>
        <v>302</v>
      </c>
      <c r="F31" s="28">
        <f t="shared" si="22"/>
        <v>282</v>
      </c>
      <c r="G31" s="28">
        <f t="shared" si="22"/>
        <v>264</v>
      </c>
      <c r="H31" s="28">
        <f t="shared" si="22"/>
        <v>238</v>
      </c>
      <c r="I31" s="28">
        <f t="shared" si="22"/>
        <v>258</v>
      </c>
      <c r="J31" s="28">
        <f t="shared" si="22"/>
        <v>257</v>
      </c>
      <c r="K31" s="28">
        <f t="shared" si="22"/>
        <v>259</v>
      </c>
      <c r="L31" s="28">
        <f t="shared" si="22"/>
        <v>218</v>
      </c>
      <c r="M31" s="28">
        <f t="shared" si="22"/>
        <v>242</v>
      </c>
      <c r="N31" s="28">
        <f t="shared" si="22"/>
        <v>0</v>
      </c>
      <c r="O31" s="28">
        <f t="shared" si="22"/>
        <v>0</v>
      </c>
      <c r="P31" s="21">
        <f t="shared" si="1"/>
        <v>0</v>
      </c>
      <c r="Q31" s="21">
        <f t="shared" si="1"/>
        <v>0</v>
      </c>
      <c r="R31" s="21">
        <f t="shared" si="1"/>
        <v>0</v>
      </c>
      <c r="S31" s="28">
        <f t="shared" si="23"/>
        <v>202</v>
      </c>
      <c r="T31" s="28">
        <f t="shared" si="23"/>
        <v>214</v>
      </c>
      <c r="U31" s="28">
        <f t="shared" si="23"/>
        <v>196</v>
      </c>
      <c r="V31" s="28">
        <f t="shared" si="23"/>
        <v>177</v>
      </c>
      <c r="W31" s="28">
        <f t="shared" si="23"/>
        <v>199</v>
      </c>
      <c r="X31" s="28">
        <f t="shared" si="23"/>
        <v>208</v>
      </c>
      <c r="Y31" s="28">
        <f t="shared" si="23"/>
        <v>213</v>
      </c>
      <c r="Z31" s="28">
        <f t="shared" si="23"/>
        <v>221</v>
      </c>
      <c r="AA31" s="28">
        <f t="shared" si="23"/>
        <v>181</v>
      </c>
      <c r="AB31" s="28">
        <f t="shared" si="23"/>
        <v>208</v>
      </c>
      <c r="AC31" s="28">
        <f t="shared" si="23"/>
        <v>0</v>
      </c>
      <c r="AD31" s="28">
        <f t="shared" si="23"/>
        <v>0</v>
      </c>
      <c r="AE31" s="26">
        <f t="shared" si="3"/>
        <v>0</v>
      </c>
      <c r="AF31" s="26">
        <f t="shared" si="3"/>
        <v>0</v>
      </c>
      <c r="AG31" s="26">
        <f t="shared" si="3"/>
        <v>0</v>
      </c>
      <c r="AH31" s="28">
        <f t="shared" si="8"/>
        <v>1133663.3663366337</v>
      </c>
      <c r="AI31" s="28">
        <f t="shared" si="11"/>
        <v>1411214.9532710281</v>
      </c>
      <c r="AJ31" s="28">
        <f t="shared" si="12"/>
        <v>1438775.5102040817</v>
      </c>
      <c r="AK31" s="28">
        <f t="shared" si="13"/>
        <v>1491525.4237288137</v>
      </c>
      <c r="AL31" s="28">
        <f t="shared" si="14"/>
        <v>1195979.8994974873</v>
      </c>
      <c r="AM31" s="28">
        <f t="shared" si="15"/>
        <v>1240384.6153846155</v>
      </c>
      <c r="AN31" s="28">
        <f t="shared" si="16"/>
        <v>1206572.7699530516</v>
      </c>
      <c r="AO31" s="28">
        <f t="shared" si="17"/>
        <v>1171945.7013574662</v>
      </c>
      <c r="AP31" s="28">
        <f t="shared" si="18"/>
        <v>1204419.8895027624</v>
      </c>
      <c r="AQ31" s="28">
        <f t="shared" si="19"/>
        <v>1163461.5384615385</v>
      </c>
      <c r="AR31" s="28" t="str">
        <f t="shared" si="20"/>
        <v>-</v>
      </c>
      <c r="AS31" s="28" t="str">
        <f t="shared" si="21"/>
        <v>-</v>
      </c>
      <c r="AT31" s="21" t="str">
        <f t="shared" si="5"/>
        <v>-</v>
      </c>
      <c r="AU31" s="21" t="str">
        <f t="shared" si="6"/>
        <v>-</v>
      </c>
      <c r="AV31" s="21" t="str">
        <f t="shared" si="7"/>
        <v>-</v>
      </c>
    </row>
    <row r="32" spans="2:48">
      <c r="B32" t="str">
        <f>C8</f>
        <v>08 Telemark (-2019)</v>
      </c>
      <c r="C32" s="10" t="s">
        <v>716</v>
      </c>
      <c r="D32" s="28">
        <f t="shared" si="22"/>
        <v>0</v>
      </c>
      <c r="E32" s="28">
        <f t="shared" si="22"/>
        <v>0</v>
      </c>
      <c r="F32" s="28">
        <f t="shared" si="22"/>
        <v>0</v>
      </c>
      <c r="G32" s="28">
        <f t="shared" si="22"/>
        <v>0</v>
      </c>
      <c r="H32" s="28">
        <f t="shared" si="22"/>
        <v>0</v>
      </c>
      <c r="I32" s="28">
        <f t="shared" si="22"/>
        <v>0</v>
      </c>
      <c r="J32" s="28">
        <f t="shared" si="22"/>
        <v>0</v>
      </c>
      <c r="K32" s="28">
        <f t="shared" si="22"/>
        <v>0</v>
      </c>
      <c r="L32" s="28">
        <f t="shared" si="22"/>
        <v>0</v>
      </c>
      <c r="M32" s="28">
        <f t="shared" si="22"/>
        <v>0</v>
      </c>
      <c r="N32" s="28">
        <f t="shared" si="22"/>
        <v>186</v>
      </c>
      <c r="O32" s="28">
        <f t="shared" si="22"/>
        <v>155</v>
      </c>
      <c r="P32" s="21">
        <f t="shared" si="1"/>
        <v>0</v>
      </c>
      <c r="Q32" s="21" t="str">
        <f t="shared" si="1"/>
        <v>-</v>
      </c>
      <c r="R32" s="21" t="str">
        <f t="shared" si="1"/>
        <v>-</v>
      </c>
      <c r="S32" s="28">
        <f t="shared" si="23"/>
        <v>0</v>
      </c>
      <c r="T32" s="28">
        <f t="shared" si="23"/>
        <v>0</v>
      </c>
      <c r="U32" s="28">
        <f t="shared" si="23"/>
        <v>0</v>
      </c>
      <c r="V32" s="28">
        <f t="shared" si="23"/>
        <v>0</v>
      </c>
      <c r="W32" s="28">
        <f t="shared" si="23"/>
        <v>0</v>
      </c>
      <c r="X32" s="28">
        <f t="shared" si="23"/>
        <v>0</v>
      </c>
      <c r="Y32" s="28">
        <f t="shared" si="23"/>
        <v>0</v>
      </c>
      <c r="Z32" s="28">
        <f t="shared" si="23"/>
        <v>0</v>
      </c>
      <c r="AA32" s="28">
        <f t="shared" si="23"/>
        <v>0</v>
      </c>
      <c r="AB32" s="28">
        <f t="shared" si="23"/>
        <v>0</v>
      </c>
      <c r="AC32" s="28">
        <f t="shared" si="23"/>
        <v>99</v>
      </c>
      <c r="AD32" s="28">
        <f t="shared" si="23"/>
        <v>81</v>
      </c>
      <c r="AE32" s="26">
        <f t="shared" si="3"/>
        <v>0</v>
      </c>
      <c r="AF32" s="26" t="str">
        <f t="shared" si="3"/>
        <v>-</v>
      </c>
      <c r="AG32" s="26" t="str">
        <f t="shared" si="3"/>
        <v>-</v>
      </c>
      <c r="AH32" s="28" t="str">
        <f t="shared" si="8"/>
        <v>-</v>
      </c>
      <c r="AI32" s="28" t="str">
        <f t="shared" si="11"/>
        <v>-</v>
      </c>
      <c r="AJ32" s="28" t="str">
        <f t="shared" si="12"/>
        <v>-</v>
      </c>
      <c r="AK32" s="28" t="str">
        <f t="shared" si="13"/>
        <v>-</v>
      </c>
      <c r="AL32" s="28" t="str">
        <f t="shared" si="14"/>
        <v>-</v>
      </c>
      <c r="AM32" s="28" t="str">
        <f t="shared" si="15"/>
        <v>-</v>
      </c>
      <c r="AN32" s="28" t="str">
        <f t="shared" si="16"/>
        <v>-</v>
      </c>
      <c r="AO32" s="28" t="str">
        <f t="shared" si="17"/>
        <v>-</v>
      </c>
      <c r="AP32" s="28" t="str">
        <f t="shared" si="18"/>
        <v>-</v>
      </c>
      <c r="AQ32" s="28" t="str">
        <f t="shared" si="19"/>
        <v>-</v>
      </c>
      <c r="AR32" s="28">
        <f t="shared" si="20"/>
        <v>1878787.8787878789</v>
      </c>
      <c r="AS32" s="28">
        <f t="shared" si="21"/>
        <v>1913580.2469135802</v>
      </c>
      <c r="AT32" s="21" t="str">
        <f t="shared" si="5"/>
        <v>-</v>
      </c>
      <c r="AU32" s="21" t="str">
        <f t="shared" si="6"/>
        <v>-</v>
      </c>
      <c r="AV32" s="21" t="str">
        <f t="shared" si="7"/>
        <v>-</v>
      </c>
    </row>
    <row r="33" spans="2:48">
      <c r="B33" t="str">
        <f>C8</f>
        <v>08 Telemark (-2019)</v>
      </c>
      <c r="C33" s="37" t="s">
        <v>744</v>
      </c>
      <c r="D33" s="40">
        <f t="shared" si="22"/>
        <v>0</v>
      </c>
      <c r="E33" s="40">
        <f t="shared" si="22"/>
        <v>0</v>
      </c>
      <c r="F33" s="40">
        <f t="shared" si="22"/>
        <v>0</v>
      </c>
      <c r="G33" s="40">
        <f t="shared" si="22"/>
        <v>0</v>
      </c>
      <c r="H33" s="40">
        <f t="shared" si="22"/>
        <v>0</v>
      </c>
      <c r="I33" s="40">
        <f t="shared" si="22"/>
        <v>0</v>
      </c>
      <c r="J33" s="40">
        <f t="shared" si="22"/>
        <v>0</v>
      </c>
      <c r="K33" s="40">
        <f t="shared" si="22"/>
        <v>0</v>
      </c>
      <c r="L33" s="40">
        <f t="shared" si="22"/>
        <v>0</v>
      </c>
      <c r="M33" s="40">
        <f t="shared" si="22"/>
        <v>0</v>
      </c>
      <c r="N33" s="40">
        <f t="shared" si="22"/>
        <v>0</v>
      </c>
      <c r="O33" s="40">
        <f t="shared" si="22"/>
        <v>0</v>
      </c>
      <c r="P33" s="39" t="str">
        <f t="shared" si="1"/>
        <v>-</v>
      </c>
      <c r="Q33" s="39" t="str">
        <f t="shared" si="1"/>
        <v>-</v>
      </c>
      <c r="R33" s="39" t="str">
        <f t="shared" si="1"/>
        <v>-</v>
      </c>
      <c r="S33" s="40">
        <f t="shared" si="23"/>
        <v>0</v>
      </c>
      <c r="T33" s="40">
        <f t="shared" si="23"/>
        <v>0</v>
      </c>
      <c r="U33" s="40">
        <f t="shared" si="23"/>
        <v>0</v>
      </c>
      <c r="V33" s="40">
        <f t="shared" si="23"/>
        <v>0</v>
      </c>
      <c r="W33" s="40">
        <f t="shared" si="23"/>
        <v>0</v>
      </c>
      <c r="X33" s="40">
        <f t="shared" si="23"/>
        <v>0</v>
      </c>
      <c r="Y33" s="40">
        <f t="shared" si="23"/>
        <v>0</v>
      </c>
      <c r="Z33" s="40">
        <f t="shared" si="23"/>
        <v>0</v>
      </c>
      <c r="AA33" s="40">
        <f t="shared" si="23"/>
        <v>0</v>
      </c>
      <c r="AB33" s="40">
        <f t="shared" si="23"/>
        <v>0</v>
      </c>
      <c r="AC33" s="40">
        <f t="shared" si="23"/>
        <v>0</v>
      </c>
      <c r="AD33" s="40">
        <f t="shared" si="23"/>
        <v>0</v>
      </c>
      <c r="AE33" s="41" t="str">
        <f t="shared" si="3"/>
        <v>-</v>
      </c>
      <c r="AF33" s="41" t="str">
        <f t="shared" si="3"/>
        <v>-</v>
      </c>
      <c r="AG33" s="41" t="str">
        <f t="shared" si="3"/>
        <v>-</v>
      </c>
      <c r="AH33" s="40" t="str">
        <f t="shared" si="8"/>
        <v>-</v>
      </c>
      <c r="AI33" s="40" t="str">
        <f t="shared" si="11"/>
        <v>-</v>
      </c>
      <c r="AJ33" s="40" t="str">
        <f t="shared" si="12"/>
        <v>-</v>
      </c>
      <c r="AK33" s="40" t="str">
        <f t="shared" si="13"/>
        <v>-</v>
      </c>
      <c r="AL33" s="40" t="str">
        <f t="shared" si="14"/>
        <v>-</v>
      </c>
      <c r="AM33" s="40" t="str">
        <f t="shared" si="15"/>
        <v>-</v>
      </c>
      <c r="AN33" s="40" t="str">
        <f t="shared" si="16"/>
        <v>-</v>
      </c>
      <c r="AO33" s="40" t="str">
        <f t="shared" si="17"/>
        <v>-</v>
      </c>
      <c r="AP33" s="40" t="str">
        <f t="shared" si="18"/>
        <v>-</v>
      </c>
      <c r="AQ33" s="40" t="str">
        <f t="shared" si="19"/>
        <v>-</v>
      </c>
      <c r="AR33" s="40" t="str">
        <f t="shared" si="20"/>
        <v>-</v>
      </c>
      <c r="AS33" s="40" t="str">
        <f t="shared" si="21"/>
        <v>-</v>
      </c>
      <c r="AT33" s="39" t="str">
        <f t="shared" si="5"/>
        <v>-</v>
      </c>
      <c r="AU33" s="39" t="str">
        <f t="shared" si="6"/>
        <v>-</v>
      </c>
      <c r="AV33" s="39" t="str">
        <f t="shared" si="7"/>
        <v>-</v>
      </c>
    </row>
    <row r="34" spans="2:48">
      <c r="B34" t="str">
        <f>C8</f>
        <v>08 Telemark (-2019)</v>
      </c>
      <c r="C34" s="20" t="s">
        <v>713</v>
      </c>
      <c r="D34" s="29">
        <f t="shared" si="22"/>
        <v>51183</v>
      </c>
      <c r="E34" s="29">
        <f t="shared" si="22"/>
        <v>48884</v>
      </c>
      <c r="F34" s="29">
        <f t="shared" si="22"/>
        <v>51472</v>
      </c>
      <c r="G34" s="29">
        <f t="shared" si="22"/>
        <v>51737</v>
      </c>
      <c r="H34" s="29">
        <f t="shared" si="22"/>
        <v>53232</v>
      </c>
      <c r="I34" s="29">
        <f t="shared" si="22"/>
        <v>55740</v>
      </c>
      <c r="J34" s="29">
        <f t="shared" si="22"/>
        <v>57692</v>
      </c>
      <c r="K34" s="29">
        <f t="shared" si="22"/>
        <v>62342</v>
      </c>
      <c r="L34" s="29">
        <f t="shared" si="22"/>
        <v>62442</v>
      </c>
      <c r="M34" s="29">
        <f t="shared" si="22"/>
        <v>65409</v>
      </c>
      <c r="N34" s="29">
        <f t="shared" si="22"/>
        <v>70772</v>
      </c>
      <c r="O34" s="29">
        <f t="shared" si="22"/>
        <v>72842</v>
      </c>
      <c r="P34" s="22">
        <f t="shared" si="1"/>
        <v>71586.02170401359</v>
      </c>
      <c r="Q34" s="22">
        <f t="shared" si="1"/>
        <v>80769.662593712463</v>
      </c>
      <c r="R34" s="22">
        <f t="shared" si="1"/>
        <v>89798.138011017683</v>
      </c>
      <c r="S34" s="29">
        <f t="shared" si="23"/>
        <v>29917</v>
      </c>
      <c r="T34" s="29">
        <f t="shared" si="23"/>
        <v>30351</v>
      </c>
      <c r="U34" s="29">
        <f t="shared" si="23"/>
        <v>30900</v>
      </c>
      <c r="V34" s="29">
        <f t="shared" si="23"/>
        <v>32223</v>
      </c>
      <c r="W34" s="29">
        <f t="shared" si="23"/>
        <v>33992</v>
      </c>
      <c r="X34" s="29">
        <f t="shared" si="23"/>
        <v>35318</v>
      </c>
      <c r="Y34" s="29">
        <f t="shared" si="23"/>
        <v>36666</v>
      </c>
      <c r="Z34" s="29">
        <f t="shared" si="23"/>
        <v>37331</v>
      </c>
      <c r="AA34" s="29">
        <f t="shared" si="23"/>
        <v>38737</v>
      </c>
      <c r="AB34" s="29">
        <f t="shared" si="23"/>
        <v>40119</v>
      </c>
      <c r="AC34" s="29">
        <f t="shared" si="23"/>
        <v>42242</v>
      </c>
      <c r="AD34" s="29">
        <f t="shared" si="23"/>
        <v>44616</v>
      </c>
      <c r="AE34" s="27">
        <f t="shared" si="3"/>
        <v>43761.273281185677</v>
      </c>
      <c r="AF34" s="27">
        <f t="shared" si="3"/>
        <v>46698.12081789488</v>
      </c>
      <c r="AG34" s="27">
        <f t="shared" si="3"/>
        <v>50433.366378482227</v>
      </c>
      <c r="AH34" s="29">
        <f t="shared" si="8"/>
        <v>1710833.3054784904</v>
      </c>
      <c r="AI34" s="29">
        <f t="shared" si="11"/>
        <v>1610622.3847649172</v>
      </c>
      <c r="AJ34" s="29">
        <f t="shared" si="12"/>
        <v>1665760.5177993528</v>
      </c>
      <c r="AK34" s="29">
        <f t="shared" si="13"/>
        <v>1605592.2788070634</v>
      </c>
      <c r="AL34" s="29">
        <f t="shared" si="14"/>
        <v>1566015.5330666038</v>
      </c>
      <c r="AM34" s="29">
        <f t="shared" si="15"/>
        <v>1578232.0629707233</v>
      </c>
      <c r="AN34" s="29">
        <f t="shared" si="16"/>
        <v>1573446.7899416352</v>
      </c>
      <c r="AO34" s="29">
        <f t="shared" si="17"/>
        <v>1669979.373710857</v>
      </c>
      <c r="AP34" s="29">
        <f t="shared" si="18"/>
        <v>1611947.2339107313</v>
      </c>
      <c r="AQ34" s="29">
        <f t="shared" si="19"/>
        <v>1630374.635459508</v>
      </c>
      <c r="AR34" s="29">
        <f t="shared" si="20"/>
        <v>1675394.1574736044</v>
      </c>
      <c r="AS34" s="29">
        <f t="shared" si="21"/>
        <v>1632642.9980276134</v>
      </c>
      <c r="AT34" s="22">
        <f t="shared" si="5"/>
        <v>1635830.4120641444</v>
      </c>
      <c r="AU34" s="22">
        <f t="shared" si="6"/>
        <v>1729612.6948808881</v>
      </c>
      <c r="AV34" s="22">
        <f t="shared" si="7"/>
        <v>1780530.3206833072</v>
      </c>
    </row>
    <row r="35" spans="2:48">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row>
    <row r="36" spans="2:48">
      <c r="B36" t="str">
        <f>C36</f>
        <v>0 Hele landet</v>
      </c>
      <c r="C36" s="11" t="s">
        <v>712</v>
      </c>
      <c r="D36" s="32"/>
      <c r="E36" s="32"/>
      <c r="F36" s="32"/>
      <c r="G36" s="32"/>
      <c r="H36" s="32"/>
      <c r="I36" s="32"/>
      <c r="J36" s="33"/>
      <c r="K36" s="33"/>
      <c r="L36" s="33"/>
      <c r="M36" s="33"/>
      <c r="N36" s="33"/>
      <c r="O36" s="33"/>
      <c r="P36" s="33"/>
      <c r="Q36" s="33"/>
      <c r="R36" s="33"/>
      <c r="S36" s="32"/>
      <c r="T36" s="32"/>
      <c r="U36" s="32"/>
      <c r="V36" s="32"/>
      <c r="W36" s="32"/>
      <c r="X36" s="32"/>
      <c r="Y36" s="33"/>
      <c r="Z36" s="33"/>
      <c r="AA36" s="33"/>
      <c r="AB36" s="33"/>
      <c r="AC36" s="33"/>
      <c r="AD36" s="33"/>
      <c r="AE36" s="33"/>
      <c r="AF36" s="33"/>
      <c r="AG36" s="33"/>
      <c r="AH36" s="32"/>
      <c r="AI36" s="32"/>
      <c r="AJ36" s="32"/>
      <c r="AK36" s="32"/>
      <c r="AL36" s="32"/>
      <c r="AM36" s="32"/>
      <c r="AN36" s="33"/>
      <c r="AO36" s="33"/>
      <c r="AP36" s="33"/>
      <c r="AQ36" s="33"/>
      <c r="AR36" s="33"/>
      <c r="AS36" s="33"/>
      <c r="AT36" s="33"/>
      <c r="AU36" s="33"/>
      <c r="AV36" s="33"/>
    </row>
    <row r="37" spans="2:48">
      <c r="B37" t="str">
        <f>C36</f>
        <v>0 Hele landet</v>
      </c>
      <c r="C37" s="10" t="s">
        <v>717</v>
      </c>
      <c r="D37" s="28">
        <f t="shared" ref="D37:M46" si="24">_xlfn.XLOOKUP($C37,$C$188:$C$214,D$188:D$214,"-")</f>
        <v>667080</v>
      </c>
      <c r="E37" s="28">
        <f t="shared" si="24"/>
        <v>479965</v>
      </c>
      <c r="F37" s="28">
        <f t="shared" si="24"/>
        <v>529698</v>
      </c>
      <c r="G37" s="28">
        <f t="shared" si="24"/>
        <v>654338</v>
      </c>
      <c r="H37" s="28">
        <f t="shared" si="24"/>
        <v>690275</v>
      </c>
      <c r="I37" s="28">
        <f t="shared" si="24"/>
        <v>677252</v>
      </c>
      <c r="J37" s="28">
        <f t="shared" si="24"/>
        <v>633518</v>
      </c>
      <c r="K37" s="28">
        <f t="shared" si="24"/>
        <v>518406</v>
      </c>
      <c r="L37" s="28">
        <f t="shared" si="24"/>
        <v>414572</v>
      </c>
      <c r="M37" s="28">
        <f t="shared" si="24"/>
        <v>513050</v>
      </c>
      <c r="N37" s="28">
        <f t="shared" ref="N37:W46" si="25">_xlfn.XLOOKUP($C37,$C$188:$C$214,N$188:N$214,"-")</f>
        <v>635382</v>
      </c>
      <c r="O37" s="28">
        <f t="shared" si="25"/>
        <v>524321</v>
      </c>
      <c r="P37" s="28">
        <f t="shared" si="25"/>
        <v>403434</v>
      </c>
      <c r="Q37" s="28">
        <f t="shared" si="25"/>
        <v>1015429</v>
      </c>
      <c r="R37" s="28">
        <f t="shared" si="25"/>
        <v>2055092</v>
      </c>
      <c r="S37" s="28">
        <f t="shared" si="25"/>
        <v>44568</v>
      </c>
      <c r="T37" s="28">
        <f t="shared" si="25"/>
        <v>51976</v>
      </c>
      <c r="U37" s="28">
        <f t="shared" si="25"/>
        <v>54393</v>
      </c>
      <c r="V37" s="28">
        <f t="shared" si="25"/>
        <v>61663</v>
      </c>
      <c r="W37" s="28">
        <f t="shared" si="25"/>
        <v>69988</v>
      </c>
      <c r="X37" s="28">
        <f t="shared" ref="X37:AG46" si="26">_xlfn.XLOOKUP($C37,$C$188:$C$214,X$188:X$214,"-")</f>
        <v>78665</v>
      </c>
      <c r="Y37" s="28">
        <f t="shared" si="26"/>
        <v>81905</v>
      </c>
      <c r="Z37" s="28">
        <f t="shared" si="26"/>
        <v>77361</v>
      </c>
      <c r="AA37" s="28">
        <f t="shared" si="26"/>
        <v>69534</v>
      </c>
      <c r="AB37" s="28">
        <f t="shared" si="26"/>
        <v>66401</v>
      </c>
      <c r="AC37" s="28">
        <f t="shared" si="26"/>
        <v>69787</v>
      </c>
      <c r="AD37" s="28">
        <f t="shared" si="26"/>
        <v>77201</v>
      </c>
      <c r="AE37" s="28">
        <f t="shared" si="26"/>
        <v>79686</v>
      </c>
      <c r="AF37" s="28">
        <f t="shared" si="26"/>
        <v>82610</v>
      </c>
      <c r="AG37" s="28">
        <f t="shared" si="26"/>
        <v>90728</v>
      </c>
      <c r="AH37" s="28">
        <f>IFERROR(D37*$AH$4/S37,"-")</f>
        <v>14967689.822294023</v>
      </c>
      <c r="AI37" s="28">
        <f t="shared" ref="AI37:AI62" si="27">IFERROR(E37*$AH$4/T37,"-")</f>
        <v>9234358.1653070655</v>
      </c>
      <c r="AJ37" s="28">
        <f t="shared" ref="AJ37:AJ62" si="28">IFERROR(F37*$AH$4/U37,"-")</f>
        <v>9738348.6845733821</v>
      </c>
      <c r="AK37" s="28">
        <f t="shared" ref="AK37:AK62" si="29">IFERROR(G37*$AH$4/V37,"-")</f>
        <v>10611517.441577608</v>
      </c>
      <c r="AL37" s="28">
        <f t="shared" ref="AL37:AL62" si="30">IFERROR(H37*$AH$4/W37,"-")</f>
        <v>9862762.1878036242</v>
      </c>
      <c r="AM37" s="28">
        <f t="shared" ref="AM37:AM62" si="31">IFERROR(I37*$AH$4/X37,"-")</f>
        <v>8609317.9940252975</v>
      </c>
      <c r="AN37" s="28">
        <f t="shared" ref="AN37:AN62" si="32">IFERROR(J37*$AH$4/Y37,"-")</f>
        <v>7734790.3058421342</v>
      </c>
      <c r="AO37" s="28">
        <f t="shared" ref="AO37:AO62" si="33">IFERROR(K37*$AH$4/Z37,"-")</f>
        <v>6701128.4755884744</v>
      </c>
      <c r="AP37" s="28">
        <f t="shared" ref="AP37:AP62" si="34">IFERROR(L37*$AH$4/AA37,"-")</f>
        <v>5962148.0139212469</v>
      </c>
      <c r="AQ37" s="28">
        <f t="shared" ref="AQ37:AQ62" si="35">IFERROR(M37*$AH$4/AB37,"-")</f>
        <v>7726540.2629478471</v>
      </c>
      <c r="AR37" s="28">
        <f t="shared" ref="AR37:AR62" si="36">IFERROR(N37*$AH$4/AC37,"-")</f>
        <v>9104589.6800263654</v>
      </c>
      <c r="AS37" s="28">
        <f t="shared" ref="AS37:AS62" si="37">IFERROR(O37*$AH$4/AD37,"-")</f>
        <v>6791634.8233831171</v>
      </c>
      <c r="AT37" s="28">
        <f t="shared" ref="AT37:AT62" si="38">IFERROR(P37*$AH$4/AE37,"-")</f>
        <v>5062796.4761689631</v>
      </c>
      <c r="AU37" s="28">
        <f t="shared" ref="AU37:AU62" si="39">IFERROR(Q37*$AH$4/AF37,"-")</f>
        <v>12291841.181455029</v>
      </c>
      <c r="AV37" s="28">
        <f t="shared" ref="AV37:AV62" si="40">IFERROR(R37*$AH$4/AG37,"-")</f>
        <v>22651133.057049643</v>
      </c>
    </row>
    <row r="38" spans="2:48">
      <c r="B38" t="str">
        <f>C36</f>
        <v>0 Hele landet</v>
      </c>
      <c r="C38" s="10" t="s">
        <v>742</v>
      </c>
      <c r="D38" s="28">
        <f t="shared" si="24"/>
        <v>197357</v>
      </c>
      <c r="E38" s="28">
        <f t="shared" si="24"/>
        <v>210112</v>
      </c>
      <c r="F38" s="28">
        <f t="shared" si="24"/>
        <v>221767</v>
      </c>
      <c r="G38" s="28">
        <f t="shared" si="24"/>
        <v>238440</v>
      </c>
      <c r="H38" s="28">
        <f t="shared" si="24"/>
        <v>254323</v>
      </c>
      <c r="I38" s="28">
        <f t="shared" si="24"/>
        <v>270395</v>
      </c>
      <c r="J38" s="28">
        <f t="shared" si="24"/>
        <v>286294</v>
      </c>
      <c r="K38" s="28">
        <f t="shared" si="24"/>
        <v>301614</v>
      </c>
      <c r="L38" s="28">
        <f t="shared" si="24"/>
        <v>314019</v>
      </c>
      <c r="M38" s="28">
        <f t="shared" si="24"/>
        <v>328366</v>
      </c>
      <c r="N38" s="28">
        <f t="shared" si="25"/>
        <v>343447</v>
      </c>
      <c r="O38" s="28">
        <f t="shared" si="25"/>
        <v>360622</v>
      </c>
      <c r="P38" s="28">
        <f t="shared" si="25"/>
        <v>366823</v>
      </c>
      <c r="Q38" s="28">
        <f t="shared" si="25"/>
        <v>393144</v>
      </c>
      <c r="R38" s="28">
        <f t="shared" si="25"/>
        <v>417665</v>
      </c>
      <c r="S38" s="28">
        <f t="shared" si="25"/>
        <v>174942</v>
      </c>
      <c r="T38" s="28">
        <f t="shared" si="25"/>
        <v>187277</v>
      </c>
      <c r="U38" s="28">
        <f t="shared" si="25"/>
        <v>197325</v>
      </c>
      <c r="V38" s="28">
        <f t="shared" si="25"/>
        <v>212529</v>
      </c>
      <c r="W38" s="28">
        <f t="shared" si="25"/>
        <v>226494</v>
      </c>
      <c r="X38" s="28">
        <f t="shared" si="26"/>
        <v>241226</v>
      </c>
      <c r="Y38" s="28">
        <f t="shared" si="26"/>
        <v>254666</v>
      </c>
      <c r="Z38" s="28">
        <f t="shared" si="26"/>
        <v>267706</v>
      </c>
      <c r="AA38" s="28">
        <f t="shared" si="26"/>
        <v>277695</v>
      </c>
      <c r="AB38" s="28">
        <f t="shared" si="26"/>
        <v>290702</v>
      </c>
      <c r="AC38" s="28">
        <f t="shared" si="26"/>
        <v>305051</v>
      </c>
      <c r="AD38" s="28">
        <f t="shared" si="26"/>
        <v>321709</v>
      </c>
      <c r="AE38" s="28">
        <f t="shared" si="26"/>
        <v>328151</v>
      </c>
      <c r="AF38" s="28">
        <f t="shared" si="26"/>
        <v>349354</v>
      </c>
      <c r="AG38" s="28">
        <f t="shared" si="26"/>
        <v>371408</v>
      </c>
      <c r="AH38" s="28">
        <f t="shared" ref="AH38:AH62" si="41">IFERROR(D38*$AH$4/S38,"-")</f>
        <v>1128128.1796252471</v>
      </c>
      <c r="AI38" s="28">
        <f t="shared" si="27"/>
        <v>1121931.684082936</v>
      </c>
      <c r="AJ38" s="28">
        <f t="shared" si="28"/>
        <v>1123866.7173444824</v>
      </c>
      <c r="AK38" s="28">
        <f t="shared" si="29"/>
        <v>1121917.4794969158</v>
      </c>
      <c r="AL38" s="28">
        <f t="shared" si="30"/>
        <v>1122868.5969606258</v>
      </c>
      <c r="AM38" s="28">
        <f t="shared" si="31"/>
        <v>1120919.8013481135</v>
      </c>
      <c r="AN38" s="28">
        <f t="shared" si="32"/>
        <v>1124194.0423927812</v>
      </c>
      <c r="AO38" s="28">
        <f t="shared" si="33"/>
        <v>1126661.337437338</v>
      </c>
      <c r="AP38" s="28">
        <f t="shared" si="34"/>
        <v>1130805.3800032409</v>
      </c>
      <c r="AQ38" s="28">
        <f t="shared" si="35"/>
        <v>1129562.232113986</v>
      </c>
      <c r="AR38" s="28">
        <f t="shared" si="36"/>
        <v>1125867.4778971386</v>
      </c>
      <c r="AS38" s="28">
        <f t="shared" si="37"/>
        <v>1120957.1382833554</v>
      </c>
      <c r="AT38" s="28">
        <f t="shared" si="38"/>
        <v>1117848.1857437582</v>
      </c>
      <c r="AU38" s="28">
        <f t="shared" si="39"/>
        <v>1125345.6379489</v>
      </c>
      <c r="AV38" s="28">
        <f t="shared" si="40"/>
        <v>1124544.9747986041</v>
      </c>
    </row>
    <row r="39" spans="2:48">
      <c r="B39" t="str">
        <f>C36</f>
        <v>0 Hele landet</v>
      </c>
      <c r="C39" s="10" t="s">
        <v>732</v>
      </c>
      <c r="D39" s="28">
        <f t="shared" si="24"/>
        <v>184899</v>
      </c>
      <c r="E39" s="28">
        <f t="shared" si="24"/>
        <v>170295</v>
      </c>
      <c r="F39" s="28">
        <f t="shared" si="24"/>
        <v>181877</v>
      </c>
      <c r="G39" s="28">
        <f t="shared" si="24"/>
        <v>184055</v>
      </c>
      <c r="H39" s="28">
        <f t="shared" si="24"/>
        <v>195196</v>
      </c>
      <c r="I39" s="28">
        <f t="shared" si="24"/>
        <v>194847</v>
      </c>
      <c r="J39" s="28">
        <f t="shared" si="24"/>
        <v>210433</v>
      </c>
      <c r="K39" s="28">
        <f t="shared" si="24"/>
        <v>216602</v>
      </c>
      <c r="L39" s="28">
        <f t="shared" si="24"/>
        <v>227142</v>
      </c>
      <c r="M39" s="28">
        <f t="shared" si="24"/>
        <v>233443</v>
      </c>
      <c r="N39" s="28">
        <f t="shared" si="25"/>
        <v>251022</v>
      </c>
      <c r="O39" s="28">
        <f t="shared" si="25"/>
        <v>260554</v>
      </c>
      <c r="P39" s="28">
        <f t="shared" si="25"/>
        <v>281534</v>
      </c>
      <c r="Q39" s="28">
        <f t="shared" si="25"/>
        <v>301172</v>
      </c>
      <c r="R39" s="28">
        <f t="shared" si="25"/>
        <v>318052</v>
      </c>
      <c r="S39" s="28">
        <f t="shared" si="25"/>
        <v>129920</v>
      </c>
      <c r="T39" s="28">
        <f t="shared" si="25"/>
        <v>130909</v>
      </c>
      <c r="U39" s="28">
        <f t="shared" si="25"/>
        <v>133623</v>
      </c>
      <c r="V39" s="28">
        <f t="shared" si="25"/>
        <v>137400</v>
      </c>
      <c r="W39" s="28">
        <f t="shared" si="25"/>
        <v>144526</v>
      </c>
      <c r="X39" s="28">
        <f t="shared" si="26"/>
        <v>150627</v>
      </c>
      <c r="Y39" s="28">
        <f t="shared" si="26"/>
        <v>154201</v>
      </c>
      <c r="Z39" s="28">
        <f t="shared" si="26"/>
        <v>159640</v>
      </c>
      <c r="AA39" s="28">
        <f t="shared" si="26"/>
        <v>163601</v>
      </c>
      <c r="AB39" s="28">
        <f t="shared" si="26"/>
        <v>169312</v>
      </c>
      <c r="AC39" s="28">
        <f t="shared" si="26"/>
        <v>174216</v>
      </c>
      <c r="AD39" s="28">
        <f t="shared" si="26"/>
        <v>179868</v>
      </c>
      <c r="AE39" s="28">
        <f t="shared" si="26"/>
        <v>179729</v>
      </c>
      <c r="AF39" s="28">
        <f t="shared" si="26"/>
        <v>193016</v>
      </c>
      <c r="AG39" s="28">
        <f t="shared" si="26"/>
        <v>204500</v>
      </c>
      <c r="AH39" s="28">
        <f t="shared" si="41"/>
        <v>1423175.8004926108</v>
      </c>
      <c r="AI39" s="28">
        <f t="shared" si="27"/>
        <v>1300865.4867121435</v>
      </c>
      <c r="AJ39" s="28">
        <f t="shared" si="28"/>
        <v>1361120.4657880755</v>
      </c>
      <c r="AK39" s="28">
        <f t="shared" si="29"/>
        <v>1339556.0407569141</v>
      </c>
      <c r="AL39" s="28">
        <f t="shared" si="30"/>
        <v>1350594.3567247416</v>
      </c>
      <c r="AM39" s="28">
        <f t="shared" si="31"/>
        <v>1293572.8654225338</v>
      </c>
      <c r="AN39" s="28">
        <f t="shared" si="32"/>
        <v>1364666.8958048262</v>
      </c>
      <c r="AO39" s="28">
        <f t="shared" si="33"/>
        <v>1356815.3345026309</v>
      </c>
      <c r="AP39" s="28">
        <f t="shared" si="34"/>
        <v>1388390.0465156082</v>
      </c>
      <c r="AQ39" s="28">
        <f t="shared" si="35"/>
        <v>1378774.0975240974</v>
      </c>
      <c r="AR39" s="28">
        <f t="shared" si="36"/>
        <v>1440866.5105386416</v>
      </c>
      <c r="AS39" s="28">
        <f t="shared" si="37"/>
        <v>1448584.5175350814</v>
      </c>
      <c r="AT39" s="28">
        <f t="shared" si="38"/>
        <v>1566436.1344023503</v>
      </c>
      <c r="AU39" s="28">
        <f t="shared" si="39"/>
        <v>1560347.3287188627</v>
      </c>
      <c r="AV39" s="28">
        <f t="shared" si="40"/>
        <v>1555266.5036674817</v>
      </c>
    </row>
    <row r="40" spans="2:48">
      <c r="B40" t="str">
        <f>C36</f>
        <v>0 Hele landet</v>
      </c>
      <c r="C40" s="10" t="s">
        <v>3</v>
      </c>
      <c r="D40" s="28">
        <f t="shared" si="24"/>
        <v>204922</v>
      </c>
      <c r="E40" s="28">
        <f t="shared" si="24"/>
        <v>182306</v>
      </c>
      <c r="F40" s="28">
        <f t="shared" si="24"/>
        <v>189608</v>
      </c>
      <c r="G40" s="28">
        <f t="shared" si="24"/>
        <v>191953</v>
      </c>
      <c r="H40" s="28">
        <f t="shared" si="24"/>
        <v>200074</v>
      </c>
      <c r="I40" s="28">
        <f t="shared" si="24"/>
        <v>207342</v>
      </c>
      <c r="J40" s="28">
        <f t="shared" si="24"/>
        <v>217755</v>
      </c>
      <c r="K40" s="28">
        <f t="shared" si="24"/>
        <v>217910</v>
      </c>
      <c r="L40" s="28">
        <f t="shared" si="24"/>
        <v>207830</v>
      </c>
      <c r="M40" s="28">
        <f t="shared" si="24"/>
        <v>215260</v>
      </c>
      <c r="N40" s="28">
        <f t="shared" si="25"/>
        <v>218314</v>
      </c>
      <c r="O40" s="28">
        <f t="shared" si="25"/>
        <v>225746</v>
      </c>
      <c r="P40" s="28">
        <f t="shared" si="25"/>
        <v>228046</v>
      </c>
      <c r="Q40" s="28">
        <f t="shared" si="25"/>
        <v>242801</v>
      </c>
      <c r="R40" s="28">
        <f t="shared" si="25"/>
        <v>279965</v>
      </c>
      <c r="S40" s="28">
        <f t="shared" si="25"/>
        <v>131670</v>
      </c>
      <c r="T40" s="28">
        <f t="shared" si="25"/>
        <v>126139</v>
      </c>
      <c r="U40" s="28">
        <f t="shared" si="25"/>
        <v>123773</v>
      </c>
      <c r="V40" s="28">
        <f t="shared" si="25"/>
        <v>128966</v>
      </c>
      <c r="W40" s="28">
        <f t="shared" si="25"/>
        <v>137037</v>
      </c>
      <c r="X40" s="28">
        <f t="shared" si="26"/>
        <v>144124</v>
      </c>
      <c r="Y40" s="28">
        <f t="shared" si="26"/>
        <v>149789</v>
      </c>
      <c r="Z40" s="28">
        <f t="shared" si="26"/>
        <v>148300</v>
      </c>
      <c r="AA40" s="28">
        <f t="shared" si="26"/>
        <v>144339</v>
      </c>
      <c r="AB40" s="28">
        <f t="shared" si="26"/>
        <v>143716</v>
      </c>
      <c r="AC40" s="28">
        <f t="shared" si="26"/>
        <v>148898</v>
      </c>
      <c r="AD40" s="28">
        <f t="shared" si="26"/>
        <v>157989</v>
      </c>
      <c r="AE40" s="28">
        <f t="shared" si="26"/>
        <v>155325</v>
      </c>
      <c r="AF40" s="28">
        <f t="shared" si="26"/>
        <v>161717</v>
      </c>
      <c r="AG40" s="28">
        <f t="shared" si="26"/>
        <v>173152</v>
      </c>
      <c r="AH40" s="28">
        <f t="shared" si="41"/>
        <v>1556330.2194881141</v>
      </c>
      <c r="AI40" s="28">
        <f t="shared" si="27"/>
        <v>1445278.6212035927</v>
      </c>
      <c r="AJ40" s="28">
        <f t="shared" si="28"/>
        <v>1531901.1416060044</v>
      </c>
      <c r="AK40" s="28">
        <f t="shared" si="29"/>
        <v>1488400.0434222973</v>
      </c>
      <c r="AL40" s="28">
        <f t="shared" si="30"/>
        <v>1459999.8540540147</v>
      </c>
      <c r="AM40" s="28">
        <f t="shared" si="31"/>
        <v>1438636.1744053732</v>
      </c>
      <c r="AN40" s="28">
        <f t="shared" si="32"/>
        <v>1453744.9345412548</v>
      </c>
      <c r="AO40" s="28">
        <f t="shared" si="33"/>
        <v>1469386.3789615645</v>
      </c>
      <c r="AP40" s="28">
        <f t="shared" si="34"/>
        <v>1439874.1850781839</v>
      </c>
      <c r="AQ40" s="28">
        <f t="shared" si="35"/>
        <v>1497815.1354059395</v>
      </c>
      <c r="AR40" s="28">
        <f t="shared" si="36"/>
        <v>1466198.3371166838</v>
      </c>
      <c r="AS40" s="28">
        <f t="shared" si="37"/>
        <v>1428871.6303033757</v>
      </c>
      <c r="AT40" s="28">
        <f t="shared" si="38"/>
        <v>1468186.0614839853</v>
      </c>
      <c r="AU40" s="28">
        <f t="shared" si="39"/>
        <v>1501394.4112245466</v>
      </c>
      <c r="AV40" s="28">
        <f t="shared" si="40"/>
        <v>1616874.1914618369</v>
      </c>
    </row>
    <row r="41" spans="2:48">
      <c r="B41" t="str">
        <f>C36</f>
        <v>0 Hele landet</v>
      </c>
      <c r="C41" s="10" t="s">
        <v>741</v>
      </c>
      <c r="D41" s="28">
        <f t="shared" si="24"/>
        <v>117765</v>
      </c>
      <c r="E41" s="28">
        <f t="shared" si="24"/>
        <v>127680</v>
      </c>
      <c r="F41" s="28">
        <f t="shared" si="24"/>
        <v>135790</v>
      </c>
      <c r="G41" s="28">
        <f t="shared" si="24"/>
        <v>143789</v>
      </c>
      <c r="H41" s="28">
        <f t="shared" si="24"/>
        <v>153643</v>
      </c>
      <c r="I41" s="28">
        <f t="shared" si="24"/>
        <v>159395</v>
      </c>
      <c r="J41" s="28">
        <f t="shared" si="24"/>
        <v>170570</v>
      </c>
      <c r="K41" s="28">
        <f t="shared" si="24"/>
        <v>180578</v>
      </c>
      <c r="L41" s="28">
        <f t="shared" si="24"/>
        <v>187326</v>
      </c>
      <c r="M41" s="28">
        <f t="shared" si="24"/>
        <v>195846</v>
      </c>
      <c r="N41" s="28">
        <f t="shared" si="25"/>
        <v>206704</v>
      </c>
      <c r="O41" s="28">
        <f t="shared" si="25"/>
        <v>217360</v>
      </c>
      <c r="P41" s="28">
        <f t="shared" si="25"/>
        <v>227729</v>
      </c>
      <c r="Q41" s="28">
        <f t="shared" si="25"/>
        <v>241243</v>
      </c>
      <c r="R41" s="28">
        <f t="shared" si="25"/>
        <v>258067</v>
      </c>
      <c r="S41" s="28">
        <f t="shared" si="25"/>
        <v>84888</v>
      </c>
      <c r="T41" s="28">
        <f t="shared" si="25"/>
        <v>91483</v>
      </c>
      <c r="U41" s="28">
        <f t="shared" si="25"/>
        <v>97002</v>
      </c>
      <c r="V41" s="28">
        <f t="shared" si="25"/>
        <v>102522</v>
      </c>
      <c r="W41" s="28">
        <f t="shared" si="25"/>
        <v>108622</v>
      </c>
      <c r="X41" s="28">
        <f t="shared" si="26"/>
        <v>113435</v>
      </c>
      <c r="Y41" s="28">
        <f t="shared" si="26"/>
        <v>120923</v>
      </c>
      <c r="Z41" s="28">
        <f t="shared" si="26"/>
        <v>126277</v>
      </c>
      <c r="AA41" s="28">
        <f t="shared" si="26"/>
        <v>130887</v>
      </c>
      <c r="AB41" s="28">
        <f t="shared" si="26"/>
        <v>136504</v>
      </c>
      <c r="AC41" s="28">
        <f t="shared" si="26"/>
        <v>143029</v>
      </c>
      <c r="AD41" s="28">
        <f t="shared" si="26"/>
        <v>148944</v>
      </c>
      <c r="AE41" s="28">
        <f t="shared" si="26"/>
        <v>153929</v>
      </c>
      <c r="AF41" s="28">
        <f t="shared" si="26"/>
        <v>161561</v>
      </c>
      <c r="AG41" s="28">
        <f t="shared" si="26"/>
        <v>170420</v>
      </c>
      <c r="AH41" s="28">
        <f t="shared" si="41"/>
        <v>1387298.5581000848</v>
      </c>
      <c r="AI41" s="28">
        <f t="shared" si="27"/>
        <v>1395669.1407146682</v>
      </c>
      <c r="AJ41" s="28">
        <f t="shared" si="28"/>
        <v>1399868.0439578565</v>
      </c>
      <c r="AK41" s="28">
        <f t="shared" si="29"/>
        <v>1402518.4838376152</v>
      </c>
      <c r="AL41" s="28">
        <f t="shared" si="30"/>
        <v>1414474.0476146636</v>
      </c>
      <c r="AM41" s="28">
        <f t="shared" si="31"/>
        <v>1405165.954070613</v>
      </c>
      <c r="AN41" s="28">
        <f t="shared" si="32"/>
        <v>1410567.0550681013</v>
      </c>
      <c r="AO41" s="28">
        <f t="shared" si="33"/>
        <v>1430014.9670961457</v>
      </c>
      <c r="AP41" s="28">
        <f t="shared" si="34"/>
        <v>1431204.0156776456</v>
      </c>
      <c r="AQ41" s="28">
        <f t="shared" si="35"/>
        <v>1434727.1874816855</v>
      </c>
      <c r="AR41" s="28">
        <f t="shared" si="36"/>
        <v>1445189.43710716</v>
      </c>
      <c r="AS41" s="28">
        <f t="shared" si="37"/>
        <v>1459340.4232463208</v>
      </c>
      <c r="AT41" s="28">
        <f t="shared" si="38"/>
        <v>1479441.820579618</v>
      </c>
      <c r="AU41" s="28">
        <f t="shared" si="39"/>
        <v>1493200.7105675256</v>
      </c>
      <c r="AV41" s="28">
        <f t="shared" si="40"/>
        <v>1514299.9647928646</v>
      </c>
    </row>
    <row r="42" spans="2:48">
      <c r="B42" t="str">
        <f>C36</f>
        <v>0 Hele landet</v>
      </c>
      <c r="C42" s="10" t="s">
        <v>15</v>
      </c>
      <c r="D42" s="28">
        <f t="shared" si="24"/>
        <v>124144</v>
      </c>
      <c r="E42" s="28">
        <f t="shared" si="24"/>
        <v>121604</v>
      </c>
      <c r="F42" s="28">
        <f t="shared" si="24"/>
        <v>123752</v>
      </c>
      <c r="G42" s="28">
        <f t="shared" si="24"/>
        <v>135498</v>
      </c>
      <c r="H42" s="28">
        <f t="shared" si="24"/>
        <v>153033</v>
      </c>
      <c r="I42" s="28">
        <f t="shared" si="24"/>
        <v>159061</v>
      </c>
      <c r="J42" s="28">
        <f t="shared" si="24"/>
        <v>167843</v>
      </c>
      <c r="K42" s="28">
        <f t="shared" si="24"/>
        <v>176230</v>
      </c>
      <c r="L42" s="28">
        <f t="shared" si="24"/>
        <v>182792</v>
      </c>
      <c r="M42" s="28">
        <f t="shared" si="24"/>
        <v>194745</v>
      </c>
      <c r="N42" s="28">
        <f t="shared" si="25"/>
        <v>204689</v>
      </c>
      <c r="O42" s="28">
        <f t="shared" si="25"/>
        <v>215808</v>
      </c>
      <c r="P42" s="28">
        <f t="shared" si="25"/>
        <v>215671</v>
      </c>
      <c r="Q42" s="28">
        <f t="shared" si="25"/>
        <v>228148</v>
      </c>
      <c r="R42" s="28">
        <f t="shared" si="25"/>
        <v>247228</v>
      </c>
      <c r="S42" s="28">
        <f t="shared" si="25"/>
        <v>80065</v>
      </c>
      <c r="T42" s="28">
        <f t="shared" si="25"/>
        <v>79037</v>
      </c>
      <c r="U42" s="28">
        <f t="shared" si="25"/>
        <v>79914</v>
      </c>
      <c r="V42" s="28">
        <f t="shared" si="25"/>
        <v>86728</v>
      </c>
      <c r="W42" s="28">
        <f t="shared" si="25"/>
        <v>95794</v>
      </c>
      <c r="X42" s="28">
        <f t="shared" si="26"/>
        <v>102840</v>
      </c>
      <c r="Y42" s="28">
        <f t="shared" si="26"/>
        <v>108431</v>
      </c>
      <c r="Z42" s="28">
        <f t="shared" si="26"/>
        <v>114291</v>
      </c>
      <c r="AA42" s="28">
        <f t="shared" si="26"/>
        <v>120681</v>
      </c>
      <c r="AB42" s="28">
        <f t="shared" si="26"/>
        <v>129868</v>
      </c>
      <c r="AC42" s="28">
        <f t="shared" si="26"/>
        <v>139069</v>
      </c>
      <c r="AD42" s="28">
        <f t="shared" si="26"/>
        <v>148789</v>
      </c>
      <c r="AE42" s="28">
        <f t="shared" si="26"/>
        <v>151596</v>
      </c>
      <c r="AF42" s="28">
        <f t="shared" si="26"/>
        <v>159771</v>
      </c>
      <c r="AG42" s="28">
        <f t="shared" si="26"/>
        <v>174428</v>
      </c>
      <c r="AH42" s="28">
        <f t="shared" si="41"/>
        <v>1550540.1860987947</v>
      </c>
      <c r="AI42" s="28">
        <f t="shared" si="27"/>
        <v>1538570.5429102825</v>
      </c>
      <c r="AJ42" s="28">
        <f t="shared" si="28"/>
        <v>1548564.7070600896</v>
      </c>
      <c r="AK42" s="28">
        <f t="shared" si="29"/>
        <v>1562332.8106263259</v>
      </c>
      <c r="AL42" s="28">
        <f t="shared" si="30"/>
        <v>1597521.765455039</v>
      </c>
      <c r="AM42" s="28">
        <f t="shared" si="31"/>
        <v>1546684.1695838196</v>
      </c>
      <c r="AN42" s="28">
        <f t="shared" si="32"/>
        <v>1547924.4865398272</v>
      </c>
      <c r="AO42" s="28">
        <f t="shared" si="33"/>
        <v>1541941.1852201836</v>
      </c>
      <c r="AP42" s="28">
        <f t="shared" si="34"/>
        <v>1514670.9092566352</v>
      </c>
      <c r="AQ42" s="28">
        <f t="shared" si="35"/>
        <v>1499561.092801922</v>
      </c>
      <c r="AR42" s="28">
        <f t="shared" si="36"/>
        <v>1471852.102193875</v>
      </c>
      <c r="AS42" s="28">
        <f t="shared" si="37"/>
        <v>1450429.8032784681</v>
      </c>
      <c r="AT42" s="28">
        <f t="shared" si="38"/>
        <v>1422669.4635742367</v>
      </c>
      <c r="AU42" s="28">
        <f t="shared" si="39"/>
        <v>1427968.7803168285</v>
      </c>
      <c r="AV42" s="28">
        <f t="shared" si="40"/>
        <v>1417364.1846492535</v>
      </c>
    </row>
    <row r="43" spans="2:48">
      <c r="B43" t="str">
        <f>C36</f>
        <v>0 Hele landet</v>
      </c>
      <c r="C43" s="10" t="s">
        <v>85</v>
      </c>
      <c r="D43" s="28">
        <f t="shared" si="24"/>
        <v>98460</v>
      </c>
      <c r="E43" s="28">
        <f t="shared" si="24"/>
        <v>106129</v>
      </c>
      <c r="F43" s="28">
        <f t="shared" si="24"/>
        <v>112623</v>
      </c>
      <c r="G43" s="28">
        <f t="shared" si="24"/>
        <v>118435</v>
      </c>
      <c r="H43" s="28">
        <f t="shared" si="24"/>
        <v>125315</v>
      </c>
      <c r="I43" s="28">
        <f t="shared" si="24"/>
        <v>132434</v>
      </c>
      <c r="J43" s="28">
        <f t="shared" si="24"/>
        <v>137387</v>
      </c>
      <c r="K43" s="28">
        <f t="shared" si="24"/>
        <v>143673</v>
      </c>
      <c r="L43" s="28">
        <f t="shared" si="24"/>
        <v>151046</v>
      </c>
      <c r="M43" s="28">
        <f t="shared" si="24"/>
        <v>157355</v>
      </c>
      <c r="N43" s="28">
        <f t="shared" si="25"/>
        <v>164420</v>
      </c>
      <c r="O43" s="28">
        <f t="shared" si="25"/>
        <v>173216</v>
      </c>
      <c r="P43" s="28">
        <f t="shared" si="25"/>
        <v>173859</v>
      </c>
      <c r="Q43" s="28">
        <f t="shared" si="25"/>
        <v>183257</v>
      </c>
      <c r="R43" s="28">
        <f t="shared" si="25"/>
        <v>193677</v>
      </c>
      <c r="S43" s="28">
        <f t="shared" si="25"/>
        <v>81721</v>
      </c>
      <c r="T43" s="28">
        <f t="shared" si="25"/>
        <v>88104</v>
      </c>
      <c r="U43" s="28">
        <f t="shared" si="25"/>
        <v>92450</v>
      </c>
      <c r="V43" s="28">
        <f t="shared" si="25"/>
        <v>96763</v>
      </c>
      <c r="W43" s="28">
        <f t="shared" si="25"/>
        <v>101448</v>
      </c>
      <c r="X43" s="28">
        <f t="shared" si="26"/>
        <v>107321</v>
      </c>
      <c r="Y43" s="28">
        <f t="shared" si="26"/>
        <v>111105</v>
      </c>
      <c r="Z43" s="28">
        <f t="shared" si="26"/>
        <v>116463</v>
      </c>
      <c r="AA43" s="28">
        <f t="shared" si="26"/>
        <v>122167</v>
      </c>
      <c r="AB43" s="28">
        <f t="shared" si="26"/>
        <v>127096</v>
      </c>
      <c r="AC43" s="28">
        <f t="shared" si="26"/>
        <v>132199</v>
      </c>
      <c r="AD43" s="28">
        <f t="shared" si="26"/>
        <v>138889</v>
      </c>
      <c r="AE43" s="28">
        <f t="shared" si="26"/>
        <v>139788</v>
      </c>
      <c r="AF43" s="28">
        <f t="shared" si="26"/>
        <v>145791</v>
      </c>
      <c r="AG43" s="28">
        <f t="shared" si="26"/>
        <v>153431</v>
      </c>
      <c r="AH43" s="28">
        <f t="shared" si="41"/>
        <v>1204831.0715727904</v>
      </c>
      <c r="AI43" s="28">
        <f t="shared" si="27"/>
        <v>1204587.7599200944</v>
      </c>
      <c r="AJ43" s="28">
        <f t="shared" si="28"/>
        <v>1218204.4348296376</v>
      </c>
      <c r="AK43" s="28">
        <f t="shared" si="29"/>
        <v>1223969.9058524435</v>
      </c>
      <c r="AL43" s="28">
        <f t="shared" si="30"/>
        <v>1235263.3861682832</v>
      </c>
      <c r="AM43" s="28">
        <f t="shared" si="31"/>
        <v>1233998.9377661408</v>
      </c>
      <c r="AN43" s="28">
        <f t="shared" si="32"/>
        <v>1236551.0103055667</v>
      </c>
      <c r="AO43" s="28">
        <f t="shared" si="33"/>
        <v>1233636.4338888745</v>
      </c>
      <c r="AP43" s="28">
        <f t="shared" si="34"/>
        <v>1236389.5323614397</v>
      </c>
      <c r="AQ43" s="28">
        <f t="shared" si="35"/>
        <v>1238079.8766286902</v>
      </c>
      <c r="AR43" s="28">
        <f t="shared" si="36"/>
        <v>1243731.0418384406</v>
      </c>
      <c r="AS43" s="28">
        <f t="shared" si="37"/>
        <v>1247154.2022766382</v>
      </c>
      <c r="AT43" s="28">
        <f t="shared" si="38"/>
        <v>1243733.3676710448</v>
      </c>
      <c r="AU43" s="28">
        <f t="shared" si="39"/>
        <v>1256984.3131606204</v>
      </c>
      <c r="AV43" s="28">
        <f t="shared" si="40"/>
        <v>1262306.834994232</v>
      </c>
    </row>
    <row r="44" spans="2:48">
      <c r="B44" t="str">
        <f>C36</f>
        <v>0 Hele landet</v>
      </c>
      <c r="C44" s="10" t="s">
        <v>739</v>
      </c>
      <c r="D44" s="28">
        <f t="shared" si="24"/>
        <v>96107</v>
      </c>
      <c r="E44" s="28">
        <f t="shared" si="24"/>
        <v>96726</v>
      </c>
      <c r="F44" s="28">
        <f t="shared" si="24"/>
        <v>100164</v>
      </c>
      <c r="G44" s="28">
        <f t="shared" si="24"/>
        <v>102397</v>
      </c>
      <c r="H44" s="28">
        <f t="shared" si="24"/>
        <v>115910</v>
      </c>
      <c r="I44" s="28">
        <f t="shared" si="24"/>
        <v>124825</v>
      </c>
      <c r="J44" s="28">
        <f t="shared" si="24"/>
        <v>130160</v>
      </c>
      <c r="K44" s="28">
        <f t="shared" si="24"/>
        <v>127613</v>
      </c>
      <c r="L44" s="28">
        <f t="shared" si="24"/>
        <v>123964</v>
      </c>
      <c r="M44" s="28">
        <f t="shared" si="24"/>
        <v>130516</v>
      </c>
      <c r="N44" s="28">
        <f t="shared" si="25"/>
        <v>143558</v>
      </c>
      <c r="O44" s="28">
        <f t="shared" si="25"/>
        <v>161183</v>
      </c>
      <c r="P44" s="28">
        <f t="shared" si="25"/>
        <v>162956</v>
      </c>
      <c r="Q44" s="28">
        <f t="shared" si="25"/>
        <v>171157</v>
      </c>
      <c r="R44" s="28">
        <f t="shared" si="25"/>
        <v>194899</v>
      </c>
      <c r="S44" s="28">
        <f t="shared" si="25"/>
        <v>63206</v>
      </c>
      <c r="T44" s="28">
        <f t="shared" si="25"/>
        <v>65693</v>
      </c>
      <c r="U44" s="28">
        <f t="shared" si="25"/>
        <v>67894</v>
      </c>
      <c r="V44" s="28">
        <f t="shared" si="25"/>
        <v>71784</v>
      </c>
      <c r="W44" s="28">
        <f t="shared" si="25"/>
        <v>78412</v>
      </c>
      <c r="X44" s="28">
        <f t="shared" si="26"/>
        <v>84629</v>
      </c>
      <c r="Y44" s="28">
        <f t="shared" si="26"/>
        <v>88735</v>
      </c>
      <c r="Z44" s="28">
        <f t="shared" si="26"/>
        <v>91663</v>
      </c>
      <c r="AA44" s="28">
        <f t="shared" si="26"/>
        <v>90765</v>
      </c>
      <c r="AB44" s="28">
        <f t="shared" si="26"/>
        <v>93110</v>
      </c>
      <c r="AC44" s="28">
        <f t="shared" si="26"/>
        <v>100299</v>
      </c>
      <c r="AD44" s="28">
        <f t="shared" si="26"/>
        <v>108067</v>
      </c>
      <c r="AE44" s="28">
        <f t="shared" si="26"/>
        <v>108960</v>
      </c>
      <c r="AF44" s="28">
        <f t="shared" si="26"/>
        <v>117993</v>
      </c>
      <c r="AG44" s="28">
        <f t="shared" si="26"/>
        <v>131242</v>
      </c>
      <c r="AH44" s="28">
        <f t="shared" si="41"/>
        <v>1520536.0250609119</v>
      </c>
      <c r="AI44" s="28">
        <f t="shared" si="27"/>
        <v>1472394.3190294248</v>
      </c>
      <c r="AJ44" s="28">
        <f t="shared" si="28"/>
        <v>1475299.7319350753</v>
      </c>
      <c r="AK44" s="28">
        <f t="shared" si="29"/>
        <v>1426459.9353616405</v>
      </c>
      <c r="AL44" s="28">
        <f t="shared" si="30"/>
        <v>1478217.6197520788</v>
      </c>
      <c r="AM44" s="28">
        <f t="shared" si="31"/>
        <v>1474967.2098216924</v>
      </c>
      <c r="AN44" s="28">
        <f t="shared" si="32"/>
        <v>1466839.4658252099</v>
      </c>
      <c r="AO44" s="28">
        <f t="shared" si="33"/>
        <v>1392197.5060820614</v>
      </c>
      <c r="AP44" s="28">
        <f t="shared" si="34"/>
        <v>1365768.7434583816</v>
      </c>
      <c r="AQ44" s="28">
        <f t="shared" si="35"/>
        <v>1401739.8775641713</v>
      </c>
      <c r="AR44" s="28">
        <f t="shared" si="36"/>
        <v>1431300.4117688113</v>
      </c>
      <c r="AS44" s="28">
        <f t="shared" si="37"/>
        <v>1491509.8966381967</v>
      </c>
      <c r="AT44" s="28">
        <f t="shared" si="38"/>
        <v>1495558.0029368575</v>
      </c>
      <c r="AU44" s="28">
        <f t="shared" si="39"/>
        <v>1450569.101556872</v>
      </c>
      <c r="AV44" s="28">
        <f t="shared" si="40"/>
        <v>1485035.2783407751</v>
      </c>
    </row>
    <row r="45" spans="2:48">
      <c r="B45" t="str">
        <f>C36</f>
        <v>0 Hele landet</v>
      </c>
      <c r="C45" s="10" t="s">
        <v>737</v>
      </c>
      <c r="D45" s="28">
        <f t="shared" si="24"/>
        <v>84058</v>
      </c>
      <c r="E45" s="28">
        <f t="shared" si="24"/>
        <v>100756</v>
      </c>
      <c r="F45" s="28">
        <f t="shared" si="24"/>
        <v>100041</v>
      </c>
      <c r="G45" s="28">
        <f t="shared" si="24"/>
        <v>97310</v>
      </c>
      <c r="H45" s="28">
        <f t="shared" si="24"/>
        <v>119534</v>
      </c>
      <c r="I45" s="28">
        <f t="shared" si="24"/>
        <v>134470</v>
      </c>
      <c r="J45" s="28">
        <f t="shared" si="24"/>
        <v>140337</v>
      </c>
      <c r="K45" s="28">
        <f t="shared" si="24"/>
        <v>143370</v>
      </c>
      <c r="L45" s="28">
        <f t="shared" si="24"/>
        <v>154433</v>
      </c>
      <c r="M45" s="28">
        <f t="shared" si="24"/>
        <v>161874</v>
      </c>
      <c r="N45" s="28">
        <f t="shared" si="25"/>
        <v>156809</v>
      </c>
      <c r="O45" s="28">
        <f t="shared" si="25"/>
        <v>156984</v>
      </c>
      <c r="P45" s="28">
        <f t="shared" si="25"/>
        <v>177168</v>
      </c>
      <c r="Q45" s="28">
        <f t="shared" si="25"/>
        <v>173253</v>
      </c>
      <c r="R45" s="28">
        <f t="shared" si="25"/>
        <v>169384</v>
      </c>
      <c r="S45" s="28">
        <f t="shared" si="25"/>
        <v>37334</v>
      </c>
      <c r="T45" s="28">
        <f t="shared" si="25"/>
        <v>39148</v>
      </c>
      <c r="U45" s="28">
        <f t="shared" si="25"/>
        <v>39546</v>
      </c>
      <c r="V45" s="28">
        <f t="shared" si="25"/>
        <v>40388</v>
      </c>
      <c r="W45" s="28">
        <f t="shared" si="25"/>
        <v>42195</v>
      </c>
      <c r="X45" s="28">
        <f t="shared" si="26"/>
        <v>43382</v>
      </c>
      <c r="Y45" s="28">
        <f t="shared" si="26"/>
        <v>45347</v>
      </c>
      <c r="Z45" s="28">
        <f t="shared" si="26"/>
        <v>46320</v>
      </c>
      <c r="AA45" s="28">
        <f t="shared" si="26"/>
        <v>47454</v>
      </c>
      <c r="AB45" s="28">
        <f t="shared" si="26"/>
        <v>47497</v>
      </c>
      <c r="AC45" s="28">
        <f t="shared" si="26"/>
        <v>49142</v>
      </c>
      <c r="AD45" s="28">
        <f t="shared" si="26"/>
        <v>50580</v>
      </c>
      <c r="AE45" s="28">
        <f t="shared" si="26"/>
        <v>52688</v>
      </c>
      <c r="AF45" s="28">
        <f t="shared" si="26"/>
        <v>56309</v>
      </c>
      <c r="AG45" s="28">
        <f t="shared" si="26"/>
        <v>60258</v>
      </c>
      <c r="AH45" s="28">
        <f t="shared" si="41"/>
        <v>2251513.365832753</v>
      </c>
      <c r="AI45" s="28">
        <f t="shared" si="27"/>
        <v>2573720.2411362012</v>
      </c>
      <c r="AJ45" s="28">
        <f t="shared" si="28"/>
        <v>2529737.5208617812</v>
      </c>
      <c r="AK45" s="28">
        <f t="shared" si="29"/>
        <v>2409379.0234723184</v>
      </c>
      <c r="AL45" s="28">
        <f t="shared" si="30"/>
        <v>2832894.8927598055</v>
      </c>
      <c r="AM45" s="28">
        <f t="shared" si="31"/>
        <v>3099672.6753031211</v>
      </c>
      <c r="AN45" s="28">
        <f t="shared" si="32"/>
        <v>3094736.1457207752</v>
      </c>
      <c r="AO45" s="28">
        <f t="shared" si="33"/>
        <v>3095207.2538860105</v>
      </c>
      <c r="AP45" s="28">
        <f t="shared" si="34"/>
        <v>3254372.6556243943</v>
      </c>
      <c r="AQ45" s="28">
        <f t="shared" si="35"/>
        <v>3408088.9319325429</v>
      </c>
      <c r="AR45" s="28">
        <f t="shared" si="36"/>
        <v>3190936.4698221479</v>
      </c>
      <c r="AS45" s="28">
        <f t="shared" si="37"/>
        <v>3103677.3428232502</v>
      </c>
      <c r="AT45" s="28">
        <f t="shared" si="38"/>
        <v>3362587.3064075313</v>
      </c>
      <c r="AU45" s="28">
        <f t="shared" si="39"/>
        <v>3076826.0846401108</v>
      </c>
      <c r="AV45" s="28">
        <f t="shared" si="40"/>
        <v>2810979.4550101231</v>
      </c>
    </row>
    <row r="46" spans="2:48">
      <c r="B46" t="str">
        <f>C36</f>
        <v>0 Hele landet</v>
      </c>
      <c r="C46" s="10" t="s">
        <v>738</v>
      </c>
      <c r="D46" s="28">
        <f t="shared" si="24"/>
        <v>94995</v>
      </c>
      <c r="E46" s="28">
        <f t="shared" si="24"/>
        <v>90721</v>
      </c>
      <c r="F46" s="28">
        <f t="shared" si="24"/>
        <v>97312</v>
      </c>
      <c r="G46" s="28">
        <f t="shared" si="24"/>
        <v>102616</v>
      </c>
      <c r="H46" s="28">
        <f t="shared" si="24"/>
        <v>101776</v>
      </c>
      <c r="I46" s="28">
        <f t="shared" si="24"/>
        <v>107826</v>
      </c>
      <c r="J46" s="28">
        <f t="shared" si="24"/>
        <v>114788</v>
      </c>
      <c r="K46" s="28">
        <f t="shared" si="24"/>
        <v>126407</v>
      </c>
      <c r="L46" s="28">
        <f t="shared" si="24"/>
        <v>130938</v>
      </c>
      <c r="M46" s="28">
        <f t="shared" si="24"/>
        <v>133524</v>
      </c>
      <c r="N46" s="28">
        <f t="shared" si="25"/>
        <v>139382</v>
      </c>
      <c r="O46" s="28">
        <f t="shared" si="25"/>
        <v>150087</v>
      </c>
      <c r="P46" s="28">
        <f t="shared" si="25"/>
        <v>144461</v>
      </c>
      <c r="Q46" s="28">
        <f t="shared" si="25"/>
        <v>155747</v>
      </c>
      <c r="R46" s="28">
        <f t="shared" si="25"/>
        <v>190024</v>
      </c>
      <c r="S46" s="28">
        <f t="shared" si="25"/>
        <v>0</v>
      </c>
      <c r="T46" s="28">
        <f t="shared" si="25"/>
        <v>0</v>
      </c>
      <c r="U46" s="28">
        <f t="shared" si="25"/>
        <v>0</v>
      </c>
      <c r="V46" s="28">
        <f t="shared" si="25"/>
        <v>0</v>
      </c>
      <c r="W46" s="28">
        <f t="shared" si="25"/>
        <v>0</v>
      </c>
      <c r="X46" s="28">
        <f t="shared" si="26"/>
        <v>0</v>
      </c>
      <c r="Y46" s="28">
        <f t="shared" si="26"/>
        <v>0</v>
      </c>
      <c r="Z46" s="28">
        <f t="shared" si="26"/>
        <v>0</v>
      </c>
      <c r="AA46" s="28">
        <f t="shared" si="26"/>
        <v>0</v>
      </c>
      <c r="AB46" s="28">
        <f t="shared" si="26"/>
        <v>0</v>
      </c>
      <c r="AC46" s="28">
        <f t="shared" si="26"/>
        <v>0</v>
      </c>
      <c r="AD46" s="28">
        <f t="shared" si="26"/>
        <v>0</v>
      </c>
      <c r="AE46" s="28">
        <f t="shared" si="26"/>
        <v>0</v>
      </c>
      <c r="AF46" s="28">
        <f t="shared" si="26"/>
        <v>0</v>
      </c>
      <c r="AG46" s="28">
        <f t="shared" si="26"/>
        <v>0</v>
      </c>
      <c r="AH46" s="28" t="str">
        <f t="shared" si="41"/>
        <v>-</v>
      </c>
      <c r="AI46" s="28" t="str">
        <f t="shared" si="27"/>
        <v>-</v>
      </c>
      <c r="AJ46" s="28" t="str">
        <f t="shared" si="28"/>
        <v>-</v>
      </c>
      <c r="AK46" s="28" t="str">
        <f t="shared" si="29"/>
        <v>-</v>
      </c>
      <c r="AL46" s="28" t="str">
        <f t="shared" si="30"/>
        <v>-</v>
      </c>
      <c r="AM46" s="28" t="str">
        <f t="shared" si="31"/>
        <v>-</v>
      </c>
      <c r="AN46" s="28" t="str">
        <f t="shared" si="32"/>
        <v>-</v>
      </c>
      <c r="AO46" s="28" t="str">
        <f t="shared" si="33"/>
        <v>-</v>
      </c>
      <c r="AP46" s="28" t="str">
        <f t="shared" si="34"/>
        <v>-</v>
      </c>
      <c r="AQ46" s="28" t="str">
        <f t="shared" si="35"/>
        <v>-</v>
      </c>
      <c r="AR46" s="28" t="str">
        <f t="shared" si="36"/>
        <v>-</v>
      </c>
      <c r="AS46" s="28" t="str">
        <f t="shared" si="37"/>
        <v>-</v>
      </c>
      <c r="AT46" s="28" t="str">
        <f t="shared" si="38"/>
        <v>-</v>
      </c>
      <c r="AU46" s="28" t="str">
        <f t="shared" si="39"/>
        <v>-</v>
      </c>
      <c r="AV46" s="28" t="str">
        <f t="shared" si="40"/>
        <v>-</v>
      </c>
    </row>
    <row r="47" spans="2:48">
      <c r="B47" t="str">
        <f>C36</f>
        <v>0 Hele landet</v>
      </c>
      <c r="C47" s="10" t="s">
        <v>736</v>
      </c>
      <c r="D47" s="28">
        <f t="shared" ref="D47:M56" si="42">_xlfn.XLOOKUP($C47,$C$188:$C$214,D$188:D$214,"-")</f>
        <v>85460</v>
      </c>
      <c r="E47" s="28">
        <f t="shared" si="42"/>
        <v>87473</v>
      </c>
      <c r="F47" s="28">
        <f t="shared" si="42"/>
        <v>95343</v>
      </c>
      <c r="G47" s="28">
        <f t="shared" si="42"/>
        <v>98626</v>
      </c>
      <c r="H47" s="28">
        <f t="shared" si="42"/>
        <v>103657</v>
      </c>
      <c r="I47" s="28">
        <f t="shared" si="42"/>
        <v>108300</v>
      </c>
      <c r="J47" s="28">
        <f t="shared" si="42"/>
        <v>110561</v>
      </c>
      <c r="K47" s="28">
        <f t="shared" si="42"/>
        <v>114160</v>
      </c>
      <c r="L47" s="28">
        <f t="shared" si="42"/>
        <v>117380</v>
      </c>
      <c r="M47" s="28">
        <f t="shared" si="42"/>
        <v>121923</v>
      </c>
      <c r="N47" s="28">
        <f t="shared" ref="N47:W56" si="43">_xlfn.XLOOKUP($C47,$C$188:$C$214,N$188:N$214,"-")</f>
        <v>133095</v>
      </c>
      <c r="O47" s="28">
        <f t="shared" si="43"/>
        <v>146400</v>
      </c>
      <c r="P47" s="28">
        <f t="shared" si="43"/>
        <v>149173</v>
      </c>
      <c r="Q47" s="28">
        <f t="shared" si="43"/>
        <v>158712</v>
      </c>
      <c r="R47" s="28">
        <f t="shared" si="43"/>
        <v>167215</v>
      </c>
      <c r="S47" s="28">
        <f t="shared" si="43"/>
        <v>52857</v>
      </c>
      <c r="T47" s="28">
        <f t="shared" si="43"/>
        <v>54002</v>
      </c>
      <c r="U47" s="28">
        <f t="shared" si="43"/>
        <v>55083</v>
      </c>
      <c r="V47" s="28">
        <f t="shared" si="43"/>
        <v>58860</v>
      </c>
      <c r="W47" s="28">
        <f t="shared" si="43"/>
        <v>62595</v>
      </c>
      <c r="X47" s="28">
        <f t="shared" ref="X47:AG56" si="44">_xlfn.XLOOKUP($C47,$C$188:$C$214,X$188:X$214,"-")</f>
        <v>65315</v>
      </c>
      <c r="Y47" s="28">
        <f t="shared" si="44"/>
        <v>68809</v>
      </c>
      <c r="Z47" s="28">
        <f t="shared" si="44"/>
        <v>71921</v>
      </c>
      <c r="AA47" s="28">
        <f t="shared" si="44"/>
        <v>73112</v>
      </c>
      <c r="AB47" s="28">
        <f t="shared" si="44"/>
        <v>76362</v>
      </c>
      <c r="AC47" s="28">
        <f t="shared" si="44"/>
        <v>80668</v>
      </c>
      <c r="AD47" s="28">
        <f t="shared" si="44"/>
        <v>87014</v>
      </c>
      <c r="AE47" s="28">
        <f t="shared" si="44"/>
        <v>88134</v>
      </c>
      <c r="AF47" s="28">
        <f t="shared" si="44"/>
        <v>97421</v>
      </c>
      <c r="AG47" s="28">
        <f t="shared" si="44"/>
        <v>108827</v>
      </c>
      <c r="AH47" s="28">
        <f t="shared" si="41"/>
        <v>1616815.1805815692</v>
      </c>
      <c r="AI47" s="28">
        <f t="shared" si="27"/>
        <v>1619810.3773934299</v>
      </c>
      <c r="AJ47" s="28">
        <f t="shared" si="28"/>
        <v>1730897.0099667774</v>
      </c>
      <c r="AK47" s="28">
        <f t="shared" si="29"/>
        <v>1675603.1260618416</v>
      </c>
      <c r="AL47" s="28">
        <f t="shared" si="30"/>
        <v>1655994.8877705887</v>
      </c>
      <c r="AM47" s="28">
        <f t="shared" si="31"/>
        <v>1658118.3495368599</v>
      </c>
      <c r="AN47" s="28">
        <f t="shared" si="32"/>
        <v>1606781.0896830356</v>
      </c>
      <c r="AO47" s="28">
        <f t="shared" si="33"/>
        <v>1587297.173287357</v>
      </c>
      <c r="AP47" s="28">
        <f t="shared" si="34"/>
        <v>1605482.0002188424</v>
      </c>
      <c r="AQ47" s="28">
        <f t="shared" si="35"/>
        <v>1596644.9281056023</v>
      </c>
      <c r="AR47" s="28">
        <f t="shared" si="36"/>
        <v>1649910.7452769375</v>
      </c>
      <c r="AS47" s="28">
        <f t="shared" si="37"/>
        <v>1682487.8755142852</v>
      </c>
      <c r="AT47" s="28">
        <f t="shared" si="38"/>
        <v>1692570.4041573058</v>
      </c>
      <c r="AU47" s="28">
        <f t="shared" si="39"/>
        <v>1629135.4020180453</v>
      </c>
      <c r="AV47" s="28">
        <f t="shared" si="40"/>
        <v>1536521.2677001113</v>
      </c>
    </row>
    <row r="48" spans="2:48">
      <c r="B48" t="str">
        <f>C36</f>
        <v>0 Hele landet</v>
      </c>
      <c r="C48" s="10" t="s">
        <v>740</v>
      </c>
      <c r="D48" s="28">
        <f t="shared" si="42"/>
        <v>56704</v>
      </c>
      <c r="E48" s="28">
        <f t="shared" si="42"/>
        <v>56521</v>
      </c>
      <c r="F48" s="28">
        <f t="shared" si="42"/>
        <v>57320</v>
      </c>
      <c r="G48" s="28">
        <f t="shared" si="42"/>
        <v>65154</v>
      </c>
      <c r="H48" s="28">
        <f t="shared" si="42"/>
        <v>70801</v>
      </c>
      <c r="I48" s="28">
        <f t="shared" si="42"/>
        <v>73775</v>
      </c>
      <c r="J48" s="28">
        <f t="shared" si="42"/>
        <v>76556</v>
      </c>
      <c r="K48" s="28">
        <f t="shared" si="42"/>
        <v>74119</v>
      </c>
      <c r="L48" s="28">
        <f t="shared" si="42"/>
        <v>75197</v>
      </c>
      <c r="M48" s="28">
        <f t="shared" si="42"/>
        <v>80207</v>
      </c>
      <c r="N48" s="28">
        <f t="shared" si="43"/>
        <v>88994</v>
      </c>
      <c r="O48" s="28">
        <f t="shared" si="43"/>
        <v>92743</v>
      </c>
      <c r="P48" s="28">
        <f t="shared" si="43"/>
        <v>88620</v>
      </c>
      <c r="Q48" s="28">
        <f t="shared" si="43"/>
        <v>92011</v>
      </c>
      <c r="R48" s="28">
        <f t="shared" si="43"/>
        <v>107059</v>
      </c>
      <c r="S48" s="28">
        <f t="shared" si="43"/>
        <v>44100</v>
      </c>
      <c r="T48" s="28">
        <f t="shared" si="43"/>
        <v>41937</v>
      </c>
      <c r="U48" s="28">
        <f t="shared" si="43"/>
        <v>42668</v>
      </c>
      <c r="V48" s="28">
        <f t="shared" si="43"/>
        <v>49508</v>
      </c>
      <c r="W48" s="28">
        <f t="shared" si="43"/>
        <v>53191</v>
      </c>
      <c r="X48" s="28">
        <f t="shared" si="44"/>
        <v>55755</v>
      </c>
      <c r="Y48" s="28">
        <f t="shared" si="44"/>
        <v>57663</v>
      </c>
      <c r="Z48" s="28">
        <f t="shared" si="44"/>
        <v>56929</v>
      </c>
      <c r="AA48" s="28">
        <f t="shared" si="44"/>
        <v>57070</v>
      </c>
      <c r="AB48" s="28">
        <f t="shared" si="44"/>
        <v>60860</v>
      </c>
      <c r="AC48" s="28">
        <f t="shared" si="44"/>
        <v>66702</v>
      </c>
      <c r="AD48" s="28">
        <f t="shared" si="44"/>
        <v>72358</v>
      </c>
      <c r="AE48" s="28">
        <f t="shared" si="44"/>
        <v>66629</v>
      </c>
      <c r="AF48" s="28">
        <f t="shared" si="44"/>
        <v>70988</v>
      </c>
      <c r="AG48" s="28">
        <f t="shared" si="44"/>
        <v>80446</v>
      </c>
      <c r="AH48" s="28">
        <f t="shared" si="41"/>
        <v>1285804.9886621316</v>
      </c>
      <c r="AI48" s="28">
        <f t="shared" si="27"/>
        <v>1347759.7348403558</v>
      </c>
      <c r="AJ48" s="28">
        <f t="shared" si="28"/>
        <v>1343395.5188900346</v>
      </c>
      <c r="AK48" s="28">
        <f t="shared" si="29"/>
        <v>1316029.7325684738</v>
      </c>
      <c r="AL48" s="28">
        <f t="shared" si="30"/>
        <v>1331071.0458536218</v>
      </c>
      <c r="AM48" s="28">
        <f t="shared" si="31"/>
        <v>1323199.7130302214</v>
      </c>
      <c r="AN48" s="28">
        <f t="shared" si="32"/>
        <v>1327645.1103827411</v>
      </c>
      <c r="AO48" s="28">
        <f t="shared" si="33"/>
        <v>1301955.0668376398</v>
      </c>
      <c r="AP48" s="28">
        <f t="shared" si="34"/>
        <v>1317627.4750306641</v>
      </c>
      <c r="AQ48" s="28">
        <f t="shared" si="35"/>
        <v>1317893.526125534</v>
      </c>
      <c r="AR48" s="28">
        <f t="shared" si="36"/>
        <v>1334202.8724775868</v>
      </c>
      <c r="AS48" s="28">
        <f t="shared" si="37"/>
        <v>1281724.2046491059</v>
      </c>
      <c r="AT48" s="28">
        <f t="shared" si="38"/>
        <v>1330051.4790856834</v>
      </c>
      <c r="AU48" s="28">
        <f t="shared" si="39"/>
        <v>1296148.6448413816</v>
      </c>
      <c r="AV48" s="28">
        <f t="shared" si="40"/>
        <v>1330818.188598563</v>
      </c>
    </row>
    <row r="49" spans="2:48">
      <c r="B49" t="str">
        <f>C36</f>
        <v>0 Hele landet</v>
      </c>
      <c r="C49" s="10" t="s">
        <v>735</v>
      </c>
      <c r="D49" s="28">
        <f t="shared" si="42"/>
        <v>77829</v>
      </c>
      <c r="E49" s="28">
        <f t="shared" si="42"/>
        <v>75655</v>
      </c>
      <c r="F49" s="28">
        <f t="shared" si="42"/>
        <v>77711</v>
      </c>
      <c r="G49" s="28">
        <f t="shared" si="42"/>
        <v>81717</v>
      </c>
      <c r="H49" s="28">
        <f t="shared" si="42"/>
        <v>85696</v>
      </c>
      <c r="I49" s="28">
        <f t="shared" si="42"/>
        <v>93225</v>
      </c>
      <c r="J49" s="28">
        <f t="shared" si="42"/>
        <v>94314</v>
      </c>
      <c r="K49" s="28">
        <f t="shared" si="42"/>
        <v>97508</v>
      </c>
      <c r="L49" s="28">
        <f t="shared" si="42"/>
        <v>90820</v>
      </c>
      <c r="M49" s="28">
        <f t="shared" si="42"/>
        <v>89731</v>
      </c>
      <c r="N49" s="28">
        <f t="shared" si="43"/>
        <v>85953</v>
      </c>
      <c r="O49" s="28">
        <f t="shared" si="43"/>
        <v>89000</v>
      </c>
      <c r="P49" s="28">
        <f t="shared" si="43"/>
        <v>63852</v>
      </c>
      <c r="Q49" s="28">
        <f t="shared" si="43"/>
        <v>69836</v>
      </c>
      <c r="R49" s="28">
        <f t="shared" si="43"/>
        <v>86234</v>
      </c>
      <c r="S49" s="28">
        <f t="shared" si="43"/>
        <v>51728</v>
      </c>
      <c r="T49" s="28">
        <f t="shared" si="43"/>
        <v>52900</v>
      </c>
      <c r="U49" s="28">
        <f t="shared" si="43"/>
        <v>54515</v>
      </c>
      <c r="V49" s="28">
        <f t="shared" si="43"/>
        <v>57401</v>
      </c>
      <c r="W49" s="28">
        <f t="shared" si="43"/>
        <v>59327</v>
      </c>
      <c r="X49" s="28">
        <f t="shared" si="44"/>
        <v>62505</v>
      </c>
      <c r="Y49" s="28">
        <f t="shared" si="44"/>
        <v>64715</v>
      </c>
      <c r="Z49" s="28">
        <f t="shared" si="44"/>
        <v>67064</v>
      </c>
      <c r="AA49" s="28">
        <f t="shared" si="44"/>
        <v>67679</v>
      </c>
      <c r="AB49" s="28">
        <f t="shared" si="44"/>
        <v>67025</v>
      </c>
      <c r="AC49" s="28">
        <f t="shared" si="44"/>
        <v>71033</v>
      </c>
      <c r="AD49" s="28">
        <f t="shared" si="44"/>
        <v>74968</v>
      </c>
      <c r="AE49" s="28">
        <f t="shared" si="44"/>
        <v>71644</v>
      </c>
      <c r="AF49" s="28">
        <f t="shared" si="44"/>
        <v>74556</v>
      </c>
      <c r="AG49" s="28">
        <f t="shared" si="44"/>
        <v>83802</v>
      </c>
      <c r="AH49" s="28">
        <f t="shared" si="41"/>
        <v>1504581.6579028766</v>
      </c>
      <c r="AI49" s="28">
        <f t="shared" si="27"/>
        <v>1430151.2287334593</v>
      </c>
      <c r="AJ49" s="28">
        <f t="shared" si="28"/>
        <v>1425497.5694762908</v>
      </c>
      <c r="AK49" s="28">
        <f t="shared" si="29"/>
        <v>1423616.3133046462</v>
      </c>
      <c r="AL49" s="28">
        <f t="shared" si="30"/>
        <v>1444468.7916125879</v>
      </c>
      <c r="AM49" s="28">
        <f t="shared" si="31"/>
        <v>1491480.6815454764</v>
      </c>
      <c r="AN49" s="28">
        <f t="shared" si="32"/>
        <v>1457374.6426639883</v>
      </c>
      <c r="AO49" s="28">
        <f t="shared" si="33"/>
        <v>1453954.4315877371</v>
      </c>
      <c r="AP49" s="28">
        <f t="shared" si="34"/>
        <v>1341922.9007520797</v>
      </c>
      <c r="AQ49" s="28">
        <f t="shared" si="35"/>
        <v>1338769.1160014919</v>
      </c>
      <c r="AR49" s="28">
        <f t="shared" si="36"/>
        <v>1210043.2193487533</v>
      </c>
      <c r="AS49" s="28">
        <f t="shared" si="37"/>
        <v>1187173.1938960622</v>
      </c>
      <c r="AT49" s="28">
        <f t="shared" si="38"/>
        <v>891240.02009938029</v>
      </c>
      <c r="AU49" s="28">
        <f t="shared" si="39"/>
        <v>936691.88261172804</v>
      </c>
      <c r="AV49" s="28">
        <f t="shared" si="40"/>
        <v>1029020.7870933868</v>
      </c>
    </row>
    <row r="50" spans="2:48">
      <c r="B50" t="str">
        <f>C36</f>
        <v>0 Hele landet</v>
      </c>
      <c r="C50" s="10" t="s">
        <v>93</v>
      </c>
      <c r="D50" s="28">
        <f t="shared" si="42"/>
        <v>47937</v>
      </c>
      <c r="E50" s="28">
        <f t="shared" si="42"/>
        <v>54257</v>
      </c>
      <c r="F50" s="28">
        <f t="shared" si="42"/>
        <v>56310</v>
      </c>
      <c r="G50" s="28">
        <f t="shared" si="42"/>
        <v>61242</v>
      </c>
      <c r="H50" s="28">
        <f t="shared" si="42"/>
        <v>66607</v>
      </c>
      <c r="I50" s="28">
        <f t="shared" si="42"/>
        <v>68014</v>
      </c>
      <c r="J50" s="28">
        <f t="shared" si="42"/>
        <v>71323</v>
      </c>
      <c r="K50" s="28">
        <f t="shared" si="42"/>
        <v>74629</v>
      </c>
      <c r="L50" s="28">
        <f t="shared" si="42"/>
        <v>79863</v>
      </c>
      <c r="M50" s="28">
        <f t="shared" si="42"/>
        <v>81614</v>
      </c>
      <c r="N50" s="28">
        <f t="shared" si="43"/>
        <v>82709</v>
      </c>
      <c r="O50" s="28">
        <f t="shared" si="43"/>
        <v>86526</v>
      </c>
      <c r="P50" s="28">
        <f t="shared" si="43"/>
        <v>89924</v>
      </c>
      <c r="Q50" s="28">
        <f t="shared" si="43"/>
        <v>96926</v>
      </c>
      <c r="R50" s="28">
        <f t="shared" si="43"/>
        <v>101577</v>
      </c>
      <c r="S50" s="28">
        <f t="shared" si="43"/>
        <v>11675</v>
      </c>
      <c r="T50" s="28">
        <f t="shared" si="43"/>
        <v>11624</v>
      </c>
      <c r="U50" s="28">
        <f t="shared" si="43"/>
        <v>12008</v>
      </c>
      <c r="V50" s="28">
        <f t="shared" si="43"/>
        <v>13113</v>
      </c>
      <c r="W50" s="28">
        <f t="shared" si="43"/>
        <v>14716</v>
      </c>
      <c r="X50" s="28">
        <f t="shared" si="44"/>
        <v>15167</v>
      </c>
      <c r="Y50" s="28">
        <f t="shared" si="44"/>
        <v>15872</v>
      </c>
      <c r="Z50" s="28">
        <f t="shared" si="44"/>
        <v>16882</v>
      </c>
      <c r="AA50" s="28">
        <f t="shared" si="44"/>
        <v>17610</v>
      </c>
      <c r="AB50" s="28">
        <f t="shared" si="44"/>
        <v>18515</v>
      </c>
      <c r="AC50" s="28">
        <f t="shared" si="44"/>
        <v>19446</v>
      </c>
      <c r="AD50" s="28">
        <f t="shared" si="44"/>
        <v>19856</v>
      </c>
      <c r="AE50" s="28">
        <f t="shared" si="44"/>
        <v>21183</v>
      </c>
      <c r="AF50" s="28">
        <f t="shared" si="44"/>
        <v>23115</v>
      </c>
      <c r="AG50" s="28">
        <f t="shared" si="44"/>
        <v>25102</v>
      </c>
      <c r="AH50" s="28">
        <f t="shared" si="41"/>
        <v>4105952.8907922911</v>
      </c>
      <c r="AI50" s="28">
        <f t="shared" si="27"/>
        <v>4667670.3372333106</v>
      </c>
      <c r="AJ50" s="28">
        <f t="shared" si="28"/>
        <v>4689373.7508327784</v>
      </c>
      <c r="AK50" s="28">
        <f t="shared" si="29"/>
        <v>4670327.1562571498</v>
      </c>
      <c r="AL50" s="28">
        <f t="shared" si="30"/>
        <v>4526162.000543626</v>
      </c>
      <c r="AM50" s="28">
        <f t="shared" si="31"/>
        <v>4484341.0034944285</v>
      </c>
      <c r="AN50" s="28">
        <f t="shared" si="32"/>
        <v>4493636.5927419355</v>
      </c>
      <c r="AO50" s="28">
        <f t="shared" si="33"/>
        <v>4420625.5183035182</v>
      </c>
      <c r="AP50" s="28">
        <f t="shared" si="34"/>
        <v>4535093.6967632025</v>
      </c>
      <c r="AQ50" s="28">
        <f t="shared" si="35"/>
        <v>4407993.5187685657</v>
      </c>
      <c r="AR50" s="28">
        <f t="shared" si="36"/>
        <v>4253265.4530494707</v>
      </c>
      <c r="AS50" s="28">
        <f t="shared" si="37"/>
        <v>4357675.261885576</v>
      </c>
      <c r="AT50" s="28">
        <f t="shared" si="38"/>
        <v>4245102.2045980264</v>
      </c>
      <c r="AU50" s="28">
        <f t="shared" si="39"/>
        <v>4193207.8736751028</v>
      </c>
      <c r="AV50" s="28">
        <f t="shared" si="40"/>
        <v>4046569.9944227552</v>
      </c>
    </row>
    <row r="51" spans="2:48">
      <c r="B51" t="str">
        <f>C36</f>
        <v>0 Hele landet</v>
      </c>
      <c r="C51" s="10" t="s">
        <v>2</v>
      </c>
      <c r="D51" s="28">
        <f t="shared" si="42"/>
        <v>55979</v>
      </c>
      <c r="E51" s="28">
        <f t="shared" si="42"/>
        <v>50242</v>
      </c>
      <c r="F51" s="28">
        <f t="shared" si="42"/>
        <v>58603</v>
      </c>
      <c r="G51" s="28">
        <f t="shared" si="42"/>
        <v>55596</v>
      </c>
      <c r="H51" s="28">
        <f t="shared" si="42"/>
        <v>53698</v>
      </c>
      <c r="I51" s="28">
        <f t="shared" si="42"/>
        <v>56089</v>
      </c>
      <c r="J51" s="28">
        <f t="shared" si="42"/>
        <v>55521</v>
      </c>
      <c r="K51" s="28">
        <f t="shared" si="42"/>
        <v>52946</v>
      </c>
      <c r="L51" s="28">
        <f t="shared" si="42"/>
        <v>60193</v>
      </c>
      <c r="M51" s="28">
        <f t="shared" si="42"/>
        <v>64269</v>
      </c>
      <c r="N51" s="28">
        <f t="shared" si="43"/>
        <v>82332</v>
      </c>
      <c r="O51" s="28">
        <f t="shared" si="43"/>
        <v>78025</v>
      </c>
      <c r="P51" s="28">
        <f t="shared" si="43"/>
        <v>52993</v>
      </c>
      <c r="Q51" s="28">
        <f t="shared" si="43"/>
        <v>119022</v>
      </c>
      <c r="R51" s="28">
        <f t="shared" si="43"/>
        <v>197597</v>
      </c>
      <c r="S51" s="28">
        <f t="shared" si="43"/>
        <v>10883</v>
      </c>
      <c r="T51" s="28">
        <f t="shared" si="43"/>
        <v>10567</v>
      </c>
      <c r="U51" s="28">
        <f t="shared" si="43"/>
        <v>10282</v>
      </c>
      <c r="V51" s="28">
        <f t="shared" si="43"/>
        <v>11074</v>
      </c>
      <c r="W51" s="28">
        <f t="shared" si="43"/>
        <v>11958</v>
      </c>
      <c r="X51" s="28">
        <f t="shared" si="44"/>
        <v>12544</v>
      </c>
      <c r="Y51" s="28">
        <f t="shared" si="44"/>
        <v>13375</v>
      </c>
      <c r="Z51" s="28">
        <f t="shared" si="44"/>
        <v>14135</v>
      </c>
      <c r="AA51" s="28">
        <f t="shared" si="44"/>
        <v>14744</v>
      </c>
      <c r="AB51" s="28">
        <f t="shared" si="44"/>
        <v>15228</v>
      </c>
      <c r="AC51" s="28">
        <f t="shared" si="44"/>
        <v>15738</v>
      </c>
      <c r="AD51" s="28">
        <f t="shared" si="44"/>
        <v>16583</v>
      </c>
      <c r="AE51" s="28">
        <f t="shared" si="44"/>
        <v>16900</v>
      </c>
      <c r="AF51" s="28">
        <f t="shared" si="44"/>
        <v>18504</v>
      </c>
      <c r="AG51" s="28">
        <f t="shared" si="44"/>
        <v>20155</v>
      </c>
      <c r="AH51" s="28">
        <f t="shared" si="41"/>
        <v>5143710.3739777636</v>
      </c>
      <c r="AI51" s="28">
        <f t="shared" si="27"/>
        <v>4754613.4191350434</v>
      </c>
      <c r="AJ51" s="28">
        <f t="shared" si="28"/>
        <v>5699572.067691111</v>
      </c>
      <c r="AK51" s="28">
        <f t="shared" si="29"/>
        <v>5020408.1632653065</v>
      </c>
      <c r="AL51" s="28">
        <f t="shared" si="30"/>
        <v>4490550.2592406757</v>
      </c>
      <c r="AM51" s="28">
        <f t="shared" si="31"/>
        <v>4471380.7397959186</v>
      </c>
      <c r="AN51" s="28">
        <f t="shared" si="32"/>
        <v>4151102.8037383179</v>
      </c>
      <c r="AO51" s="28">
        <f t="shared" si="33"/>
        <v>3745737.5309515386</v>
      </c>
      <c r="AP51" s="28">
        <f t="shared" si="34"/>
        <v>4082542.0510037984</v>
      </c>
      <c r="AQ51" s="28">
        <f t="shared" si="35"/>
        <v>4220449.1725768326</v>
      </c>
      <c r="AR51" s="28">
        <f t="shared" si="36"/>
        <v>5231414.4109797943</v>
      </c>
      <c r="AS51" s="28">
        <f t="shared" si="37"/>
        <v>4705119.7008985104</v>
      </c>
      <c r="AT51" s="28">
        <f t="shared" si="38"/>
        <v>3135680.4733727812</v>
      </c>
      <c r="AU51" s="28">
        <f t="shared" si="39"/>
        <v>6432230.8690012973</v>
      </c>
      <c r="AV51" s="28">
        <f t="shared" si="40"/>
        <v>9803870.0074423216</v>
      </c>
    </row>
    <row r="52" spans="2:48">
      <c r="B52" t="str">
        <f>C36</f>
        <v>0 Hele landet</v>
      </c>
      <c r="C52" s="10" t="s">
        <v>743</v>
      </c>
      <c r="D52" s="28">
        <f t="shared" si="42"/>
        <v>41733</v>
      </c>
      <c r="E52" s="28">
        <f t="shared" si="42"/>
        <v>43181</v>
      </c>
      <c r="F52" s="28">
        <f t="shared" si="42"/>
        <v>45014</v>
      </c>
      <c r="G52" s="28">
        <f t="shared" si="42"/>
        <v>46304</v>
      </c>
      <c r="H52" s="28">
        <f t="shared" si="42"/>
        <v>48278</v>
      </c>
      <c r="I52" s="28">
        <f t="shared" si="42"/>
        <v>50005</v>
      </c>
      <c r="J52" s="28">
        <f t="shared" si="42"/>
        <v>52844</v>
      </c>
      <c r="K52" s="28">
        <f t="shared" si="42"/>
        <v>55638</v>
      </c>
      <c r="L52" s="28">
        <f t="shared" si="42"/>
        <v>55778</v>
      </c>
      <c r="M52" s="28">
        <f t="shared" si="42"/>
        <v>58155</v>
      </c>
      <c r="N52" s="28">
        <f t="shared" si="43"/>
        <v>60005</v>
      </c>
      <c r="O52" s="28">
        <f t="shared" si="43"/>
        <v>64181</v>
      </c>
      <c r="P52" s="28">
        <f t="shared" si="43"/>
        <v>58757</v>
      </c>
      <c r="Q52" s="28">
        <f t="shared" si="43"/>
        <v>65009</v>
      </c>
      <c r="R52" s="28">
        <f t="shared" si="43"/>
        <v>73143</v>
      </c>
      <c r="S52" s="28">
        <f t="shared" si="43"/>
        <v>27785</v>
      </c>
      <c r="T52" s="28">
        <f t="shared" si="43"/>
        <v>29792</v>
      </c>
      <c r="U52" s="28">
        <f t="shared" si="43"/>
        <v>30825</v>
      </c>
      <c r="V52" s="28">
        <f t="shared" si="43"/>
        <v>32599</v>
      </c>
      <c r="W52" s="28">
        <f t="shared" si="43"/>
        <v>34030</v>
      </c>
      <c r="X52" s="28">
        <f t="shared" si="44"/>
        <v>35220</v>
      </c>
      <c r="Y52" s="28">
        <f t="shared" si="44"/>
        <v>36676</v>
      </c>
      <c r="Z52" s="28">
        <f t="shared" si="44"/>
        <v>37598</v>
      </c>
      <c r="AA52" s="28">
        <f t="shared" si="44"/>
        <v>37468</v>
      </c>
      <c r="AB52" s="28">
        <f t="shared" si="44"/>
        <v>39132</v>
      </c>
      <c r="AC52" s="28">
        <f t="shared" si="44"/>
        <v>40918</v>
      </c>
      <c r="AD52" s="28">
        <f t="shared" si="44"/>
        <v>43002</v>
      </c>
      <c r="AE52" s="28">
        <f t="shared" si="44"/>
        <v>41590</v>
      </c>
      <c r="AF52" s="28">
        <f t="shared" si="44"/>
        <v>45271</v>
      </c>
      <c r="AG52" s="28">
        <f t="shared" si="44"/>
        <v>50502</v>
      </c>
      <c r="AH52" s="28">
        <f t="shared" si="41"/>
        <v>1501997.4806550296</v>
      </c>
      <c r="AI52" s="28">
        <f t="shared" si="27"/>
        <v>1449415.9505907625</v>
      </c>
      <c r="AJ52" s="28">
        <f t="shared" si="28"/>
        <v>1460308.1914030819</v>
      </c>
      <c r="AK52" s="28">
        <f t="shared" si="29"/>
        <v>1420411.6690696033</v>
      </c>
      <c r="AL52" s="28">
        <f t="shared" si="30"/>
        <v>1418689.3917131943</v>
      </c>
      <c r="AM52" s="28">
        <f t="shared" si="31"/>
        <v>1419789.8921067575</v>
      </c>
      <c r="AN52" s="28">
        <f t="shared" si="32"/>
        <v>1440833.2424473769</v>
      </c>
      <c r="AO52" s="28">
        <f t="shared" si="33"/>
        <v>1479812.7559976594</v>
      </c>
      <c r="AP52" s="28">
        <f t="shared" si="34"/>
        <v>1488683.6767374827</v>
      </c>
      <c r="AQ52" s="28">
        <f t="shared" si="35"/>
        <v>1486123.8883777983</v>
      </c>
      <c r="AR52" s="28">
        <f t="shared" si="36"/>
        <v>1466469.524414683</v>
      </c>
      <c r="AS52" s="28">
        <f t="shared" si="37"/>
        <v>1492511.9761871542</v>
      </c>
      <c r="AT52" s="28">
        <f t="shared" si="38"/>
        <v>1412767.4921856215</v>
      </c>
      <c r="AU52" s="28">
        <f t="shared" si="39"/>
        <v>1435996.5540853969</v>
      </c>
      <c r="AV52" s="28">
        <f t="shared" si="40"/>
        <v>1448318.8784602589</v>
      </c>
    </row>
    <row r="53" spans="2:48">
      <c r="B53" t="str">
        <f>C36</f>
        <v>0 Hele landet</v>
      </c>
      <c r="C53" s="10" t="s">
        <v>111</v>
      </c>
      <c r="D53" s="28">
        <f t="shared" si="42"/>
        <v>28692</v>
      </c>
      <c r="E53" s="28">
        <f t="shared" si="42"/>
        <v>28935</v>
      </c>
      <c r="F53" s="28">
        <f t="shared" si="42"/>
        <v>29487</v>
      </c>
      <c r="G53" s="28">
        <f t="shared" si="42"/>
        <v>31569</v>
      </c>
      <c r="H53" s="28">
        <f t="shared" si="42"/>
        <v>33503</v>
      </c>
      <c r="I53" s="28">
        <f t="shared" si="42"/>
        <v>35449</v>
      </c>
      <c r="J53" s="28">
        <f t="shared" si="42"/>
        <v>37345</v>
      </c>
      <c r="K53" s="28">
        <f t="shared" si="42"/>
        <v>39397</v>
      </c>
      <c r="L53" s="28">
        <f t="shared" si="42"/>
        <v>41550</v>
      </c>
      <c r="M53" s="28">
        <f t="shared" si="42"/>
        <v>43864</v>
      </c>
      <c r="N53" s="28">
        <f t="shared" si="43"/>
        <v>44796</v>
      </c>
      <c r="O53" s="28">
        <f t="shared" si="43"/>
        <v>47908</v>
      </c>
      <c r="P53" s="28">
        <f t="shared" si="43"/>
        <v>30726</v>
      </c>
      <c r="Q53" s="28">
        <f t="shared" si="43"/>
        <v>38502</v>
      </c>
      <c r="R53" s="28">
        <f t="shared" si="43"/>
        <v>56976</v>
      </c>
      <c r="S53" s="28">
        <f t="shared" si="43"/>
        <v>20309</v>
      </c>
      <c r="T53" s="28">
        <f t="shared" si="43"/>
        <v>20458</v>
      </c>
      <c r="U53" s="28">
        <f t="shared" si="43"/>
        <v>21434</v>
      </c>
      <c r="V53" s="28">
        <f t="shared" si="43"/>
        <v>22789</v>
      </c>
      <c r="W53" s="28">
        <f t="shared" si="43"/>
        <v>23796</v>
      </c>
      <c r="X53" s="28">
        <f t="shared" si="44"/>
        <v>25428</v>
      </c>
      <c r="Y53" s="28">
        <f t="shared" si="44"/>
        <v>27076</v>
      </c>
      <c r="Z53" s="28">
        <f t="shared" si="44"/>
        <v>28609</v>
      </c>
      <c r="AA53" s="28">
        <f t="shared" si="44"/>
        <v>29856</v>
      </c>
      <c r="AB53" s="28">
        <f t="shared" si="44"/>
        <v>31395</v>
      </c>
      <c r="AC53" s="28">
        <f t="shared" si="44"/>
        <v>33477</v>
      </c>
      <c r="AD53" s="28">
        <f t="shared" si="44"/>
        <v>36026</v>
      </c>
      <c r="AE53" s="28">
        <f t="shared" si="44"/>
        <v>28999</v>
      </c>
      <c r="AF53" s="28">
        <f t="shared" si="44"/>
        <v>30889</v>
      </c>
      <c r="AG53" s="28">
        <f t="shared" si="44"/>
        <v>41099</v>
      </c>
      <c r="AH53" s="28">
        <f t="shared" si="41"/>
        <v>1412772.6623664384</v>
      </c>
      <c r="AI53" s="28">
        <f t="shared" si="27"/>
        <v>1414361.1301202464</v>
      </c>
      <c r="AJ53" s="28">
        <f t="shared" si="28"/>
        <v>1375711.4864234393</v>
      </c>
      <c r="AK53" s="28">
        <f t="shared" si="29"/>
        <v>1385273.5969107903</v>
      </c>
      <c r="AL53" s="28">
        <f t="shared" si="30"/>
        <v>1407925.7017986216</v>
      </c>
      <c r="AM53" s="28">
        <f t="shared" si="31"/>
        <v>1394093.1256882178</v>
      </c>
      <c r="AN53" s="28">
        <f t="shared" si="32"/>
        <v>1379265.7704239918</v>
      </c>
      <c r="AO53" s="28">
        <f t="shared" si="33"/>
        <v>1377084.1343633123</v>
      </c>
      <c r="AP53" s="28">
        <f t="shared" si="34"/>
        <v>1391680.0643086818</v>
      </c>
      <c r="AQ53" s="28">
        <f t="shared" si="35"/>
        <v>1397165.1536868927</v>
      </c>
      <c r="AR53" s="28">
        <f t="shared" si="36"/>
        <v>1338112.7341159603</v>
      </c>
      <c r="AS53" s="28">
        <f t="shared" si="37"/>
        <v>1329817.3541331261</v>
      </c>
      <c r="AT53" s="28">
        <f t="shared" si="38"/>
        <v>1059553.777716473</v>
      </c>
      <c r="AU53" s="28">
        <f t="shared" si="39"/>
        <v>1246463.142218913</v>
      </c>
      <c r="AV53" s="28">
        <f t="shared" si="40"/>
        <v>1386311.1024599138</v>
      </c>
    </row>
    <row r="54" spans="2:48">
      <c r="B54" t="str">
        <f>C36</f>
        <v>0 Hele landet</v>
      </c>
      <c r="C54" s="10" t="s">
        <v>128</v>
      </c>
      <c r="D54" s="28">
        <f t="shared" si="42"/>
        <v>11509</v>
      </c>
      <c r="E54" s="28">
        <f t="shared" si="42"/>
        <v>13976</v>
      </c>
      <c r="F54" s="28">
        <f t="shared" si="42"/>
        <v>21973</v>
      </c>
      <c r="G54" s="28">
        <f t="shared" si="42"/>
        <v>19716</v>
      </c>
      <c r="H54" s="28">
        <f t="shared" si="42"/>
        <v>15076</v>
      </c>
      <c r="I54" s="28">
        <f t="shared" si="42"/>
        <v>22333</v>
      </c>
      <c r="J54" s="28">
        <f t="shared" si="42"/>
        <v>25925</v>
      </c>
      <c r="K54" s="28">
        <f t="shared" si="42"/>
        <v>26487</v>
      </c>
      <c r="L54" s="28">
        <f t="shared" si="42"/>
        <v>42877</v>
      </c>
      <c r="M54" s="28">
        <f t="shared" si="42"/>
        <v>43190</v>
      </c>
      <c r="N54" s="28">
        <f t="shared" si="43"/>
        <v>44708</v>
      </c>
      <c r="O54" s="28">
        <f t="shared" si="43"/>
        <v>42394</v>
      </c>
      <c r="P54" s="28">
        <f t="shared" si="43"/>
        <v>41707</v>
      </c>
      <c r="Q54" s="28">
        <f t="shared" si="43"/>
        <v>45468</v>
      </c>
      <c r="R54" s="28">
        <f t="shared" si="43"/>
        <v>67255</v>
      </c>
      <c r="S54" s="28">
        <f t="shared" si="43"/>
        <v>2812</v>
      </c>
      <c r="T54" s="28">
        <f t="shared" si="43"/>
        <v>3111</v>
      </c>
      <c r="U54" s="28">
        <f t="shared" si="43"/>
        <v>3763</v>
      </c>
      <c r="V54" s="28">
        <f t="shared" si="43"/>
        <v>4143</v>
      </c>
      <c r="W54" s="28">
        <f t="shared" si="43"/>
        <v>4300</v>
      </c>
      <c r="X54" s="28">
        <f t="shared" si="44"/>
        <v>4544</v>
      </c>
      <c r="Y54" s="28">
        <f t="shared" si="44"/>
        <v>5075</v>
      </c>
      <c r="Z54" s="28">
        <f t="shared" si="44"/>
        <v>5587</v>
      </c>
      <c r="AA54" s="28">
        <f t="shared" si="44"/>
        <v>6190</v>
      </c>
      <c r="AB54" s="28">
        <f t="shared" si="44"/>
        <v>6960</v>
      </c>
      <c r="AC54" s="28">
        <f t="shared" si="44"/>
        <v>7657</v>
      </c>
      <c r="AD54" s="28">
        <f t="shared" si="44"/>
        <v>8378</v>
      </c>
      <c r="AE54" s="28">
        <f t="shared" si="44"/>
        <v>9246</v>
      </c>
      <c r="AF54" s="28">
        <f t="shared" si="44"/>
        <v>10242</v>
      </c>
      <c r="AG54" s="28">
        <f t="shared" si="44"/>
        <v>11824</v>
      </c>
      <c r="AH54" s="28">
        <f t="shared" si="41"/>
        <v>4092816.5007112375</v>
      </c>
      <c r="AI54" s="28">
        <f t="shared" si="27"/>
        <v>4492446.1587913856</v>
      </c>
      <c r="AJ54" s="28">
        <f t="shared" si="28"/>
        <v>5839224.0233855965</v>
      </c>
      <c r="AK54" s="28">
        <f t="shared" si="29"/>
        <v>4758870.3837798694</v>
      </c>
      <c r="AL54" s="28">
        <f t="shared" si="30"/>
        <v>3506046.5116279069</v>
      </c>
      <c r="AM54" s="28">
        <f t="shared" si="31"/>
        <v>4914832.7464788733</v>
      </c>
      <c r="AN54" s="28">
        <f t="shared" si="32"/>
        <v>5108374.3842364531</v>
      </c>
      <c r="AO54" s="28">
        <f t="shared" si="33"/>
        <v>4740826.9196348665</v>
      </c>
      <c r="AP54" s="28">
        <f t="shared" si="34"/>
        <v>6926817.4474959616</v>
      </c>
      <c r="AQ54" s="28">
        <f t="shared" si="35"/>
        <v>6205459.7701149425</v>
      </c>
      <c r="AR54" s="28">
        <f t="shared" si="36"/>
        <v>5838840.2768708374</v>
      </c>
      <c r="AS54" s="28">
        <f t="shared" si="37"/>
        <v>5060157.5555025069</v>
      </c>
      <c r="AT54" s="28">
        <f t="shared" si="38"/>
        <v>4510815.4877784988</v>
      </c>
      <c r="AU54" s="28">
        <f t="shared" si="39"/>
        <v>4439367.3110720562</v>
      </c>
      <c r="AV54" s="28">
        <f t="shared" si="40"/>
        <v>5688007.4424898513</v>
      </c>
    </row>
    <row r="55" spans="2:48">
      <c r="B55" t="str">
        <f>C36</f>
        <v>0 Hele landet</v>
      </c>
      <c r="C55" s="10" t="s">
        <v>734</v>
      </c>
      <c r="D55" s="28">
        <f t="shared" si="42"/>
        <v>22803</v>
      </c>
      <c r="E55" s="28">
        <f t="shared" si="42"/>
        <v>20091</v>
      </c>
      <c r="F55" s="28">
        <f t="shared" si="42"/>
        <v>21991</v>
      </c>
      <c r="G55" s="28">
        <f t="shared" si="42"/>
        <v>22638</v>
      </c>
      <c r="H55" s="28">
        <f t="shared" si="42"/>
        <v>24164</v>
      </c>
      <c r="I55" s="28">
        <f t="shared" si="42"/>
        <v>28195</v>
      </c>
      <c r="J55" s="28">
        <f t="shared" si="42"/>
        <v>28983</v>
      </c>
      <c r="K55" s="28">
        <f t="shared" si="42"/>
        <v>29604</v>
      </c>
      <c r="L55" s="28">
        <f t="shared" si="42"/>
        <v>27629</v>
      </c>
      <c r="M55" s="28">
        <f t="shared" si="42"/>
        <v>26040</v>
      </c>
      <c r="N55" s="28">
        <f t="shared" si="43"/>
        <v>23065</v>
      </c>
      <c r="O55" s="28">
        <f t="shared" si="43"/>
        <v>25849</v>
      </c>
      <c r="P55" s="28">
        <f t="shared" si="43"/>
        <v>18646</v>
      </c>
      <c r="Q55" s="28">
        <f t="shared" si="43"/>
        <v>20610</v>
      </c>
      <c r="R55" s="28">
        <f t="shared" si="43"/>
        <v>38158</v>
      </c>
      <c r="S55" s="28">
        <f t="shared" si="43"/>
        <v>10433</v>
      </c>
      <c r="T55" s="28">
        <f t="shared" si="43"/>
        <v>9456</v>
      </c>
      <c r="U55" s="28">
        <f t="shared" si="43"/>
        <v>11783</v>
      </c>
      <c r="V55" s="28">
        <f t="shared" si="43"/>
        <v>12259</v>
      </c>
      <c r="W55" s="28">
        <f t="shared" si="43"/>
        <v>13890</v>
      </c>
      <c r="X55" s="28">
        <f t="shared" si="44"/>
        <v>14445</v>
      </c>
      <c r="Y55" s="28">
        <f t="shared" si="44"/>
        <v>10965</v>
      </c>
      <c r="Z55" s="28">
        <f t="shared" si="44"/>
        <v>11353</v>
      </c>
      <c r="AA55" s="28">
        <f t="shared" si="44"/>
        <v>11067</v>
      </c>
      <c r="AB55" s="28">
        <f t="shared" si="44"/>
        <v>10967</v>
      </c>
      <c r="AC55" s="28">
        <f t="shared" si="44"/>
        <v>11106</v>
      </c>
      <c r="AD55" s="28">
        <f t="shared" si="44"/>
        <v>11558</v>
      </c>
      <c r="AE55" s="28">
        <f t="shared" si="44"/>
        <v>10782</v>
      </c>
      <c r="AF55" s="28">
        <f t="shared" si="44"/>
        <v>10690</v>
      </c>
      <c r="AG55" s="28">
        <f t="shared" si="44"/>
        <v>11479</v>
      </c>
      <c r="AH55" s="28">
        <f t="shared" si="41"/>
        <v>2185660.8837343045</v>
      </c>
      <c r="AI55" s="28">
        <f t="shared" si="27"/>
        <v>2124682.7411167515</v>
      </c>
      <c r="AJ55" s="28">
        <f t="shared" si="28"/>
        <v>1866332.8524144955</v>
      </c>
      <c r="AK55" s="28">
        <f t="shared" si="29"/>
        <v>1846643.2824863365</v>
      </c>
      <c r="AL55" s="28">
        <f t="shared" si="30"/>
        <v>1739668.8264938805</v>
      </c>
      <c r="AM55" s="28">
        <f t="shared" si="31"/>
        <v>1951886.4659051574</v>
      </c>
      <c r="AN55" s="28">
        <f t="shared" si="32"/>
        <v>2643228.4541723668</v>
      </c>
      <c r="AO55" s="28">
        <f t="shared" si="33"/>
        <v>2607592.70677354</v>
      </c>
      <c r="AP55" s="28">
        <f t="shared" si="34"/>
        <v>2496521.1891208095</v>
      </c>
      <c r="AQ55" s="28">
        <f t="shared" si="35"/>
        <v>2374395.9150177804</v>
      </c>
      <c r="AR55" s="28">
        <f t="shared" si="36"/>
        <v>2076805.3304520079</v>
      </c>
      <c r="AS55" s="28">
        <f t="shared" si="37"/>
        <v>2236459.5950856549</v>
      </c>
      <c r="AT55" s="28">
        <f t="shared" si="38"/>
        <v>1729363.7544054906</v>
      </c>
      <c r="AU55" s="28">
        <f t="shared" si="39"/>
        <v>1927970.0654817587</v>
      </c>
      <c r="AV55" s="28">
        <f t="shared" si="40"/>
        <v>3324157.1565467375</v>
      </c>
    </row>
    <row r="56" spans="2:48">
      <c r="B56" t="str">
        <f>C36</f>
        <v>0 Hele landet</v>
      </c>
      <c r="C56" s="10" t="s">
        <v>731</v>
      </c>
      <c r="D56" s="28">
        <f t="shared" si="42"/>
        <v>12434</v>
      </c>
      <c r="E56" s="28">
        <f t="shared" si="42"/>
        <v>12381</v>
      </c>
      <c r="F56" s="28">
        <f t="shared" si="42"/>
        <v>13747</v>
      </c>
      <c r="G56" s="28">
        <f t="shared" si="42"/>
        <v>14662</v>
      </c>
      <c r="H56" s="28">
        <f t="shared" si="42"/>
        <v>15573</v>
      </c>
      <c r="I56" s="28">
        <f t="shared" si="42"/>
        <v>15746</v>
      </c>
      <c r="J56" s="28">
        <f t="shared" si="42"/>
        <v>16732</v>
      </c>
      <c r="K56" s="28">
        <f t="shared" si="42"/>
        <v>18084</v>
      </c>
      <c r="L56" s="28">
        <f t="shared" si="42"/>
        <v>18511</v>
      </c>
      <c r="M56" s="28">
        <f t="shared" si="42"/>
        <v>20706</v>
      </c>
      <c r="N56" s="28">
        <f t="shared" si="43"/>
        <v>21243</v>
      </c>
      <c r="O56" s="28">
        <f t="shared" si="43"/>
        <v>22441</v>
      </c>
      <c r="P56" s="28">
        <f t="shared" si="43"/>
        <v>23956</v>
      </c>
      <c r="Q56" s="28">
        <f t="shared" si="43"/>
        <v>26989</v>
      </c>
      <c r="R56" s="28">
        <f t="shared" si="43"/>
        <v>29843</v>
      </c>
      <c r="S56" s="28">
        <f t="shared" si="43"/>
        <v>6642</v>
      </c>
      <c r="T56" s="28">
        <f t="shared" si="43"/>
        <v>6365</v>
      </c>
      <c r="U56" s="28">
        <f t="shared" si="43"/>
        <v>6795</v>
      </c>
      <c r="V56" s="28">
        <f t="shared" si="43"/>
        <v>7258</v>
      </c>
      <c r="W56" s="28">
        <f t="shared" si="43"/>
        <v>7640</v>
      </c>
      <c r="X56" s="28">
        <f t="shared" si="44"/>
        <v>8214</v>
      </c>
      <c r="Y56" s="28">
        <f t="shared" si="44"/>
        <v>8792</v>
      </c>
      <c r="Z56" s="28">
        <f t="shared" si="44"/>
        <v>9315</v>
      </c>
      <c r="AA56" s="28">
        <f t="shared" si="44"/>
        <v>9970</v>
      </c>
      <c r="AB56" s="28">
        <f t="shared" si="44"/>
        <v>10518</v>
      </c>
      <c r="AC56" s="28">
        <f t="shared" si="44"/>
        <v>11223</v>
      </c>
      <c r="AD56" s="28">
        <f t="shared" si="44"/>
        <v>11953</v>
      </c>
      <c r="AE56" s="28">
        <f t="shared" si="44"/>
        <v>12617</v>
      </c>
      <c r="AF56" s="28">
        <f t="shared" si="44"/>
        <v>13354</v>
      </c>
      <c r="AG56" s="28">
        <f t="shared" si="44"/>
        <v>14641</v>
      </c>
      <c r="AH56" s="28">
        <f t="shared" si="41"/>
        <v>1872026.4980427583</v>
      </c>
      <c r="AI56" s="28">
        <f t="shared" si="27"/>
        <v>1945168.8923802043</v>
      </c>
      <c r="AJ56" s="28">
        <f t="shared" si="28"/>
        <v>2023105.2244297278</v>
      </c>
      <c r="AK56" s="28">
        <f t="shared" si="29"/>
        <v>2020115.7343620833</v>
      </c>
      <c r="AL56" s="28">
        <f t="shared" si="30"/>
        <v>2038350.785340314</v>
      </c>
      <c r="AM56" s="28">
        <f t="shared" si="31"/>
        <v>1916971.0250791332</v>
      </c>
      <c r="AN56" s="28">
        <f t="shared" si="32"/>
        <v>1903093.7215650592</v>
      </c>
      <c r="AO56" s="28">
        <f t="shared" si="33"/>
        <v>1941384.8631239936</v>
      </c>
      <c r="AP56" s="28">
        <f t="shared" si="34"/>
        <v>1856670.0100300903</v>
      </c>
      <c r="AQ56" s="28">
        <f t="shared" si="35"/>
        <v>1968625.213918996</v>
      </c>
      <c r="AR56" s="28">
        <f t="shared" si="36"/>
        <v>1892809.409248864</v>
      </c>
      <c r="AS56" s="28">
        <f t="shared" si="37"/>
        <v>1877436.6267882539</v>
      </c>
      <c r="AT56" s="28">
        <f t="shared" si="38"/>
        <v>1898708.0922564794</v>
      </c>
      <c r="AU56" s="28">
        <f t="shared" si="39"/>
        <v>2021042.3843043284</v>
      </c>
      <c r="AV56" s="28">
        <f t="shared" si="40"/>
        <v>2038317.0548459804</v>
      </c>
    </row>
    <row r="57" spans="2:48">
      <c r="B57" t="str">
        <f>C36</f>
        <v>0 Hele landet</v>
      </c>
      <c r="C57" s="10" t="s">
        <v>715</v>
      </c>
      <c r="D57" s="28">
        <f t="shared" ref="D57:M62" si="45">_xlfn.XLOOKUP($C57,$C$188:$C$214,D$188:D$214,"-")</f>
        <v>16877</v>
      </c>
      <c r="E57" s="28">
        <f t="shared" si="45"/>
        <v>16181</v>
      </c>
      <c r="F57" s="28">
        <f t="shared" si="45"/>
        <v>17753</v>
      </c>
      <c r="G57" s="28">
        <f t="shared" si="45"/>
        <v>16949</v>
      </c>
      <c r="H57" s="28">
        <f t="shared" si="45"/>
        <v>17060</v>
      </c>
      <c r="I57" s="28">
        <f t="shared" si="45"/>
        <v>16390</v>
      </c>
      <c r="J57" s="28">
        <f t="shared" si="45"/>
        <v>17816</v>
      </c>
      <c r="K57" s="28">
        <f t="shared" si="45"/>
        <v>19897</v>
      </c>
      <c r="L57" s="28">
        <f t="shared" si="45"/>
        <v>20500</v>
      </c>
      <c r="M57" s="28">
        <f t="shared" si="45"/>
        <v>20573</v>
      </c>
      <c r="N57" s="28">
        <f t="shared" ref="N57:W62" si="46">_xlfn.XLOOKUP($C57,$C$188:$C$214,N$188:N$214,"-")</f>
        <v>20071</v>
      </c>
      <c r="O57" s="28">
        <f t="shared" si="46"/>
        <v>21720</v>
      </c>
      <c r="P57" s="28">
        <f t="shared" si="46"/>
        <v>22122</v>
      </c>
      <c r="Q57" s="28">
        <f t="shared" si="46"/>
        <v>23666</v>
      </c>
      <c r="R57" s="28">
        <f t="shared" si="46"/>
        <v>26445</v>
      </c>
      <c r="S57" s="28">
        <f t="shared" si="46"/>
        <v>5075</v>
      </c>
      <c r="T57" s="28">
        <f t="shared" si="46"/>
        <v>5032</v>
      </c>
      <c r="U57" s="28">
        <f t="shared" si="46"/>
        <v>5346</v>
      </c>
      <c r="V57" s="28">
        <f t="shared" si="46"/>
        <v>5663</v>
      </c>
      <c r="W57" s="28">
        <f t="shared" si="46"/>
        <v>5911</v>
      </c>
      <c r="X57" s="28">
        <f t="shared" ref="X57:AG62" si="47">_xlfn.XLOOKUP($C57,$C$188:$C$214,X$188:X$214,"-")</f>
        <v>6117</v>
      </c>
      <c r="Y57" s="28">
        <f t="shared" si="47"/>
        <v>6337</v>
      </c>
      <c r="Z57" s="28">
        <f t="shared" si="47"/>
        <v>6587</v>
      </c>
      <c r="AA57" s="28">
        <f t="shared" si="47"/>
        <v>6775</v>
      </c>
      <c r="AB57" s="28">
        <f t="shared" si="47"/>
        <v>7054</v>
      </c>
      <c r="AC57" s="28">
        <f t="shared" si="47"/>
        <v>7314</v>
      </c>
      <c r="AD57" s="28">
        <f t="shared" si="47"/>
        <v>7650</v>
      </c>
      <c r="AE57" s="28">
        <f t="shared" si="47"/>
        <v>7766</v>
      </c>
      <c r="AF57" s="28">
        <f t="shared" si="47"/>
        <v>8049</v>
      </c>
      <c r="AG57" s="28">
        <f t="shared" si="47"/>
        <v>8650</v>
      </c>
      <c r="AH57" s="28">
        <f t="shared" si="41"/>
        <v>3325517.2413793104</v>
      </c>
      <c r="AI57" s="28">
        <f t="shared" si="27"/>
        <v>3215620.0317965024</v>
      </c>
      <c r="AJ57" s="28">
        <f t="shared" si="28"/>
        <v>3320800.5985783762</v>
      </c>
      <c r="AK57" s="28">
        <f t="shared" si="29"/>
        <v>2992936.6060392018</v>
      </c>
      <c r="AL57" s="28">
        <f t="shared" si="30"/>
        <v>2886144.4763999325</v>
      </c>
      <c r="AM57" s="28">
        <f t="shared" si="31"/>
        <v>2679418.0153670101</v>
      </c>
      <c r="AN57" s="28">
        <f t="shared" si="32"/>
        <v>2811424.96449424</v>
      </c>
      <c r="AO57" s="28">
        <f t="shared" si="33"/>
        <v>3020646.728404433</v>
      </c>
      <c r="AP57" s="28">
        <f t="shared" si="34"/>
        <v>3025830.2583025829</v>
      </c>
      <c r="AQ57" s="28">
        <f t="shared" si="35"/>
        <v>2916501.2758718459</v>
      </c>
      <c r="AR57" s="28">
        <f t="shared" si="36"/>
        <v>2744189.226141646</v>
      </c>
      <c r="AS57" s="28">
        <f t="shared" si="37"/>
        <v>2839215.6862745099</v>
      </c>
      <c r="AT57" s="28">
        <f t="shared" si="38"/>
        <v>2848570.6927633272</v>
      </c>
      <c r="AU57" s="28">
        <f t="shared" si="39"/>
        <v>2940241.0237296559</v>
      </c>
      <c r="AV57" s="28">
        <f t="shared" si="40"/>
        <v>3057225.4335260116</v>
      </c>
    </row>
    <row r="58" spans="2:48">
      <c r="B58" t="str">
        <f>C36</f>
        <v>0 Hele landet</v>
      </c>
      <c r="C58" s="10" t="s">
        <v>733</v>
      </c>
      <c r="D58" s="28">
        <f t="shared" si="45"/>
        <v>19184</v>
      </c>
      <c r="E58" s="28">
        <f t="shared" si="45"/>
        <v>18335</v>
      </c>
      <c r="F58" s="28">
        <f t="shared" si="45"/>
        <v>18382</v>
      </c>
      <c r="G58" s="28">
        <f t="shared" si="45"/>
        <v>15694</v>
      </c>
      <c r="H58" s="28">
        <f t="shared" si="45"/>
        <v>16195</v>
      </c>
      <c r="I58" s="28">
        <f t="shared" si="45"/>
        <v>17267</v>
      </c>
      <c r="J58" s="28">
        <f t="shared" si="45"/>
        <v>17347</v>
      </c>
      <c r="K58" s="28">
        <f t="shared" si="45"/>
        <v>16951</v>
      </c>
      <c r="L58" s="28">
        <f t="shared" si="45"/>
        <v>17725</v>
      </c>
      <c r="M58" s="28">
        <f t="shared" si="45"/>
        <v>17632</v>
      </c>
      <c r="N58" s="28">
        <f t="shared" si="46"/>
        <v>17827</v>
      </c>
      <c r="O58" s="28">
        <f t="shared" si="46"/>
        <v>18740</v>
      </c>
      <c r="P58" s="28">
        <f t="shared" si="46"/>
        <v>18570</v>
      </c>
      <c r="Q58" s="28">
        <f t="shared" si="46"/>
        <v>16097</v>
      </c>
      <c r="R58" s="28">
        <f t="shared" si="46"/>
        <v>16276</v>
      </c>
      <c r="S58" s="28">
        <f t="shared" si="46"/>
        <v>226</v>
      </c>
      <c r="T58" s="28">
        <f t="shared" si="46"/>
        <v>251</v>
      </c>
      <c r="U58" s="28">
        <f t="shared" si="46"/>
        <v>260</v>
      </c>
      <c r="V58" s="28">
        <f t="shared" si="46"/>
        <v>243</v>
      </c>
      <c r="W58" s="28">
        <f t="shared" si="46"/>
        <v>298</v>
      </c>
      <c r="X58" s="28">
        <f t="shared" si="47"/>
        <v>383</v>
      </c>
      <c r="Y58" s="28">
        <f t="shared" si="47"/>
        <v>400</v>
      </c>
      <c r="Z58" s="28">
        <f t="shared" si="47"/>
        <v>398</v>
      </c>
      <c r="AA58" s="28">
        <f t="shared" si="47"/>
        <v>396</v>
      </c>
      <c r="AB58" s="28">
        <f t="shared" si="47"/>
        <v>391</v>
      </c>
      <c r="AC58" s="28">
        <f t="shared" si="47"/>
        <v>448</v>
      </c>
      <c r="AD58" s="28">
        <f t="shared" si="47"/>
        <v>468</v>
      </c>
      <c r="AE58" s="28">
        <f t="shared" si="47"/>
        <v>455</v>
      </c>
      <c r="AF58" s="28">
        <f t="shared" si="47"/>
        <v>444</v>
      </c>
      <c r="AG58" s="28">
        <f t="shared" si="47"/>
        <v>506</v>
      </c>
      <c r="AH58" s="28">
        <f t="shared" si="41"/>
        <v>84884955.75221239</v>
      </c>
      <c r="AI58" s="28">
        <f t="shared" si="27"/>
        <v>73047808.764940232</v>
      </c>
      <c r="AJ58" s="28">
        <f t="shared" si="28"/>
        <v>70700000</v>
      </c>
      <c r="AK58" s="28">
        <f t="shared" si="29"/>
        <v>64584362.139917694</v>
      </c>
      <c r="AL58" s="28">
        <f t="shared" si="30"/>
        <v>54345637.583892621</v>
      </c>
      <c r="AM58" s="28">
        <f t="shared" si="31"/>
        <v>45083550.913838118</v>
      </c>
      <c r="AN58" s="28">
        <f t="shared" si="32"/>
        <v>43367500</v>
      </c>
      <c r="AO58" s="28">
        <f t="shared" si="33"/>
        <v>42590452.261306532</v>
      </c>
      <c r="AP58" s="28">
        <f t="shared" si="34"/>
        <v>44760101.010101013</v>
      </c>
      <c r="AQ58" s="28">
        <f t="shared" si="35"/>
        <v>45094629.156010233</v>
      </c>
      <c r="AR58" s="28">
        <f t="shared" si="36"/>
        <v>39792410.714285716</v>
      </c>
      <c r="AS58" s="28">
        <f t="shared" si="37"/>
        <v>40042735.04273504</v>
      </c>
      <c r="AT58" s="28">
        <f t="shared" si="38"/>
        <v>40813186.813186817</v>
      </c>
      <c r="AU58" s="28">
        <f t="shared" si="39"/>
        <v>36254504.504504502</v>
      </c>
      <c r="AV58" s="28">
        <f t="shared" si="40"/>
        <v>32166007.90513834</v>
      </c>
    </row>
    <row r="59" spans="2:48">
      <c r="B59" t="str">
        <f>C36</f>
        <v>0 Hele landet</v>
      </c>
      <c r="C59" s="10" t="s">
        <v>96</v>
      </c>
      <c r="D59" s="28">
        <f t="shared" si="45"/>
        <v>9183</v>
      </c>
      <c r="E59" s="28">
        <f t="shared" si="45"/>
        <v>10893</v>
      </c>
      <c r="F59" s="28">
        <f t="shared" si="45"/>
        <v>11111</v>
      </c>
      <c r="G59" s="28">
        <f t="shared" si="45"/>
        <v>11199</v>
      </c>
      <c r="H59" s="28">
        <f t="shared" si="45"/>
        <v>9670</v>
      </c>
      <c r="I59" s="28">
        <f t="shared" si="45"/>
        <v>10330</v>
      </c>
      <c r="J59" s="28">
        <f t="shared" si="45"/>
        <v>10245</v>
      </c>
      <c r="K59" s="28">
        <f t="shared" si="45"/>
        <v>10519</v>
      </c>
      <c r="L59" s="28">
        <f t="shared" si="45"/>
        <v>10362</v>
      </c>
      <c r="M59" s="28">
        <f t="shared" si="45"/>
        <v>10356</v>
      </c>
      <c r="N59" s="28">
        <f t="shared" si="46"/>
        <v>10099</v>
      </c>
      <c r="O59" s="28">
        <f t="shared" si="46"/>
        <v>10062</v>
      </c>
      <c r="P59" s="28">
        <f t="shared" si="46"/>
        <v>10443</v>
      </c>
      <c r="Q59" s="28">
        <f t="shared" si="46"/>
        <v>9817</v>
      </c>
      <c r="R59" s="28">
        <f t="shared" si="46"/>
        <v>9283</v>
      </c>
      <c r="S59" s="28">
        <f t="shared" si="46"/>
        <v>8093</v>
      </c>
      <c r="T59" s="28">
        <f t="shared" si="46"/>
        <v>7726</v>
      </c>
      <c r="U59" s="28">
        <f t="shared" si="46"/>
        <v>7370</v>
      </c>
      <c r="V59" s="28">
        <f t="shared" si="46"/>
        <v>7592</v>
      </c>
      <c r="W59" s="28">
        <f t="shared" si="46"/>
        <v>7999</v>
      </c>
      <c r="X59" s="28">
        <f t="shared" si="47"/>
        <v>8104</v>
      </c>
      <c r="Y59" s="28">
        <f t="shared" si="47"/>
        <v>8318</v>
      </c>
      <c r="Z59" s="28">
        <f t="shared" si="47"/>
        <v>8410</v>
      </c>
      <c r="AA59" s="28">
        <f t="shared" si="47"/>
        <v>8421</v>
      </c>
      <c r="AB59" s="28">
        <f t="shared" si="47"/>
        <v>8272</v>
      </c>
      <c r="AC59" s="28">
        <f t="shared" si="47"/>
        <v>8393</v>
      </c>
      <c r="AD59" s="28">
        <f t="shared" si="47"/>
        <v>8255</v>
      </c>
      <c r="AE59" s="28">
        <f t="shared" si="47"/>
        <v>8428</v>
      </c>
      <c r="AF59" s="28">
        <f t="shared" si="47"/>
        <v>8605</v>
      </c>
      <c r="AG59" s="28">
        <f t="shared" si="47"/>
        <v>9055</v>
      </c>
      <c r="AH59" s="28">
        <f t="shared" si="41"/>
        <v>1134684.2950698135</v>
      </c>
      <c r="AI59" s="28">
        <f t="shared" si="27"/>
        <v>1409914.5741651566</v>
      </c>
      <c r="AJ59" s="28">
        <f t="shared" si="28"/>
        <v>1507598.3717774763</v>
      </c>
      <c r="AK59" s="28">
        <f t="shared" si="29"/>
        <v>1475105.3740779769</v>
      </c>
      <c r="AL59" s="28">
        <f t="shared" si="30"/>
        <v>1208901.1126390798</v>
      </c>
      <c r="AM59" s="28">
        <f t="shared" si="31"/>
        <v>1274679.1707798617</v>
      </c>
      <c r="AN59" s="28">
        <f t="shared" si="32"/>
        <v>1231666.2659293099</v>
      </c>
      <c r="AO59" s="28">
        <f t="shared" si="33"/>
        <v>1250772.8894173603</v>
      </c>
      <c r="AP59" s="28">
        <f t="shared" si="34"/>
        <v>1230495.1905949411</v>
      </c>
      <c r="AQ59" s="28">
        <f t="shared" si="35"/>
        <v>1251934.2359767891</v>
      </c>
      <c r="AR59" s="28">
        <f t="shared" si="36"/>
        <v>1203264.625282974</v>
      </c>
      <c r="AS59" s="28">
        <f t="shared" si="37"/>
        <v>1218897.6377952755</v>
      </c>
      <c r="AT59" s="28">
        <f t="shared" si="38"/>
        <v>1239084.0056953013</v>
      </c>
      <c r="AU59" s="28">
        <f t="shared" si="39"/>
        <v>1140848.3439860546</v>
      </c>
      <c r="AV59" s="28">
        <f t="shared" si="40"/>
        <v>1025179.4588625069</v>
      </c>
    </row>
    <row r="60" spans="2:48">
      <c r="B60" t="str">
        <f>C36</f>
        <v>0 Hele landet</v>
      </c>
      <c r="C60" s="10" t="s">
        <v>716</v>
      </c>
      <c r="D60" s="28">
        <f t="shared" si="45"/>
        <v>5576</v>
      </c>
      <c r="E60" s="28">
        <f t="shared" si="45"/>
        <v>4207</v>
      </c>
      <c r="F60" s="28">
        <f t="shared" si="45"/>
        <v>4528</v>
      </c>
      <c r="G60" s="28">
        <f t="shared" si="45"/>
        <v>5177</v>
      </c>
      <c r="H60" s="28">
        <f t="shared" si="45"/>
        <v>5304</v>
      </c>
      <c r="I60" s="28">
        <f t="shared" si="45"/>
        <v>5496</v>
      </c>
      <c r="J60" s="28">
        <f t="shared" si="45"/>
        <v>4940</v>
      </c>
      <c r="K60" s="28">
        <f t="shared" si="45"/>
        <v>5519</v>
      </c>
      <c r="L60" s="28">
        <f t="shared" si="45"/>
        <v>5126</v>
      </c>
      <c r="M60" s="28">
        <f t="shared" si="45"/>
        <v>5296</v>
      </c>
      <c r="N60" s="28">
        <f t="shared" si="46"/>
        <v>5601</v>
      </c>
      <c r="O60" s="28">
        <f t="shared" si="46"/>
        <v>6426</v>
      </c>
      <c r="P60" s="28">
        <f t="shared" si="46"/>
        <v>6481</v>
      </c>
      <c r="Q60" s="28">
        <f t="shared" si="46"/>
        <v>6464</v>
      </c>
      <c r="R60" s="28">
        <f t="shared" si="46"/>
        <v>6788</v>
      </c>
      <c r="S60" s="28">
        <f t="shared" si="46"/>
        <v>2571</v>
      </c>
      <c r="T60" s="28">
        <f t="shared" si="46"/>
        <v>2395</v>
      </c>
      <c r="U60" s="28">
        <f t="shared" si="46"/>
        <v>2429</v>
      </c>
      <c r="V60" s="28">
        <f t="shared" si="46"/>
        <v>2713</v>
      </c>
      <c r="W60" s="28">
        <f t="shared" si="46"/>
        <v>2993</v>
      </c>
      <c r="X60" s="28">
        <f t="shared" si="47"/>
        <v>3020</v>
      </c>
      <c r="Y60" s="28">
        <f t="shared" si="47"/>
        <v>3064</v>
      </c>
      <c r="Z60" s="28">
        <f t="shared" si="47"/>
        <v>3037</v>
      </c>
      <c r="AA60" s="28">
        <f t="shared" si="47"/>
        <v>2879</v>
      </c>
      <c r="AB60" s="28">
        <f t="shared" si="47"/>
        <v>2862</v>
      </c>
      <c r="AC60" s="28">
        <f t="shared" si="47"/>
        <v>3018</v>
      </c>
      <c r="AD60" s="28">
        <f t="shared" si="47"/>
        <v>3142</v>
      </c>
      <c r="AE60" s="28">
        <f t="shared" si="47"/>
        <v>3244</v>
      </c>
      <c r="AF60" s="28">
        <f t="shared" si="47"/>
        <v>3401</v>
      </c>
      <c r="AG60" s="28">
        <f t="shared" si="47"/>
        <v>3581</v>
      </c>
      <c r="AH60" s="28">
        <f t="shared" si="41"/>
        <v>2168805.9120964603</v>
      </c>
      <c r="AI60" s="28">
        <f t="shared" si="27"/>
        <v>1756576.2004175365</v>
      </c>
      <c r="AJ60" s="28">
        <f t="shared" si="28"/>
        <v>1864141.6220666941</v>
      </c>
      <c r="AK60" s="28">
        <f t="shared" si="29"/>
        <v>1908219.6830077404</v>
      </c>
      <c r="AL60" s="28">
        <f t="shared" si="30"/>
        <v>1772134.9816237888</v>
      </c>
      <c r="AM60" s="28">
        <f t="shared" si="31"/>
        <v>1819867.5496688741</v>
      </c>
      <c r="AN60" s="28">
        <f t="shared" si="32"/>
        <v>1612271.5404699738</v>
      </c>
      <c r="AO60" s="28">
        <f t="shared" si="33"/>
        <v>1817253.8689496215</v>
      </c>
      <c r="AP60" s="28">
        <f t="shared" si="34"/>
        <v>1780479.3331017715</v>
      </c>
      <c r="AQ60" s="28">
        <f t="shared" si="35"/>
        <v>1850454.2278127184</v>
      </c>
      <c r="AR60" s="28">
        <f t="shared" si="36"/>
        <v>1855864.8111332008</v>
      </c>
      <c r="AS60" s="28">
        <f t="shared" si="37"/>
        <v>2045194.1438574158</v>
      </c>
      <c r="AT60" s="28">
        <f t="shared" si="38"/>
        <v>1997842.1701602959</v>
      </c>
      <c r="AU60" s="28">
        <f t="shared" si="39"/>
        <v>1900617.4654513379</v>
      </c>
      <c r="AV60" s="28">
        <f t="shared" si="40"/>
        <v>1895559.8994694219</v>
      </c>
    </row>
    <row r="61" spans="2:48">
      <c r="B61" t="str">
        <f>C36</f>
        <v>0 Hele landet</v>
      </c>
      <c r="C61" s="37" t="s">
        <v>744</v>
      </c>
      <c r="D61" s="40">
        <f t="shared" si="45"/>
        <v>0</v>
      </c>
      <c r="E61" s="40">
        <f t="shared" si="45"/>
        <v>0</v>
      </c>
      <c r="F61" s="40">
        <f t="shared" si="45"/>
        <v>0</v>
      </c>
      <c r="G61" s="40">
        <f t="shared" si="45"/>
        <v>0</v>
      </c>
      <c r="H61" s="40">
        <f t="shared" si="45"/>
        <v>0</v>
      </c>
      <c r="I61" s="40">
        <f t="shared" si="45"/>
        <v>0</v>
      </c>
      <c r="J61" s="40">
        <f t="shared" si="45"/>
        <v>0</v>
      </c>
      <c r="K61" s="40">
        <f t="shared" si="45"/>
        <v>0</v>
      </c>
      <c r="L61" s="40">
        <f t="shared" si="45"/>
        <v>0</v>
      </c>
      <c r="M61" s="40">
        <f t="shared" si="45"/>
        <v>0</v>
      </c>
      <c r="N61" s="40">
        <f t="shared" si="46"/>
        <v>0</v>
      </c>
      <c r="O61" s="40">
        <f t="shared" si="46"/>
        <v>0</v>
      </c>
      <c r="P61" s="40">
        <f t="shared" si="46"/>
        <v>0</v>
      </c>
      <c r="Q61" s="40">
        <f t="shared" si="46"/>
        <v>0</v>
      </c>
      <c r="R61" s="40">
        <f t="shared" si="46"/>
        <v>0</v>
      </c>
      <c r="S61" s="40">
        <f t="shared" si="46"/>
        <v>0</v>
      </c>
      <c r="T61" s="40">
        <f t="shared" si="46"/>
        <v>0</v>
      </c>
      <c r="U61" s="40">
        <f t="shared" si="46"/>
        <v>0</v>
      </c>
      <c r="V61" s="40">
        <f t="shared" si="46"/>
        <v>0</v>
      </c>
      <c r="W61" s="40">
        <f t="shared" si="46"/>
        <v>0</v>
      </c>
      <c r="X61" s="40">
        <f t="shared" si="47"/>
        <v>0</v>
      </c>
      <c r="Y61" s="40">
        <f t="shared" si="47"/>
        <v>0</v>
      </c>
      <c r="Z61" s="40">
        <f t="shared" si="47"/>
        <v>0</v>
      </c>
      <c r="AA61" s="40">
        <f t="shared" si="47"/>
        <v>0</v>
      </c>
      <c r="AB61" s="40">
        <f t="shared" si="47"/>
        <v>0</v>
      </c>
      <c r="AC61" s="40">
        <f t="shared" si="47"/>
        <v>0</v>
      </c>
      <c r="AD61" s="40">
        <f t="shared" si="47"/>
        <v>0</v>
      </c>
      <c r="AE61" s="40">
        <f t="shared" si="47"/>
        <v>0</v>
      </c>
      <c r="AF61" s="40">
        <f t="shared" si="47"/>
        <v>0</v>
      </c>
      <c r="AG61" s="40">
        <f t="shared" si="47"/>
        <v>0</v>
      </c>
      <c r="AH61" s="40" t="str">
        <f t="shared" si="41"/>
        <v>-</v>
      </c>
      <c r="AI61" s="40" t="str">
        <f t="shared" si="27"/>
        <v>-</v>
      </c>
      <c r="AJ61" s="40" t="str">
        <f t="shared" si="28"/>
        <v>-</v>
      </c>
      <c r="AK61" s="40" t="str">
        <f t="shared" si="29"/>
        <v>-</v>
      </c>
      <c r="AL61" s="40" t="str">
        <f t="shared" si="30"/>
        <v>-</v>
      </c>
      <c r="AM61" s="40" t="str">
        <f t="shared" si="31"/>
        <v>-</v>
      </c>
      <c r="AN61" s="40" t="str">
        <f t="shared" si="32"/>
        <v>-</v>
      </c>
      <c r="AO61" s="40" t="str">
        <f t="shared" si="33"/>
        <v>-</v>
      </c>
      <c r="AP61" s="40" t="str">
        <f t="shared" si="34"/>
        <v>-</v>
      </c>
      <c r="AQ61" s="40" t="str">
        <f t="shared" si="35"/>
        <v>-</v>
      </c>
      <c r="AR61" s="40" t="str">
        <f t="shared" si="36"/>
        <v>-</v>
      </c>
      <c r="AS61" s="40" t="str">
        <f t="shared" si="37"/>
        <v>-</v>
      </c>
      <c r="AT61" s="40" t="str">
        <f t="shared" si="38"/>
        <v>-</v>
      </c>
      <c r="AU61" s="40" t="str">
        <f t="shared" si="39"/>
        <v>-</v>
      </c>
      <c r="AV61" s="40" t="str">
        <f t="shared" si="40"/>
        <v>-</v>
      </c>
    </row>
    <row r="62" spans="2:48">
      <c r="B62" t="str">
        <f>C36</f>
        <v>0 Hele landet</v>
      </c>
      <c r="C62" s="20" t="s">
        <v>713</v>
      </c>
      <c r="D62" s="29">
        <f t="shared" si="45"/>
        <v>2361687</v>
      </c>
      <c r="E62" s="29">
        <f t="shared" si="45"/>
        <v>2178622</v>
      </c>
      <c r="F62" s="29">
        <f t="shared" si="45"/>
        <v>2321905</v>
      </c>
      <c r="G62" s="29">
        <f t="shared" si="45"/>
        <v>2515074</v>
      </c>
      <c r="H62" s="29">
        <f t="shared" si="45"/>
        <v>2674361</v>
      </c>
      <c r="I62" s="29">
        <f t="shared" si="45"/>
        <v>2768461</v>
      </c>
      <c r="J62" s="29">
        <f t="shared" si="45"/>
        <v>2829537</v>
      </c>
      <c r="K62" s="29">
        <f t="shared" si="45"/>
        <v>2787861</v>
      </c>
      <c r="L62" s="29">
        <f t="shared" si="45"/>
        <v>2757573</v>
      </c>
      <c r="M62" s="29">
        <f t="shared" si="45"/>
        <v>2947535</v>
      </c>
      <c r="N62" s="29">
        <f t="shared" si="46"/>
        <v>3184225</v>
      </c>
      <c r="O62" s="29">
        <f t="shared" si="46"/>
        <v>3198296</v>
      </c>
      <c r="P62" s="29">
        <f t="shared" si="46"/>
        <v>3057651</v>
      </c>
      <c r="Q62" s="29">
        <f t="shared" si="46"/>
        <v>3894480</v>
      </c>
      <c r="R62" s="29">
        <f t="shared" si="46"/>
        <v>5307902</v>
      </c>
      <c r="S62" s="29">
        <f t="shared" si="46"/>
        <v>1083503</v>
      </c>
      <c r="T62" s="29">
        <f t="shared" si="46"/>
        <v>1115382</v>
      </c>
      <c r="U62" s="29">
        <f t="shared" si="46"/>
        <v>1150481</v>
      </c>
      <c r="V62" s="29">
        <f t="shared" si="46"/>
        <v>1223958</v>
      </c>
      <c r="W62" s="29">
        <f t="shared" si="46"/>
        <v>1307160</v>
      </c>
      <c r="X62" s="29">
        <f t="shared" si="47"/>
        <v>1383010</v>
      </c>
      <c r="Y62" s="29">
        <f t="shared" si="47"/>
        <v>1442239</v>
      </c>
      <c r="Z62" s="29">
        <f t="shared" si="47"/>
        <v>1485846</v>
      </c>
      <c r="AA62" s="29">
        <f t="shared" si="47"/>
        <v>1510360</v>
      </c>
      <c r="AB62" s="29">
        <f t="shared" si="47"/>
        <v>1559747</v>
      </c>
      <c r="AC62" s="29">
        <f t="shared" si="47"/>
        <v>1638831</v>
      </c>
      <c r="AD62" s="29">
        <f t="shared" si="47"/>
        <v>1733247</v>
      </c>
      <c r="AE62" s="29">
        <f t="shared" si="47"/>
        <v>1737469</v>
      </c>
      <c r="AF62" s="29">
        <f t="shared" si="47"/>
        <v>1843651</v>
      </c>
      <c r="AG62" s="29">
        <f t="shared" si="47"/>
        <v>1999236</v>
      </c>
      <c r="AH62" s="29">
        <f t="shared" si="41"/>
        <v>2179677.39821671</v>
      </c>
      <c r="AI62" s="29">
        <f t="shared" si="27"/>
        <v>1953251.890383743</v>
      </c>
      <c r="AJ62" s="29">
        <f t="shared" si="28"/>
        <v>2018203.6904564265</v>
      </c>
      <c r="AK62" s="29">
        <f t="shared" si="29"/>
        <v>2054869.5298368081</v>
      </c>
      <c r="AL62" s="29">
        <f t="shared" si="30"/>
        <v>2045932.4030723094</v>
      </c>
      <c r="AM62" s="29">
        <f t="shared" si="31"/>
        <v>2001764.9908532838</v>
      </c>
      <c r="AN62" s="29">
        <f t="shared" si="32"/>
        <v>1961905.7590316168</v>
      </c>
      <c r="AO62" s="29">
        <f t="shared" si="33"/>
        <v>1876278.5645349517</v>
      </c>
      <c r="AP62" s="29">
        <f t="shared" si="34"/>
        <v>1825772.0013771551</v>
      </c>
      <c r="AQ62" s="29">
        <f t="shared" si="35"/>
        <v>1889751.9918294442</v>
      </c>
      <c r="AR62" s="29">
        <f t="shared" si="36"/>
        <v>1942985.5793550403</v>
      </c>
      <c r="AS62" s="29">
        <f t="shared" si="37"/>
        <v>1845262.6775064373</v>
      </c>
      <c r="AT62" s="29">
        <f t="shared" si="38"/>
        <v>1759830.5351059502</v>
      </c>
      <c r="AU62" s="29">
        <f t="shared" si="39"/>
        <v>2112373.7627132251</v>
      </c>
      <c r="AV62" s="29">
        <f t="shared" si="40"/>
        <v>2654965.1967051416</v>
      </c>
    </row>
    <row r="63" spans="2:48">
      <c r="D63" s="30"/>
      <c r="E63" s="30"/>
      <c r="F63" s="30"/>
      <c r="G63" s="30"/>
      <c r="H63" s="30"/>
      <c r="I63" s="30"/>
      <c r="J63" s="31"/>
      <c r="K63" s="31"/>
      <c r="L63" s="31"/>
      <c r="M63" s="31"/>
      <c r="N63" s="31"/>
      <c r="O63" s="31"/>
      <c r="P63" s="31"/>
      <c r="Q63" s="31"/>
      <c r="R63" s="31"/>
      <c r="S63" s="30"/>
      <c r="T63" s="30"/>
      <c r="U63" s="30"/>
      <c r="V63" s="30"/>
      <c r="W63" s="30"/>
      <c r="X63" s="30"/>
      <c r="Y63" s="31"/>
      <c r="Z63" s="31"/>
      <c r="AA63" s="31"/>
      <c r="AB63" s="31"/>
      <c r="AC63" s="31"/>
      <c r="AD63" s="31"/>
      <c r="AE63" s="31"/>
      <c r="AF63" s="31"/>
      <c r="AG63" s="31"/>
      <c r="AH63" s="30"/>
      <c r="AI63" s="30"/>
      <c r="AJ63" s="30"/>
      <c r="AK63" s="30"/>
      <c r="AL63" s="30"/>
      <c r="AM63" s="30"/>
      <c r="AN63" s="31"/>
      <c r="AO63" s="31"/>
      <c r="AP63" s="31"/>
      <c r="AQ63" s="31"/>
      <c r="AR63" s="31"/>
      <c r="AS63" s="31"/>
      <c r="AT63" s="31"/>
      <c r="AU63" s="31"/>
      <c r="AV63" s="31"/>
    </row>
    <row r="64" spans="2:48">
      <c r="B64" t="str">
        <f>C64</f>
        <v>38 Vestfold og Telemark (2020-2023)</v>
      </c>
      <c r="C64" s="11" t="s">
        <v>749</v>
      </c>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row>
    <row r="65" spans="2:33">
      <c r="B65" t="str">
        <f>C64</f>
        <v>38 Vestfold og Telemark (2020-2023)</v>
      </c>
      <c r="C65" s="10" t="s">
        <v>717</v>
      </c>
      <c r="D65" s="21">
        <f t="shared" ref="D65:O65" si="48">SUM(D93,D9)</f>
        <v>88</v>
      </c>
      <c r="E65" s="21">
        <f t="shared" si="48"/>
        <v>74</v>
      </c>
      <c r="F65" s="21">
        <f t="shared" si="48"/>
        <v>92</v>
      </c>
      <c r="G65" s="21">
        <f t="shared" si="48"/>
        <v>104</v>
      </c>
      <c r="H65" s="21">
        <f t="shared" si="48"/>
        <v>277</v>
      </c>
      <c r="I65" s="21">
        <f t="shared" si="48"/>
        <v>104</v>
      </c>
      <c r="J65" s="21">
        <f t="shared" si="48"/>
        <v>116</v>
      </c>
      <c r="K65" s="21">
        <f t="shared" si="48"/>
        <v>67</v>
      </c>
      <c r="L65" s="21">
        <f t="shared" si="48"/>
        <v>71</v>
      </c>
      <c r="M65" s="21">
        <f t="shared" si="48"/>
        <v>24</v>
      </c>
      <c r="N65" s="21">
        <f t="shared" si="48"/>
        <v>0</v>
      </c>
      <c r="O65" s="21">
        <f t="shared" si="48"/>
        <v>0</v>
      </c>
      <c r="P65" s="28">
        <f t="shared" ref="P65:R90" si="49">_xlfn.XLOOKUP($C65,$C$215:$C$241,P$215:P$241,"-")</f>
        <v>0</v>
      </c>
      <c r="Q65" s="28">
        <f t="shared" si="49"/>
        <v>0</v>
      </c>
      <c r="R65" s="28">
        <f t="shared" si="49"/>
        <v>0</v>
      </c>
      <c r="S65" s="26">
        <f t="shared" ref="S65:AD65" si="50">SUM(S93,S9)</f>
        <v>110</v>
      </c>
      <c r="T65" s="26">
        <f t="shared" si="50"/>
        <v>93</v>
      </c>
      <c r="U65" s="26">
        <f t="shared" si="50"/>
        <v>109</v>
      </c>
      <c r="V65" s="26">
        <f t="shared" si="50"/>
        <v>75</v>
      </c>
      <c r="W65" s="26">
        <f t="shared" si="50"/>
        <v>83</v>
      </c>
      <c r="X65" s="26">
        <f t="shared" si="50"/>
        <v>73</v>
      </c>
      <c r="Y65" s="26">
        <f t="shared" si="50"/>
        <v>74</v>
      </c>
      <c r="Z65" s="26">
        <f t="shared" si="50"/>
        <v>65</v>
      </c>
      <c r="AA65" s="26">
        <f t="shared" si="50"/>
        <v>55</v>
      </c>
      <c r="AB65" s="26">
        <f t="shared" si="50"/>
        <v>23</v>
      </c>
      <c r="AC65" s="26">
        <f t="shared" si="50"/>
        <v>0</v>
      </c>
      <c r="AD65" s="26">
        <f t="shared" si="50"/>
        <v>0</v>
      </c>
      <c r="AE65" s="28">
        <f t="shared" ref="AE65:AG90" si="51">_xlfn.XLOOKUP($C65,$C$215:$C$241,AE$215:AE$241,"-")</f>
        <v>0</v>
      </c>
      <c r="AF65" s="28">
        <f t="shared" si="51"/>
        <v>0</v>
      </c>
      <c r="AG65" s="28">
        <f t="shared" si="51"/>
        <v>0</v>
      </c>
    </row>
    <row r="66" spans="2:33">
      <c r="B66" t="str">
        <f>C64</f>
        <v>38 Vestfold og Telemark (2020-2023)</v>
      </c>
      <c r="C66" s="10" t="s">
        <v>742</v>
      </c>
      <c r="D66" s="21">
        <f t="shared" ref="D66:O66" si="52">SUM(D94,D10)</f>
        <v>15554</v>
      </c>
      <c r="E66" s="21">
        <f t="shared" si="52"/>
        <v>16464</v>
      </c>
      <c r="F66" s="21">
        <f t="shared" si="52"/>
        <v>17230</v>
      </c>
      <c r="G66" s="21">
        <f t="shared" si="52"/>
        <v>18691</v>
      </c>
      <c r="H66" s="21">
        <f t="shared" si="52"/>
        <v>20052</v>
      </c>
      <c r="I66" s="21">
        <f t="shared" si="52"/>
        <v>20909</v>
      </c>
      <c r="J66" s="21">
        <f t="shared" si="52"/>
        <v>22177</v>
      </c>
      <c r="K66" s="21">
        <f t="shared" si="52"/>
        <v>23257</v>
      </c>
      <c r="L66" s="21">
        <f t="shared" si="52"/>
        <v>24394</v>
      </c>
      <c r="M66" s="21">
        <f t="shared" si="52"/>
        <v>25070</v>
      </c>
      <c r="N66" s="21">
        <f t="shared" si="52"/>
        <v>26378</v>
      </c>
      <c r="O66" s="21">
        <f t="shared" si="52"/>
        <v>27404</v>
      </c>
      <c r="P66" s="28">
        <f t="shared" si="49"/>
        <v>27313</v>
      </c>
      <c r="Q66" s="28">
        <f t="shared" si="49"/>
        <v>28967</v>
      </c>
      <c r="R66" s="28">
        <f t="shared" si="49"/>
        <v>31227</v>
      </c>
      <c r="S66" s="26">
        <f t="shared" ref="S66:AD66" si="53">SUM(S94,S10)</f>
        <v>13962</v>
      </c>
      <c r="T66" s="26">
        <f t="shared" si="53"/>
        <v>14874</v>
      </c>
      <c r="U66" s="26">
        <f t="shared" si="53"/>
        <v>15418</v>
      </c>
      <c r="V66" s="26">
        <f t="shared" si="53"/>
        <v>16714</v>
      </c>
      <c r="W66" s="26">
        <f t="shared" si="53"/>
        <v>17947</v>
      </c>
      <c r="X66" s="26">
        <f t="shared" si="53"/>
        <v>18750</v>
      </c>
      <c r="Y66" s="26">
        <f t="shared" si="53"/>
        <v>19841</v>
      </c>
      <c r="Z66" s="26">
        <f t="shared" si="53"/>
        <v>20852</v>
      </c>
      <c r="AA66" s="26">
        <f t="shared" si="53"/>
        <v>21874</v>
      </c>
      <c r="AB66" s="26">
        <f t="shared" si="53"/>
        <v>22415</v>
      </c>
      <c r="AC66" s="26">
        <f t="shared" si="53"/>
        <v>23701</v>
      </c>
      <c r="AD66" s="26">
        <f t="shared" si="53"/>
        <v>24740</v>
      </c>
      <c r="AE66" s="28">
        <f t="shared" si="51"/>
        <v>24700</v>
      </c>
      <c r="AF66" s="28">
        <f t="shared" si="51"/>
        <v>25973</v>
      </c>
      <c r="AG66" s="28">
        <f t="shared" si="51"/>
        <v>28091</v>
      </c>
    </row>
    <row r="67" spans="2:33">
      <c r="B67" t="str">
        <f>C64</f>
        <v>38 Vestfold og Telemark (2020-2023)</v>
      </c>
      <c r="C67" s="10" t="s">
        <v>732</v>
      </c>
      <c r="D67" s="21">
        <f t="shared" ref="D67:O67" si="54">SUM(D95,D11)</f>
        <v>11644</v>
      </c>
      <c r="E67" s="21">
        <f t="shared" si="54"/>
        <v>10927</v>
      </c>
      <c r="F67" s="21">
        <f t="shared" si="54"/>
        <v>11398</v>
      </c>
      <c r="G67" s="21">
        <f t="shared" si="54"/>
        <v>11491</v>
      </c>
      <c r="H67" s="21">
        <f t="shared" si="54"/>
        <v>12616</v>
      </c>
      <c r="I67" s="21">
        <f t="shared" si="54"/>
        <v>12253</v>
      </c>
      <c r="J67" s="21">
        <f t="shared" si="54"/>
        <v>13053</v>
      </c>
      <c r="K67" s="21">
        <f t="shared" si="54"/>
        <v>15497</v>
      </c>
      <c r="L67" s="21">
        <f t="shared" si="54"/>
        <v>16356</v>
      </c>
      <c r="M67" s="21">
        <f t="shared" si="54"/>
        <v>16587</v>
      </c>
      <c r="N67" s="21">
        <f t="shared" si="54"/>
        <v>18258</v>
      </c>
      <c r="O67" s="21">
        <f t="shared" si="54"/>
        <v>18671</v>
      </c>
      <c r="P67" s="28">
        <f t="shared" si="49"/>
        <v>20751</v>
      </c>
      <c r="Q67" s="28">
        <f t="shared" si="49"/>
        <v>22992</v>
      </c>
      <c r="R67" s="28">
        <f t="shared" si="49"/>
        <v>22390</v>
      </c>
      <c r="S67" s="26">
        <f t="shared" ref="S67:AD67" si="55">SUM(S95,S11)</f>
        <v>9268</v>
      </c>
      <c r="T67" s="26">
        <f t="shared" si="55"/>
        <v>9127</v>
      </c>
      <c r="U67" s="26">
        <f t="shared" si="55"/>
        <v>9370</v>
      </c>
      <c r="V67" s="26">
        <f t="shared" si="55"/>
        <v>9609</v>
      </c>
      <c r="W67" s="26">
        <f t="shared" si="55"/>
        <v>10111</v>
      </c>
      <c r="X67" s="26">
        <f t="shared" si="55"/>
        <v>10699</v>
      </c>
      <c r="Y67" s="26">
        <f t="shared" si="55"/>
        <v>10746</v>
      </c>
      <c r="Z67" s="26">
        <f t="shared" si="55"/>
        <v>11214</v>
      </c>
      <c r="AA67" s="26">
        <f t="shared" si="55"/>
        <v>11517</v>
      </c>
      <c r="AB67" s="26">
        <f t="shared" si="55"/>
        <v>11827</v>
      </c>
      <c r="AC67" s="26">
        <f t="shared" si="55"/>
        <v>12278</v>
      </c>
      <c r="AD67" s="26">
        <f t="shared" si="55"/>
        <v>12693</v>
      </c>
      <c r="AE67" s="28">
        <f t="shared" si="51"/>
        <v>12786</v>
      </c>
      <c r="AF67" s="28">
        <f t="shared" si="51"/>
        <v>14146</v>
      </c>
      <c r="AG67" s="28">
        <f t="shared" si="51"/>
        <v>14826</v>
      </c>
    </row>
    <row r="68" spans="2:33">
      <c r="B68" t="str">
        <f>C64</f>
        <v>38 Vestfold og Telemark (2020-2023)</v>
      </c>
      <c r="C68" s="10" t="s">
        <v>3</v>
      </c>
      <c r="D68" s="21">
        <f t="shared" ref="D68:O68" si="56">SUM(D96,D12)</f>
        <v>23503</v>
      </c>
      <c r="E68" s="21">
        <f t="shared" si="56"/>
        <v>21000</v>
      </c>
      <c r="F68" s="21">
        <f t="shared" si="56"/>
        <v>20859</v>
      </c>
      <c r="G68" s="21">
        <f t="shared" si="56"/>
        <v>19755</v>
      </c>
      <c r="H68" s="21">
        <f t="shared" si="56"/>
        <v>19735</v>
      </c>
      <c r="I68" s="21">
        <f t="shared" si="56"/>
        <v>21045</v>
      </c>
      <c r="J68" s="21">
        <f t="shared" si="56"/>
        <v>19551</v>
      </c>
      <c r="K68" s="21">
        <f t="shared" si="56"/>
        <v>22316</v>
      </c>
      <c r="L68" s="21">
        <f t="shared" si="56"/>
        <v>21437</v>
      </c>
      <c r="M68" s="21">
        <f t="shared" si="56"/>
        <v>23052</v>
      </c>
      <c r="N68" s="21">
        <f t="shared" si="56"/>
        <v>22977</v>
      </c>
      <c r="O68" s="21">
        <f t="shared" si="56"/>
        <v>22798</v>
      </c>
      <c r="P68" s="28">
        <f t="shared" si="49"/>
        <v>22488</v>
      </c>
      <c r="Q68" s="28">
        <f t="shared" si="49"/>
        <v>24618</v>
      </c>
      <c r="R68" s="28">
        <f t="shared" si="49"/>
        <v>25796</v>
      </c>
      <c r="S68" s="26">
        <f t="shared" ref="S68:AD68" si="57">SUM(S96,S12)</f>
        <v>12633</v>
      </c>
      <c r="T68" s="26">
        <f t="shared" si="57"/>
        <v>12288</v>
      </c>
      <c r="U68" s="26">
        <f t="shared" si="57"/>
        <v>11588</v>
      </c>
      <c r="V68" s="26">
        <f t="shared" si="57"/>
        <v>12289</v>
      </c>
      <c r="W68" s="26">
        <f t="shared" si="57"/>
        <v>12480</v>
      </c>
      <c r="X68" s="26">
        <f t="shared" si="57"/>
        <v>13051</v>
      </c>
      <c r="Y68" s="26">
        <f t="shared" si="57"/>
        <v>13445</v>
      </c>
      <c r="Z68" s="26">
        <f t="shared" si="57"/>
        <v>13292</v>
      </c>
      <c r="AA68" s="26">
        <f t="shared" si="57"/>
        <v>13335</v>
      </c>
      <c r="AB68" s="26">
        <f t="shared" si="57"/>
        <v>13440</v>
      </c>
      <c r="AC68" s="26">
        <f t="shared" si="57"/>
        <v>14115</v>
      </c>
      <c r="AD68" s="26">
        <f t="shared" si="57"/>
        <v>15405</v>
      </c>
      <c r="AE68" s="28">
        <f t="shared" si="51"/>
        <v>14253</v>
      </c>
      <c r="AF68" s="28">
        <f t="shared" si="51"/>
        <v>15313</v>
      </c>
      <c r="AG68" s="28">
        <f t="shared" si="51"/>
        <v>16303</v>
      </c>
    </row>
    <row r="69" spans="2:33">
      <c r="B69" t="str">
        <f>C64</f>
        <v>38 Vestfold og Telemark (2020-2023)</v>
      </c>
      <c r="C69" s="10" t="s">
        <v>741</v>
      </c>
      <c r="D69" s="21">
        <f t="shared" ref="D69:O69" si="58">SUM(D97,D13)</f>
        <v>6674</v>
      </c>
      <c r="E69" s="21">
        <f t="shared" si="58"/>
        <v>7458</v>
      </c>
      <c r="F69" s="21">
        <f t="shared" si="58"/>
        <v>8085</v>
      </c>
      <c r="G69" s="21">
        <f t="shared" si="58"/>
        <v>8295</v>
      </c>
      <c r="H69" s="21">
        <f t="shared" si="58"/>
        <v>8764</v>
      </c>
      <c r="I69" s="21">
        <f t="shared" si="58"/>
        <v>9236</v>
      </c>
      <c r="J69" s="21">
        <f t="shared" si="58"/>
        <v>10373</v>
      </c>
      <c r="K69" s="21">
        <f t="shared" si="58"/>
        <v>10634</v>
      </c>
      <c r="L69" s="21">
        <f t="shared" si="58"/>
        <v>10933</v>
      </c>
      <c r="M69" s="21">
        <f t="shared" si="58"/>
        <v>11215</v>
      </c>
      <c r="N69" s="21">
        <f t="shared" si="58"/>
        <v>11781</v>
      </c>
      <c r="O69" s="21">
        <f t="shared" si="58"/>
        <v>12111</v>
      </c>
      <c r="P69" s="28">
        <f t="shared" si="49"/>
        <v>12830</v>
      </c>
      <c r="Q69" s="28">
        <f t="shared" si="49"/>
        <v>13485</v>
      </c>
      <c r="R69" s="28">
        <f t="shared" si="49"/>
        <v>14043</v>
      </c>
      <c r="S69" s="26">
        <f t="shared" ref="S69:AD69" si="59">SUM(S97,S13)</f>
        <v>4951</v>
      </c>
      <c r="T69" s="26">
        <f t="shared" si="59"/>
        <v>5570</v>
      </c>
      <c r="U69" s="26">
        <f t="shared" si="59"/>
        <v>5876</v>
      </c>
      <c r="V69" s="26">
        <f t="shared" si="59"/>
        <v>6000</v>
      </c>
      <c r="W69" s="26">
        <f t="shared" si="59"/>
        <v>6275</v>
      </c>
      <c r="X69" s="26">
        <f t="shared" si="59"/>
        <v>6623</v>
      </c>
      <c r="Y69" s="26">
        <f t="shared" si="59"/>
        <v>7431</v>
      </c>
      <c r="Z69" s="26">
        <f t="shared" si="59"/>
        <v>7509</v>
      </c>
      <c r="AA69" s="26">
        <f t="shared" si="59"/>
        <v>7747</v>
      </c>
      <c r="AB69" s="26">
        <f t="shared" si="59"/>
        <v>8025</v>
      </c>
      <c r="AC69" s="26">
        <f t="shared" si="59"/>
        <v>8379</v>
      </c>
      <c r="AD69" s="26">
        <f t="shared" si="59"/>
        <v>8524</v>
      </c>
      <c r="AE69" s="28">
        <f t="shared" si="51"/>
        <v>8986</v>
      </c>
      <c r="AF69" s="28">
        <f t="shared" si="51"/>
        <v>9317</v>
      </c>
      <c r="AG69" s="28">
        <f t="shared" si="51"/>
        <v>9557</v>
      </c>
    </row>
    <row r="70" spans="2:33">
      <c r="B70" t="str">
        <f>C64</f>
        <v>38 Vestfold og Telemark (2020-2023)</v>
      </c>
      <c r="C70" s="10" t="s">
        <v>15</v>
      </c>
      <c r="D70" s="21">
        <f t="shared" ref="D70:O70" si="60">SUM(D98,D14)</f>
        <v>9819</v>
      </c>
      <c r="E70" s="21">
        <f t="shared" si="60"/>
        <v>9022</v>
      </c>
      <c r="F70" s="21">
        <f t="shared" si="60"/>
        <v>9312</v>
      </c>
      <c r="G70" s="21">
        <f t="shared" si="60"/>
        <v>9488</v>
      </c>
      <c r="H70" s="21">
        <f t="shared" si="60"/>
        <v>11067</v>
      </c>
      <c r="I70" s="21">
        <f t="shared" si="60"/>
        <v>11144</v>
      </c>
      <c r="J70" s="21">
        <f t="shared" si="60"/>
        <v>11882</v>
      </c>
      <c r="K70" s="21">
        <f t="shared" si="60"/>
        <v>12659</v>
      </c>
      <c r="L70" s="21">
        <f t="shared" si="60"/>
        <v>13209</v>
      </c>
      <c r="M70" s="21">
        <f t="shared" si="60"/>
        <v>14334</v>
      </c>
      <c r="N70" s="21">
        <f t="shared" si="60"/>
        <v>15245</v>
      </c>
      <c r="O70" s="21">
        <f t="shared" si="60"/>
        <v>16371</v>
      </c>
      <c r="P70" s="28">
        <f t="shared" si="49"/>
        <v>16298</v>
      </c>
      <c r="Q70" s="28">
        <f t="shared" si="49"/>
        <v>17305</v>
      </c>
      <c r="R70" s="28">
        <f t="shared" si="49"/>
        <v>18674</v>
      </c>
      <c r="S70" s="26">
        <f t="shared" ref="S70:AD70" si="61">SUM(S98,S14)</f>
        <v>6298</v>
      </c>
      <c r="T70" s="26">
        <f t="shared" si="61"/>
        <v>5793</v>
      </c>
      <c r="U70" s="26">
        <f t="shared" si="61"/>
        <v>5978</v>
      </c>
      <c r="V70" s="26">
        <f t="shared" si="61"/>
        <v>6479</v>
      </c>
      <c r="W70" s="26">
        <f t="shared" si="61"/>
        <v>7135</v>
      </c>
      <c r="X70" s="26">
        <f t="shared" si="61"/>
        <v>7531</v>
      </c>
      <c r="Y70" s="26">
        <f t="shared" si="61"/>
        <v>7834</v>
      </c>
      <c r="Z70" s="26">
        <f t="shared" si="61"/>
        <v>8151</v>
      </c>
      <c r="AA70" s="26">
        <f t="shared" si="61"/>
        <v>8691</v>
      </c>
      <c r="AB70" s="26">
        <f t="shared" si="61"/>
        <v>9444</v>
      </c>
      <c r="AC70" s="26">
        <f t="shared" si="61"/>
        <v>10366</v>
      </c>
      <c r="AD70" s="26">
        <f t="shared" si="61"/>
        <v>11026</v>
      </c>
      <c r="AE70" s="28">
        <f t="shared" si="51"/>
        <v>11097</v>
      </c>
      <c r="AF70" s="28">
        <f t="shared" si="51"/>
        <v>11704</v>
      </c>
      <c r="AG70" s="28">
        <f t="shared" si="51"/>
        <v>12636</v>
      </c>
    </row>
    <row r="71" spans="2:33">
      <c r="B71" t="str">
        <f>C64</f>
        <v>38 Vestfold og Telemark (2020-2023)</v>
      </c>
      <c r="C71" s="10" t="s">
        <v>85</v>
      </c>
      <c r="D71" s="21">
        <f t="shared" ref="D71:O71" si="62">SUM(D99,D15)</f>
        <v>6777</v>
      </c>
      <c r="E71" s="21">
        <f t="shared" si="62"/>
        <v>7196</v>
      </c>
      <c r="F71" s="21">
        <f t="shared" si="62"/>
        <v>7581</v>
      </c>
      <c r="G71" s="21">
        <f t="shared" si="62"/>
        <v>8027</v>
      </c>
      <c r="H71" s="21">
        <f t="shared" si="62"/>
        <v>8574</v>
      </c>
      <c r="I71" s="21">
        <f t="shared" si="62"/>
        <v>9079</v>
      </c>
      <c r="J71" s="21">
        <f t="shared" si="62"/>
        <v>9337</v>
      </c>
      <c r="K71" s="21">
        <f t="shared" si="62"/>
        <v>9652</v>
      </c>
      <c r="L71" s="21">
        <f t="shared" si="62"/>
        <v>10427</v>
      </c>
      <c r="M71" s="21">
        <f t="shared" si="62"/>
        <v>10838</v>
      </c>
      <c r="N71" s="21">
        <f t="shared" si="62"/>
        <v>11277</v>
      </c>
      <c r="O71" s="21">
        <f t="shared" si="62"/>
        <v>11726</v>
      </c>
      <c r="P71" s="28">
        <f t="shared" si="49"/>
        <v>11430</v>
      </c>
      <c r="Q71" s="28">
        <f t="shared" si="49"/>
        <v>12107</v>
      </c>
      <c r="R71" s="28">
        <f t="shared" si="49"/>
        <v>13330</v>
      </c>
      <c r="S71" s="26">
        <f t="shared" ref="S71:AD71" si="63">SUM(S99,S15)</f>
        <v>5870</v>
      </c>
      <c r="T71" s="26">
        <f t="shared" si="63"/>
        <v>6264</v>
      </c>
      <c r="U71" s="26">
        <f t="shared" si="63"/>
        <v>6479</v>
      </c>
      <c r="V71" s="26">
        <f t="shared" si="63"/>
        <v>6822</v>
      </c>
      <c r="W71" s="26">
        <f t="shared" si="63"/>
        <v>7170</v>
      </c>
      <c r="X71" s="26">
        <f t="shared" si="63"/>
        <v>7591</v>
      </c>
      <c r="Y71" s="26">
        <f t="shared" si="63"/>
        <v>7758</v>
      </c>
      <c r="Z71" s="26">
        <f t="shared" si="63"/>
        <v>8211</v>
      </c>
      <c r="AA71" s="26">
        <f t="shared" si="63"/>
        <v>8639</v>
      </c>
      <c r="AB71" s="26">
        <f t="shared" si="63"/>
        <v>8954</v>
      </c>
      <c r="AC71" s="26">
        <f t="shared" si="63"/>
        <v>9283</v>
      </c>
      <c r="AD71" s="26">
        <f t="shared" si="63"/>
        <v>9687</v>
      </c>
      <c r="AE71" s="28">
        <f t="shared" si="51"/>
        <v>9454</v>
      </c>
      <c r="AF71" s="28">
        <f t="shared" si="51"/>
        <v>9918</v>
      </c>
      <c r="AG71" s="28">
        <f t="shared" si="51"/>
        <v>10792</v>
      </c>
    </row>
    <row r="72" spans="2:33">
      <c r="B72" t="str">
        <f>C64</f>
        <v>38 Vestfold og Telemark (2020-2023)</v>
      </c>
      <c r="C72" s="10" t="s">
        <v>739</v>
      </c>
      <c r="D72" s="21">
        <f t="shared" ref="D72:O72" si="64">SUM(D100,D16)</f>
        <v>4704</v>
      </c>
      <c r="E72" s="21">
        <f t="shared" si="64"/>
        <v>4738</v>
      </c>
      <c r="F72" s="21">
        <f t="shared" si="64"/>
        <v>4501</v>
      </c>
      <c r="G72" s="21">
        <f t="shared" si="64"/>
        <v>4816</v>
      </c>
      <c r="H72" s="21">
        <f t="shared" si="64"/>
        <v>5448</v>
      </c>
      <c r="I72" s="21">
        <f t="shared" si="64"/>
        <v>5991</v>
      </c>
      <c r="J72" s="21">
        <f t="shared" si="64"/>
        <v>6105</v>
      </c>
      <c r="K72" s="21">
        <f t="shared" si="64"/>
        <v>5781</v>
      </c>
      <c r="L72" s="21">
        <f t="shared" si="64"/>
        <v>5723</v>
      </c>
      <c r="M72" s="21">
        <f t="shared" si="64"/>
        <v>6397</v>
      </c>
      <c r="N72" s="21">
        <f t="shared" si="64"/>
        <v>7153</v>
      </c>
      <c r="O72" s="21">
        <f t="shared" si="64"/>
        <v>8057</v>
      </c>
      <c r="P72" s="28">
        <f t="shared" si="49"/>
        <v>7800</v>
      </c>
      <c r="Q72" s="28">
        <f t="shared" si="49"/>
        <v>9750</v>
      </c>
      <c r="R72" s="28">
        <f t="shared" si="49"/>
        <v>11377</v>
      </c>
      <c r="S72" s="26">
        <f t="shared" ref="S72:AD72" si="65">SUM(S100,S16)</f>
        <v>3204</v>
      </c>
      <c r="T72" s="26">
        <f t="shared" si="65"/>
        <v>3293</v>
      </c>
      <c r="U72" s="26">
        <f t="shared" si="65"/>
        <v>3334</v>
      </c>
      <c r="V72" s="26">
        <f t="shared" si="65"/>
        <v>3583</v>
      </c>
      <c r="W72" s="26">
        <f t="shared" si="65"/>
        <v>3921</v>
      </c>
      <c r="X72" s="26">
        <f t="shared" si="65"/>
        <v>4139</v>
      </c>
      <c r="Y72" s="26">
        <f t="shared" si="65"/>
        <v>4267</v>
      </c>
      <c r="Z72" s="26">
        <f t="shared" si="65"/>
        <v>4406</v>
      </c>
      <c r="AA72" s="26">
        <f t="shared" si="65"/>
        <v>4545</v>
      </c>
      <c r="AB72" s="26">
        <f t="shared" si="65"/>
        <v>4779</v>
      </c>
      <c r="AC72" s="26">
        <f t="shared" si="65"/>
        <v>4843</v>
      </c>
      <c r="AD72" s="26">
        <f t="shared" si="65"/>
        <v>5199</v>
      </c>
      <c r="AE72" s="28">
        <f t="shared" si="51"/>
        <v>5187</v>
      </c>
      <c r="AF72" s="28">
        <f t="shared" si="51"/>
        <v>5574</v>
      </c>
      <c r="AG72" s="28">
        <f t="shared" si="51"/>
        <v>6157</v>
      </c>
    </row>
    <row r="73" spans="2:33">
      <c r="B73" t="str">
        <f>C64</f>
        <v>38 Vestfold og Telemark (2020-2023)</v>
      </c>
      <c r="C73" s="10" t="s">
        <v>737</v>
      </c>
      <c r="D73" s="21">
        <f t="shared" ref="D73:O73" si="66">SUM(D101,D17)</f>
        <v>3833</v>
      </c>
      <c r="E73" s="21">
        <f t="shared" si="66"/>
        <v>4431</v>
      </c>
      <c r="F73" s="21">
        <f t="shared" si="66"/>
        <v>3298</v>
      </c>
      <c r="G73" s="21">
        <f t="shared" si="66"/>
        <v>2967</v>
      </c>
      <c r="H73" s="21">
        <f t="shared" si="66"/>
        <v>3580</v>
      </c>
      <c r="I73" s="21">
        <f t="shared" si="66"/>
        <v>4281</v>
      </c>
      <c r="J73" s="21">
        <f t="shared" si="66"/>
        <v>4268</v>
      </c>
      <c r="K73" s="21">
        <f t="shared" si="66"/>
        <v>4236</v>
      </c>
      <c r="L73" s="21">
        <f t="shared" si="66"/>
        <v>4659</v>
      </c>
      <c r="M73" s="21">
        <f t="shared" si="66"/>
        <v>4453</v>
      </c>
      <c r="N73" s="21">
        <f t="shared" si="66"/>
        <v>4268</v>
      </c>
      <c r="O73" s="21">
        <f t="shared" si="66"/>
        <v>3583</v>
      </c>
      <c r="P73" s="28">
        <f t="shared" si="49"/>
        <v>4140</v>
      </c>
      <c r="Q73" s="28">
        <f t="shared" si="49"/>
        <v>4202</v>
      </c>
      <c r="R73" s="28">
        <f t="shared" si="49"/>
        <v>4159</v>
      </c>
      <c r="S73" s="26">
        <f t="shared" ref="S73:AD73" si="67">SUM(S101,S17)</f>
        <v>1607</v>
      </c>
      <c r="T73" s="26">
        <f t="shared" si="67"/>
        <v>1676</v>
      </c>
      <c r="U73" s="26">
        <f t="shared" si="67"/>
        <v>1257</v>
      </c>
      <c r="V73" s="26">
        <f t="shared" si="67"/>
        <v>1205</v>
      </c>
      <c r="W73" s="26">
        <f t="shared" si="67"/>
        <v>1251</v>
      </c>
      <c r="X73" s="26">
        <f t="shared" si="67"/>
        <v>1274</v>
      </c>
      <c r="Y73" s="26">
        <f t="shared" si="67"/>
        <v>1284</v>
      </c>
      <c r="Z73" s="26">
        <f t="shared" si="67"/>
        <v>1285</v>
      </c>
      <c r="AA73" s="26">
        <f t="shared" si="67"/>
        <v>1336</v>
      </c>
      <c r="AB73" s="26">
        <f t="shared" si="67"/>
        <v>1243</v>
      </c>
      <c r="AC73" s="26">
        <f t="shared" si="67"/>
        <v>1249</v>
      </c>
      <c r="AD73" s="26">
        <f t="shared" si="67"/>
        <v>1065</v>
      </c>
      <c r="AE73" s="28">
        <f t="shared" si="51"/>
        <v>1073</v>
      </c>
      <c r="AF73" s="28">
        <f t="shared" si="51"/>
        <v>1127</v>
      </c>
      <c r="AG73" s="28">
        <f t="shared" si="51"/>
        <v>1162</v>
      </c>
    </row>
    <row r="74" spans="2:33">
      <c r="B74" t="str">
        <f>C64</f>
        <v>38 Vestfold og Telemark (2020-2023)</v>
      </c>
      <c r="C74" s="10" t="s">
        <v>738</v>
      </c>
      <c r="D74" s="21">
        <f t="shared" ref="D74:O74" si="68">SUM(D102,D18)</f>
        <v>7396</v>
      </c>
      <c r="E74" s="21">
        <f t="shared" si="68"/>
        <v>7054</v>
      </c>
      <c r="F74" s="21">
        <f t="shared" si="68"/>
        <v>7571</v>
      </c>
      <c r="G74" s="21">
        <f t="shared" si="68"/>
        <v>7845</v>
      </c>
      <c r="H74" s="21">
        <f t="shared" si="68"/>
        <v>7195</v>
      </c>
      <c r="I74" s="21">
        <f t="shared" si="68"/>
        <v>7403</v>
      </c>
      <c r="J74" s="21">
        <f t="shared" si="68"/>
        <v>8049</v>
      </c>
      <c r="K74" s="21">
        <f t="shared" si="68"/>
        <v>8841</v>
      </c>
      <c r="L74" s="21">
        <f t="shared" si="68"/>
        <v>9075</v>
      </c>
      <c r="M74" s="21">
        <f t="shared" si="68"/>
        <v>9117</v>
      </c>
      <c r="N74" s="21">
        <f t="shared" si="68"/>
        <v>10542</v>
      </c>
      <c r="O74" s="21">
        <f t="shared" si="68"/>
        <v>11341</v>
      </c>
      <c r="P74" s="28">
        <f t="shared" si="49"/>
        <v>10673</v>
      </c>
      <c r="Q74" s="28">
        <f t="shared" si="49"/>
        <v>11525</v>
      </c>
      <c r="R74" s="28">
        <f t="shared" si="49"/>
        <v>14111</v>
      </c>
      <c r="S74" s="26">
        <f t="shared" ref="S74:AD74" si="69">SUM(S102,S18)</f>
        <v>0</v>
      </c>
      <c r="T74" s="26">
        <f t="shared" si="69"/>
        <v>0</v>
      </c>
      <c r="U74" s="26">
        <f t="shared" si="69"/>
        <v>0</v>
      </c>
      <c r="V74" s="26">
        <f t="shared" si="69"/>
        <v>0</v>
      </c>
      <c r="W74" s="26">
        <f t="shared" si="69"/>
        <v>0</v>
      </c>
      <c r="X74" s="26">
        <f t="shared" si="69"/>
        <v>0</v>
      </c>
      <c r="Y74" s="26">
        <f t="shared" si="69"/>
        <v>0</v>
      </c>
      <c r="Z74" s="26">
        <f t="shared" si="69"/>
        <v>0</v>
      </c>
      <c r="AA74" s="26">
        <f t="shared" si="69"/>
        <v>0</v>
      </c>
      <c r="AB74" s="26">
        <f t="shared" si="69"/>
        <v>0</v>
      </c>
      <c r="AC74" s="26">
        <f t="shared" si="69"/>
        <v>0</v>
      </c>
      <c r="AD74" s="26">
        <f t="shared" si="69"/>
        <v>0</v>
      </c>
      <c r="AE74" s="28">
        <f t="shared" si="51"/>
        <v>0</v>
      </c>
      <c r="AF74" s="28">
        <f t="shared" si="51"/>
        <v>0</v>
      </c>
      <c r="AG74" s="28">
        <f t="shared" si="51"/>
        <v>0</v>
      </c>
    </row>
    <row r="75" spans="2:33">
      <c r="B75" t="str">
        <f>C64</f>
        <v>38 Vestfold og Telemark (2020-2023)</v>
      </c>
      <c r="C75" s="10" t="s">
        <v>736</v>
      </c>
      <c r="D75" s="21">
        <f t="shared" ref="D75:O75" si="70">SUM(D103,D19)</f>
        <v>2793</v>
      </c>
      <c r="E75" s="21">
        <f t="shared" si="70"/>
        <v>2733</v>
      </c>
      <c r="F75" s="21">
        <f t="shared" si="70"/>
        <v>2969</v>
      </c>
      <c r="G75" s="21">
        <f t="shared" si="70"/>
        <v>3316</v>
      </c>
      <c r="H75" s="21">
        <f t="shared" si="70"/>
        <v>3637</v>
      </c>
      <c r="I75" s="21">
        <f t="shared" si="70"/>
        <v>3772</v>
      </c>
      <c r="J75" s="21">
        <f t="shared" si="70"/>
        <v>3693</v>
      </c>
      <c r="K75" s="21">
        <f t="shared" si="70"/>
        <v>3779</v>
      </c>
      <c r="L75" s="21">
        <f t="shared" si="70"/>
        <v>4253</v>
      </c>
      <c r="M75" s="21">
        <f t="shared" si="70"/>
        <v>4256</v>
      </c>
      <c r="N75" s="21">
        <f t="shared" si="70"/>
        <v>4573</v>
      </c>
      <c r="O75" s="21">
        <f t="shared" si="70"/>
        <v>4757</v>
      </c>
      <c r="P75" s="28">
        <f t="shared" si="49"/>
        <v>0</v>
      </c>
      <c r="Q75" s="28">
        <f t="shared" si="49"/>
        <v>0</v>
      </c>
      <c r="R75" s="28">
        <f t="shared" si="49"/>
        <v>0</v>
      </c>
      <c r="S75" s="26">
        <f t="shared" ref="S75:AD75" si="71">SUM(S103,S19)</f>
        <v>1854</v>
      </c>
      <c r="T75" s="26">
        <f t="shared" si="71"/>
        <v>1869</v>
      </c>
      <c r="U75" s="26">
        <f t="shared" si="71"/>
        <v>1977</v>
      </c>
      <c r="V75" s="26">
        <f t="shared" si="71"/>
        <v>2064</v>
      </c>
      <c r="W75" s="26">
        <f t="shared" si="71"/>
        <v>2258</v>
      </c>
      <c r="X75" s="26">
        <f t="shared" si="71"/>
        <v>2322</v>
      </c>
      <c r="Y75" s="26">
        <f t="shared" si="71"/>
        <v>2343</v>
      </c>
      <c r="Z75" s="26">
        <f t="shared" si="71"/>
        <v>2358</v>
      </c>
      <c r="AA75" s="26">
        <f t="shared" si="71"/>
        <v>2657</v>
      </c>
      <c r="AB75" s="26">
        <f t="shared" si="71"/>
        <v>2690</v>
      </c>
      <c r="AC75" s="26">
        <f t="shared" si="71"/>
        <v>2847</v>
      </c>
      <c r="AD75" s="26">
        <f t="shared" si="71"/>
        <v>2973</v>
      </c>
      <c r="AE75" s="28">
        <f t="shared" si="51"/>
        <v>0</v>
      </c>
      <c r="AF75" s="28">
        <f t="shared" si="51"/>
        <v>0</v>
      </c>
      <c r="AG75" s="28">
        <f t="shared" si="51"/>
        <v>0</v>
      </c>
    </row>
    <row r="76" spans="2:33">
      <c r="B76" t="str">
        <f>C64</f>
        <v>38 Vestfold og Telemark (2020-2023)</v>
      </c>
      <c r="C76" s="10" t="s">
        <v>740</v>
      </c>
      <c r="D76" s="21">
        <f t="shared" ref="D76:O76" si="72">SUM(D104,D20)</f>
        <v>3001</v>
      </c>
      <c r="E76" s="21">
        <f t="shared" si="72"/>
        <v>2877</v>
      </c>
      <c r="F76" s="21">
        <f t="shared" si="72"/>
        <v>2754</v>
      </c>
      <c r="G76" s="21">
        <f t="shared" si="72"/>
        <v>3100</v>
      </c>
      <c r="H76" s="21">
        <f t="shared" si="72"/>
        <v>3299</v>
      </c>
      <c r="I76" s="21">
        <f t="shared" si="72"/>
        <v>3645</v>
      </c>
      <c r="J76" s="21">
        <f t="shared" si="72"/>
        <v>3817</v>
      </c>
      <c r="K76" s="21">
        <f t="shared" si="72"/>
        <v>3776</v>
      </c>
      <c r="L76" s="21">
        <f t="shared" si="72"/>
        <v>3759</v>
      </c>
      <c r="M76" s="21">
        <f t="shared" si="72"/>
        <v>4012</v>
      </c>
      <c r="N76" s="21">
        <f t="shared" si="72"/>
        <v>4427</v>
      </c>
      <c r="O76" s="21">
        <f t="shared" si="72"/>
        <v>4793</v>
      </c>
      <c r="P76" s="28">
        <f t="shared" si="49"/>
        <v>4391</v>
      </c>
      <c r="Q76" s="28">
        <f t="shared" si="49"/>
        <v>4548</v>
      </c>
      <c r="R76" s="28">
        <f t="shared" si="49"/>
        <v>5019</v>
      </c>
      <c r="S76" s="26">
        <f t="shared" ref="S76:AD76" si="73">SUM(S104,S20)</f>
        <v>2635</v>
      </c>
      <c r="T76" s="26">
        <f t="shared" si="73"/>
        <v>2408</v>
      </c>
      <c r="U76" s="26">
        <f t="shared" si="73"/>
        <v>2528</v>
      </c>
      <c r="V76" s="26">
        <f t="shared" si="73"/>
        <v>2712</v>
      </c>
      <c r="W76" s="26">
        <f t="shared" si="73"/>
        <v>2791</v>
      </c>
      <c r="X76" s="26">
        <f t="shared" si="73"/>
        <v>2943</v>
      </c>
      <c r="Y76" s="26">
        <f t="shared" si="73"/>
        <v>2937</v>
      </c>
      <c r="Z76" s="26">
        <f t="shared" si="73"/>
        <v>2960</v>
      </c>
      <c r="AA76" s="26">
        <f t="shared" si="73"/>
        <v>3034</v>
      </c>
      <c r="AB76" s="26">
        <f t="shared" si="73"/>
        <v>3272</v>
      </c>
      <c r="AC76" s="26">
        <f t="shared" si="73"/>
        <v>3568</v>
      </c>
      <c r="AD76" s="26">
        <f t="shared" si="73"/>
        <v>4099</v>
      </c>
      <c r="AE76" s="28">
        <f t="shared" si="51"/>
        <v>3651</v>
      </c>
      <c r="AF76" s="28">
        <f t="shared" si="51"/>
        <v>3917</v>
      </c>
      <c r="AG76" s="28">
        <f t="shared" si="51"/>
        <v>4357</v>
      </c>
    </row>
    <row r="77" spans="2:33">
      <c r="B77" t="str">
        <f>C64</f>
        <v>38 Vestfold og Telemark (2020-2023)</v>
      </c>
      <c r="C77" s="10" t="s">
        <v>735</v>
      </c>
      <c r="D77" s="21">
        <f t="shared" ref="D77:O77" si="74">SUM(D105,D21)</f>
        <v>3321</v>
      </c>
      <c r="E77" s="21">
        <f t="shared" si="74"/>
        <v>3148</v>
      </c>
      <c r="F77" s="21">
        <f t="shared" si="74"/>
        <v>3432</v>
      </c>
      <c r="G77" s="21">
        <f t="shared" si="74"/>
        <v>3776</v>
      </c>
      <c r="H77" s="21">
        <f t="shared" si="74"/>
        <v>4083</v>
      </c>
      <c r="I77" s="21">
        <f t="shared" si="74"/>
        <v>3775</v>
      </c>
      <c r="J77" s="21">
        <f t="shared" si="74"/>
        <v>3486</v>
      </c>
      <c r="K77" s="21">
        <f t="shared" si="74"/>
        <v>4324</v>
      </c>
      <c r="L77" s="21">
        <f t="shared" si="74"/>
        <v>4283</v>
      </c>
      <c r="M77" s="21">
        <f t="shared" si="74"/>
        <v>4307</v>
      </c>
      <c r="N77" s="21">
        <f t="shared" si="74"/>
        <v>2736</v>
      </c>
      <c r="O77" s="21">
        <f t="shared" si="74"/>
        <v>2574</v>
      </c>
      <c r="P77" s="28">
        <f t="shared" si="49"/>
        <v>3860</v>
      </c>
      <c r="Q77" s="28">
        <f t="shared" si="49"/>
        <v>3952</v>
      </c>
      <c r="R77" s="28">
        <f t="shared" si="49"/>
        <v>4510</v>
      </c>
      <c r="S77" s="26">
        <f t="shared" ref="S77:AD77" si="75">SUM(S105,S21)</f>
        <v>2499</v>
      </c>
      <c r="T77" s="26">
        <f t="shared" si="75"/>
        <v>2422</v>
      </c>
      <c r="U77" s="26">
        <f t="shared" si="75"/>
        <v>2438</v>
      </c>
      <c r="V77" s="26">
        <f t="shared" si="75"/>
        <v>2371</v>
      </c>
      <c r="W77" s="26">
        <f t="shared" si="75"/>
        <v>2519</v>
      </c>
      <c r="X77" s="26">
        <f t="shared" si="75"/>
        <v>2729</v>
      </c>
      <c r="Y77" s="26">
        <f t="shared" si="75"/>
        <v>2833</v>
      </c>
      <c r="Z77" s="26">
        <f t="shared" si="75"/>
        <v>2737</v>
      </c>
      <c r="AA77" s="26">
        <f t="shared" si="75"/>
        <v>3013</v>
      </c>
      <c r="AB77" s="26">
        <f t="shared" si="75"/>
        <v>3077</v>
      </c>
      <c r="AC77" s="26">
        <f t="shared" si="75"/>
        <v>2044</v>
      </c>
      <c r="AD77" s="26">
        <f t="shared" si="75"/>
        <v>2119</v>
      </c>
      <c r="AE77" s="28">
        <f t="shared" si="51"/>
        <v>3390</v>
      </c>
      <c r="AF77" s="28">
        <f t="shared" si="51"/>
        <v>3570</v>
      </c>
      <c r="AG77" s="28">
        <f t="shared" si="51"/>
        <v>3965</v>
      </c>
    </row>
    <row r="78" spans="2:33">
      <c r="B78" t="str">
        <f>C64</f>
        <v>38 Vestfold og Telemark (2020-2023)</v>
      </c>
      <c r="C78" s="10" t="s">
        <v>93</v>
      </c>
      <c r="D78" s="21">
        <f t="shared" ref="D78:O78" si="76">SUM(D106,D22)</f>
        <v>2439</v>
      </c>
      <c r="E78" s="21">
        <f t="shared" si="76"/>
        <v>2545</v>
      </c>
      <c r="F78" s="21">
        <f t="shared" si="76"/>
        <v>2685</v>
      </c>
      <c r="G78" s="21">
        <f t="shared" si="76"/>
        <v>2719</v>
      </c>
      <c r="H78" s="21">
        <f t="shared" si="76"/>
        <v>3039</v>
      </c>
      <c r="I78" s="21">
        <f t="shared" si="76"/>
        <v>3049</v>
      </c>
      <c r="J78" s="21">
        <f t="shared" si="76"/>
        <v>3171</v>
      </c>
      <c r="K78" s="21">
        <f t="shared" si="76"/>
        <v>3352</v>
      </c>
      <c r="L78" s="21">
        <f t="shared" si="76"/>
        <v>3525</v>
      </c>
      <c r="M78" s="21">
        <f t="shared" si="76"/>
        <v>3736</v>
      </c>
      <c r="N78" s="21">
        <f t="shared" si="76"/>
        <v>3687</v>
      </c>
      <c r="O78" s="21">
        <f t="shared" si="76"/>
        <v>3875</v>
      </c>
      <c r="P78" s="28">
        <f t="shared" si="49"/>
        <v>3720</v>
      </c>
      <c r="Q78" s="28">
        <f t="shared" si="49"/>
        <v>3951</v>
      </c>
      <c r="R78" s="28">
        <f t="shared" si="49"/>
        <v>4288</v>
      </c>
      <c r="S78" s="26">
        <f t="shared" ref="S78:AD78" si="77">SUM(S106,S22)</f>
        <v>721</v>
      </c>
      <c r="T78" s="26">
        <f t="shared" si="77"/>
        <v>705</v>
      </c>
      <c r="U78" s="26">
        <f t="shared" si="77"/>
        <v>683</v>
      </c>
      <c r="V78" s="26">
        <f t="shared" si="77"/>
        <v>692</v>
      </c>
      <c r="W78" s="26">
        <f t="shared" si="77"/>
        <v>803</v>
      </c>
      <c r="X78" s="26">
        <f t="shared" si="77"/>
        <v>840</v>
      </c>
      <c r="Y78" s="26">
        <f t="shared" si="77"/>
        <v>864</v>
      </c>
      <c r="Z78" s="26">
        <f t="shared" si="77"/>
        <v>904</v>
      </c>
      <c r="AA78" s="26">
        <f t="shared" si="77"/>
        <v>968</v>
      </c>
      <c r="AB78" s="26">
        <f t="shared" si="77"/>
        <v>1024</v>
      </c>
      <c r="AC78" s="26">
        <f t="shared" si="77"/>
        <v>1112</v>
      </c>
      <c r="AD78" s="26">
        <f t="shared" si="77"/>
        <v>1232</v>
      </c>
      <c r="AE78" s="28">
        <f t="shared" si="51"/>
        <v>1283</v>
      </c>
      <c r="AF78" s="28">
        <f t="shared" si="51"/>
        <v>1353</v>
      </c>
      <c r="AG78" s="28">
        <f t="shared" si="51"/>
        <v>1477</v>
      </c>
    </row>
    <row r="79" spans="2:33">
      <c r="B79" t="str">
        <f>C64</f>
        <v>38 Vestfold og Telemark (2020-2023)</v>
      </c>
      <c r="C79" s="10" t="s">
        <v>2</v>
      </c>
      <c r="D79" s="21">
        <f t="shared" ref="D79:O79" si="78">SUM(D107,D23)</f>
        <v>5370</v>
      </c>
      <c r="E79" s="21">
        <f t="shared" si="78"/>
        <v>4013</v>
      </c>
      <c r="F79" s="21">
        <f t="shared" si="78"/>
        <v>4905</v>
      </c>
      <c r="G79" s="21">
        <f t="shared" si="78"/>
        <v>4535</v>
      </c>
      <c r="H79" s="21">
        <f t="shared" si="78"/>
        <v>4236</v>
      </c>
      <c r="I79" s="21">
        <f t="shared" si="78"/>
        <v>4433</v>
      </c>
      <c r="J79" s="21">
        <f t="shared" si="78"/>
        <v>4583</v>
      </c>
      <c r="K79" s="21">
        <f t="shared" si="78"/>
        <v>4641</v>
      </c>
      <c r="L79" s="21">
        <f t="shared" si="78"/>
        <v>4955</v>
      </c>
      <c r="M79" s="21">
        <f t="shared" si="78"/>
        <v>4801</v>
      </c>
      <c r="N79" s="21">
        <f t="shared" si="78"/>
        <v>7098</v>
      </c>
      <c r="O79" s="21">
        <f t="shared" si="78"/>
        <v>6298</v>
      </c>
      <c r="P79" s="28">
        <f t="shared" si="49"/>
        <v>0</v>
      </c>
      <c r="Q79" s="28">
        <f t="shared" si="49"/>
        <v>0</v>
      </c>
      <c r="R79" s="28">
        <f t="shared" si="49"/>
        <v>0</v>
      </c>
      <c r="S79" s="26">
        <f t="shared" ref="S79:AD79" si="79">SUM(S107,S23)</f>
        <v>664</v>
      </c>
      <c r="T79" s="26">
        <f t="shared" si="79"/>
        <v>613</v>
      </c>
      <c r="U79" s="26">
        <f t="shared" si="79"/>
        <v>535</v>
      </c>
      <c r="V79" s="26">
        <f t="shared" si="79"/>
        <v>613</v>
      </c>
      <c r="W79" s="26">
        <f t="shared" si="79"/>
        <v>808</v>
      </c>
      <c r="X79" s="26">
        <f t="shared" si="79"/>
        <v>831</v>
      </c>
      <c r="Y79" s="26">
        <f t="shared" si="79"/>
        <v>1015</v>
      </c>
      <c r="Z79" s="26">
        <f t="shared" si="79"/>
        <v>958</v>
      </c>
      <c r="AA79" s="26">
        <f t="shared" si="79"/>
        <v>1034</v>
      </c>
      <c r="AB79" s="26">
        <f t="shared" si="79"/>
        <v>1050</v>
      </c>
      <c r="AC79" s="26">
        <f t="shared" si="79"/>
        <v>1184</v>
      </c>
      <c r="AD79" s="26">
        <f t="shared" si="79"/>
        <v>1201</v>
      </c>
      <c r="AE79" s="28">
        <f t="shared" si="51"/>
        <v>0</v>
      </c>
      <c r="AF79" s="28">
        <f t="shared" si="51"/>
        <v>0</v>
      </c>
      <c r="AG79" s="28">
        <f t="shared" si="51"/>
        <v>0</v>
      </c>
    </row>
    <row r="80" spans="2:33">
      <c r="B80" t="str">
        <f>C64</f>
        <v>38 Vestfold og Telemark (2020-2023)</v>
      </c>
      <c r="C80" s="10" t="s">
        <v>743</v>
      </c>
      <c r="D80" s="21">
        <f t="shared" ref="D80:O80" si="80">SUM(D108,D24)</f>
        <v>2408</v>
      </c>
      <c r="E80" s="21">
        <f t="shared" si="80"/>
        <v>2380</v>
      </c>
      <c r="F80" s="21">
        <f t="shared" si="80"/>
        <v>2467</v>
      </c>
      <c r="G80" s="21">
        <f t="shared" si="80"/>
        <v>2556</v>
      </c>
      <c r="H80" s="21">
        <f t="shared" si="80"/>
        <v>2694</v>
      </c>
      <c r="I80" s="21">
        <f t="shared" si="80"/>
        <v>2842</v>
      </c>
      <c r="J80" s="21">
        <f t="shared" si="80"/>
        <v>2944</v>
      </c>
      <c r="K80" s="21">
        <f t="shared" si="80"/>
        <v>3072</v>
      </c>
      <c r="L80" s="21">
        <f t="shared" si="80"/>
        <v>3058</v>
      </c>
      <c r="M80" s="21">
        <f t="shared" si="80"/>
        <v>3219</v>
      </c>
      <c r="N80" s="21">
        <f t="shared" si="80"/>
        <v>3260</v>
      </c>
      <c r="O80" s="21">
        <f t="shared" si="80"/>
        <v>3491</v>
      </c>
      <c r="P80" s="28">
        <f t="shared" si="49"/>
        <v>3137</v>
      </c>
      <c r="Q80" s="28">
        <f t="shared" si="49"/>
        <v>3416</v>
      </c>
      <c r="R80" s="28">
        <f t="shared" si="49"/>
        <v>3796</v>
      </c>
      <c r="S80" s="26">
        <f t="shared" ref="S80:AD80" si="81">SUM(S108,S24)</f>
        <v>1416</v>
      </c>
      <c r="T80" s="26">
        <f t="shared" si="81"/>
        <v>1479</v>
      </c>
      <c r="U80" s="26">
        <f t="shared" si="81"/>
        <v>1493</v>
      </c>
      <c r="V80" s="26">
        <f t="shared" si="81"/>
        <v>1574</v>
      </c>
      <c r="W80" s="26">
        <f t="shared" si="81"/>
        <v>1599</v>
      </c>
      <c r="X80" s="26">
        <f t="shared" si="81"/>
        <v>1799</v>
      </c>
      <c r="Y80" s="26">
        <f t="shared" si="81"/>
        <v>1837</v>
      </c>
      <c r="Z80" s="26">
        <f t="shared" si="81"/>
        <v>1855</v>
      </c>
      <c r="AA80" s="26">
        <f t="shared" si="81"/>
        <v>1826</v>
      </c>
      <c r="AB80" s="26">
        <f t="shared" si="81"/>
        <v>1924</v>
      </c>
      <c r="AC80" s="26">
        <f t="shared" si="81"/>
        <v>1994</v>
      </c>
      <c r="AD80" s="26">
        <f t="shared" si="81"/>
        <v>2077</v>
      </c>
      <c r="AE80" s="28">
        <f t="shared" si="51"/>
        <v>2003</v>
      </c>
      <c r="AF80" s="28">
        <f t="shared" si="51"/>
        <v>2160</v>
      </c>
      <c r="AG80" s="28">
        <f t="shared" si="51"/>
        <v>2425</v>
      </c>
    </row>
    <row r="81" spans="2:33">
      <c r="B81" t="str">
        <f>C64</f>
        <v>38 Vestfold og Telemark (2020-2023)</v>
      </c>
      <c r="C81" s="10" t="s">
        <v>111</v>
      </c>
      <c r="D81" s="21">
        <f t="shared" ref="D81:O81" si="82">SUM(D109,D25)</f>
        <v>1565</v>
      </c>
      <c r="E81" s="21">
        <f t="shared" si="82"/>
        <v>1588</v>
      </c>
      <c r="F81" s="21">
        <f t="shared" si="82"/>
        <v>1609</v>
      </c>
      <c r="G81" s="21">
        <f t="shared" si="82"/>
        <v>1658</v>
      </c>
      <c r="H81" s="21">
        <f t="shared" si="82"/>
        <v>1810</v>
      </c>
      <c r="I81" s="21">
        <f t="shared" si="82"/>
        <v>1999</v>
      </c>
      <c r="J81" s="21">
        <f t="shared" si="82"/>
        <v>2130</v>
      </c>
      <c r="K81" s="21">
        <f t="shared" si="82"/>
        <v>2215</v>
      </c>
      <c r="L81" s="21">
        <f t="shared" si="82"/>
        <v>2301</v>
      </c>
      <c r="M81" s="21">
        <f t="shared" si="82"/>
        <v>2290</v>
      </c>
      <c r="N81" s="21">
        <f t="shared" si="82"/>
        <v>2324</v>
      </c>
      <c r="O81" s="21">
        <f t="shared" si="82"/>
        <v>2581</v>
      </c>
      <c r="P81" s="28">
        <f t="shared" si="49"/>
        <v>1886</v>
      </c>
      <c r="Q81" s="28">
        <f t="shared" si="49"/>
        <v>2485</v>
      </c>
      <c r="R81" s="28">
        <f t="shared" si="49"/>
        <v>3218</v>
      </c>
      <c r="S81" s="26">
        <f t="shared" ref="S81:AD81" si="83">SUM(S109,S25)</f>
        <v>1115</v>
      </c>
      <c r="T81" s="26">
        <f t="shared" si="83"/>
        <v>1119</v>
      </c>
      <c r="U81" s="26">
        <f t="shared" si="83"/>
        <v>1206</v>
      </c>
      <c r="V81" s="26">
        <f t="shared" si="83"/>
        <v>1185</v>
      </c>
      <c r="W81" s="26">
        <f t="shared" si="83"/>
        <v>1281</v>
      </c>
      <c r="X81" s="26">
        <f t="shared" si="83"/>
        <v>1401</v>
      </c>
      <c r="Y81" s="26">
        <f t="shared" si="83"/>
        <v>1467</v>
      </c>
      <c r="Z81" s="26">
        <f t="shared" si="83"/>
        <v>1544</v>
      </c>
      <c r="AA81" s="26">
        <f t="shared" si="83"/>
        <v>1607</v>
      </c>
      <c r="AB81" s="26">
        <f t="shared" si="83"/>
        <v>1660</v>
      </c>
      <c r="AC81" s="26">
        <f t="shared" si="83"/>
        <v>1748</v>
      </c>
      <c r="AD81" s="26">
        <f t="shared" si="83"/>
        <v>1941</v>
      </c>
      <c r="AE81" s="28">
        <f t="shared" si="51"/>
        <v>1741</v>
      </c>
      <c r="AF81" s="28">
        <f t="shared" si="51"/>
        <v>1933</v>
      </c>
      <c r="AG81" s="28">
        <f t="shared" si="51"/>
        <v>2386</v>
      </c>
    </row>
    <row r="82" spans="2:33">
      <c r="B82" t="str">
        <f>C64</f>
        <v>38 Vestfold og Telemark (2020-2023)</v>
      </c>
      <c r="C82" s="10" t="s">
        <v>128</v>
      </c>
      <c r="D82" s="21">
        <f t="shared" ref="D82:O82" si="84">SUM(D110,D26)</f>
        <v>0</v>
      </c>
      <c r="E82" s="21">
        <f t="shared" si="84"/>
        <v>0</v>
      </c>
      <c r="F82" s="21">
        <f t="shared" si="84"/>
        <v>0</v>
      </c>
      <c r="G82" s="21">
        <f t="shared" si="84"/>
        <v>0</v>
      </c>
      <c r="H82" s="21">
        <f t="shared" si="84"/>
        <v>0</v>
      </c>
      <c r="I82" s="21">
        <f t="shared" si="84"/>
        <v>0</v>
      </c>
      <c r="J82" s="21">
        <f t="shared" si="84"/>
        <v>0</v>
      </c>
      <c r="K82" s="21">
        <f t="shared" si="84"/>
        <v>0</v>
      </c>
      <c r="L82" s="21">
        <f t="shared" si="84"/>
        <v>0</v>
      </c>
      <c r="M82" s="21">
        <f t="shared" si="84"/>
        <v>0</v>
      </c>
      <c r="N82" s="21">
        <f t="shared" si="84"/>
        <v>0</v>
      </c>
      <c r="O82" s="21">
        <f t="shared" si="84"/>
        <v>0</v>
      </c>
      <c r="P82" s="28">
        <f t="shared" si="49"/>
        <v>0</v>
      </c>
      <c r="Q82" s="28">
        <f t="shared" si="49"/>
        <v>0</v>
      </c>
      <c r="R82" s="28">
        <f t="shared" si="49"/>
        <v>0</v>
      </c>
      <c r="S82" s="26">
        <f t="shared" ref="S82:AD82" si="85">SUM(S110,S26)</f>
        <v>0</v>
      </c>
      <c r="T82" s="26">
        <f t="shared" si="85"/>
        <v>0</v>
      </c>
      <c r="U82" s="26">
        <f t="shared" si="85"/>
        <v>0</v>
      </c>
      <c r="V82" s="26">
        <f t="shared" si="85"/>
        <v>0</v>
      </c>
      <c r="W82" s="26">
        <f t="shared" si="85"/>
        <v>0</v>
      </c>
      <c r="X82" s="26">
        <f t="shared" si="85"/>
        <v>0</v>
      </c>
      <c r="Y82" s="26">
        <f t="shared" si="85"/>
        <v>0</v>
      </c>
      <c r="Z82" s="26">
        <f t="shared" si="85"/>
        <v>0</v>
      </c>
      <c r="AA82" s="26">
        <f t="shared" si="85"/>
        <v>0</v>
      </c>
      <c r="AB82" s="26">
        <f t="shared" si="85"/>
        <v>0</v>
      </c>
      <c r="AC82" s="26">
        <f t="shared" si="85"/>
        <v>0</v>
      </c>
      <c r="AD82" s="26">
        <f t="shared" si="85"/>
        <v>0</v>
      </c>
      <c r="AE82" s="28">
        <f t="shared" si="51"/>
        <v>0</v>
      </c>
      <c r="AF82" s="28">
        <f t="shared" si="51"/>
        <v>0</v>
      </c>
      <c r="AG82" s="28">
        <f t="shared" si="51"/>
        <v>0</v>
      </c>
    </row>
    <row r="83" spans="2:33">
      <c r="B83" t="str">
        <f>C64</f>
        <v>38 Vestfold og Telemark (2020-2023)</v>
      </c>
      <c r="C83" s="10" t="s">
        <v>734</v>
      </c>
      <c r="D83" s="21">
        <f t="shared" ref="D83:O83" si="86">SUM(D111,D27)</f>
        <v>821</v>
      </c>
      <c r="E83" s="21">
        <f t="shared" si="86"/>
        <v>1487</v>
      </c>
      <c r="F83" s="21">
        <f t="shared" si="86"/>
        <v>1427</v>
      </c>
      <c r="G83" s="21">
        <f t="shared" si="86"/>
        <v>1623</v>
      </c>
      <c r="H83" s="21">
        <f t="shared" si="86"/>
        <v>1793</v>
      </c>
      <c r="I83" s="21">
        <f t="shared" si="86"/>
        <v>1345</v>
      </c>
      <c r="J83" s="21">
        <f t="shared" si="86"/>
        <v>1281</v>
      </c>
      <c r="K83" s="21">
        <f t="shared" si="86"/>
        <v>1716</v>
      </c>
      <c r="L83" s="21">
        <f t="shared" si="86"/>
        <v>1437</v>
      </c>
      <c r="M83" s="21">
        <f t="shared" si="86"/>
        <v>1363</v>
      </c>
      <c r="N83" s="21">
        <f t="shared" si="86"/>
        <v>1006</v>
      </c>
      <c r="O83" s="21">
        <f t="shared" si="86"/>
        <v>1033</v>
      </c>
      <c r="P83" s="28">
        <f t="shared" si="49"/>
        <v>337</v>
      </c>
      <c r="Q83" s="28">
        <f t="shared" si="49"/>
        <v>750</v>
      </c>
      <c r="R83" s="28">
        <f t="shared" si="49"/>
        <v>1165</v>
      </c>
      <c r="S83" s="26">
        <f t="shared" ref="S83:AD83" si="87">SUM(S111,S27)</f>
        <v>496</v>
      </c>
      <c r="T83" s="26">
        <f t="shared" si="87"/>
        <v>446</v>
      </c>
      <c r="U83" s="26">
        <f t="shared" si="87"/>
        <v>1938</v>
      </c>
      <c r="V83" s="26">
        <f t="shared" si="87"/>
        <v>2169</v>
      </c>
      <c r="W83" s="26">
        <f t="shared" si="87"/>
        <v>2458</v>
      </c>
      <c r="X83" s="26">
        <f t="shared" si="87"/>
        <v>1029</v>
      </c>
      <c r="Y83" s="26">
        <f t="shared" si="87"/>
        <v>738</v>
      </c>
      <c r="Z83" s="26">
        <f t="shared" si="87"/>
        <v>806</v>
      </c>
      <c r="AA83" s="26">
        <f t="shared" si="87"/>
        <v>863</v>
      </c>
      <c r="AB83" s="26">
        <f t="shared" si="87"/>
        <v>863</v>
      </c>
      <c r="AC83" s="26">
        <f t="shared" si="87"/>
        <v>658</v>
      </c>
      <c r="AD83" s="26">
        <f t="shared" si="87"/>
        <v>754</v>
      </c>
      <c r="AE83" s="28">
        <f t="shared" si="51"/>
        <v>365</v>
      </c>
      <c r="AF83" s="28">
        <f t="shared" si="51"/>
        <v>506</v>
      </c>
      <c r="AG83" s="28">
        <f t="shared" si="51"/>
        <v>541</v>
      </c>
    </row>
    <row r="84" spans="2:33">
      <c r="B84" t="str">
        <f>C64</f>
        <v>38 Vestfold og Telemark (2020-2023)</v>
      </c>
      <c r="C84" s="10" t="s">
        <v>731</v>
      </c>
      <c r="D84" s="21">
        <f t="shared" ref="D84:O84" si="88">SUM(D112,D28)</f>
        <v>1341</v>
      </c>
      <c r="E84" s="21">
        <f t="shared" si="88"/>
        <v>1604</v>
      </c>
      <c r="F84" s="21">
        <f t="shared" si="88"/>
        <v>1699</v>
      </c>
      <c r="G84" s="21">
        <f t="shared" si="88"/>
        <v>1672</v>
      </c>
      <c r="H84" s="21">
        <f t="shared" si="88"/>
        <v>1467</v>
      </c>
      <c r="I84" s="21">
        <f t="shared" si="88"/>
        <v>1471</v>
      </c>
      <c r="J84" s="21">
        <f t="shared" si="88"/>
        <v>1522</v>
      </c>
      <c r="K84" s="21">
        <f t="shared" si="88"/>
        <v>1767</v>
      </c>
      <c r="L84" s="21">
        <f t="shared" si="88"/>
        <v>1663</v>
      </c>
      <c r="M84" s="21">
        <f t="shared" si="88"/>
        <v>1952</v>
      </c>
      <c r="N84" s="21">
        <f t="shared" si="88"/>
        <v>2001</v>
      </c>
      <c r="O84" s="21">
        <f t="shared" si="88"/>
        <v>2068</v>
      </c>
      <c r="P84" s="28">
        <f t="shared" si="49"/>
        <v>2490</v>
      </c>
      <c r="Q84" s="28">
        <f t="shared" si="49"/>
        <v>2971</v>
      </c>
      <c r="R84" s="28">
        <f t="shared" si="49"/>
        <v>2989</v>
      </c>
      <c r="S84" s="26">
        <f t="shared" ref="S84:AD84" si="89">SUM(S112,S28)</f>
        <v>519</v>
      </c>
      <c r="T84" s="26">
        <f t="shared" si="89"/>
        <v>683</v>
      </c>
      <c r="U84" s="26">
        <f t="shared" si="89"/>
        <v>684</v>
      </c>
      <c r="V84" s="26">
        <f t="shared" si="89"/>
        <v>758</v>
      </c>
      <c r="W84" s="26">
        <f t="shared" si="89"/>
        <v>751</v>
      </c>
      <c r="X84" s="26">
        <f t="shared" si="89"/>
        <v>740</v>
      </c>
      <c r="Y84" s="26">
        <f t="shared" si="89"/>
        <v>782</v>
      </c>
      <c r="Z84" s="26">
        <f t="shared" si="89"/>
        <v>829</v>
      </c>
      <c r="AA84" s="26">
        <f t="shared" si="89"/>
        <v>879</v>
      </c>
      <c r="AB84" s="26">
        <f t="shared" si="89"/>
        <v>932</v>
      </c>
      <c r="AC84" s="26">
        <f t="shared" si="89"/>
        <v>964</v>
      </c>
      <c r="AD84" s="26">
        <f t="shared" si="89"/>
        <v>1086</v>
      </c>
      <c r="AE84" s="28">
        <f t="shared" si="51"/>
        <v>1171</v>
      </c>
      <c r="AF84" s="28">
        <f t="shared" si="51"/>
        <v>1233</v>
      </c>
      <c r="AG84" s="28">
        <f t="shared" si="51"/>
        <v>1366</v>
      </c>
    </row>
    <row r="85" spans="2:33">
      <c r="B85" t="str">
        <f>C64</f>
        <v>38 Vestfold og Telemark (2020-2023)</v>
      </c>
      <c r="C85" s="10" t="s">
        <v>715</v>
      </c>
      <c r="D85" s="21">
        <f t="shared" ref="D85:O85" si="90">SUM(D113,D29)</f>
        <v>1284</v>
      </c>
      <c r="E85" s="21">
        <f t="shared" si="90"/>
        <v>1112</v>
      </c>
      <c r="F85" s="21">
        <f t="shared" si="90"/>
        <v>1290</v>
      </c>
      <c r="G85" s="21">
        <f t="shared" si="90"/>
        <v>1222</v>
      </c>
      <c r="H85" s="21">
        <f t="shared" si="90"/>
        <v>1118</v>
      </c>
      <c r="I85" s="21">
        <f t="shared" si="90"/>
        <v>1008</v>
      </c>
      <c r="J85" s="21">
        <f t="shared" si="90"/>
        <v>1203</v>
      </c>
      <c r="K85" s="21">
        <f t="shared" si="90"/>
        <v>1414</v>
      </c>
      <c r="L85" s="21">
        <f t="shared" si="90"/>
        <v>1357</v>
      </c>
      <c r="M85" s="21">
        <f t="shared" si="90"/>
        <v>1374</v>
      </c>
      <c r="N85" s="21">
        <f t="shared" si="90"/>
        <v>1185</v>
      </c>
      <c r="O85" s="21">
        <f t="shared" si="90"/>
        <v>1531</v>
      </c>
      <c r="P85" s="28">
        <f t="shared" si="49"/>
        <v>1565</v>
      </c>
      <c r="Q85" s="28">
        <f t="shared" si="49"/>
        <v>1687</v>
      </c>
      <c r="R85" s="28">
        <f t="shared" si="49"/>
        <v>1874</v>
      </c>
      <c r="S85" s="26">
        <f t="shared" ref="S85:AD85" si="91">SUM(S113,S29)</f>
        <v>395</v>
      </c>
      <c r="T85" s="26">
        <f t="shared" si="91"/>
        <v>380</v>
      </c>
      <c r="U85" s="26">
        <f t="shared" si="91"/>
        <v>409</v>
      </c>
      <c r="V85" s="26">
        <f t="shared" si="91"/>
        <v>428</v>
      </c>
      <c r="W85" s="26">
        <f t="shared" si="91"/>
        <v>389</v>
      </c>
      <c r="X85" s="26">
        <f t="shared" si="91"/>
        <v>402</v>
      </c>
      <c r="Y85" s="26">
        <f t="shared" si="91"/>
        <v>424</v>
      </c>
      <c r="Z85" s="26">
        <f t="shared" si="91"/>
        <v>475</v>
      </c>
      <c r="AA85" s="26">
        <f t="shared" si="91"/>
        <v>487</v>
      </c>
      <c r="AB85" s="26">
        <f t="shared" si="91"/>
        <v>520</v>
      </c>
      <c r="AC85" s="26">
        <f t="shared" si="91"/>
        <v>542</v>
      </c>
      <c r="AD85" s="26">
        <f t="shared" si="91"/>
        <v>572</v>
      </c>
      <c r="AE85" s="28">
        <f t="shared" si="51"/>
        <v>571</v>
      </c>
      <c r="AF85" s="28">
        <f t="shared" si="51"/>
        <v>612</v>
      </c>
      <c r="AG85" s="28">
        <f t="shared" si="51"/>
        <v>648</v>
      </c>
    </row>
    <row r="86" spans="2:33">
      <c r="B86" t="str">
        <f>C64</f>
        <v>38 Vestfold og Telemark (2020-2023)</v>
      </c>
      <c r="C86" s="10" t="s">
        <v>733</v>
      </c>
      <c r="D86" s="21">
        <f t="shared" ref="D86:O86" si="92">SUM(D114,D30)</f>
        <v>0</v>
      </c>
      <c r="E86" s="21">
        <f t="shared" si="92"/>
        <v>0</v>
      </c>
      <c r="F86" s="21">
        <f t="shared" si="92"/>
        <v>0</v>
      </c>
      <c r="G86" s="21">
        <f t="shared" si="92"/>
        <v>0</v>
      </c>
      <c r="H86" s="21">
        <f t="shared" si="92"/>
        <v>0</v>
      </c>
      <c r="I86" s="21">
        <f t="shared" si="92"/>
        <v>0</v>
      </c>
      <c r="J86" s="21">
        <f t="shared" si="92"/>
        <v>0</v>
      </c>
      <c r="K86" s="21">
        <f t="shared" si="92"/>
        <v>0</v>
      </c>
      <c r="L86" s="21">
        <f t="shared" si="92"/>
        <v>0</v>
      </c>
      <c r="M86" s="21">
        <f t="shared" si="92"/>
        <v>0</v>
      </c>
      <c r="N86" s="21">
        <f t="shared" si="92"/>
        <v>0</v>
      </c>
      <c r="O86" s="21">
        <f t="shared" si="92"/>
        <v>0</v>
      </c>
      <c r="P86" s="28">
        <f t="shared" si="49"/>
        <v>0</v>
      </c>
      <c r="Q86" s="28">
        <f t="shared" si="49"/>
        <v>0</v>
      </c>
      <c r="R86" s="28">
        <f t="shared" si="49"/>
        <v>0</v>
      </c>
      <c r="S86" s="26">
        <f t="shared" ref="S86:AD86" si="93">SUM(S114,S30)</f>
        <v>0</v>
      </c>
      <c r="T86" s="26">
        <f t="shared" si="93"/>
        <v>0</v>
      </c>
      <c r="U86" s="26">
        <f t="shared" si="93"/>
        <v>0</v>
      </c>
      <c r="V86" s="26">
        <f t="shared" si="93"/>
        <v>0</v>
      </c>
      <c r="W86" s="26">
        <f t="shared" si="93"/>
        <v>0</v>
      </c>
      <c r="X86" s="26">
        <f t="shared" si="93"/>
        <v>0</v>
      </c>
      <c r="Y86" s="26">
        <f t="shared" si="93"/>
        <v>0</v>
      </c>
      <c r="Z86" s="26">
        <f t="shared" si="93"/>
        <v>0</v>
      </c>
      <c r="AA86" s="26">
        <f t="shared" si="93"/>
        <v>0</v>
      </c>
      <c r="AB86" s="26">
        <f t="shared" si="93"/>
        <v>0</v>
      </c>
      <c r="AC86" s="26">
        <f t="shared" si="93"/>
        <v>0</v>
      </c>
      <c r="AD86" s="26">
        <f t="shared" si="93"/>
        <v>0</v>
      </c>
      <c r="AE86" s="28">
        <f t="shared" si="51"/>
        <v>0</v>
      </c>
      <c r="AF86" s="28">
        <f t="shared" si="51"/>
        <v>0</v>
      </c>
      <c r="AG86" s="28">
        <f t="shared" si="51"/>
        <v>0</v>
      </c>
    </row>
    <row r="87" spans="2:33">
      <c r="B87" t="str">
        <f>C64</f>
        <v>38 Vestfold og Telemark (2020-2023)</v>
      </c>
      <c r="C87" s="10" t="s">
        <v>96</v>
      </c>
      <c r="D87" s="21">
        <f t="shared" ref="D87:O87" si="94">SUM(D115,D31)</f>
        <v>666</v>
      </c>
      <c r="E87" s="21">
        <f t="shared" si="94"/>
        <v>846</v>
      </c>
      <c r="F87" s="21">
        <f t="shared" si="94"/>
        <v>807</v>
      </c>
      <c r="G87" s="21">
        <f t="shared" si="94"/>
        <v>777</v>
      </c>
      <c r="H87" s="21">
        <f t="shared" si="94"/>
        <v>641</v>
      </c>
      <c r="I87" s="21">
        <f t="shared" si="94"/>
        <v>745</v>
      </c>
      <c r="J87" s="21">
        <f t="shared" si="94"/>
        <v>740</v>
      </c>
      <c r="K87" s="21">
        <f t="shared" si="94"/>
        <v>794</v>
      </c>
      <c r="L87" s="21">
        <f t="shared" si="94"/>
        <v>741</v>
      </c>
      <c r="M87" s="21">
        <f t="shared" si="94"/>
        <v>750</v>
      </c>
      <c r="N87" s="21">
        <f t="shared" si="94"/>
        <v>508</v>
      </c>
      <c r="O87" s="21">
        <f t="shared" si="94"/>
        <v>475</v>
      </c>
      <c r="P87" s="28">
        <f t="shared" si="49"/>
        <v>732</v>
      </c>
      <c r="Q87" s="28">
        <f t="shared" si="49"/>
        <v>600</v>
      </c>
      <c r="R87" s="28">
        <f t="shared" si="49"/>
        <v>554</v>
      </c>
      <c r="S87" s="26">
        <f t="shared" ref="S87:AD87" si="95">SUM(S115,S31)</f>
        <v>587</v>
      </c>
      <c r="T87" s="26">
        <f t="shared" si="95"/>
        <v>600</v>
      </c>
      <c r="U87" s="26">
        <f t="shared" si="95"/>
        <v>548</v>
      </c>
      <c r="V87" s="26">
        <f t="shared" si="95"/>
        <v>517</v>
      </c>
      <c r="W87" s="26">
        <f t="shared" si="95"/>
        <v>572</v>
      </c>
      <c r="X87" s="26">
        <f t="shared" si="95"/>
        <v>594</v>
      </c>
      <c r="Y87" s="26">
        <f t="shared" si="95"/>
        <v>609</v>
      </c>
      <c r="Z87" s="26">
        <f t="shared" si="95"/>
        <v>655</v>
      </c>
      <c r="AA87" s="26">
        <f t="shared" si="95"/>
        <v>610</v>
      </c>
      <c r="AB87" s="26">
        <f t="shared" si="95"/>
        <v>618</v>
      </c>
      <c r="AC87" s="26">
        <f t="shared" si="95"/>
        <v>401</v>
      </c>
      <c r="AD87" s="26">
        <f t="shared" si="95"/>
        <v>389</v>
      </c>
      <c r="AE87" s="28">
        <f t="shared" si="51"/>
        <v>603</v>
      </c>
      <c r="AF87" s="28">
        <f t="shared" si="51"/>
        <v>545</v>
      </c>
      <c r="AG87" s="28">
        <f t="shared" si="51"/>
        <v>664</v>
      </c>
    </row>
    <row r="88" spans="2:33">
      <c r="B88" t="str">
        <f>C64</f>
        <v>38 Vestfold og Telemark (2020-2023)</v>
      </c>
      <c r="C88" s="10" t="s">
        <v>716</v>
      </c>
      <c r="D88" s="21">
        <f t="shared" ref="D88:O88" si="96">SUM(D116,D32)</f>
        <v>287</v>
      </c>
      <c r="E88" s="21">
        <f t="shared" si="96"/>
        <v>368</v>
      </c>
      <c r="F88" s="21">
        <f t="shared" si="96"/>
        <v>313</v>
      </c>
      <c r="G88" s="21">
        <f t="shared" si="96"/>
        <v>315</v>
      </c>
      <c r="H88" s="21">
        <f t="shared" si="96"/>
        <v>343</v>
      </c>
      <c r="I88" s="21">
        <f t="shared" si="96"/>
        <v>419</v>
      </c>
      <c r="J88" s="21">
        <f t="shared" si="96"/>
        <v>412</v>
      </c>
      <c r="K88" s="21">
        <f t="shared" si="96"/>
        <v>443</v>
      </c>
      <c r="L88" s="21">
        <f t="shared" si="96"/>
        <v>371</v>
      </c>
      <c r="M88" s="21">
        <f t="shared" si="96"/>
        <v>391</v>
      </c>
      <c r="N88" s="21">
        <f t="shared" si="96"/>
        <v>556</v>
      </c>
      <c r="O88" s="21">
        <f t="shared" si="96"/>
        <v>567</v>
      </c>
      <c r="P88" s="28">
        <f t="shared" si="49"/>
        <v>0</v>
      </c>
      <c r="Q88" s="28">
        <f t="shared" si="49"/>
        <v>0</v>
      </c>
      <c r="R88" s="28">
        <f t="shared" si="49"/>
        <v>0</v>
      </c>
      <c r="S88" s="26">
        <f t="shared" ref="S88:AD88" si="97">SUM(S116,S32)</f>
        <v>287</v>
      </c>
      <c r="T88" s="26">
        <f t="shared" si="97"/>
        <v>160</v>
      </c>
      <c r="U88" s="26">
        <f t="shared" si="97"/>
        <v>149</v>
      </c>
      <c r="V88" s="26">
        <f t="shared" si="97"/>
        <v>167</v>
      </c>
      <c r="W88" s="26">
        <f t="shared" si="97"/>
        <v>165</v>
      </c>
      <c r="X88" s="26">
        <f t="shared" si="97"/>
        <v>173</v>
      </c>
      <c r="Y88" s="26">
        <f t="shared" si="97"/>
        <v>184</v>
      </c>
      <c r="Z88" s="26">
        <f t="shared" si="97"/>
        <v>178</v>
      </c>
      <c r="AA88" s="26">
        <f t="shared" si="97"/>
        <v>175</v>
      </c>
      <c r="AB88" s="26">
        <f t="shared" si="97"/>
        <v>183</v>
      </c>
      <c r="AC88" s="26">
        <f t="shared" si="97"/>
        <v>282</v>
      </c>
      <c r="AD88" s="26">
        <f t="shared" si="97"/>
        <v>265</v>
      </c>
      <c r="AE88" s="28">
        <f t="shared" si="51"/>
        <v>0</v>
      </c>
      <c r="AF88" s="28">
        <f t="shared" si="51"/>
        <v>0</v>
      </c>
      <c r="AG88" s="28">
        <f t="shared" si="51"/>
        <v>0</v>
      </c>
    </row>
    <row r="89" spans="2:33">
      <c r="B89" t="str">
        <f>C64</f>
        <v>38 Vestfold og Telemark (2020-2023)</v>
      </c>
      <c r="C89" s="37" t="s">
        <v>744</v>
      </c>
      <c r="D89" s="39">
        <f t="shared" ref="D89:O89" si="98">SUM(D117,D33)</f>
        <v>0</v>
      </c>
      <c r="E89" s="39">
        <f t="shared" si="98"/>
        <v>0</v>
      </c>
      <c r="F89" s="39">
        <f t="shared" si="98"/>
        <v>0</v>
      </c>
      <c r="G89" s="39">
        <f t="shared" si="98"/>
        <v>0</v>
      </c>
      <c r="H89" s="39">
        <f t="shared" si="98"/>
        <v>0</v>
      </c>
      <c r="I89" s="39">
        <f t="shared" si="98"/>
        <v>0</v>
      </c>
      <c r="J89" s="39">
        <f t="shared" si="98"/>
        <v>0</v>
      </c>
      <c r="K89" s="39">
        <f t="shared" si="98"/>
        <v>0</v>
      </c>
      <c r="L89" s="39">
        <f t="shared" si="98"/>
        <v>0</v>
      </c>
      <c r="M89" s="39">
        <f t="shared" si="98"/>
        <v>0</v>
      </c>
      <c r="N89" s="39">
        <f t="shared" si="98"/>
        <v>0</v>
      </c>
      <c r="O89" s="39">
        <f t="shared" si="98"/>
        <v>0</v>
      </c>
      <c r="P89" s="40">
        <f t="shared" si="49"/>
        <v>0</v>
      </c>
      <c r="Q89" s="40">
        <f t="shared" si="49"/>
        <v>0</v>
      </c>
      <c r="R89" s="40">
        <f t="shared" si="49"/>
        <v>0</v>
      </c>
      <c r="S89" s="41">
        <f t="shared" ref="S89:AD89" si="99">SUM(S117,S33)</f>
        <v>0</v>
      </c>
      <c r="T89" s="41">
        <f t="shared" si="99"/>
        <v>0</v>
      </c>
      <c r="U89" s="41">
        <f t="shared" si="99"/>
        <v>0</v>
      </c>
      <c r="V89" s="41">
        <f t="shared" si="99"/>
        <v>0</v>
      </c>
      <c r="W89" s="41">
        <f t="shared" si="99"/>
        <v>0</v>
      </c>
      <c r="X89" s="41">
        <f t="shared" si="99"/>
        <v>0</v>
      </c>
      <c r="Y89" s="41">
        <f t="shared" si="99"/>
        <v>0</v>
      </c>
      <c r="Z89" s="41">
        <f t="shared" si="99"/>
        <v>0</v>
      </c>
      <c r="AA89" s="41">
        <f t="shared" si="99"/>
        <v>0</v>
      </c>
      <c r="AB89" s="41">
        <f t="shared" si="99"/>
        <v>0</v>
      </c>
      <c r="AC89" s="41">
        <f t="shared" si="99"/>
        <v>0</v>
      </c>
      <c r="AD89" s="41">
        <f t="shared" si="99"/>
        <v>0</v>
      </c>
      <c r="AE89" s="40">
        <f t="shared" si="51"/>
        <v>0</v>
      </c>
      <c r="AF89" s="40">
        <f t="shared" si="51"/>
        <v>0</v>
      </c>
      <c r="AG89" s="40">
        <f t="shared" si="51"/>
        <v>0</v>
      </c>
    </row>
    <row r="90" spans="2:33">
      <c r="B90" t="str">
        <f>C64</f>
        <v>38 Vestfold og Telemark (2020-2023)</v>
      </c>
      <c r="C90" s="20" t="s">
        <v>713</v>
      </c>
      <c r="D90" s="22">
        <f t="shared" ref="D90:O90" si="100">SUM(D118,D34)</f>
        <v>115898</v>
      </c>
      <c r="E90" s="22">
        <f t="shared" si="100"/>
        <v>113729</v>
      </c>
      <c r="F90" s="22">
        <f t="shared" si="100"/>
        <v>116905</v>
      </c>
      <c r="G90" s="22">
        <f t="shared" si="100"/>
        <v>119314</v>
      </c>
      <c r="H90" s="22">
        <f t="shared" si="100"/>
        <v>126078</v>
      </c>
      <c r="I90" s="22">
        <f t="shared" si="100"/>
        <v>130769</v>
      </c>
      <c r="J90" s="22">
        <f t="shared" si="100"/>
        <v>134480</v>
      </c>
      <c r="K90" s="22">
        <f t="shared" si="100"/>
        <v>145082</v>
      </c>
      <c r="L90" s="22">
        <f t="shared" si="100"/>
        <v>148682</v>
      </c>
      <c r="M90" s="22">
        <f t="shared" si="100"/>
        <v>154225</v>
      </c>
      <c r="N90" s="22">
        <f t="shared" si="100"/>
        <v>164081</v>
      </c>
      <c r="O90" s="22">
        <f t="shared" si="100"/>
        <v>169001</v>
      </c>
      <c r="P90" s="29">
        <f t="shared" si="49"/>
        <v>166087</v>
      </c>
      <c r="Q90" s="29">
        <f t="shared" si="49"/>
        <v>187394</v>
      </c>
      <c r="R90" s="29">
        <f t="shared" si="49"/>
        <v>208341</v>
      </c>
      <c r="S90" s="27">
        <f t="shared" ref="S90:AD90" si="101">SUM(S118,S34)</f>
        <v>71392</v>
      </c>
      <c r="T90" s="27">
        <f t="shared" si="101"/>
        <v>72122</v>
      </c>
      <c r="U90" s="27">
        <f t="shared" si="101"/>
        <v>74205</v>
      </c>
      <c r="V90" s="27">
        <f t="shared" si="101"/>
        <v>78247</v>
      </c>
      <c r="W90" s="27">
        <f t="shared" si="101"/>
        <v>83006</v>
      </c>
      <c r="X90" s="27">
        <f t="shared" si="101"/>
        <v>85770</v>
      </c>
      <c r="Y90" s="27">
        <f t="shared" si="101"/>
        <v>88990</v>
      </c>
      <c r="Z90" s="27">
        <f t="shared" si="101"/>
        <v>91569</v>
      </c>
      <c r="AA90" s="27">
        <f t="shared" si="101"/>
        <v>95202</v>
      </c>
      <c r="AB90" s="27">
        <f t="shared" si="101"/>
        <v>98256</v>
      </c>
      <c r="AC90" s="27">
        <f t="shared" si="101"/>
        <v>103583</v>
      </c>
      <c r="AD90" s="27">
        <f t="shared" si="101"/>
        <v>109305</v>
      </c>
      <c r="AE90" s="29">
        <f t="shared" si="51"/>
        <v>107211</v>
      </c>
      <c r="AF90" s="29">
        <f t="shared" si="51"/>
        <v>114406</v>
      </c>
      <c r="AG90" s="29">
        <f t="shared" si="51"/>
        <v>123557</v>
      </c>
    </row>
    <row r="91" spans="2:33">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row>
    <row r="92" spans="2:33">
      <c r="B92" t="str">
        <f>C92</f>
        <v>07 Vestfold (-2019)</v>
      </c>
      <c r="C92" s="11" t="s">
        <v>750</v>
      </c>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row>
    <row r="93" spans="2:33">
      <c r="B93" t="str">
        <f>C92</f>
        <v>07 Vestfold (-2019)</v>
      </c>
      <c r="C93" s="10" t="s">
        <v>717</v>
      </c>
      <c r="D93" s="28">
        <f t="shared" ref="D93:O102" si="102">_xlfn.XLOOKUP($C93,$C$242:$C$268,D$242:D$268,"-")</f>
        <v>28</v>
      </c>
      <c r="E93" s="28">
        <f t="shared" si="102"/>
        <v>33</v>
      </c>
      <c r="F93" s="28">
        <f t="shared" si="102"/>
        <v>27</v>
      </c>
      <c r="G93" s="28">
        <f t="shared" si="102"/>
        <v>3</v>
      </c>
      <c r="H93" s="28">
        <f t="shared" si="102"/>
        <v>5</v>
      </c>
      <c r="I93" s="28">
        <f t="shared" si="102"/>
        <v>9</v>
      </c>
      <c r="J93" s="28">
        <f t="shared" si="102"/>
        <v>13</v>
      </c>
      <c r="K93" s="28">
        <f t="shared" si="102"/>
        <v>1</v>
      </c>
      <c r="L93" s="28">
        <f t="shared" si="102"/>
        <v>5</v>
      </c>
      <c r="M93" s="28">
        <f t="shared" si="102"/>
        <v>1</v>
      </c>
      <c r="N93" s="28">
        <f t="shared" si="102"/>
        <v>0</v>
      </c>
      <c r="O93" s="28">
        <f t="shared" si="102"/>
        <v>0</v>
      </c>
      <c r="P93" s="21" t="str">
        <f>IFERROR(O93*(P65/O65),"-")</f>
        <v>-</v>
      </c>
      <c r="Q93" s="21" t="str">
        <f t="shared" ref="Q93:R93" si="103">IFERROR(P93*(Q65/P65),"-")</f>
        <v>-</v>
      </c>
      <c r="R93" s="21" t="str">
        <f t="shared" si="103"/>
        <v>-</v>
      </c>
      <c r="S93" s="28">
        <f t="shared" ref="S93:AD102" si="104">_xlfn.XLOOKUP($C93,$C$242:$C$268,S$242:S$268,"-")</f>
        <v>26</v>
      </c>
      <c r="T93" s="28">
        <f t="shared" si="104"/>
        <v>31</v>
      </c>
      <c r="U93" s="28">
        <f t="shared" si="104"/>
        <v>21</v>
      </c>
      <c r="V93" s="28">
        <f t="shared" si="104"/>
        <v>2</v>
      </c>
      <c r="W93" s="28">
        <f t="shared" si="104"/>
        <v>3</v>
      </c>
      <c r="X93" s="28">
        <f t="shared" si="104"/>
        <v>6</v>
      </c>
      <c r="Y93" s="28">
        <f t="shared" si="104"/>
        <v>7</v>
      </c>
      <c r="Z93" s="28">
        <f t="shared" si="104"/>
        <v>0</v>
      </c>
      <c r="AA93" s="28">
        <f t="shared" si="104"/>
        <v>2</v>
      </c>
      <c r="AB93" s="28">
        <f t="shared" si="104"/>
        <v>1</v>
      </c>
      <c r="AC93" s="28">
        <f t="shared" si="104"/>
        <v>0</v>
      </c>
      <c r="AD93" s="28">
        <f t="shared" si="104"/>
        <v>0</v>
      </c>
      <c r="AE93" s="26" t="str">
        <f>IFERROR(AD93*(AE65/AD65),"-")</f>
        <v>-</v>
      </c>
      <c r="AF93" s="26" t="str">
        <f t="shared" ref="AF93:AG93" si="105">IFERROR(AE93*(AF65/AE65),"-")</f>
        <v>-</v>
      </c>
      <c r="AG93" s="26" t="str">
        <f t="shared" si="105"/>
        <v>-</v>
      </c>
    </row>
    <row r="94" spans="2:33">
      <c r="B94" t="str">
        <f>C92</f>
        <v>07 Vestfold (-2019)</v>
      </c>
      <c r="C94" s="10" t="s">
        <v>742</v>
      </c>
      <c r="D94" s="28">
        <f t="shared" si="102"/>
        <v>8369</v>
      </c>
      <c r="E94" s="28">
        <f t="shared" si="102"/>
        <v>8906</v>
      </c>
      <c r="F94" s="28">
        <f t="shared" si="102"/>
        <v>9342</v>
      </c>
      <c r="G94" s="28">
        <f t="shared" si="102"/>
        <v>10179</v>
      </c>
      <c r="H94" s="28">
        <f t="shared" si="102"/>
        <v>10887</v>
      </c>
      <c r="I94" s="28">
        <f t="shared" si="102"/>
        <v>11416</v>
      </c>
      <c r="J94" s="28">
        <f t="shared" si="102"/>
        <v>12168</v>
      </c>
      <c r="K94" s="28">
        <f t="shared" si="102"/>
        <v>12671</v>
      </c>
      <c r="L94" s="28">
        <f t="shared" si="102"/>
        <v>13584</v>
      </c>
      <c r="M94" s="28">
        <f t="shared" si="102"/>
        <v>13802</v>
      </c>
      <c r="N94" s="28">
        <f t="shared" si="102"/>
        <v>14670</v>
      </c>
      <c r="O94" s="28">
        <f t="shared" si="102"/>
        <v>15358</v>
      </c>
      <c r="P94" s="21">
        <f t="shared" ref="P94:R94" si="106">IFERROR(O94*(P66/O66),"-")</f>
        <v>15307.000948766603</v>
      </c>
      <c r="Q94" s="21">
        <f t="shared" si="106"/>
        <v>16233.950737118668</v>
      </c>
      <c r="R94" s="21">
        <f t="shared" si="106"/>
        <v>17500.520580937089</v>
      </c>
      <c r="S94" s="28">
        <f t="shared" si="104"/>
        <v>7424</v>
      </c>
      <c r="T94" s="28">
        <f t="shared" si="104"/>
        <v>7936</v>
      </c>
      <c r="U94" s="28">
        <f t="shared" si="104"/>
        <v>8355</v>
      </c>
      <c r="V94" s="28">
        <f t="shared" si="104"/>
        <v>9101</v>
      </c>
      <c r="W94" s="28">
        <f t="shared" si="104"/>
        <v>9759</v>
      </c>
      <c r="X94" s="28">
        <f t="shared" si="104"/>
        <v>10258</v>
      </c>
      <c r="Y94" s="28">
        <f t="shared" si="104"/>
        <v>10927</v>
      </c>
      <c r="Z94" s="28">
        <f t="shared" si="104"/>
        <v>11379</v>
      </c>
      <c r="AA94" s="28">
        <f t="shared" si="104"/>
        <v>12164</v>
      </c>
      <c r="AB94" s="28">
        <f t="shared" si="104"/>
        <v>12336</v>
      </c>
      <c r="AC94" s="28">
        <f t="shared" si="104"/>
        <v>13167</v>
      </c>
      <c r="AD94" s="28">
        <f t="shared" si="104"/>
        <v>13868</v>
      </c>
      <c r="AE94" s="26">
        <f t="shared" ref="AE94:AG94" si="107">IFERROR(AD94*(AE66/AD66),"-")</f>
        <v>13845.578011317704</v>
      </c>
      <c r="AF94" s="26">
        <f t="shared" si="107"/>
        <v>14559.157801131771</v>
      </c>
      <c r="AG94" s="26">
        <f t="shared" si="107"/>
        <v>15746.402101859338</v>
      </c>
    </row>
    <row r="95" spans="2:33">
      <c r="B95" t="str">
        <f>C92</f>
        <v>07 Vestfold (-2019)</v>
      </c>
      <c r="C95" s="10" t="s">
        <v>732</v>
      </c>
      <c r="D95" s="28">
        <f t="shared" si="102"/>
        <v>7126</v>
      </c>
      <c r="E95" s="28">
        <f t="shared" si="102"/>
        <v>6663</v>
      </c>
      <c r="F95" s="28">
        <f t="shared" si="102"/>
        <v>7038</v>
      </c>
      <c r="G95" s="28">
        <f t="shared" si="102"/>
        <v>7063</v>
      </c>
      <c r="H95" s="28">
        <f t="shared" si="102"/>
        <v>7929</v>
      </c>
      <c r="I95" s="28">
        <f t="shared" si="102"/>
        <v>7678</v>
      </c>
      <c r="J95" s="28">
        <f t="shared" si="102"/>
        <v>8239</v>
      </c>
      <c r="K95" s="28">
        <f t="shared" si="102"/>
        <v>9967</v>
      </c>
      <c r="L95" s="28">
        <f t="shared" si="102"/>
        <v>10612</v>
      </c>
      <c r="M95" s="28">
        <f t="shared" si="102"/>
        <v>10802</v>
      </c>
      <c r="N95" s="28">
        <f t="shared" si="102"/>
        <v>11764</v>
      </c>
      <c r="O95" s="28">
        <f t="shared" si="102"/>
        <v>12128</v>
      </c>
      <c r="P95" s="21">
        <f t="shared" ref="P95:R95" si="108">IFERROR(O95*(P67/O67),"-")</f>
        <v>13479.092067912807</v>
      </c>
      <c r="Q95" s="21">
        <f t="shared" si="108"/>
        <v>14934.763858390017</v>
      </c>
      <c r="R95" s="21">
        <f t="shared" si="108"/>
        <v>14543.726634888329</v>
      </c>
      <c r="S95" s="28">
        <f t="shared" si="104"/>
        <v>5882</v>
      </c>
      <c r="T95" s="28">
        <f t="shared" si="104"/>
        <v>5788</v>
      </c>
      <c r="U95" s="28">
        <f t="shared" si="104"/>
        <v>5956</v>
      </c>
      <c r="V95" s="28">
        <f t="shared" si="104"/>
        <v>6077</v>
      </c>
      <c r="W95" s="28">
        <f t="shared" si="104"/>
        <v>6392</v>
      </c>
      <c r="X95" s="28">
        <f t="shared" si="104"/>
        <v>6774</v>
      </c>
      <c r="Y95" s="28">
        <f t="shared" si="104"/>
        <v>6834</v>
      </c>
      <c r="Z95" s="28">
        <f t="shared" si="104"/>
        <v>7131</v>
      </c>
      <c r="AA95" s="28">
        <f t="shared" si="104"/>
        <v>7338</v>
      </c>
      <c r="AB95" s="28">
        <f t="shared" si="104"/>
        <v>7579</v>
      </c>
      <c r="AC95" s="28">
        <f t="shared" si="104"/>
        <v>7911</v>
      </c>
      <c r="AD95" s="28">
        <f t="shared" si="104"/>
        <v>8122</v>
      </c>
      <c r="AE95" s="26">
        <f t="shared" ref="AE95:AG95" si="109">IFERROR(AD95*(AE67/AD67),"-")</f>
        <v>8181.5088631529197</v>
      </c>
      <c r="AF95" s="26">
        <f t="shared" si="109"/>
        <v>9051.7460017332396</v>
      </c>
      <c r="AG95" s="26">
        <f t="shared" si="109"/>
        <v>9486.8645710233995</v>
      </c>
    </row>
    <row r="96" spans="2:33">
      <c r="B96" t="str">
        <f>C92</f>
        <v>07 Vestfold (-2019)</v>
      </c>
      <c r="C96" s="10" t="s">
        <v>3</v>
      </c>
      <c r="D96" s="28">
        <f t="shared" si="102"/>
        <v>13886</v>
      </c>
      <c r="E96" s="28">
        <f t="shared" si="102"/>
        <v>12536</v>
      </c>
      <c r="F96" s="28">
        <f t="shared" si="102"/>
        <v>12073</v>
      </c>
      <c r="G96" s="28">
        <f t="shared" si="102"/>
        <v>11722</v>
      </c>
      <c r="H96" s="28">
        <f t="shared" si="102"/>
        <v>12490</v>
      </c>
      <c r="I96" s="28">
        <f t="shared" si="102"/>
        <v>12437</v>
      </c>
      <c r="J96" s="28">
        <f t="shared" si="102"/>
        <v>11321</v>
      </c>
      <c r="K96" s="28">
        <f t="shared" si="102"/>
        <v>12389</v>
      </c>
      <c r="L96" s="28">
        <f t="shared" si="102"/>
        <v>12762</v>
      </c>
      <c r="M96" s="28">
        <f t="shared" si="102"/>
        <v>13544</v>
      </c>
      <c r="N96" s="28">
        <f t="shared" si="102"/>
        <v>13607</v>
      </c>
      <c r="O96" s="28">
        <f t="shared" si="102"/>
        <v>12743</v>
      </c>
      <c r="P96" s="21">
        <f t="shared" ref="P96:R96" si="110">IFERROR(O96*(P68/O68),"-")</f>
        <v>12569.724712694097</v>
      </c>
      <c r="Q96" s="21">
        <f t="shared" si="110"/>
        <v>13760.293622247566</v>
      </c>
      <c r="R96" s="21">
        <f t="shared" si="110"/>
        <v>14418.73971401</v>
      </c>
      <c r="S96" s="28">
        <f t="shared" si="104"/>
        <v>7624</v>
      </c>
      <c r="T96" s="28">
        <f t="shared" si="104"/>
        <v>7418</v>
      </c>
      <c r="U96" s="28">
        <f t="shared" si="104"/>
        <v>6743</v>
      </c>
      <c r="V96" s="28">
        <f t="shared" si="104"/>
        <v>7351</v>
      </c>
      <c r="W96" s="28">
        <f t="shared" si="104"/>
        <v>7563</v>
      </c>
      <c r="X96" s="28">
        <f t="shared" si="104"/>
        <v>8022</v>
      </c>
      <c r="Y96" s="28">
        <f t="shared" si="104"/>
        <v>8261</v>
      </c>
      <c r="Z96" s="28">
        <f t="shared" si="104"/>
        <v>8154</v>
      </c>
      <c r="AA96" s="28">
        <f t="shared" si="104"/>
        <v>7929</v>
      </c>
      <c r="AB96" s="28">
        <f t="shared" si="104"/>
        <v>7996</v>
      </c>
      <c r="AC96" s="28">
        <f t="shared" si="104"/>
        <v>8141</v>
      </c>
      <c r="AD96" s="28">
        <f t="shared" si="104"/>
        <v>8806</v>
      </c>
      <c r="AE96" s="26">
        <f t="shared" ref="AE96:AG96" si="111">IFERROR(AD96*(AE68/AD68),"-")</f>
        <v>8147.479259980526</v>
      </c>
      <c r="AF96" s="26">
        <f t="shared" si="111"/>
        <v>8753.4098020123329</v>
      </c>
      <c r="AG96" s="26">
        <f t="shared" si="111"/>
        <v>9319.3260629665692</v>
      </c>
    </row>
    <row r="97" spans="2:33">
      <c r="B97" t="str">
        <f>C92</f>
        <v>07 Vestfold (-2019)</v>
      </c>
      <c r="C97" s="10" t="s">
        <v>741</v>
      </c>
      <c r="D97" s="28">
        <f t="shared" si="102"/>
        <v>4036</v>
      </c>
      <c r="E97" s="28">
        <f t="shared" si="102"/>
        <v>4414</v>
      </c>
      <c r="F97" s="28">
        <f t="shared" si="102"/>
        <v>4741</v>
      </c>
      <c r="G97" s="28">
        <f t="shared" si="102"/>
        <v>4878</v>
      </c>
      <c r="H97" s="28">
        <f t="shared" si="102"/>
        <v>5173</v>
      </c>
      <c r="I97" s="28">
        <f t="shared" si="102"/>
        <v>5247</v>
      </c>
      <c r="J97" s="28">
        <f t="shared" si="102"/>
        <v>5981</v>
      </c>
      <c r="K97" s="28">
        <f t="shared" si="102"/>
        <v>6163</v>
      </c>
      <c r="L97" s="28">
        <f t="shared" si="102"/>
        <v>6483</v>
      </c>
      <c r="M97" s="28">
        <f t="shared" si="102"/>
        <v>6760</v>
      </c>
      <c r="N97" s="28">
        <f t="shared" si="102"/>
        <v>7146</v>
      </c>
      <c r="O97" s="28">
        <f t="shared" si="102"/>
        <v>7278</v>
      </c>
      <c r="P97" s="21">
        <f t="shared" ref="P97:R97" si="112">IFERROR(O97*(P69/O69),"-")</f>
        <v>7710.0767896953184</v>
      </c>
      <c r="Q97" s="21">
        <f t="shared" si="112"/>
        <v>8103.6933366361154</v>
      </c>
      <c r="R97" s="21">
        <f t="shared" si="112"/>
        <v>8439.0185781520941</v>
      </c>
      <c r="S97" s="28">
        <f t="shared" si="104"/>
        <v>2961</v>
      </c>
      <c r="T97" s="28">
        <f t="shared" si="104"/>
        <v>3218</v>
      </c>
      <c r="U97" s="28">
        <f t="shared" si="104"/>
        <v>3429</v>
      </c>
      <c r="V97" s="28">
        <f t="shared" si="104"/>
        <v>3520</v>
      </c>
      <c r="W97" s="28">
        <f t="shared" si="104"/>
        <v>3693</v>
      </c>
      <c r="X97" s="28">
        <f t="shared" si="104"/>
        <v>3743</v>
      </c>
      <c r="Y97" s="28">
        <f t="shared" si="104"/>
        <v>4282</v>
      </c>
      <c r="Z97" s="28">
        <f t="shared" si="104"/>
        <v>4352</v>
      </c>
      <c r="AA97" s="28">
        <f t="shared" si="104"/>
        <v>4607</v>
      </c>
      <c r="AB97" s="28">
        <f t="shared" si="104"/>
        <v>4827</v>
      </c>
      <c r="AC97" s="28">
        <f t="shared" si="104"/>
        <v>5089</v>
      </c>
      <c r="AD97" s="28">
        <f t="shared" si="104"/>
        <v>5089</v>
      </c>
      <c r="AE97" s="26">
        <f t="shared" ref="AE97:AG97" si="113">IFERROR(AD97*(AE69/AD69),"-")</f>
        <v>5364.823322383857</v>
      </c>
      <c r="AF97" s="26">
        <f t="shared" si="113"/>
        <v>5562.4370014077886</v>
      </c>
      <c r="AG97" s="26">
        <f t="shared" si="113"/>
        <v>5705.7218442045969</v>
      </c>
    </row>
    <row r="98" spans="2:33">
      <c r="B98" t="str">
        <f>C92</f>
        <v>07 Vestfold (-2019)</v>
      </c>
      <c r="C98" s="10" t="s">
        <v>15</v>
      </c>
      <c r="D98" s="28">
        <f t="shared" si="102"/>
        <v>5636</v>
      </c>
      <c r="E98" s="28">
        <f t="shared" si="102"/>
        <v>5192</v>
      </c>
      <c r="F98" s="28">
        <f t="shared" si="102"/>
        <v>5151</v>
      </c>
      <c r="G98" s="28">
        <f t="shared" si="102"/>
        <v>5373</v>
      </c>
      <c r="H98" s="28">
        <f t="shared" si="102"/>
        <v>6548</v>
      </c>
      <c r="I98" s="28">
        <f t="shared" si="102"/>
        <v>6771</v>
      </c>
      <c r="J98" s="28">
        <f t="shared" si="102"/>
        <v>7431</v>
      </c>
      <c r="K98" s="28">
        <f t="shared" si="102"/>
        <v>7662</v>
      </c>
      <c r="L98" s="28">
        <f t="shared" si="102"/>
        <v>8003</v>
      </c>
      <c r="M98" s="28">
        <f t="shared" si="102"/>
        <v>8719</v>
      </c>
      <c r="N98" s="28">
        <f t="shared" si="102"/>
        <v>9163</v>
      </c>
      <c r="O98" s="28">
        <f t="shared" si="102"/>
        <v>9979</v>
      </c>
      <c r="P98" s="21">
        <f t="shared" ref="P98:R98" si="114">IFERROR(O98*(P70/O70),"-")</f>
        <v>9934.502596053997</v>
      </c>
      <c r="Q98" s="21">
        <f t="shared" si="114"/>
        <v>10548.322949117341</v>
      </c>
      <c r="R98" s="21">
        <f t="shared" si="114"/>
        <v>11382.801661474557</v>
      </c>
      <c r="S98" s="28">
        <f t="shared" si="104"/>
        <v>3652</v>
      </c>
      <c r="T98" s="28">
        <f t="shared" si="104"/>
        <v>3302</v>
      </c>
      <c r="U98" s="28">
        <f t="shared" si="104"/>
        <v>3309</v>
      </c>
      <c r="V98" s="28">
        <f t="shared" si="104"/>
        <v>3618</v>
      </c>
      <c r="W98" s="28">
        <f t="shared" si="104"/>
        <v>4107</v>
      </c>
      <c r="X98" s="28">
        <f t="shared" si="104"/>
        <v>4469</v>
      </c>
      <c r="Y98" s="28">
        <f t="shared" si="104"/>
        <v>4780</v>
      </c>
      <c r="Z98" s="28">
        <f t="shared" si="104"/>
        <v>4998</v>
      </c>
      <c r="AA98" s="28">
        <f t="shared" si="104"/>
        <v>5294</v>
      </c>
      <c r="AB98" s="28">
        <f t="shared" si="104"/>
        <v>5690</v>
      </c>
      <c r="AC98" s="28">
        <f t="shared" si="104"/>
        <v>6409</v>
      </c>
      <c r="AD98" s="28">
        <f t="shared" si="104"/>
        <v>6821</v>
      </c>
      <c r="AE98" s="26">
        <f t="shared" ref="AE98:AG98" si="115">IFERROR(AD98*(AE70/AD70),"-")</f>
        <v>6864.9226374025029</v>
      </c>
      <c r="AF98" s="26">
        <f t="shared" si="115"/>
        <v>7240.4302557591154</v>
      </c>
      <c r="AG98" s="26">
        <f t="shared" si="115"/>
        <v>7816.9922002539452</v>
      </c>
    </row>
    <row r="99" spans="2:33">
      <c r="B99" t="str">
        <f>C92</f>
        <v>07 Vestfold (-2019)</v>
      </c>
      <c r="C99" s="10" t="s">
        <v>85</v>
      </c>
      <c r="D99" s="28">
        <f t="shared" si="102"/>
        <v>3746</v>
      </c>
      <c r="E99" s="28">
        <f t="shared" si="102"/>
        <v>3995</v>
      </c>
      <c r="F99" s="28">
        <f t="shared" si="102"/>
        <v>4274</v>
      </c>
      <c r="G99" s="28">
        <f t="shared" si="102"/>
        <v>4501</v>
      </c>
      <c r="H99" s="28">
        <f t="shared" si="102"/>
        <v>4795</v>
      </c>
      <c r="I99" s="28">
        <f t="shared" si="102"/>
        <v>5099</v>
      </c>
      <c r="J99" s="28">
        <f t="shared" si="102"/>
        <v>5294</v>
      </c>
      <c r="K99" s="28">
        <f t="shared" si="102"/>
        <v>5401</v>
      </c>
      <c r="L99" s="28">
        <f t="shared" si="102"/>
        <v>5893</v>
      </c>
      <c r="M99" s="28">
        <f t="shared" si="102"/>
        <v>6122</v>
      </c>
      <c r="N99" s="28">
        <f t="shared" si="102"/>
        <v>6287</v>
      </c>
      <c r="O99" s="28">
        <f t="shared" si="102"/>
        <v>6551</v>
      </c>
      <c r="P99" s="21">
        <f t="shared" ref="P99:R99" si="116">IFERROR(O99*(P71/O71),"-")</f>
        <v>6385.6327818522941</v>
      </c>
      <c r="Q99" s="21">
        <f t="shared" si="116"/>
        <v>6763.8544260617427</v>
      </c>
      <c r="R99" s="21">
        <f t="shared" si="116"/>
        <v>7447.1115469895958</v>
      </c>
      <c r="S99" s="28">
        <f t="shared" si="104"/>
        <v>3255</v>
      </c>
      <c r="T99" s="28">
        <f t="shared" si="104"/>
        <v>3493</v>
      </c>
      <c r="U99" s="28">
        <f t="shared" si="104"/>
        <v>3654</v>
      </c>
      <c r="V99" s="28">
        <f t="shared" si="104"/>
        <v>3828</v>
      </c>
      <c r="W99" s="28">
        <f t="shared" si="104"/>
        <v>4036</v>
      </c>
      <c r="X99" s="28">
        <f t="shared" si="104"/>
        <v>4314</v>
      </c>
      <c r="Y99" s="28">
        <f t="shared" si="104"/>
        <v>4406</v>
      </c>
      <c r="Z99" s="28">
        <f t="shared" si="104"/>
        <v>4670</v>
      </c>
      <c r="AA99" s="28">
        <f t="shared" si="104"/>
        <v>4927</v>
      </c>
      <c r="AB99" s="28">
        <f t="shared" si="104"/>
        <v>5102</v>
      </c>
      <c r="AC99" s="28">
        <f t="shared" si="104"/>
        <v>5244</v>
      </c>
      <c r="AD99" s="28">
        <f t="shared" si="104"/>
        <v>5506</v>
      </c>
      <c r="AE99" s="26">
        <f t="shared" ref="AE99:AG99" si="117">IFERROR(AD99*(AE71/AD71),"-")</f>
        <v>5373.5649839991738</v>
      </c>
      <c r="AF99" s="26">
        <f t="shared" si="117"/>
        <v>5637.2982347475991</v>
      </c>
      <c r="AG99" s="26">
        <f t="shared" si="117"/>
        <v>6134.0716424073498</v>
      </c>
    </row>
    <row r="100" spans="2:33">
      <c r="B100" t="str">
        <f>C92</f>
        <v>07 Vestfold (-2019)</v>
      </c>
      <c r="C100" s="10" t="s">
        <v>739</v>
      </c>
      <c r="D100" s="28">
        <f t="shared" si="102"/>
        <v>2788</v>
      </c>
      <c r="E100" s="28">
        <f t="shared" si="102"/>
        <v>2827</v>
      </c>
      <c r="F100" s="28">
        <f t="shared" si="102"/>
        <v>2727</v>
      </c>
      <c r="G100" s="28">
        <f t="shared" si="102"/>
        <v>2928</v>
      </c>
      <c r="H100" s="28">
        <f t="shared" si="102"/>
        <v>3261</v>
      </c>
      <c r="I100" s="28">
        <f t="shared" si="102"/>
        <v>3874</v>
      </c>
      <c r="J100" s="28">
        <f t="shared" si="102"/>
        <v>3854</v>
      </c>
      <c r="K100" s="28">
        <f t="shared" si="102"/>
        <v>3406</v>
      </c>
      <c r="L100" s="28">
        <f t="shared" si="102"/>
        <v>3339</v>
      </c>
      <c r="M100" s="28">
        <f t="shared" si="102"/>
        <v>3291</v>
      </c>
      <c r="N100" s="28">
        <f t="shared" si="102"/>
        <v>3441</v>
      </c>
      <c r="O100" s="28">
        <f t="shared" si="102"/>
        <v>4476</v>
      </c>
      <c r="P100" s="21">
        <f t="shared" ref="P100:R100" si="118">IFERROR(O100*(P72/O72),"-")</f>
        <v>4333.2257664142981</v>
      </c>
      <c r="Q100" s="21">
        <f t="shared" si="118"/>
        <v>5416.5322080178721</v>
      </c>
      <c r="R100" s="21">
        <f t="shared" si="118"/>
        <v>6320.3986595507004</v>
      </c>
      <c r="S100" s="28">
        <f t="shared" si="104"/>
        <v>1908</v>
      </c>
      <c r="T100" s="28">
        <f t="shared" si="104"/>
        <v>1991</v>
      </c>
      <c r="U100" s="28">
        <f t="shared" si="104"/>
        <v>2002</v>
      </c>
      <c r="V100" s="28">
        <f t="shared" si="104"/>
        <v>2148</v>
      </c>
      <c r="W100" s="28">
        <f t="shared" si="104"/>
        <v>2367</v>
      </c>
      <c r="X100" s="28">
        <f t="shared" si="104"/>
        <v>2681</v>
      </c>
      <c r="Y100" s="28">
        <f t="shared" si="104"/>
        <v>2629</v>
      </c>
      <c r="Z100" s="28">
        <f t="shared" si="104"/>
        <v>2799</v>
      </c>
      <c r="AA100" s="28">
        <f t="shared" si="104"/>
        <v>2837</v>
      </c>
      <c r="AB100" s="28">
        <f t="shared" si="104"/>
        <v>2928</v>
      </c>
      <c r="AC100" s="28">
        <f t="shared" si="104"/>
        <v>2913</v>
      </c>
      <c r="AD100" s="28">
        <f t="shared" si="104"/>
        <v>3254</v>
      </c>
      <c r="AE100" s="26">
        <f t="shared" ref="AE100:AG100" si="119">IFERROR(AD100*(AE72/AD72),"-")</f>
        <v>3246.4893248701674</v>
      </c>
      <c r="AF100" s="26">
        <f t="shared" si="119"/>
        <v>3488.708597807271</v>
      </c>
      <c r="AG100" s="26">
        <f t="shared" si="119"/>
        <v>3853.6022311983079</v>
      </c>
    </row>
    <row r="101" spans="2:33">
      <c r="B101" t="str">
        <f>C92</f>
        <v>07 Vestfold (-2019)</v>
      </c>
      <c r="C101" s="10" t="s">
        <v>737</v>
      </c>
      <c r="D101" s="28">
        <f t="shared" si="102"/>
        <v>2492</v>
      </c>
      <c r="E101" s="28">
        <f t="shared" si="102"/>
        <v>2889</v>
      </c>
      <c r="F101" s="28">
        <f t="shared" si="102"/>
        <v>1930</v>
      </c>
      <c r="G101" s="28">
        <f t="shared" si="102"/>
        <v>1721</v>
      </c>
      <c r="H101" s="28">
        <f t="shared" si="102"/>
        <v>2038</v>
      </c>
      <c r="I101" s="28">
        <f t="shared" si="102"/>
        <v>2450</v>
      </c>
      <c r="J101" s="28">
        <f t="shared" si="102"/>
        <v>2368</v>
      </c>
      <c r="K101" s="28">
        <f t="shared" si="102"/>
        <v>2446</v>
      </c>
      <c r="L101" s="28">
        <f t="shared" si="102"/>
        <v>2743</v>
      </c>
      <c r="M101" s="28">
        <f t="shared" si="102"/>
        <v>2524</v>
      </c>
      <c r="N101" s="28">
        <f t="shared" si="102"/>
        <v>2441</v>
      </c>
      <c r="O101" s="28">
        <f t="shared" si="102"/>
        <v>1847</v>
      </c>
      <c r="P101" s="21">
        <f t="shared" ref="P101:R101" si="120">IFERROR(O101*(P73/O73),"-")</f>
        <v>2134.1278258442644</v>
      </c>
      <c r="Q101" s="21">
        <f t="shared" si="120"/>
        <v>2166.088194250628</v>
      </c>
      <c r="R101" s="21">
        <f t="shared" si="120"/>
        <v>2143.9221322913759</v>
      </c>
      <c r="S101" s="28">
        <f t="shared" si="104"/>
        <v>1071</v>
      </c>
      <c r="T101" s="28">
        <f t="shared" si="104"/>
        <v>1098</v>
      </c>
      <c r="U101" s="28">
        <f t="shared" si="104"/>
        <v>746</v>
      </c>
      <c r="V101" s="28">
        <f t="shared" si="104"/>
        <v>703</v>
      </c>
      <c r="W101" s="28">
        <f t="shared" si="104"/>
        <v>712</v>
      </c>
      <c r="X101" s="28">
        <f t="shared" si="104"/>
        <v>730</v>
      </c>
      <c r="Y101" s="28">
        <f t="shared" si="104"/>
        <v>721</v>
      </c>
      <c r="Z101" s="28">
        <f t="shared" si="104"/>
        <v>750</v>
      </c>
      <c r="AA101" s="28">
        <f t="shared" si="104"/>
        <v>790</v>
      </c>
      <c r="AB101" s="28">
        <f t="shared" si="104"/>
        <v>704</v>
      </c>
      <c r="AC101" s="28">
        <f t="shared" si="104"/>
        <v>710</v>
      </c>
      <c r="AD101" s="28">
        <f t="shared" si="104"/>
        <v>555</v>
      </c>
      <c r="AE101" s="26">
        <f t="shared" ref="AE101:AG101" si="121">IFERROR(AD101*(AE73/AD73),"-")</f>
        <v>559.16901408450713</v>
      </c>
      <c r="AF101" s="26">
        <f t="shared" si="121"/>
        <v>587.30985915492965</v>
      </c>
      <c r="AG101" s="26">
        <f t="shared" si="121"/>
        <v>605.54929577464793</v>
      </c>
    </row>
    <row r="102" spans="2:33">
      <c r="B102" t="str">
        <f>C92</f>
        <v>07 Vestfold (-2019)</v>
      </c>
      <c r="C102" s="10" t="s">
        <v>738</v>
      </c>
      <c r="D102" s="28">
        <f t="shared" si="102"/>
        <v>4091</v>
      </c>
      <c r="E102" s="28">
        <f t="shared" si="102"/>
        <v>3903</v>
      </c>
      <c r="F102" s="28">
        <f t="shared" si="102"/>
        <v>4179</v>
      </c>
      <c r="G102" s="28">
        <f t="shared" si="102"/>
        <v>4341</v>
      </c>
      <c r="H102" s="28">
        <f t="shared" si="102"/>
        <v>3941</v>
      </c>
      <c r="I102" s="28">
        <f t="shared" si="102"/>
        <v>4206</v>
      </c>
      <c r="J102" s="28">
        <f t="shared" si="102"/>
        <v>4416</v>
      </c>
      <c r="K102" s="28">
        <f t="shared" si="102"/>
        <v>4857</v>
      </c>
      <c r="L102" s="28">
        <f t="shared" si="102"/>
        <v>4985</v>
      </c>
      <c r="M102" s="28">
        <f t="shared" si="102"/>
        <v>4982</v>
      </c>
      <c r="N102" s="28">
        <f t="shared" si="102"/>
        <v>5907</v>
      </c>
      <c r="O102" s="28">
        <f t="shared" si="102"/>
        <v>6357</v>
      </c>
      <c r="P102" s="21">
        <f t="shared" ref="P102:R102" si="122">IFERROR(O102*(P74/O74),"-")</f>
        <v>5982.5642359580288</v>
      </c>
      <c r="Q102" s="21">
        <f t="shared" si="122"/>
        <v>6460.1379948858139</v>
      </c>
      <c r="R102" s="21">
        <f t="shared" si="122"/>
        <v>7909.6752490962017</v>
      </c>
      <c r="S102" s="28">
        <f t="shared" si="104"/>
        <v>0</v>
      </c>
      <c r="T102" s="28">
        <f t="shared" si="104"/>
        <v>0</v>
      </c>
      <c r="U102" s="28">
        <f t="shared" si="104"/>
        <v>0</v>
      </c>
      <c r="V102" s="28">
        <f t="shared" si="104"/>
        <v>0</v>
      </c>
      <c r="W102" s="28">
        <f t="shared" si="104"/>
        <v>0</v>
      </c>
      <c r="X102" s="28">
        <f t="shared" si="104"/>
        <v>0</v>
      </c>
      <c r="Y102" s="28">
        <f t="shared" si="104"/>
        <v>0</v>
      </c>
      <c r="Z102" s="28">
        <f t="shared" si="104"/>
        <v>0</v>
      </c>
      <c r="AA102" s="28">
        <f t="shared" si="104"/>
        <v>0</v>
      </c>
      <c r="AB102" s="28">
        <f t="shared" si="104"/>
        <v>0</v>
      </c>
      <c r="AC102" s="28">
        <f t="shared" si="104"/>
        <v>0</v>
      </c>
      <c r="AD102" s="28">
        <f t="shared" si="104"/>
        <v>0</v>
      </c>
      <c r="AE102" s="26" t="str">
        <f t="shared" ref="AE102:AG102" si="123">IFERROR(AD102*(AE74/AD74),"-")</f>
        <v>-</v>
      </c>
      <c r="AF102" s="26" t="str">
        <f t="shared" si="123"/>
        <v>-</v>
      </c>
      <c r="AG102" s="26" t="str">
        <f t="shared" si="123"/>
        <v>-</v>
      </c>
    </row>
    <row r="103" spans="2:33">
      <c r="B103" t="str">
        <f>C92</f>
        <v>07 Vestfold (-2019)</v>
      </c>
      <c r="C103" s="10" t="s">
        <v>736</v>
      </c>
      <c r="D103" s="28">
        <f t="shared" ref="D103:O112" si="124">_xlfn.XLOOKUP($C103,$C$242:$C$268,D$242:D$268,"-")</f>
        <v>1633</v>
      </c>
      <c r="E103" s="28">
        <f t="shared" si="124"/>
        <v>1655</v>
      </c>
      <c r="F103" s="28">
        <f t="shared" si="124"/>
        <v>1840</v>
      </c>
      <c r="G103" s="28">
        <f t="shared" si="124"/>
        <v>2080</v>
      </c>
      <c r="H103" s="28">
        <f t="shared" si="124"/>
        <v>2187</v>
      </c>
      <c r="I103" s="28">
        <f t="shared" si="124"/>
        <v>2192</v>
      </c>
      <c r="J103" s="28">
        <f t="shared" si="124"/>
        <v>2283</v>
      </c>
      <c r="K103" s="28">
        <f t="shared" si="124"/>
        <v>2321</v>
      </c>
      <c r="L103" s="28">
        <f t="shared" si="124"/>
        <v>2905</v>
      </c>
      <c r="M103" s="28">
        <f t="shared" si="124"/>
        <v>2906</v>
      </c>
      <c r="N103" s="28">
        <f t="shared" si="124"/>
        <v>3120</v>
      </c>
      <c r="O103" s="28">
        <f t="shared" si="124"/>
        <v>3268</v>
      </c>
      <c r="P103" s="21">
        <f t="shared" ref="P103:R103" si="125">IFERROR(O103*(P75/O75),"-")</f>
        <v>0</v>
      </c>
      <c r="Q103" s="21" t="str">
        <f t="shared" si="125"/>
        <v>-</v>
      </c>
      <c r="R103" s="21" t="str">
        <f t="shared" si="125"/>
        <v>-</v>
      </c>
      <c r="S103" s="28">
        <f t="shared" ref="S103:AD112" si="126">_xlfn.XLOOKUP($C103,$C$242:$C$268,S$242:S$268,"-")</f>
        <v>1073</v>
      </c>
      <c r="T103" s="28">
        <f t="shared" si="126"/>
        <v>1129</v>
      </c>
      <c r="U103" s="28">
        <f t="shared" si="126"/>
        <v>1227</v>
      </c>
      <c r="V103" s="28">
        <f t="shared" si="126"/>
        <v>1344</v>
      </c>
      <c r="W103" s="28">
        <f t="shared" si="126"/>
        <v>1470</v>
      </c>
      <c r="X103" s="28">
        <f t="shared" si="126"/>
        <v>1452</v>
      </c>
      <c r="Y103" s="28">
        <f t="shared" si="126"/>
        <v>1505</v>
      </c>
      <c r="Z103" s="28">
        <f t="shared" si="126"/>
        <v>1599</v>
      </c>
      <c r="AA103" s="28">
        <f t="shared" si="126"/>
        <v>1907</v>
      </c>
      <c r="AB103" s="28">
        <f t="shared" si="126"/>
        <v>1976</v>
      </c>
      <c r="AC103" s="28">
        <f t="shared" si="126"/>
        <v>2086</v>
      </c>
      <c r="AD103" s="28">
        <f t="shared" si="126"/>
        <v>2186</v>
      </c>
      <c r="AE103" s="26">
        <f t="shared" ref="AE103:AG103" si="127">IFERROR(AD103*(AE75/AD75),"-")</f>
        <v>0</v>
      </c>
      <c r="AF103" s="26" t="str">
        <f t="shared" si="127"/>
        <v>-</v>
      </c>
      <c r="AG103" s="26" t="str">
        <f t="shared" si="127"/>
        <v>-</v>
      </c>
    </row>
    <row r="104" spans="2:33">
      <c r="B104" t="str">
        <f>C92</f>
        <v>07 Vestfold (-2019)</v>
      </c>
      <c r="C104" s="10" t="s">
        <v>740</v>
      </c>
      <c r="D104" s="28">
        <f t="shared" si="124"/>
        <v>1762</v>
      </c>
      <c r="E104" s="28">
        <f t="shared" si="124"/>
        <v>1667</v>
      </c>
      <c r="F104" s="28">
        <f t="shared" si="124"/>
        <v>1609</v>
      </c>
      <c r="G104" s="28">
        <f t="shared" si="124"/>
        <v>1892</v>
      </c>
      <c r="H104" s="28">
        <f t="shared" si="124"/>
        <v>2043</v>
      </c>
      <c r="I104" s="28">
        <f t="shared" si="124"/>
        <v>2216</v>
      </c>
      <c r="J104" s="28">
        <f t="shared" si="124"/>
        <v>2374</v>
      </c>
      <c r="K104" s="28">
        <f t="shared" si="124"/>
        <v>2357</v>
      </c>
      <c r="L104" s="28">
        <f t="shared" si="124"/>
        <v>2272</v>
      </c>
      <c r="M104" s="28">
        <f t="shared" si="124"/>
        <v>2544</v>
      </c>
      <c r="N104" s="28">
        <f t="shared" si="124"/>
        <v>2869</v>
      </c>
      <c r="O104" s="28">
        <f t="shared" si="124"/>
        <v>2952</v>
      </c>
      <c r="P104" s="21">
        <f t="shared" ref="P104:R104" si="128">IFERROR(O104*(P76/O76),"-")</f>
        <v>2704.4089296891298</v>
      </c>
      <c r="Q104" s="21">
        <f t="shared" si="128"/>
        <v>2801.1049447110363</v>
      </c>
      <c r="R104" s="21">
        <f t="shared" si="128"/>
        <v>3091.1929897767573</v>
      </c>
      <c r="S104" s="28">
        <f t="shared" si="126"/>
        <v>1548</v>
      </c>
      <c r="T104" s="28">
        <f t="shared" si="126"/>
        <v>1356</v>
      </c>
      <c r="U104" s="28">
        <f t="shared" si="126"/>
        <v>1413</v>
      </c>
      <c r="V104" s="28">
        <f t="shared" si="126"/>
        <v>1600</v>
      </c>
      <c r="W104" s="28">
        <f t="shared" si="126"/>
        <v>1663</v>
      </c>
      <c r="X104" s="28">
        <f t="shared" si="126"/>
        <v>1808</v>
      </c>
      <c r="Y104" s="28">
        <f t="shared" si="126"/>
        <v>1830</v>
      </c>
      <c r="Z104" s="28">
        <f t="shared" si="126"/>
        <v>1912</v>
      </c>
      <c r="AA104" s="28">
        <f t="shared" si="126"/>
        <v>1975</v>
      </c>
      <c r="AB104" s="28">
        <f t="shared" si="126"/>
        <v>2080</v>
      </c>
      <c r="AC104" s="28">
        <f t="shared" si="126"/>
        <v>2318</v>
      </c>
      <c r="AD104" s="28">
        <f t="shared" si="126"/>
        <v>2546</v>
      </c>
      <c r="AE104" s="26">
        <f t="shared" ref="AE104:AG104" si="129">IFERROR(AD104*(AE76/AD76),"-")</f>
        <v>2267.7350573310564</v>
      </c>
      <c r="AF104" s="26">
        <f t="shared" si="129"/>
        <v>2432.9548670407416</v>
      </c>
      <c r="AG104" s="26">
        <f t="shared" si="129"/>
        <v>2706.2507928763112</v>
      </c>
    </row>
    <row r="105" spans="2:33">
      <c r="B105" t="str">
        <f>C92</f>
        <v>07 Vestfold (-2019)</v>
      </c>
      <c r="C105" s="10" t="s">
        <v>735</v>
      </c>
      <c r="D105" s="28">
        <f t="shared" si="124"/>
        <v>1940</v>
      </c>
      <c r="E105" s="28">
        <f t="shared" si="124"/>
        <v>1890</v>
      </c>
      <c r="F105" s="28">
        <f t="shared" si="124"/>
        <v>2117</v>
      </c>
      <c r="G105" s="28">
        <f t="shared" si="124"/>
        <v>2328</v>
      </c>
      <c r="H105" s="28">
        <f t="shared" si="124"/>
        <v>2612</v>
      </c>
      <c r="I105" s="28">
        <f t="shared" si="124"/>
        <v>2364</v>
      </c>
      <c r="J105" s="28">
        <f t="shared" si="124"/>
        <v>1977</v>
      </c>
      <c r="K105" s="28">
        <f t="shared" si="124"/>
        <v>2839</v>
      </c>
      <c r="L105" s="28">
        <f t="shared" si="124"/>
        <v>2639</v>
      </c>
      <c r="M105" s="28">
        <f t="shared" si="124"/>
        <v>2594</v>
      </c>
      <c r="N105" s="28">
        <f t="shared" si="124"/>
        <v>2736</v>
      </c>
      <c r="O105" s="28">
        <f t="shared" si="124"/>
        <v>2574</v>
      </c>
      <c r="P105" s="21">
        <f t="shared" ref="P105:R105" si="130">IFERROR(O105*(P77/O77),"-")</f>
        <v>3860</v>
      </c>
      <c r="Q105" s="21">
        <f t="shared" si="130"/>
        <v>3952</v>
      </c>
      <c r="R105" s="21">
        <f t="shared" si="130"/>
        <v>4510</v>
      </c>
      <c r="S105" s="28">
        <f t="shared" si="126"/>
        <v>1399</v>
      </c>
      <c r="T105" s="28">
        <f t="shared" si="126"/>
        <v>1396</v>
      </c>
      <c r="U105" s="28">
        <f t="shared" si="126"/>
        <v>1371</v>
      </c>
      <c r="V105" s="28">
        <f t="shared" si="126"/>
        <v>1286</v>
      </c>
      <c r="W105" s="28">
        <f t="shared" si="126"/>
        <v>1413</v>
      </c>
      <c r="X105" s="28">
        <f t="shared" si="126"/>
        <v>1569</v>
      </c>
      <c r="Y105" s="28">
        <f t="shared" si="126"/>
        <v>1610</v>
      </c>
      <c r="Z105" s="28">
        <f t="shared" si="126"/>
        <v>1685</v>
      </c>
      <c r="AA105" s="28">
        <f t="shared" si="126"/>
        <v>1791</v>
      </c>
      <c r="AB105" s="28">
        <f t="shared" si="126"/>
        <v>1828</v>
      </c>
      <c r="AC105" s="28">
        <f t="shared" si="126"/>
        <v>2044</v>
      </c>
      <c r="AD105" s="28">
        <f t="shared" si="126"/>
        <v>2119</v>
      </c>
      <c r="AE105" s="26">
        <f t="shared" ref="AE105:AG105" si="131">IFERROR(AD105*(AE77/AD77),"-")</f>
        <v>3390</v>
      </c>
      <c r="AF105" s="26">
        <f t="shared" si="131"/>
        <v>3570.0000000000005</v>
      </c>
      <c r="AG105" s="26">
        <f t="shared" si="131"/>
        <v>3965.0000000000009</v>
      </c>
    </row>
    <row r="106" spans="2:33">
      <c r="B106" t="str">
        <f>C92</f>
        <v>07 Vestfold (-2019)</v>
      </c>
      <c r="C106" s="10" t="s">
        <v>93</v>
      </c>
      <c r="D106" s="28">
        <f t="shared" si="124"/>
        <v>1705</v>
      </c>
      <c r="E106" s="28">
        <f t="shared" si="124"/>
        <v>1677</v>
      </c>
      <c r="F106" s="28">
        <f t="shared" si="124"/>
        <v>1826</v>
      </c>
      <c r="G106" s="28">
        <f t="shared" si="124"/>
        <v>1845</v>
      </c>
      <c r="H106" s="28">
        <f t="shared" si="124"/>
        <v>2020</v>
      </c>
      <c r="I106" s="28">
        <f t="shared" si="124"/>
        <v>2126</v>
      </c>
      <c r="J106" s="28">
        <f t="shared" si="124"/>
        <v>2156</v>
      </c>
      <c r="K106" s="28">
        <f t="shared" si="124"/>
        <v>2221</v>
      </c>
      <c r="L106" s="28">
        <f t="shared" si="124"/>
        <v>2372</v>
      </c>
      <c r="M106" s="28">
        <f t="shared" si="124"/>
        <v>2491</v>
      </c>
      <c r="N106" s="28">
        <f t="shared" si="124"/>
        <v>2553</v>
      </c>
      <c r="O106" s="28">
        <f t="shared" si="124"/>
        <v>2500</v>
      </c>
      <c r="P106" s="21">
        <f t="shared" ref="P106:R106" si="132">IFERROR(O106*(P78/O78),"-")</f>
        <v>2400</v>
      </c>
      <c r="Q106" s="21">
        <f t="shared" si="132"/>
        <v>2549.0322580645161</v>
      </c>
      <c r="R106" s="21">
        <f t="shared" si="132"/>
        <v>2766.4516129032254</v>
      </c>
      <c r="S106" s="28">
        <f t="shared" si="126"/>
        <v>418</v>
      </c>
      <c r="T106" s="28">
        <f t="shared" si="126"/>
        <v>413</v>
      </c>
      <c r="U106" s="28">
        <f t="shared" si="126"/>
        <v>430</v>
      </c>
      <c r="V106" s="28">
        <f t="shared" si="126"/>
        <v>449</v>
      </c>
      <c r="W106" s="28">
        <f t="shared" si="126"/>
        <v>514</v>
      </c>
      <c r="X106" s="28">
        <f t="shared" si="126"/>
        <v>519</v>
      </c>
      <c r="Y106" s="28">
        <f t="shared" si="126"/>
        <v>554</v>
      </c>
      <c r="Z106" s="28">
        <f t="shared" si="126"/>
        <v>574</v>
      </c>
      <c r="AA106" s="28">
        <f t="shared" si="126"/>
        <v>618</v>
      </c>
      <c r="AB106" s="28">
        <f t="shared" si="126"/>
        <v>647</v>
      </c>
      <c r="AC106" s="28">
        <f t="shared" si="126"/>
        <v>699</v>
      </c>
      <c r="AD106" s="28">
        <f t="shared" si="126"/>
        <v>764</v>
      </c>
      <c r="AE106" s="26">
        <f t="shared" ref="AE106:AG106" si="133">IFERROR(AD106*(AE78/AD78),"-")</f>
        <v>795.62662337662346</v>
      </c>
      <c r="AF106" s="26">
        <f t="shared" si="133"/>
        <v>839.03571428571433</v>
      </c>
      <c r="AG106" s="26">
        <f t="shared" si="133"/>
        <v>915.93181818181813</v>
      </c>
    </row>
    <row r="107" spans="2:33">
      <c r="B107" t="str">
        <f>C92</f>
        <v>07 Vestfold (-2019)</v>
      </c>
      <c r="C107" s="10" t="s">
        <v>2</v>
      </c>
      <c r="D107" s="28">
        <f t="shared" si="124"/>
        <v>0</v>
      </c>
      <c r="E107" s="28">
        <f t="shared" si="124"/>
        <v>0</v>
      </c>
      <c r="F107" s="28">
        <f t="shared" si="124"/>
        <v>0</v>
      </c>
      <c r="G107" s="28">
        <f t="shared" si="124"/>
        <v>0</v>
      </c>
      <c r="H107" s="28">
        <f t="shared" si="124"/>
        <v>0</v>
      </c>
      <c r="I107" s="28">
        <f t="shared" si="124"/>
        <v>0</v>
      </c>
      <c r="J107" s="28">
        <f t="shared" si="124"/>
        <v>0</v>
      </c>
      <c r="K107" s="28">
        <f t="shared" si="124"/>
        <v>0</v>
      </c>
      <c r="L107" s="28">
        <f t="shared" si="124"/>
        <v>0</v>
      </c>
      <c r="M107" s="28">
        <f t="shared" si="124"/>
        <v>0</v>
      </c>
      <c r="N107" s="28">
        <f t="shared" si="124"/>
        <v>0</v>
      </c>
      <c r="O107" s="28">
        <f t="shared" si="124"/>
        <v>0</v>
      </c>
      <c r="P107" s="21">
        <f t="shared" ref="P107:R107" si="134">IFERROR(O107*(P79/O79),"-")</f>
        <v>0</v>
      </c>
      <c r="Q107" s="21" t="str">
        <f t="shared" si="134"/>
        <v>-</v>
      </c>
      <c r="R107" s="21" t="str">
        <f t="shared" si="134"/>
        <v>-</v>
      </c>
      <c r="S107" s="28">
        <f t="shared" si="126"/>
        <v>0</v>
      </c>
      <c r="T107" s="28">
        <f t="shared" si="126"/>
        <v>0</v>
      </c>
      <c r="U107" s="28">
        <f t="shared" si="126"/>
        <v>0</v>
      </c>
      <c r="V107" s="28">
        <f t="shared" si="126"/>
        <v>0</v>
      </c>
      <c r="W107" s="28">
        <f t="shared" si="126"/>
        <v>0</v>
      </c>
      <c r="X107" s="28">
        <f t="shared" si="126"/>
        <v>0</v>
      </c>
      <c r="Y107" s="28">
        <f t="shared" si="126"/>
        <v>0</v>
      </c>
      <c r="Z107" s="28">
        <f t="shared" si="126"/>
        <v>0</v>
      </c>
      <c r="AA107" s="28">
        <f t="shared" si="126"/>
        <v>0</v>
      </c>
      <c r="AB107" s="28">
        <f t="shared" si="126"/>
        <v>0</v>
      </c>
      <c r="AC107" s="28">
        <f t="shared" si="126"/>
        <v>0</v>
      </c>
      <c r="AD107" s="28">
        <f t="shared" si="126"/>
        <v>0</v>
      </c>
      <c r="AE107" s="26">
        <f t="shared" ref="AE107:AG107" si="135">IFERROR(AD107*(AE79/AD79),"-")</f>
        <v>0</v>
      </c>
      <c r="AF107" s="26" t="str">
        <f t="shared" si="135"/>
        <v>-</v>
      </c>
      <c r="AG107" s="26" t="str">
        <f t="shared" si="135"/>
        <v>-</v>
      </c>
    </row>
    <row r="108" spans="2:33">
      <c r="B108" t="str">
        <f>C92</f>
        <v>07 Vestfold (-2019)</v>
      </c>
      <c r="C108" s="10" t="s">
        <v>743</v>
      </c>
      <c r="D108" s="28">
        <f t="shared" si="124"/>
        <v>1294</v>
      </c>
      <c r="E108" s="28">
        <f t="shared" si="124"/>
        <v>1288</v>
      </c>
      <c r="F108" s="28">
        <f t="shared" si="124"/>
        <v>1316</v>
      </c>
      <c r="G108" s="28">
        <f t="shared" si="124"/>
        <v>1358</v>
      </c>
      <c r="H108" s="28">
        <f t="shared" si="124"/>
        <v>1445</v>
      </c>
      <c r="I108" s="28">
        <f t="shared" si="124"/>
        <v>1539</v>
      </c>
      <c r="J108" s="28">
        <f t="shared" si="124"/>
        <v>1587</v>
      </c>
      <c r="K108" s="28">
        <f t="shared" si="124"/>
        <v>1669</v>
      </c>
      <c r="L108" s="28">
        <f t="shared" si="124"/>
        <v>1664</v>
      </c>
      <c r="M108" s="28">
        <f t="shared" si="124"/>
        <v>1751</v>
      </c>
      <c r="N108" s="28">
        <f t="shared" si="124"/>
        <v>1805</v>
      </c>
      <c r="O108" s="28">
        <f t="shared" si="124"/>
        <v>1891</v>
      </c>
      <c r="P108" s="21">
        <f t="shared" ref="P108:R108" si="136">IFERROR(O108*(P80/O80),"-")</f>
        <v>1699.2457748496133</v>
      </c>
      <c r="Q108" s="21">
        <f t="shared" si="136"/>
        <v>1850.3741048410197</v>
      </c>
      <c r="R108" s="21">
        <f t="shared" si="136"/>
        <v>2056.2119736465197</v>
      </c>
      <c r="S108" s="28">
        <f t="shared" si="126"/>
        <v>780</v>
      </c>
      <c r="T108" s="28">
        <f t="shared" si="126"/>
        <v>825</v>
      </c>
      <c r="U108" s="28">
        <f t="shared" si="126"/>
        <v>803</v>
      </c>
      <c r="V108" s="28">
        <f t="shared" si="126"/>
        <v>839</v>
      </c>
      <c r="W108" s="28">
        <f t="shared" si="126"/>
        <v>859</v>
      </c>
      <c r="X108" s="28">
        <f t="shared" si="126"/>
        <v>972</v>
      </c>
      <c r="Y108" s="28">
        <f t="shared" si="126"/>
        <v>988</v>
      </c>
      <c r="Z108" s="28">
        <f t="shared" si="126"/>
        <v>1002</v>
      </c>
      <c r="AA108" s="28">
        <f t="shared" si="126"/>
        <v>997</v>
      </c>
      <c r="AB108" s="28">
        <f t="shared" si="126"/>
        <v>1064</v>
      </c>
      <c r="AC108" s="28">
        <f t="shared" si="126"/>
        <v>1121</v>
      </c>
      <c r="AD108" s="28">
        <f t="shared" si="126"/>
        <v>1157</v>
      </c>
      <c r="AE108" s="26">
        <f t="shared" ref="AE108:AG108" si="137">IFERROR(AD108*(AE80/AD80),"-")</f>
        <v>1115.778045257583</v>
      </c>
      <c r="AF108" s="26">
        <f t="shared" si="137"/>
        <v>1203.2354357246027</v>
      </c>
      <c r="AG108" s="26">
        <f t="shared" si="137"/>
        <v>1350.8545979778526</v>
      </c>
    </row>
    <row r="109" spans="2:33">
      <c r="B109" t="str">
        <f>C92</f>
        <v>07 Vestfold (-2019)</v>
      </c>
      <c r="C109" s="10" t="s">
        <v>111</v>
      </c>
      <c r="D109" s="28">
        <f t="shared" si="124"/>
        <v>865</v>
      </c>
      <c r="E109" s="28">
        <f t="shared" si="124"/>
        <v>858</v>
      </c>
      <c r="F109" s="28">
        <f t="shared" si="124"/>
        <v>911</v>
      </c>
      <c r="G109" s="28">
        <f t="shared" si="124"/>
        <v>976</v>
      </c>
      <c r="H109" s="28">
        <f t="shared" si="124"/>
        <v>1073</v>
      </c>
      <c r="I109" s="28">
        <f t="shared" si="124"/>
        <v>1167</v>
      </c>
      <c r="J109" s="28">
        <f t="shared" si="124"/>
        <v>1240</v>
      </c>
      <c r="K109" s="28">
        <f t="shared" si="124"/>
        <v>1311</v>
      </c>
      <c r="L109" s="28">
        <f t="shared" si="124"/>
        <v>1330</v>
      </c>
      <c r="M109" s="28">
        <f t="shared" si="124"/>
        <v>1311</v>
      </c>
      <c r="N109" s="28">
        <f t="shared" si="124"/>
        <v>1388</v>
      </c>
      <c r="O109" s="28">
        <f t="shared" si="124"/>
        <v>1556</v>
      </c>
      <c r="P109" s="21">
        <f t="shared" ref="P109:R109" si="138">IFERROR(O109*(P81/O81),"-")</f>
        <v>1137.0073614877954</v>
      </c>
      <c r="Q109" s="21">
        <f t="shared" si="138"/>
        <v>1498.1247578457962</v>
      </c>
      <c r="R109" s="21">
        <f t="shared" si="138"/>
        <v>1940.0263463773731</v>
      </c>
      <c r="S109" s="28">
        <f t="shared" si="126"/>
        <v>614</v>
      </c>
      <c r="T109" s="28">
        <f t="shared" si="126"/>
        <v>627</v>
      </c>
      <c r="U109" s="28">
        <f t="shared" si="126"/>
        <v>677</v>
      </c>
      <c r="V109" s="28">
        <f t="shared" si="126"/>
        <v>693</v>
      </c>
      <c r="W109" s="28">
        <f t="shared" si="126"/>
        <v>756</v>
      </c>
      <c r="X109" s="28">
        <f t="shared" si="126"/>
        <v>817</v>
      </c>
      <c r="Y109" s="28">
        <f t="shared" si="126"/>
        <v>860</v>
      </c>
      <c r="Z109" s="28">
        <f t="shared" si="126"/>
        <v>905</v>
      </c>
      <c r="AA109" s="28">
        <f t="shared" si="126"/>
        <v>910</v>
      </c>
      <c r="AB109" s="28">
        <f t="shared" si="126"/>
        <v>974</v>
      </c>
      <c r="AC109" s="28">
        <f t="shared" si="126"/>
        <v>1049</v>
      </c>
      <c r="AD109" s="28">
        <f t="shared" si="126"/>
        <v>1153</v>
      </c>
      <c r="AE109" s="26">
        <f t="shared" ref="AE109:AG109" si="139">IFERROR(AD109*(AE81/AD81),"-")</f>
        <v>1034.1952601751675</v>
      </c>
      <c r="AF109" s="26">
        <f t="shared" si="139"/>
        <v>1148.2478104070067</v>
      </c>
      <c r="AG109" s="26">
        <f t="shared" si="139"/>
        <v>1417.3405461102525</v>
      </c>
    </row>
    <row r="110" spans="2:33">
      <c r="B110" t="str">
        <f>C92</f>
        <v>07 Vestfold (-2019)</v>
      </c>
      <c r="C110" s="10" t="s">
        <v>128</v>
      </c>
      <c r="D110" s="28">
        <f t="shared" si="124"/>
        <v>0</v>
      </c>
      <c r="E110" s="28">
        <f t="shared" si="124"/>
        <v>0</v>
      </c>
      <c r="F110" s="28">
        <f t="shared" si="124"/>
        <v>0</v>
      </c>
      <c r="G110" s="28">
        <f t="shared" si="124"/>
        <v>0</v>
      </c>
      <c r="H110" s="28">
        <f t="shared" si="124"/>
        <v>0</v>
      </c>
      <c r="I110" s="28">
        <f t="shared" si="124"/>
        <v>0</v>
      </c>
      <c r="J110" s="28">
        <f t="shared" si="124"/>
        <v>0</v>
      </c>
      <c r="K110" s="28">
        <f t="shared" si="124"/>
        <v>0</v>
      </c>
      <c r="L110" s="28">
        <f t="shared" si="124"/>
        <v>0</v>
      </c>
      <c r="M110" s="28">
        <f t="shared" si="124"/>
        <v>0</v>
      </c>
      <c r="N110" s="28">
        <f t="shared" si="124"/>
        <v>0</v>
      </c>
      <c r="O110" s="28">
        <f t="shared" si="124"/>
        <v>0</v>
      </c>
      <c r="P110" s="21" t="str">
        <f t="shared" ref="P110:R110" si="140">IFERROR(O110*(P82/O82),"-")</f>
        <v>-</v>
      </c>
      <c r="Q110" s="21" t="str">
        <f t="shared" si="140"/>
        <v>-</v>
      </c>
      <c r="R110" s="21" t="str">
        <f t="shared" si="140"/>
        <v>-</v>
      </c>
      <c r="S110" s="28">
        <f t="shared" si="126"/>
        <v>0</v>
      </c>
      <c r="T110" s="28">
        <f t="shared" si="126"/>
        <v>0</v>
      </c>
      <c r="U110" s="28">
        <f t="shared" si="126"/>
        <v>0</v>
      </c>
      <c r="V110" s="28">
        <f t="shared" si="126"/>
        <v>0</v>
      </c>
      <c r="W110" s="28">
        <f t="shared" si="126"/>
        <v>0</v>
      </c>
      <c r="X110" s="28">
        <f t="shared" si="126"/>
        <v>0</v>
      </c>
      <c r="Y110" s="28">
        <f t="shared" si="126"/>
        <v>0</v>
      </c>
      <c r="Z110" s="28">
        <f t="shared" si="126"/>
        <v>0</v>
      </c>
      <c r="AA110" s="28">
        <f t="shared" si="126"/>
        <v>0</v>
      </c>
      <c r="AB110" s="28">
        <f t="shared" si="126"/>
        <v>0</v>
      </c>
      <c r="AC110" s="28">
        <f t="shared" si="126"/>
        <v>0</v>
      </c>
      <c r="AD110" s="28">
        <f t="shared" si="126"/>
        <v>0</v>
      </c>
      <c r="AE110" s="26" t="str">
        <f t="shared" ref="AE110:AG110" si="141">IFERROR(AD110*(AE82/AD82),"-")</f>
        <v>-</v>
      </c>
      <c r="AF110" s="26" t="str">
        <f t="shared" si="141"/>
        <v>-</v>
      </c>
      <c r="AG110" s="26" t="str">
        <f t="shared" si="141"/>
        <v>-</v>
      </c>
    </row>
    <row r="111" spans="2:33">
      <c r="B111" t="str">
        <f>C92</f>
        <v>07 Vestfold (-2019)</v>
      </c>
      <c r="C111" s="10" t="s">
        <v>734</v>
      </c>
      <c r="D111" s="28">
        <f t="shared" si="124"/>
        <v>807</v>
      </c>
      <c r="E111" s="28">
        <f t="shared" si="124"/>
        <v>1487</v>
      </c>
      <c r="F111" s="28">
        <f t="shared" si="124"/>
        <v>1427</v>
      </c>
      <c r="G111" s="28">
        <f t="shared" si="124"/>
        <v>1619</v>
      </c>
      <c r="H111" s="28">
        <f t="shared" si="124"/>
        <v>1789</v>
      </c>
      <c r="I111" s="28">
        <f t="shared" si="124"/>
        <v>1312</v>
      </c>
      <c r="J111" s="28">
        <f t="shared" si="124"/>
        <v>1185</v>
      </c>
      <c r="K111" s="28">
        <f t="shared" si="124"/>
        <v>1573</v>
      </c>
      <c r="L111" s="28">
        <f t="shared" si="124"/>
        <v>1437</v>
      </c>
      <c r="M111" s="28">
        <f t="shared" si="124"/>
        <v>1347</v>
      </c>
      <c r="N111" s="28">
        <f t="shared" si="124"/>
        <v>992</v>
      </c>
      <c r="O111" s="28">
        <f t="shared" si="124"/>
        <v>1017</v>
      </c>
      <c r="P111" s="21">
        <f t="shared" ref="P111:R111" si="142">IFERROR(O111*(P83/O83),"-")</f>
        <v>331.78025169409489</v>
      </c>
      <c r="Q111" s="21">
        <f t="shared" si="142"/>
        <v>738.38334946757016</v>
      </c>
      <c r="R111" s="21">
        <f t="shared" si="142"/>
        <v>1146.9554695062923</v>
      </c>
      <c r="S111" s="28">
        <f t="shared" si="126"/>
        <v>467</v>
      </c>
      <c r="T111" s="28">
        <f t="shared" si="126"/>
        <v>446</v>
      </c>
      <c r="U111" s="28">
        <f t="shared" si="126"/>
        <v>1938</v>
      </c>
      <c r="V111" s="28">
        <f t="shared" si="126"/>
        <v>2162</v>
      </c>
      <c r="W111" s="28">
        <f t="shared" si="126"/>
        <v>2450</v>
      </c>
      <c r="X111" s="28">
        <f t="shared" si="126"/>
        <v>1019</v>
      </c>
      <c r="Y111" s="28">
        <f t="shared" si="126"/>
        <v>728</v>
      </c>
      <c r="Z111" s="28">
        <f t="shared" si="126"/>
        <v>791</v>
      </c>
      <c r="AA111" s="28">
        <f t="shared" si="126"/>
        <v>848</v>
      </c>
      <c r="AB111" s="28">
        <f t="shared" si="126"/>
        <v>847</v>
      </c>
      <c r="AC111" s="28">
        <f t="shared" si="126"/>
        <v>645</v>
      </c>
      <c r="AD111" s="28">
        <f t="shared" si="126"/>
        <v>740</v>
      </c>
      <c r="AE111" s="26">
        <f t="shared" ref="AE111:AG111" si="143">IFERROR(AD111*(AE83/AD83),"-")</f>
        <v>358.22281167108753</v>
      </c>
      <c r="AF111" s="26">
        <f t="shared" si="143"/>
        <v>496.60477453580904</v>
      </c>
      <c r="AG111" s="26">
        <f t="shared" si="143"/>
        <v>530.95490716180382</v>
      </c>
    </row>
    <row r="112" spans="2:33">
      <c r="B112" t="str">
        <f>C92</f>
        <v>07 Vestfold (-2019)</v>
      </c>
      <c r="C112" s="10" t="s">
        <v>731</v>
      </c>
      <c r="D112" s="28">
        <f t="shared" si="124"/>
        <v>713</v>
      </c>
      <c r="E112" s="28">
        <f t="shared" si="124"/>
        <v>872</v>
      </c>
      <c r="F112" s="28">
        <f t="shared" si="124"/>
        <v>837</v>
      </c>
      <c r="G112" s="28">
        <f t="shared" si="124"/>
        <v>862</v>
      </c>
      <c r="H112" s="28">
        <f t="shared" si="124"/>
        <v>803</v>
      </c>
      <c r="I112" s="28">
        <f t="shared" si="124"/>
        <v>855</v>
      </c>
      <c r="J112" s="28">
        <f t="shared" si="124"/>
        <v>892</v>
      </c>
      <c r="K112" s="28">
        <f t="shared" si="124"/>
        <v>1039</v>
      </c>
      <c r="L112" s="28">
        <f t="shared" si="124"/>
        <v>1003</v>
      </c>
      <c r="M112" s="28">
        <f t="shared" si="124"/>
        <v>1179</v>
      </c>
      <c r="N112" s="28">
        <f t="shared" si="124"/>
        <v>1150</v>
      </c>
      <c r="O112" s="28">
        <f t="shared" si="124"/>
        <v>1139</v>
      </c>
      <c r="P112" s="21">
        <f t="shared" ref="P112:R112" si="144">IFERROR(O112*(P84/O84),"-")</f>
        <v>1371.426499032882</v>
      </c>
      <c r="Q112" s="21">
        <f t="shared" si="144"/>
        <v>1636.3486460348163</v>
      </c>
      <c r="R112" s="21">
        <f t="shared" si="144"/>
        <v>1646.2625725338492</v>
      </c>
      <c r="S112" s="28">
        <f t="shared" si="126"/>
        <v>235</v>
      </c>
      <c r="T112" s="28">
        <f t="shared" si="126"/>
        <v>315</v>
      </c>
      <c r="U112" s="28">
        <f t="shared" si="126"/>
        <v>311</v>
      </c>
      <c r="V112" s="28">
        <f t="shared" si="126"/>
        <v>362</v>
      </c>
      <c r="W112" s="28">
        <f t="shared" si="126"/>
        <v>363</v>
      </c>
      <c r="X112" s="28">
        <f t="shared" si="126"/>
        <v>383</v>
      </c>
      <c r="Y112" s="28">
        <f t="shared" si="126"/>
        <v>417</v>
      </c>
      <c r="Z112" s="28">
        <f t="shared" si="126"/>
        <v>438</v>
      </c>
      <c r="AA112" s="28">
        <f t="shared" si="126"/>
        <v>457</v>
      </c>
      <c r="AB112" s="28">
        <f t="shared" si="126"/>
        <v>494</v>
      </c>
      <c r="AC112" s="28">
        <f t="shared" si="126"/>
        <v>524</v>
      </c>
      <c r="AD112" s="28">
        <f t="shared" si="126"/>
        <v>610</v>
      </c>
      <c r="AE112" s="26">
        <f t="shared" ref="AE112:AG112" si="145">IFERROR(AD112*(AE84/AD84),"-")</f>
        <v>657.74401473296507</v>
      </c>
      <c r="AF112" s="26">
        <f t="shared" si="145"/>
        <v>692.56906077348071</v>
      </c>
      <c r="AG112" s="26">
        <f t="shared" si="145"/>
        <v>767.27440147329651</v>
      </c>
    </row>
    <row r="113" spans="2:33">
      <c r="B113" t="str">
        <f>C92</f>
        <v>07 Vestfold (-2019)</v>
      </c>
      <c r="C113" s="10" t="s">
        <v>715</v>
      </c>
      <c r="D113" s="28">
        <f t="shared" ref="D113:O118" si="146">_xlfn.XLOOKUP($C113,$C$242:$C$268,D$242:D$268,"-")</f>
        <v>629</v>
      </c>
      <c r="E113" s="28">
        <f t="shared" si="146"/>
        <v>585</v>
      </c>
      <c r="F113" s="28">
        <f t="shared" si="146"/>
        <v>663</v>
      </c>
      <c r="G113" s="28">
        <f t="shared" si="146"/>
        <v>618</v>
      </c>
      <c r="H113" s="28">
        <f t="shared" si="146"/>
        <v>588</v>
      </c>
      <c r="I113" s="28">
        <f t="shared" si="146"/>
        <v>524</v>
      </c>
      <c r="J113" s="28">
        <f t="shared" si="146"/>
        <v>672</v>
      </c>
      <c r="K113" s="28">
        <f t="shared" si="146"/>
        <v>832</v>
      </c>
      <c r="L113" s="28">
        <f t="shared" si="146"/>
        <v>765</v>
      </c>
      <c r="M113" s="28">
        <f t="shared" si="146"/>
        <v>753</v>
      </c>
      <c r="N113" s="28">
        <f t="shared" si="146"/>
        <v>616</v>
      </c>
      <c r="O113" s="28">
        <f t="shared" si="146"/>
        <v>815</v>
      </c>
      <c r="P113" s="21">
        <f t="shared" ref="P113:R113" si="147">IFERROR(O113*(P85/O85),"-")</f>
        <v>833.0992815153495</v>
      </c>
      <c r="Q113" s="21">
        <f t="shared" si="147"/>
        <v>898.04376224689747</v>
      </c>
      <c r="R113" s="21">
        <f t="shared" si="147"/>
        <v>997.58981058131951</v>
      </c>
      <c r="S113" s="28">
        <f t="shared" ref="S113:AD118" si="148">_xlfn.XLOOKUP($C113,$C$242:$C$268,S$242:S$268,"-")</f>
        <v>256</v>
      </c>
      <c r="T113" s="28">
        <f t="shared" si="148"/>
        <v>252</v>
      </c>
      <c r="U113" s="28">
        <f t="shared" si="148"/>
        <v>267</v>
      </c>
      <c r="V113" s="28">
        <f t="shared" si="148"/>
        <v>278</v>
      </c>
      <c r="W113" s="28">
        <f t="shared" si="148"/>
        <v>194</v>
      </c>
      <c r="X113" s="28">
        <f t="shared" si="148"/>
        <v>199</v>
      </c>
      <c r="Y113" s="28">
        <f t="shared" si="148"/>
        <v>212</v>
      </c>
      <c r="Z113" s="28">
        <f t="shared" si="148"/>
        <v>253</v>
      </c>
      <c r="AA113" s="28">
        <f t="shared" si="148"/>
        <v>257</v>
      </c>
      <c r="AB113" s="28">
        <f t="shared" si="148"/>
        <v>273</v>
      </c>
      <c r="AC113" s="28">
        <f t="shared" si="148"/>
        <v>295</v>
      </c>
      <c r="AD113" s="28">
        <f t="shared" si="148"/>
        <v>304</v>
      </c>
      <c r="AE113" s="26">
        <f t="shared" ref="AE113:AG113" si="149">IFERROR(AD113*(AE85/AD85),"-")</f>
        <v>303.46853146853147</v>
      </c>
      <c r="AF113" s="26">
        <f t="shared" si="149"/>
        <v>325.25874125874122</v>
      </c>
      <c r="AG113" s="26">
        <f t="shared" si="149"/>
        <v>344.39160839160837</v>
      </c>
    </row>
    <row r="114" spans="2:33">
      <c r="B114" t="str">
        <f>C92</f>
        <v>07 Vestfold (-2019)</v>
      </c>
      <c r="C114" s="10" t="s">
        <v>733</v>
      </c>
      <c r="D114" s="28">
        <f t="shared" si="146"/>
        <v>0</v>
      </c>
      <c r="E114" s="28">
        <f t="shared" si="146"/>
        <v>0</v>
      </c>
      <c r="F114" s="28">
        <f t="shared" si="146"/>
        <v>0</v>
      </c>
      <c r="G114" s="28">
        <f t="shared" si="146"/>
        <v>0</v>
      </c>
      <c r="H114" s="28">
        <f t="shared" si="146"/>
        <v>0</v>
      </c>
      <c r="I114" s="28">
        <f t="shared" si="146"/>
        <v>0</v>
      </c>
      <c r="J114" s="28">
        <f t="shared" si="146"/>
        <v>0</v>
      </c>
      <c r="K114" s="28">
        <f t="shared" si="146"/>
        <v>0</v>
      </c>
      <c r="L114" s="28">
        <f t="shared" si="146"/>
        <v>0</v>
      </c>
      <c r="M114" s="28">
        <f t="shared" si="146"/>
        <v>0</v>
      </c>
      <c r="N114" s="28">
        <f t="shared" si="146"/>
        <v>0</v>
      </c>
      <c r="O114" s="28">
        <f t="shared" si="146"/>
        <v>0</v>
      </c>
      <c r="P114" s="21" t="str">
        <f t="shared" ref="P114:R114" si="150">IFERROR(O114*(P86/O86),"-")</f>
        <v>-</v>
      </c>
      <c r="Q114" s="21" t="str">
        <f t="shared" si="150"/>
        <v>-</v>
      </c>
      <c r="R114" s="21" t="str">
        <f t="shared" si="150"/>
        <v>-</v>
      </c>
      <c r="S114" s="28">
        <f t="shared" si="148"/>
        <v>0</v>
      </c>
      <c r="T114" s="28">
        <f t="shared" si="148"/>
        <v>0</v>
      </c>
      <c r="U114" s="28">
        <f t="shared" si="148"/>
        <v>0</v>
      </c>
      <c r="V114" s="28">
        <f t="shared" si="148"/>
        <v>0</v>
      </c>
      <c r="W114" s="28">
        <f t="shared" si="148"/>
        <v>0</v>
      </c>
      <c r="X114" s="28">
        <f t="shared" si="148"/>
        <v>0</v>
      </c>
      <c r="Y114" s="28">
        <f t="shared" si="148"/>
        <v>0</v>
      </c>
      <c r="Z114" s="28">
        <f t="shared" si="148"/>
        <v>0</v>
      </c>
      <c r="AA114" s="28">
        <f t="shared" si="148"/>
        <v>0</v>
      </c>
      <c r="AB114" s="28">
        <f t="shared" si="148"/>
        <v>0</v>
      </c>
      <c r="AC114" s="28">
        <f t="shared" si="148"/>
        <v>0</v>
      </c>
      <c r="AD114" s="28">
        <f t="shared" si="148"/>
        <v>0</v>
      </c>
      <c r="AE114" s="26" t="str">
        <f t="shared" ref="AE114:AG114" si="151">IFERROR(AD114*(AE86/AD86),"-")</f>
        <v>-</v>
      </c>
      <c r="AF114" s="26" t="str">
        <f t="shared" si="151"/>
        <v>-</v>
      </c>
      <c r="AG114" s="26" t="str">
        <f t="shared" si="151"/>
        <v>-</v>
      </c>
    </row>
    <row r="115" spans="2:33">
      <c r="B115" t="str">
        <f>C92</f>
        <v>07 Vestfold (-2019)</v>
      </c>
      <c r="C115" s="10" t="s">
        <v>96</v>
      </c>
      <c r="D115" s="28">
        <f t="shared" si="146"/>
        <v>437</v>
      </c>
      <c r="E115" s="28">
        <f t="shared" si="146"/>
        <v>544</v>
      </c>
      <c r="F115" s="28">
        <f t="shared" si="146"/>
        <v>525</v>
      </c>
      <c r="G115" s="28">
        <f t="shared" si="146"/>
        <v>513</v>
      </c>
      <c r="H115" s="28">
        <f t="shared" si="146"/>
        <v>403</v>
      </c>
      <c r="I115" s="28">
        <f t="shared" si="146"/>
        <v>487</v>
      </c>
      <c r="J115" s="28">
        <f t="shared" si="146"/>
        <v>483</v>
      </c>
      <c r="K115" s="28">
        <f t="shared" si="146"/>
        <v>535</v>
      </c>
      <c r="L115" s="28">
        <f t="shared" si="146"/>
        <v>523</v>
      </c>
      <c r="M115" s="28">
        <f t="shared" si="146"/>
        <v>508</v>
      </c>
      <c r="N115" s="28">
        <f t="shared" si="146"/>
        <v>508</v>
      </c>
      <c r="O115" s="28">
        <f t="shared" si="146"/>
        <v>475</v>
      </c>
      <c r="P115" s="21">
        <f t="shared" ref="P115:R115" si="152">IFERROR(O115*(P87/O87),"-")</f>
        <v>732</v>
      </c>
      <c r="Q115" s="21">
        <f t="shared" si="152"/>
        <v>600</v>
      </c>
      <c r="R115" s="21">
        <f t="shared" si="152"/>
        <v>554</v>
      </c>
      <c r="S115" s="28">
        <f t="shared" si="148"/>
        <v>385</v>
      </c>
      <c r="T115" s="28">
        <f t="shared" si="148"/>
        <v>386</v>
      </c>
      <c r="U115" s="28">
        <f t="shared" si="148"/>
        <v>352</v>
      </c>
      <c r="V115" s="28">
        <f t="shared" si="148"/>
        <v>340</v>
      </c>
      <c r="W115" s="28">
        <f t="shared" si="148"/>
        <v>373</v>
      </c>
      <c r="X115" s="28">
        <f t="shared" si="148"/>
        <v>386</v>
      </c>
      <c r="Y115" s="28">
        <f t="shared" si="148"/>
        <v>396</v>
      </c>
      <c r="Z115" s="28">
        <f t="shared" si="148"/>
        <v>434</v>
      </c>
      <c r="AA115" s="28">
        <f t="shared" si="148"/>
        <v>429</v>
      </c>
      <c r="AB115" s="28">
        <f t="shared" si="148"/>
        <v>410</v>
      </c>
      <c r="AC115" s="28">
        <f t="shared" si="148"/>
        <v>401</v>
      </c>
      <c r="AD115" s="28">
        <f t="shared" si="148"/>
        <v>389</v>
      </c>
      <c r="AE115" s="26">
        <f t="shared" ref="AE115:AG115" si="153">IFERROR(AD115*(AE87/AD87),"-")</f>
        <v>603</v>
      </c>
      <c r="AF115" s="26">
        <f t="shared" si="153"/>
        <v>545</v>
      </c>
      <c r="AG115" s="26">
        <f t="shared" si="153"/>
        <v>664</v>
      </c>
    </row>
    <row r="116" spans="2:33">
      <c r="B116" t="str">
        <f>C92</f>
        <v>07 Vestfold (-2019)</v>
      </c>
      <c r="C116" s="10" t="s">
        <v>716</v>
      </c>
      <c r="D116" s="28">
        <f t="shared" si="146"/>
        <v>287</v>
      </c>
      <c r="E116" s="28">
        <f t="shared" si="146"/>
        <v>368</v>
      </c>
      <c r="F116" s="28">
        <f t="shared" si="146"/>
        <v>313</v>
      </c>
      <c r="G116" s="28">
        <f t="shared" si="146"/>
        <v>315</v>
      </c>
      <c r="H116" s="28">
        <f t="shared" si="146"/>
        <v>343</v>
      </c>
      <c r="I116" s="28">
        <f t="shared" si="146"/>
        <v>419</v>
      </c>
      <c r="J116" s="28">
        <f t="shared" si="146"/>
        <v>412</v>
      </c>
      <c r="K116" s="28">
        <f t="shared" si="146"/>
        <v>443</v>
      </c>
      <c r="L116" s="28">
        <f t="shared" si="146"/>
        <v>371</v>
      </c>
      <c r="M116" s="28">
        <f t="shared" si="146"/>
        <v>391</v>
      </c>
      <c r="N116" s="28">
        <f t="shared" si="146"/>
        <v>370</v>
      </c>
      <c r="O116" s="28">
        <f t="shared" si="146"/>
        <v>412</v>
      </c>
      <c r="P116" s="21">
        <f t="shared" ref="P116:R116" si="154">IFERROR(O116*(P88/O88),"-")</f>
        <v>0</v>
      </c>
      <c r="Q116" s="21" t="str">
        <f t="shared" si="154"/>
        <v>-</v>
      </c>
      <c r="R116" s="21" t="str">
        <f t="shared" si="154"/>
        <v>-</v>
      </c>
      <c r="S116" s="28">
        <f t="shared" si="148"/>
        <v>287</v>
      </c>
      <c r="T116" s="28">
        <f t="shared" si="148"/>
        <v>160</v>
      </c>
      <c r="U116" s="28">
        <f t="shared" si="148"/>
        <v>149</v>
      </c>
      <c r="V116" s="28">
        <f t="shared" si="148"/>
        <v>167</v>
      </c>
      <c r="W116" s="28">
        <f t="shared" si="148"/>
        <v>165</v>
      </c>
      <c r="X116" s="28">
        <f t="shared" si="148"/>
        <v>173</v>
      </c>
      <c r="Y116" s="28">
        <f t="shared" si="148"/>
        <v>184</v>
      </c>
      <c r="Z116" s="28">
        <f t="shared" si="148"/>
        <v>178</v>
      </c>
      <c r="AA116" s="28">
        <f t="shared" si="148"/>
        <v>175</v>
      </c>
      <c r="AB116" s="28">
        <f t="shared" si="148"/>
        <v>183</v>
      </c>
      <c r="AC116" s="28">
        <f t="shared" si="148"/>
        <v>183</v>
      </c>
      <c r="AD116" s="28">
        <f t="shared" si="148"/>
        <v>184</v>
      </c>
      <c r="AE116" s="26">
        <f t="shared" ref="AE116:AG116" si="155">IFERROR(AD116*(AE88/AD88),"-")</f>
        <v>0</v>
      </c>
      <c r="AF116" s="26" t="str">
        <f t="shared" si="155"/>
        <v>-</v>
      </c>
      <c r="AG116" s="26" t="str">
        <f t="shared" si="155"/>
        <v>-</v>
      </c>
    </row>
    <row r="117" spans="2:33">
      <c r="B117" t="str">
        <f>C92</f>
        <v>07 Vestfold (-2019)</v>
      </c>
      <c r="C117" s="37" t="s">
        <v>744</v>
      </c>
      <c r="D117" s="40">
        <f t="shared" si="146"/>
        <v>0</v>
      </c>
      <c r="E117" s="40">
        <f t="shared" si="146"/>
        <v>0</v>
      </c>
      <c r="F117" s="40">
        <f t="shared" si="146"/>
        <v>0</v>
      </c>
      <c r="G117" s="40">
        <f t="shared" si="146"/>
        <v>0</v>
      </c>
      <c r="H117" s="40">
        <f t="shared" si="146"/>
        <v>0</v>
      </c>
      <c r="I117" s="40">
        <f t="shared" si="146"/>
        <v>0</v>
      </c>
      <c r="J117" s="40">
        <f t="shared" si="146"/>
        <v>0</v>
      </c>
      <c r="K117" s="40">
        <f t="shared" si="146"/>
        <v>0</v>
      </c>
      <c r="L117" s="40">
        <f t="shared" si="146"/>
        <v>0</v>
      </c>
      <c r="M117" s="40">
        <f t="shared" si="146"/>
        <v>0</v>
      </c>
      <c r="N117" s="40">
        <f t="shared" si="146"/>
        <v>0</v>
      </c>
      <c r="O117" s="40">
        <f t="shared" si="146"/>
        <v>0</v>
      </c>
      <c r="P117" s="39" t="str">
        <f t="shared" ref="P117:R117" si="156">IFERROR(O117*(P89/O89),"-")</f>
        <v>-</v>
      </c>
      <c r="Q117" s="39" t="str">
        <f t="shared" si="156"/>
        <v>-</v>
      </c>
      <c r="R117" s="39" t="str">
        <f t="shared" si="156"/>
        <v>-</v>
      </c>
      <c r="S117" s="40">
        <f t="shared" si="148"/>
        <v>0</v>
      </c>
      <c r="T117" s="40">
        <f t="shared" si="148"/>
        <v>0</v>
      </c>
      <c r="U117" s="40">
        <f t="shared" si="148"/>
        <v>0</v>
      </c>
      <c r="V117" s="40">
        <f t="shared" si="148"/>
        <v>0</v>
      </c>
      <c r="W117" s="40">
        <f t="shared" si="148"/>
        <v>0</v>
      </c>
      <c r="X117" s="40">
        <f t="shared" si="148"/>
        <v>0</v>
      </c>
      <c r="Y117" s="40">
        <f t="shared" si="148"/>
        <v>0</v>
      </c>
      <c r="Z117" s="40">
        <f t="shared" si="148"/>
        <v>0</v>
      </c>
      <c r="AA117" s="40">
        <f t="shared" si="148"/>
        <v>0</v>
      </c>
      <c r="AB117" s="40">
        <f t="shared" si="148"/>
        <v>0</v>
      </c>
      <c r="AC117" s="40">
        <f t="shared" si="148"/>
        <v>0</v>
      </c>
      <c r="AD117" s="40">
        <f t="shared" si="148"/>
        <v>0</v>
      </c>
      <c r="AE117" s="41" t="str">
        <f t="shared" ref="AE117:AG117" si="157">IFERROR(AD117*(AE89/AD89),"-")</f>
        <v>-</v>
      </c>
      <c r="AF117" s="41" t="str">
        <f t="shared" si="157"/>
        <v>-</v>
      </c>
      <c r="AG117" s="41" t="str">
        <f t="shared" si="157"/>
        <v>-</v>
      </c>
    </row>
    <row r="118" spans="2:33">
      <c r="B118" t="str">
        <f>C92</f>
        <v>07 Vestfold (-2019)</v>
      </c>
      <c r="C118" s="20" t="s">
        <v>713</v>
      </c>
      <c r="D118" s="29">
        <f t="shared" si="146"/>
        <v>64715</v>
      </c>
      <c r="E118" s="29">
        <f t="shared" si="146"/>
        <v>64845</v>
      </c>
      <c r="F118" s="29">
        <f t="shared" si="146"/>
        <v>65433</v>
      </c>
      <c r="G118" s="29">
        <f t="shared" si="146"/>
        <v>67577</v>
      </c>
      <c r="H118" s="29">
        <f t="shared" si="146"/>
        <v>72846</v>
      </c>
      <c r="I118" s="29">
        <f t="shared" si="146"/>
        <v>75029</v>
      </c>
      <c r="J118" s="29">
        <f t="shared" si="146"/>
        <v>76788</v>
      </c>
      <c r="K118" s="29">
        <f t="shared" si="146"/>
        <v>82740</v>
      </c>
      <c r="L118" s="29">
        <f t="shared" si="146"/>
        <v>86240</v>
      </c>
      <c r="M118" s="29">
        <f t="shared" si="146"/>
        <v>88816</v>
      </c>
      <c r="N118" s="29">
        <f t="shared" si="146"/>
        <v>93309</v>
      </c>
      <c r="O118" s="29">
        <f t="shared" si="146"/>
        <v>96159</v>
      </c>
      <c r="P118" s="22">
        <f t="shared" ref="P118:R118" si="158">IFERROR(O118*(P90/O90),"-")</f>
        <v>94500.978295986424</v>
      </c>
      <c r="Q118" s="22">
        <f t="shared" si="158"/>
        <v>106624.33740628755</v>
      </c>
      <c r="R118" s="22">
        <f t="shared" si="158"/>
        <v>118542.86198898233</v>
      </c>
      <c r="S118" s="29">
        <f t="shared" si="148"/>
        <v>41475</v>
      </c>
      <c r="T118" s="29">
        <f t="shared" si="148"/>
        <v>41771</v>
      </c>
      <c r="U118" s="29">
        <f t="shared" si="148"/>
        <v>43305</v>
      </c>
      <c r="V118" s="29">
        <f t="shared" si="148"/>
        <v>46024</v>
      </c>
      <c r="W118" s="29">
        <f t="shared" si="148"/>
        <v>49014</v>
      </c>
      <c r="X118" s="29">
        <f t="shared" si="148"/>
        <v>50452</v>
      </c>
      <c r="Y118" s="29">
        <f t="shared" si="148"/>
        <v>52324</v>
      </c>
      <c r="Z118" s="29">
        <f t="shared" si="148"/>
        <v>54238</v>
      </c>
      <c r="AA118" s="29">
        <f t="shared" si="148"/>
        <v>56465</v>
      </c>
      <c r="AB118" s="29">
        <f t="shared" si="148"/>
        <v>58137</v>
      </c>
      <c r="AC118" s="29">
        <f t="shared" si="148"/>
        <v>61341</v>
      </c>
      <c r="AD118" s="29">
        <f t="shared" si="148"/>
        <v>64689</v>
      </c>
      <c r="AE118" s="27">
        <f t="shared" ref="AE118:AG118" si="159">IFERROR(AD118*(AE90/AD90),"-")</f>
        <v>63449.726718814331</v>
      </c>
      <c r="AF118" s="27">
        <f t="shared" si="159"/>
        <v>67707.879182105113</v>
      </c>
      <c r="AG118" s="27">
        <f t="shared" si="159"/>
        <v>73123.633621517758</v>
      </c>
    </row>
    <row r="119" spans="2:33">
      <c r="D119" s="30"/>
      <c r="E119" s="30"/>
      <c r="F119" s="30"/>
      <c r="G119" s="30"/>
      <c r="H119" s="30"/>
      <c r="I119" s="30"/>
      <c r="J119" s="31">
        <f t="shared" ref="J119:K119" si="160">J96/J118</f>
        <v>0.1474318903995416</v>
      </c>
      <c r="K119" s="31">
        <f t="shared" si="160"/>
        <v>0.14973410684070582</v>
      </c>
      <c r="L119" s="31">
        <f t="shared" ref="L119" si="161">L96/L118</f>
        <v>0.14798237476808906</v>
      </c>
      <c r="M119" s="31">
        <f t="shared" ref="M119" si="162">M96/M118</f>
        <v>0.15249504593766888</v>
      </c>
      <c r="N119" s="31">
        <f t="shared" ref="N119" si="163">N96/N118</f>
        <v>0.14582730497594015</v>
      </c>
      <c r="O119" s="31">
        <f t="shared" ref="O119" si="164">O96/O118</f>
        <v>0.13252009692280495</v>
      </c>
      <c r="P119" s="31">
        <f>P96/P118</f>
        <v>0.13301158294176038</v>
      </c>
      <c r="Q119" s="31">
        <f t="shared" ref="Q119" si="165">Q96/Q118</f>
        <v>0.12905396607356673</v>
      </c>
      <c r="R119" s="31">
        <f t="shared" ref="R119" si="166">R96/R118</f>
        <v>0.12163313313078365</v>
      </c>
      <c r="S119" s="30"/>
      <c r="T119" s="30"/>
      <c r="U119" s="30"/>
      <c r="V119" s="30"/>
      <c r="W119" s="30"/>
      <c r="X119" s="30"/>
      <c r="Y119" s="31">
        <f t="shared" ref="Y119" si="167">Y96/Y118</f>
        <v>0.15788166042351504</v>
      </c>
      <c r="Z119" s="31">
        <f t="shared" ref="Z119" si="168">Z96/Z118</f>
        <v>0.1503374018216011</v>
      </c>
      <c r="AA119" s="31">
        <f t="shared" ref="AA119" si="169">AA96/AA118</f>
        <v>0.14042327105286462</v>
      </c>
      <c r="AB119" s="31">
        <f t="shared" ref="AB119" si="170">AB96/AB118</f>
        <v>0.13753719662177272</v>
      </c>
      <c r="AC119" s="31">
        <f t="shared" ref="AC119" si="171">AC96/AC118</f>
        <v>0.13271710601392217</v>
      </c>
      <c r="AD119" s="31">
        <f t="shared" ref="AD119" si="172">AD96/AD118</f>
        <v>0.1361282443692127</v>
      </c>
      <c r="AE119" s="31">
        <f>AE96/AE118</f>
        <v>0.12840842161680435</v>
      </c>
      <c r="AF119" s="31">
        <f t="shared" ref="AF119" si="173">AF96/AF118</f>
        <v>0.12928199653794237</v>
      </c>
      <c r="AG119" s="31">
        <f t="shared" ref="AG119" si="174">AG96/AG118</f>
        <v>0.12744615661747166</v>
      </c>
    </row>
    <row r="121" spans="2:33">
      <c r="L121" s="2"/>
      <c r="M121" s="2"/>
      <c r="N121" s="2"/>
    </row>
    <row r="122" spans="2:33">
      <c r="B122" t="str">
        <f>C122</f>
        <v>23 Kontinentalsokkelen</v>
      </c>
      <c r="C122" s="11" t="s">
        <v>752</v>
      </c>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row>
    <row r="123" spans="2:33">
      <c r="B123" t="str">
        <f>C122</f>
        <v>23 Kontinentalsokkelen</v>
      </c>
      <c r="C123" s="10" t="s">
        <v>717</v>
      </c>
      <c r="D123" s="28">
        <f t="shared" ref="D123:M132" si="175">_xlfn.XLOOKUP($C123,$C$296:$C$322,D$296:D$322,"-")</f>
        <v>624407</v>
      </c>
      <c r="E123" s="28">
        <f t="shared" si="175"/>
        <v>425833</v>
      </c>
      <c r="F123" s="28">
        <f t="shared" si="175"/>
        <v>472944</v>
      </c>
      <c r="G123" s="28">
        <f t="shared" si="175"/>
        <v>599628</v>
      </c>
      <c r="H123" s="28">
        <f t="shared" si="175"/>
        <v>630558</v>
      </c>
      <c r="I123" s="28">
        <f t="shared" si="175"/>
        <v>607048</v>
      </c>
      <c r="J123" s="28">
        <f t="shared" si="175"/>
        <v>562990</v>
      </c>
      <c r="K123" s="28">
        <f t="shared" si="175"/>
        <v>432435</v>
      </c>
      <c r="L123" s="28">
        <f t="shared" si="175"/>
        <v>343524</v>
      </c>
      <c r="M123" s="28">
        <f t="shared" si="175"/>
        <v>448439</v>
      </c>
      <c r="N123" s="28">
        <f t="shared" ref="N123:W132" si="176">_xlfn.XLOOKUP($C123,$C$296:$C$322,N$296:N$322,"-")</f>
        <v>573125</v>
      </c>
      <c r="O123" s="28">
        <f t="shared" si="176"/>
        <v>450410</v>
      </c>
      <c r="P123" s="28">
        <f t="shared" si="176"/>
        <v>322517</v>
      </c>
      <c r="Q123" s="28">
        <f t="shared" si="176"/>
        <v>937425</v>
      </c>
      <c r="R123" s="28">
        <f t="shared" si="176"/>
        <v>1950075</v>
      </c>
      <c r="S123" s="28">
        <f t="shared" si="176"/>
        <v>14366</v>
      </c>
      <c r="T123" s="28">
        <f t="shared" si="176"/>
        <v>15850</v>
      </c>
      <c r="U123" s="28">
        <f t="shared" si="176"/>
        <v>17059</v>
      </c>
      <c r="V123" s="28">
        <f t="shared" si="176"/>
        <v>20864</v>
      </c>
      <c r="W123" s="28">
        <f t="shared" si="176"/>
        <v>22464</v>
      </c>
      <c r="X123" s="28">
        <f t="shared" ref="X123:AG132" si="177">_xlfn.XLOOKUP($C123,$C$296:$C$322,X$296:X$322,"-")</f>
        <v>25026</v>
      </c>
      <c r="Y123" s="28">
        <f t="shared" si="177"/>
        <v>26617</v>
      </c>
      <c r="Z123" s="28">
        <f t="shared" si="177"/>
        <v>9310</v>
      </c>
      <c r="AA123" s="28">
        <f t="shared" si="177"/>
        <v>8906</v>
      </c>
      <c r="AB123" s="28">
        <f t="shared" si="177"/>
        <v>9220</v>
      </c>
      <c r="AC123" s="28">
        <f t="shared" si="177"/>
        <v>9976</v>
      </c>
      <c r="AD123" s="28">
        <f t="shared" si="177"/>
        <v>10993</v>
      </c>
      <c r="AE123" s="28">
        <f t="shared" si="177"/>
        <v>11690</v>
      </c>
      <c r="AF123" s="28">
        <f t="shared" si="177"/>
        <v>11824</v>
      </c>
      <c r="AG123" s="28">
        <f t="shared" si="177"/>
        <v>13120</v>
      </c>
    </row>
    <row r="124" spans="2:33">
      <c r="B124" t="str">
        <f>C122</f>
        <v>23 Kontinentalsokkelen</v>
      </c>
      <c r="C124" s="10" t="s">
        <v>742</v>
      </c>
      <c r="D124" s="28">
        <f t="shared" si="175"/>
        <v>0</v>
      </c>
      <c r="E124" s="28">
        <f t="shared" si="175"/>
        <v>0</v>
      </c>
      <c r="F124" s="28">
        <f t="shared" si="175"/>
        <v>0</v>
      </c>
      <c r="G124" s="28">
        <f t="shared" si="175"/>
        <v>0</v>
      </c>
      <c r="H124" s="28">
        <f t="shared" si="175"/>
        <v>0</v>
      </c>
      <c r="I124" s="28">
        <f t="shared" si="175"/>
        <v>0</v>
      </c>
      <c r="J124" s="28">
        <f t="shared" si="175"/>
        <v>0</v>
      </c>
      <c r="K124" s="28">
        <f t="shared" si="175"/>
        <v>0</v>
      </c>
      <c r="L124" s="28">
        <f t="shared" si="175"/>
        <v>0</v>
      </c>
      <c r="M124" s="28">
        <f t="shared" si="175"/>
        <v>0</v>
      </c>
      <c r="N124" s="28">
        <f t="shared" si="176"/>
        <v>0</v>
      </c>
      <c r="O124" s="28">
        <f t="shared" si="176"/>
        <v>0</v>
      </c>
      <c r="P124" s="28">
        <f t="shared" si="176"/>
        <v>0</v>
      </c>
      <c r="Q124" s="28">
        <f t="shared" si="176"/>
        <v>0</v>
      </c>
      <c r="R124" s="28">
        <f t="shared" si="176"/>
        <v>0</v>
      </c>
      <c r="S124" s="28">
        <f t="shared" si="176"/>
        <v>0</v>
      </c>
      <c r="T124" s="28">
        <f t="shared" si="176"/>
        <v>0</v>
      </c>
      <c r="U124" s="28">
        <f t="shared" si="176"/>
        <v>0</v>
      </c>
      <c r="V124" s="28">
        <f t="shared" si="176"/>
        <v>0</v>
      </c>
      <c r="W124" s="28">
        <f t="shared" si="176"/>
        <v>0</v>
      </c>
      <c r="X124" s="28">
        <f t="shared" si="177"/>
        <v>0</v>
      </c>
      <c r="Y124" s="28">
        <f t="shared" si="177"/>
        <v>0</v>
      </c>
      <c r="Z124" s="28">
        <f t="shared" si="177"/>
        <v>0</v>
      </c>
      <c r="AA124" s="28">
        <f t="shared" si="177"/>
        <v>0</v>
      </c>
      <c r="AB124" s="28">
        <f t="shared" si="177"/>
        <v>0</v>
      </c>
      <c r="AC124" s="28">
        <f t="shared" si="177"/>
        <v>0</v>
      </c>
      <c r="AD124" s="28">
        <f t="shared" si="177"/>
        <v>0</v>
      </c>
      <c r="AE124" s="28">
        <f t="shared" si="177"/>
        <v>0</v>
      </c>
      <c r="AF124" s="28">
        <f t="shared" si="177"/>
        <v>0</v>
      </c>
      <c r="AG124" s="28">
        <f t="shared" si="177"/>
        <v>0</v>
      </c>
    </row>
    <row r="125" spans="2:33">
      <c r="B125" t="str">
        <f>C122</f>
        <v>23 Kontinentalsokkelen</v>
      </c>
      <c r="C125" s="10" t="s">
        <v>732</v>
      </c>
      <c r="D125" s="28">
        <f t="shared" si="175"/>
        <v>0</v>
      </c>
      <c r="E125" s="28">
        <f t="shared" si="175"/>
        <v>0</v>
      </c>
      <c r="F125" s="28">
        <f t="shared" si="175"/>
        <v>0</v>
      </c>
      <c r="G125" s="28">
        <f t="shared" si="175"/>
        <v>0</v>
      </c>
      <c r="H125" s="28">
        <f t="shared" si="175"/>
        <v>0</v>
      </c>
      <c r="I125" s="28">
        <f t="shared" si="175"/>
        <v>0</v>
      </c>
      <c r="J125" s="28">
        <f t="shared" si="175"/>
        <v>0</v>
      </c>
      <c r="K125" s="28">
        <f t="shared" si="175"/>
        <v>0</v>
      </c>
      <c r="L125" s="28">
        <f t="shared" si="175"/>
        <v>0</v>
      </c>
      <c r="M125" s="28">
        <f t="shared" si="175"/>
        <v>0</v>
      </c>
      <c r="N125" s="28">
        <f t="shared" si="176"/>
        <v>0</v>
      </c>
      <c r="O125" s="28">
        <f t="shared" si="176"/>
        <v>0</v>
      </c>
      <c r="P125" s="28">
        <f t="shared" si="176"/>
        <v>0</v>
      </c>
      <c r="Q125" s="28">
        <f t="shared" si="176"/>
        <v>0</v>
      </c>
      <c r="R125" s="28">
        <f t="shared" si="176"/>
        <v>0</v>
      </c>
      <c r="S125" s="28">
        <f t="shared" si="176"/>
        <v>0</v>
      </c>
      <c r="T125" s="28">
        <f t="shared" si="176"/>
        <v>0</v>
      </c>
      <c r="U125" s="28">
        <f t="shared" si="176"/>
        <v>0</v>
      </c>
      <c r="V125" s="28">
        <f t="shared" si="176"/>
        <v>0</v>
      </c>
      <c r="W125" s="28">
        <f t="shared" si="176"/>
        <v>0</v>
      </c>
      <c r="X125" s="28">
        <f t="shared" si="177"/>
        <v>0</v>
      </c>
      <c r="Y125" s="28">
        <f t="shared" si="177"/>
        <v>0</v>
      </c>
      <c r="Z125" s="28">
        <f t="shared" si="177"/>
        <v>0</v>
      </c>
      <c r="AA125" s="28">
        <f t="shared" si="177"/>
        <v>0</v>
      </c>
      <c r="AB125" s="28">
        <f t="shared" si="177"/>
        <v>0</v>
      </c>
      <c r="AC125" s="28">
        <f t="shared" si="177"/>
        <v>0</v>
      </c>
      <c r="AD125" s="28">
        <f t="shared" si="177"/>
        <v>0</v>
      </c>
      <c r="AE125" s="28">
        <f t="shared" si="177"/>
        <v>0</v>
      </c>
      <c r="AF125" s="28">
        <f t="shared" si="177"/>
        <v>0</v>
      </c>
      <c r="AG125" s="28">
        <f t="shared" si="177"/>
        <v>0</v>
      </c>
    </row>
    <row r="126" spans="2:33">
      <c r="B126" t="str">
        <f>C122</f>
        <v>23 Kontinentalsokkelen</v>
      </c>
      <c r="C126" s="10" t="s">
        <v>3</v>
      </c>
      <c r="D126" s="28">
        <f t="shared" si="175"/>
        <v>0</v>
      </c>
      <c r="E126" s="28">
        <f t="shared" si="175"/>
        <v>0</v>
      </c>
      <c r="F126" s="28">
        <f t="shared" si="175"/>
        <v>0</v>
      </c>
      <c r="G126" s="28">
        <f t="shared" si="175"/>
        <v>0</v>
      </c>
      <c r="H126" s="28">
        <f t="shared" si="175"/>
        <v>0</v>
      </c>
      <c r="I126" s="28">
        <f t="shared" si="175"/>
        <v>0</v>
      </c>
      <c r="J126" s="28">
        <f t="shared" si="175"/>
        <v>0</v>
      </c>
      <c r="K126" s="28">
        <f t="shared" si="175"/>
        <v>0</v>
      </c>
      <c r="L126" s="28">
        <f t="shared" si="175"/>
        <v>0</v>
      </c>
      <c r="M126" s="28">
        <f t="shared" si="175"/>
        <v>0</v>
      </c>
      <c r="N126" s="28">
        <f t="shared" si="176"/>
        <v>0</v>
      </c>
      <c r="O126" s="28">
        <f t="shared" si="176"/>
        <v>0</v>
      </c>
      <c r="P126" s="28">
        <f t="shared" si="176"/>
        <v>0</v>
      </c>
      <c r="Q126" s="28">
        <f t="shared" si="176"/>
        <v>0</v>
      </c>
      <c r="R126" s="28">
        <f t="shared" si="176"/>
        <v>0</v>
      </c>
      <c r="S126" s="28">
        <f t="shared" si="176"/>
        <v>0</v>
      </c>
      <c r="T126" s="28">
        <f t="shared" si="176"/>
        <v>0</v>
      </c>
      <c r="U126" s="28">
        <f t="shared" si="176"/>
        <v>0</v>
      </c>
      <c r="V126" s="28">
        <f t="shared" si="176"/>
        <v>0</v>
      </c>
      <c r="W126" s="28">
        <f t="shared" si="176"/>
        <v>0</v>
      </c>
      <c r="X126" s="28">
        <f t="shared" si="177"/>
        <v>0</v>
      </c>
      <c r="Y126" s="28">
        <f t="shared" si="177"/>
        <v>0</v>
      </c>
      <c r="Z126" s="28">
        <f t="shared" si="177"/>
        <v>0</v>
      </c>
      <c r="AA126" s="28">
        <f t="shared" si="177"/>
        <v>0</v>
      </c>
      <c r="AB126" s="28">
        <f t="shared" si="177"/>
        <v>0</v>
      </c>
      <c r="AC126" s="28">
        <f t="shared" si="177"/>
        <v>0</v>
      </c>
      <c r="AD126" s="28">
        <f t="shared" si="177"/>
        <v>0</v>
      </c>
      <c r="AE126" s="28">
        <f t="shared" si="177"/>
        <v>0</v>
      </c>
      <c r="AF126" s="28">
        <f t="shared" si="177"/>
        <v>0</v>
      </c>
      <c r="AG126" s="28">
        <f t="shared" si="177"/>
        <v>0</v>
      </c>
    </row>
    <row r="127" spans="2:33">
      <c r="B127" t="str">
        <f>C122</f>
        <v>23 Kontinentalsokkelen</v>
      </c>
      <c r="C127" s="10" t="s">
        <v>741</v>
      </c>
      <c r="D127" s="28">
        <f t="shared" si="175"/>
        <v>0</v>
      </c>
      <c r="E127" s="28">
        <f t="shared" si="175"/>
        <v>0</v>
      </c>
      <c r="F127" s="28">
        <f t="shared" si="175"/>
        <v>0</v>
      </c>
      <c r="G127" s="28">
        <f t="shared" si="175"/>
        <v>0</v>
      </c>
      <c r="H127" s="28">
        <f t="shared" si="175"/>
        <v>0</v>
      </c>
      <c r="I127" s="28">
        <f t="shared" si="175"/>
        <v>0</v>
      </c>
      <c r="J127" s="28">
        <f t="shared" si="175"/>
        <v>0</v>
      </c>
      <c r="K127" s="28">
        <f t="shared" si="175"/>
        <v>0</v>
      </c>
      <c r="L127" s="28">
        <f t="shared" si="175"/>
        <v>0</v>
      </c>
      <c r="M127" s="28">
        <f t="shared" si="175"/>
        <v>0</v>
      </c>
      <c r="N127" s="28">
        <f t="shared" si="176"/>
        <v>0</v>
      </c>
      <c r="O127" s="28">
        <f t="shared" si="176"/>
        <v>0</v>
      </c>
      <c r="P127" s="28">
        <f t="shared" si="176"/>
        <v>0</v>
      </c>
      <c r="Q127" s="28">
        <f t="shared" si="176"/>
        <v>0</v>
      </c>
      <c r="R127" s="28">
        <f t="shared" si="176"/>
        <v>0</v>
      </c>
      <c r="S127" s="28">
        <f t="shared" si="176"/>
        <v>0</v>
      </c>
      <c r="T127" s="28">
        <f t="shared" si="176"/>
        <v>0</v>
      </c>
      <c r="U127" s="28">
        <f t="shared" si="176"/>
        <v>0</v>
      </c>
      <c r="V127" s="28">
        <f t="shared" si="176"/>
        <v>0</v>
      </c>
      <c r="W127" s="28">
        <f t="shared" si="176"/>
        <v>0</v>
      </c>
      <c r="X127" s="28">
        <f t="shared" si="177"/>
        <v>0</v>
      </c>
      <c r="Y127" s="28">
        <f t="shared" si="177"/>
        <v>0</v>
      </c>
      <c r="Z127" s="28">
        <f t="shared" si="177"/>
        <v>0</v>
      </c>
      <c r="AA127" s="28">
        <f t="shared" si="177"/>
        <v>0</v>
      </c>
      <c r="AB127" s="28">
        <f t="shared" si="177"/>
        <v>0</v>
      </c>
      <c r="AC127" s="28">
        <f t="shared" si="177"/>
        <v>0</v>
      </c>
      <c r="AD127" s="28">
        <f t="shared" si="177"/>
        <v>0</v>
      </c>
      <c r="AE127" s="28">
        <f t="shared" si="177"/>
        <v>0</v>
      </c>
      <c r="AF127" s="28">
        <f t="shared" si="177"/>
        <v>0</v>
      </c>
      <c r="AG127" s="28">
        <f t="shared" si="177"/>
        <v>0</v>
      </c>
    </row>
    <row r="128" spans="2:33">
      <c r="B128" t="str">
        <f>C122</f>
        <v>23 Kontinentalsokkelen</v>
      </c>
      <c r="C128" s="10" t="s">
        <v>15</v>
      </c>
      <c r="D128" s="28">
        <f t="shared" si="175"/>
        <v>0</v>
      </c>
      <c r="E128" s="28">
        <f t="shared" si="175"/>
        <v>0</v>
      </c>
      <c r="F128" s="28">
        <f t="shared" si="175"/>
        <v>0</v>
      </c>
      <c r="G128" s="28">
        <f t="shared" si="175"/>
        <v>0</v>
      </c>
      <c r="H128" s="28">
        <f t="shared" si="175"/>
        <v>0</v>
      </c>
      <c r="I128" s="28">
        <f t="shared" si="175"/>
        <v>0</v>
      </c>
      <c r="J128" s="28">
        <f t="shared" si="175"/>
        <v>0</v>
      </c>
      <c r="K128" s="28">
        <f t="shared" si="175"/>
        <v>0</v>
      </c>
      <c r="L128" s="28">
        <f t="shared" si="175"/>
        <v>0</v>
      </c>
      <c r="M128" s="28">
        <f t="shared" si="175"/>
        <v>0</v>
      </c>
      <c r="N128" s="28">
        <f t="shared" si="176"/>
        <v>0</v>
      </c>
      <c r="O128" s="28">
        <f t="shared" si="176"/>
        <v>0</v>
      </c>
      <c r="P128" s="28">
        <f t="shared" si="176"/>
        <v>0</v>
      </c>
      <c r="Q128" s="28">
        <f t="shared" si="176"/>
        <v>0</v>
      </c>
      <c r="R128" s="28">
        <f t="shared" si="176"/>
        <v>0</v>
      </c>
      <c r="S128" s="28">
        <f t="shared" si="176"/>
        <v>0</v>
      </c>
      <c r="T128" s="28">
        <f t="shared" si="176"/>
        <v>0</v>
      </c>
      <c r="U128" s="28">
        <f t="shared" si="176"/>
        <v>0</v>
      </c>
      <c r="V128" s="28">
        <f t="shared" si="176"/>
        <v>0</v>
      </c>
      <c r="W128" s="28">
        <f t="shared" si="176"/>
        <v>0</v>
      </c>
      <c r="X128" s="28">
        <f t="shared" si="177"/>
        <v>0</v>
      </c>
      <c r="Y128" s="28">
        <f t="shared" si="177"/>
        <v>0</v>
      </c>
      <c r="Z128" s="28">
        <f t="shared" si="177"/>
        <v>0</v>
      </c>
      <c r="AA128" s="28">
        <f t="shared" si="177"/>
        <v>0</v>
      </c>
      <c r="AB128" s="28">
        <f t="shared" si="177"/>
        <v>0</v>
      </c>
      <c r="AC128" s="28">
        <f t="shared" si="177"/>
        <v>0</v>
      </c>
      <c r="AD128" s="28">
        <f t="shared" si="177"/>
        <v>0</v>
      </c>
      <c r="AE128" s="28">
        <f t="shared" si="177"/>
        <v>0</v>
      </c>
      <c r="AF128" s="28">
        <f t="shared" si="177"/>
        <v>0</v>
      </c>
      <c r="AG128" s="28">
        <f t="shared" si="177"/>
        <v>0</v>
      </c>
    </row>
    <row r="129" spans="2:33">
      <c r="B129" t="str">
        <f>C122</f>
        <v>23 Kontinentalsokkelen</v>
      </c>
      <c r="C129" s="10" t="s">
        <v>85</v>
      </c>
      <c r="D129" s="28">
        <f t="shared" si="175"/>
        <v>0</v>
      </c>
      <c r="E129" s="28">
        <f t="shared" si="175"/>
        <v>0</v>
      </c>
      <c r="F129" s="28">
        <f t="shared" si="175"/>
        <v>0</v>
      </c>
      <c r="G129" s="28">
        <f t="shared" si="175"/>
        <v>0</v>
      </c>
      <c r="H129" s="28">
        <f t="shared" si="175"/>
        <v>0</v>
      </c>
      <c r="I129" s="28">
        <f t="shared" si="175"/>
        <v>0</v>
      </c>
      <c r="J129" s="28">
        <f t="shared" si="175"/>
        <v>0</v>
      </c>
      <c r="K129" s="28">
        <f t="shared" si="175"/>
        <v>0</v>
      </c>
      <c r="L129" s="28">
        <f t="shared" si="175"/>
        <v>0</v>
      </c>
      <c r="M129" s="28">
        <f t="shared" si="175"/>
        <v>0</v>
      </c>
      <c r="N129" s="28">
        <f t="shared" si="176"/>
        <v>0</v>
      </c>
      <c r="O129" s="28">
        <f t="shared" si="176"/>
        <v>0</v>
      </c>
      <c r="P129" s="28">
        <f t="shared" si="176"/>
        <v>0</v>
      </c>
      <c r="Q129" s="28">
        <f t="shared" si="176"/>
        <v>0</v>
      </c>
      <c r="R129" s="28">
        <f t="shared" si="176"/>
        <v>0</v>
      </c>
      <c r="S129" s="28">
        <f t="shared" si="176"/>
        <v>0</v>
      </c>
      <c r="T129" s="28">
        <f t="shared" si="176"/>
        <v>0</v>
      </c>
      <c r="U129" s="28">
        <f t="shared" si="176"/>
        <v>0</v>
      </c>
      <c r="V129" s="28">
        <f t="shared" si="176"/>
        <v>0</v>
      </c>
      <c r="W129" s="28">
        <f t="shared" si="176"/>
        <v>0</v>
      </c>
      <c r="X129" s="28">
        <f t="shared" si="177"/>
        <v>0</v>
      </c>
      <c r="Y129" s="28">
        <f t="shared" si="177"/>
        <v>0</v>
      </c>
      <c r="Z129" s="28">
        <f t="shared" si="177"/>
        <v>0</v>
      </c>
      <c r="AA129" s="28">
        <f t="shared" si="177"/>
        <v>0</v>
      </c>
      <c r="AB129" s="28">
        <f t="shared" si="177"/>
        <v>0</v>
      </c>
      <c r="AC129" s="28">
        <f t="shared" si="177"/>
        <v>0</v>
      </c>
      <c r="AD129" s="28">
        <f t="shared" si="177"/>
        <v>0</v>
      </c>
      <c r="AE129" s="28">
        <f t="shared" si="177"/>
        <v>0</v>
      </c>
      <c r="AF129" s="28">
        <f t="shared" si="177"/>
        <v>0</v>
      </c>
      <c r="AG129" s="28">
        <f t="shared" si="177"/>
        <v>0</v>
      </c>
    </row>
    <row r="130" spans="2:33">
      <c r="B130" t="str">
        <f>C122</f>
        <v>23 Kontinentalsokkelen</v>
      </c>
      <c r="C130" s="10" t="s">
        <v>739</v>
      </c>
      <c r="D130" s="28">
        <f t="shared" si="175"/>
        <v>0</v>
      </c>
      <c r="E130" s="28">
        <f t="shared" si="175"/>
        <v>0</v>
      </c>
      <c r="F130" s="28">
        <f t="shared" si="175"/>
        <v>0</v>
      </c>
      <c r="G130" s="28">
        <f t="shared" si="175"/>
        <v>0</v>
      </c>
      <c r="H130" s="28">
        <f t="shared" si="175"/>
        <v>0</v>
      </c>
      <c r="I130" s="28">
        <f t="shared" si="175"/>
        <v>0</v>
      </c>
      <c r="J130" s="28">
        <f t="shared" si="175"/>
        <v>0</v>
      </c>
      <c r="K130" s="28">
        <f t="shared" si="175"/>
        <v>0</v>
      </c>
      <c r="L130" s="28">
        <f t="shared" si="175"/>
        <v>0</v>
      </c>
      <c r="M130" s="28">
        <f t="shared" si="175"/>
        <v>0</v>
      </c>
      <c r="N130" s="28">
        <f t="shared" si="176"/>
        <v>0</v>
      </c>
      <c r="O130" s="28">
        <f t="shared" si="176"/>
        <v>0</v>
      </c>
      <c r="P130" s="28">
        <f t="shared" si="176"/>
        <v>0</v>
      </c>
      <c r="Q130" s="28">
        <f t="shared" si="176"/>
        <v>0</v>
      </c>
      <c r="R130" s="28">
        <f t="shared" si="176"/>
        <v>0</v>
      </c>
      <c r="S130" s="28">
        <f t="shared" si="176"/>
        <v>0</v>
      </c>
      <c r="T130" s="28">
        <f t="shared" si="176"/>
        <v>0</v>
      </c>
      <c r="U130" s="28">
        <f t="shared" si="176"/>
        <v>0</v>
      </c>
      <c r="V130" s="28">
        <f t="shared" si="176"/>
        <v>0</v>
      </c>
      <c r="W130" s="28">
        <f t="shared" si="176"/>
        <v>0</v>
      </c>
      <c r="X130" s="28">
        <f t="shared" si="177"/>
        <v>0</v>
      </c>
      <c r="Y130" s="28">
        <f t="shared" si="177"/>
        <v>0</v>
      </c>
      <c r="Z130" s="28">
        <f t="shared" si="177"/>
        <v>0</v>
      </c>
      <c r="AA130" s="28">
        <f t="shared" si="177"/>
        <v>0</v>
      </c>
      <c r="AB130" s="28">
        <f t="shared" si="177"/>
        <v>0</v>
      </c>
      <c r="AC130" s="28">
        <f t="shared" si="177"/>
        <v>0</v>
      </c>
      <c r="AD130" s="28">
        <f t="shared" si="177"/>
        <v>0</v>
      </c>
      <c r="AE130" s="28">
        <f t="shared" si="177"/>
        <v>0</v>
      </c>
      <c r="AF130" s="28">
        <f t="shared" si="177"/>
        <v>0</v>
      </c>
      <c r="AG130" s="28">
        <f t="shared" si="177"/>
        <v>0</v>
      </c>
    </row>
    <row r="131" spans="2:33">
      <c r="B131" t="str">
        <f>C122</f>
        <v>23 Kontinentalsokkelen</v>
      </c>
      <c r="C131" s="10" t="s">
        <v>737</v>
      </c>
      <c r="D131" s="28">
        <f t="shared" si="175"/>
        <v>0</v>
      </c>
      <c r="E131" s="28">
        <f t="shared" si="175"/>
        <v>0</v>
      </c>
      <c r="F131" s="28">
        <f t="shared" si="175"/>
        <v>0</v>
      </c>
      <c r="G131" s="28">
        <f t="shared" si="175"/>
        <v>0</v>
      </c>
      <c r="H131" s="28">
        <f t="shared" si="175"/>
        <v>0</v>
      </c>
      <c r="I131" s="28">
        <f t="shared" si="175"/>
        <v>0</v>
      </c>
      <c r="J131" s="28">
        <f t="shared" si="175"/>
        <v>0</v>
      </c>
      <c r="K131" s="28">
        <f t="shared" si="175"/>
        <v>0</v>
      </c>
      <c r="L131" s="28">
        <f t="shared" si="175"/>
        <v>0</v>
      </c>
      <c r="M131" s="28">
        <f t="shared" si="175"/>
        <v>0</v>
      </c>
      <c r="N131" s="28">
        <f t="shared" si="176"/>
        <v>0</v>
      </c>
      <c r="O131" s="28">
        <f t="shared" si="176"/>
        <v>0</v>
      </c>
      <c r="P131" s="28">
        <f t="shared" si="176"/>
        <v>0</v>
      </c>
      <c r="Q131" s="28">
        <f t="shared" si="176"/>
        <v>0</v>
      </c>
      <c r="R131" s="28">
        <f t="shared" si="176"/>
        <v>0</v>
      </c>
      <c r="S131" s="28">
        <f t="shared" si="176"/>
        <v>0</v>
      </c>
      <c r="T131" s="28">
        <f t="shared" si="176"/>
        <v>0</v>
      </c>
      <c r="U131" s="28">
        <f t="shared" si="176"/>
        <v>0</v>
      </c>
      <c r="V131" s="28">
        <f t="shared" si="176"/>
        <v>0</v>
      </c>
      <c r="W131" s="28">
        <f t="shared" si="176"/>
        <v>0</v>
      </c>
      <c r="X131" s="28">
        <f t="shared" si="177"/>
        <v>0</v>
      </c>
      <c r="Y131" s="28">
        <f t="shared" si="177"/>
        <v>0</v>
      </c>
      <c r="Z131" s="28">
        <f t="shared" si="177"/>
        <v>0</v>
      </c>
      <c r="AA131" s="28">
        <f t="shared" si="177"/>
        <v>0</v>
      </c>
      <c r="AB131" s="28">
        <f t="shared" si="177"/>
        <v>0</v>
      </c>
      <c r="AC131" s="28">
        <f t="shared" si="177"/>
        <v>0</v>
      </c>
      <c r="AD131" s="28">
        <f t="shared" si="177"/>
        <v>0</v>
      </c>
      <c r="AE131" s="28">
        <f t="shared" si="177"/>
        <v>0</v>
      </c>
      <c r="AF131" s="28">
        <f t="shared" si="177"/>
        <v>0</v>
      </c>
      <c r="AG131" s="28">
        <f t="shared" si="177"/>
        <v>0</v>
      </c>
    </row>
    <row r="132" spans="2:33">
      <c r="B132" t="str">
        <f>C122</f>
        <v>23 Kontinentalsokkelen</v>
      </c>
      <c r="C132" s="10" t="s">
        <v>738</v>
      </c>
      <c r="D132" s="28">
        <f t="shared" si="175"/>
        <v>0</v>
      </c>
      <c r="E132" s="28">
        <f t="shared" si="175"/>
        <v>0</v>
      </c>
      <c r="F132" s="28">
        <f t="shared" si="175"/>
        <v>0</v>
      </c>
      <c r="G132" s="28">
        <f t="shared" si="175"/>
        <v>0</v>
      </c>
      <c r="H132" s="28">
        <f t="shared" si="175"/>
        <v>0</v>
      </c>
      <c r="I132" s="28">
        <f t="shared" si="175"/>
        <v>0</v>
      </c>
      <c r="J132" s="28">
        <f t="shared" si="175"/>
        <v>0</v>
      </c>
      <c r="K132" s="28">
        <f t="shared" si="175"/>
        <v>0</v>
      </c>
      <c r="L132" s="28">
        <f t="shared" si="175"/>
        <v>0</v>
      </c>
      <c r="M132" s="28">
        <f t="shared" si="175"/>
        <v>0</v>
      </c>
      <c r="N132" s="28">
        <f t="shared" si="176"/>
        <v>0</v>
      </c>
      <c r="O132" s="28">
        <f t="shared" si="176"/>
        <v>0</v>
      </c>
      <c r="P132" s="28">
        <f t="shared" si="176"/>
        <v>0</v>
      </c>
      <c r="Q132" s="28">
        <f t="shared" si="176"/>
        <v>0</v>
      </c>
      <c r="R132" s="28">
        <f t="shared" si="176"/>
        <v>0</v>
      </c>
      <c r="S132" s="28">
        <f t="shared" si="176"/>
        <v>0</v>
      </c>
      <c r="T132" s="28">
        <f t="shared" si="176"/>
        <v>0</v>
      </c>
      <c r="U132" s="28">
        <f t="shared" si="176"/>
        <v>0</v>
      </c>
      <c r="V132" s="28">
        <f t="shared" si="176"/>
        <v>0</v>
      </c>
      <c r="W132" s="28">
        <f t="shared" si="176"/>
        <v>0</v>
      </c>
      <c r="X132" s="28">
        <f t="shared" si="177"/>
        <v>0</v>
      </c>
      <c r="Y132" s="28">
        <f t="shared" si="177"/>
        <v>0</v>
      </c>
      <c r="Z132" s="28">
        <f t="shared" si="177"/>
        <v>0</v>
      </c>
      <c r="AA132" s="28">
        <f t="shared" si="177"/>
        <v>0</v>
      </c>
      <c r="AB132" s="28">
        <f t="shared" si="177"/>
        <v>0</v>
      </c>
      <c r="AC132" s="28">
        <f t="shared" si="177"/>
        <v>0</v>
      </c>
      <c r="AD132" s="28">
        <f t="shared" si="177"/>
        <v>0</v>
      </c>
      <c r="AE132" s="28">
        <f t="shared" si="177"/>
        <v>0</v>
      </c>
      <c r="AF132" s="28">
        <f t="shared" si="177"/>
        <v>0</v>
      </c>
      <c r="AG132" s="28">
        <f t="shared" si="177"/>
        <v>0</v>
      </c>
    </row>
    <row r="133" spans="2:33">
      <c r="B133" t="str">
        <f>C122</f>
        <v>23 Kontinentalsokkelen</v>
      </c>
      <c r="C133" s="10" t="s">
        <v>736</v>
      </c>
      <c r="D133" s="28">
        <f t="shared" ref="D133:M142" si="178">_xlfn.XLOOKUP($C133,$C$296:$C$322,D$296:D$322,"-")</f>
        <v>0</v>
      </c>
      <c r="E133" s="28">
        <f t="shared" si="178"/>
        <v>0</v>
      </c>
      <c r="F133" s="28">
        <f t="shared" si="178"/>
        <v>0</v>
      </c>
      <c r="G133" s="28">
        <f t="shared" si="178"/>
        <v>0</v>
      </c>
      <c r="H133" s="28">
        <f t="shared" si="178"/>
        <v>0</v>
      </c>
      <c r="I133" s="28">
        <f t="shared" si="178"/>
        <v>0</v>
      </c>
      <c r="J133" s="28">
        <f t="shared" si="178"/>
        <v>0</v>
      </c>
      <c r="K133" s="28">
        <f t="shared" si="178"/>
        <v>0</v>
      </c>
      <c r="L133" s="28">
        <f t="shared" si="178"/>
        <v>0</v>
      </c>
      <c r="M133" s="28">
        <f t="shared" si="178"/>
        <v>0</v>
      </c>
      <c r="N133" s="28">
        <f t="shared" ref="N133:W142" si="179">_xlfn.XLOOKUP($C133,$C$296:$C$322,N$296:N$322,"-")</f>
        <v>0</v>
      </c>
      <c r="O133" s="28">
        <f t="shared" si="179"/>
        <v>0</v>
      </c>
      <c r="P133" s="28">
        <f t="shared" si="179"/>
        <v>0</v>
      </c>
      <c r="Q133" s="28">
        <f t="shared" si="179"/>
        <v>0</v>
      </c>
      <c r="R133" s="28">
        <f t="shared" si="179"/>
        <v>0</v>
      </c>
      <c r="S133" s="28">
        <f t="shared" si="179"/>
        <v>0</v>
      </c>
      <c r="T133" s="28">
        <f t="shared" si="179"/>
        <v>0</v>
      </c>
      <c r="U133" s="28">
        <f t="shared" si="179"/>
        <v>0</v>
      </c>
      <c r="V133" s="28">
        <f t="shared" si="179"/>
        <v>0</v>
      </c>
      <c r="W133" s="28">
        <f t="shared" si="179"/>
        <v>0</v>
      </c>
      <c r="X133" s="28">
        <f t="shared" ref="X133:AG142" si="180">_xlfn.XLOOKUP($C133,$C$296:$C$322,X$296:X$322,"-")</f>
        <v>0</v>
      </c>
      <c r="Y133" s="28">
        <f t="shared" si="180"/>
        <v>0</v>
      </c>
      <c r="Z133" s="28">
        <f t="shared" si="180"/>
        <v>0</v>
      </c>
      <c r="AA133" s="28">
        <f t="shared" si="180"/>
        <v>0</v>
      </c>
      <c r="AB133" s="28">
        <f t="shared" si="180"/>
        <v>0</v>
      </c>
      <c r="AC133" s="28">
        <f t="shared" si="180"/>
        <v>0</v>
      </c>
      <c r="AD133" s="28">
        <f t="shared" si="180"/>
        <v>0</v>
      </c>
      <c r="AE133" s="28">
        <f t="shared" si="180"/>
        <v>0</v>
      </c>
      <c r="AF133" s="28">
        <f t="shared" si="180"/>
        <v>0</v>
      </c>
      <c r="AG133" s="28">
        <f t="shared" si="180"/>
        <v>0</v>
      </c>
    </row>
    <row r="134" spans="2:33">
      <c r="B134" t="str">
        <f>C122</f>
        <v>23 Kontinentalsokkelen</v>
      </c>
      <c r="C134" s="10" t="s">
        <v>740</v>
      </c>
      <c r="D134" s="28">
        <f t="shared" si="178"/>
        <v>0</v>
      </c>
      <c r="E134" s="28">
        <f t="shared" si="178"/>
        <v>0</v>
      </c>
      <c r="F134" s="28">
        <f t="shared" si="178"/>
        <v>0</v>
      </c>
      <c r="G134" s="28">
        <f t="shared" si="178"/>
        <v>0</v>
      </c>
      <c r="H134" s="28">
        <f t="shared" si="178"/>
        <v>0</v>
      </c>
      <c r="I134" s="28">
        <f t="shared" si="178"/>
        <v>0</v>
      </c>
      <c r="J134" s="28">
        <f t="shared" si="178"/>
        <v>0</v>
      </c>
      <c r="K134" s="28">
        <f t="shared" si="178"/>
        <v>0</v>
      </c>
      <c r="L134" s="28">
        <f t="shared" si="178"/>
        <v>0</v>
      </c>
      <c r="M134" s="28">
        <f t="shared" si="178"/>
        <v>0</v>
      </c>
      <c r="N134" s="28">
        <f t="shared" si="179"/>
        <v>0</v>
      </c>
      <c r="O134" s="28">
        <f t="shared" si="179"/>
        <v>0</v>
      </c>
      <c r="P134" s="28">
        <f t="shared" si="179"/>
        <v>0</v>
      </c>
      <c r="Q134" s="28">
        <f t="shared" si="179"/>
        <v>0</v>
      </c>
      <c r="R134" s="28">
        <f t="shared" si="179"/>
        <v>0</v>
      </c>
      <c r="S134" s="28">
        <f t="shared" si="179"/>
        <v>0</v>
      </c>
      <c r="T134" s="28">
        <f t="shared" si="179"/>
        <v>0</v>
      </c>
      <c r="U134" s="28">
        <f t="shared" si="179"/>
        <v>0</v>
      </c>
      <c r="V134" s="28">
        <f t="shared" si="179"/>
        <v>0</v>
      </c>
      <c r="W134" s="28">
        <f t="shared" si="179"/>
        <v>0</v>
      </c>
      <c r="X134" s="28">
        <f t="shared" si="180"/>
        <v>0</v>
      </c>
      <c r="Y134" s="28">
        <f t="shared" si="180"/>
        <v>0</v>
      </c>
      <c r="Z134" s="28">
        <f t="shared" si="180"/>
        <v>0</v>
      </c>
      <c r="AA134" s="28">
        <f t="shared" si="180"/>
        <v>0</v>
      </c>
      <c r="AB134" s="28">
        <f t="shared" si="180"/>
        <v>0</v>
      </c>
      <c r="AC134" s="28">
        <f t="shared" si="180"/>
        <v>0</v>
      </c>
      <c r="AD134" s="28">
        <f t="shared" si="180"/>
        <v>0</v>
      </c>
      <c r="AE134" s="28">
        <f t="shared" si="180"/>
        <v>0</v>
      </c>
      <c r="AF134" s="28">
        <f t="shared" si="180"/>
        <v>0</v>
      </c>
      <c r="AG134" s="28">
        <f t="shared" si="180"/>
        <v>0</v>
      </c>
    </row>
    <row r="135" spans="2:33">
      <c r="B135" t="str">
        <f>C122</f>
        <v>23 Kontinentalsokkelen</v>
      </c>
      <c r="C135" s="10" t="s">
        <v>735</v>
      </c>
      <c r="D135" s="28">
        <f t="shared" si="178"/>
        <v>0</v>
      </c>
      <c r="E135" s="28">
        <f t="shared" si="178"/>
        <v>0</v>
      </c>
      <c r="F135" s="28">
        <f t="shared" si="178"/>
        <v>0</v>
      </c>
      <c r="G135" s="28">
        <f t="shared" si="178"/>
        <v>0</v>
      </c>
      <c r="H135" s="28">
        <f t="shared" si="178"/>
        <v>0</v>
      </c>
      <c r="I135" s="28">
        <f t="shared" si="178"/>
        <v>0</v>
      </c>
      <c r="J135" s="28">
        <f t="shared" si="178"/>
        <v>0</v>
      </c>
      <c r="K135" s="28">
        <f t="shared" si="178"/>
        <v>0</v>
      </c>
      <c r="L135" s="28">
        <f t="shared" si="178"/>
        <v>0</v>
      </c>
      <c r="M135" s="28">
        <f t="shared" si="178"/>
        <v>0</v>
      </c>
      <c r="N135" s="28">
        <f t="shared" si="179"/>
        <v>0</v>
      </c>
      <c r="O135" s="28">
        <f t="shared" si="179"/>
        <v>0</v>
      </c>
      <c r="P135" s="28">
        <f t="shared" si="179"/>
        <v>0</v>
      </c>
      <c r="Q135" s="28">
        <f t="shared" si="179"/>
        <v>0</v>
      </c>
      <c r="R135" s="28">
        <f t="shared" si="179"/>
        <v>0</v>
      </c>
      <c r="S135" s="28">
        <f t="shared" si="179"/>
        <v>0</v>
      </c>
      <c r="T135" s="28">
        <f t="shared" si="179"/>
        <v>0</v>
      </c>
      <c r="U135" s="28">
        <f t="shared" si="179"/>
        <v>0</v>
      </c>
      <c r="V135" s="28">
        <f t="shared" si="179"/>
        <v>0</v>
      </c>
      <c r="W135" s="28">
        <f t="shared" si="179"/>
        <v>0</v>
      </c>
      <c r="X135" s="28">
        <f t="shared" si="180"/>
        <v>0</v>
      </c>
      <c r="Y135" s="28">
        <f t="shared" si="180"/>
        <v>0</v>
      </c>
      <c r="Z135" s="28">
        <f t="shared" si="180"/>
        <v>0</v>
      </c>
      <c r="AA135" s="28">
        <f t="shared" si="180"/>
        <v>0</v>
      </c>
      <c r="AB135" s="28">
        <f t="shared" si="180"/>
        <v>0</v>
      </c>
      <c r="AC135" s="28">
        <f t="shared" si="180"/>
        <v>0</v>
      </c>
      <c r="AD135" s="28">
        <f t="shared" si="180"/>
        <v>0</v>
      </c>
      <c r="AE135" s="28">
        <f t="shared" si="180"/>
        <v>0</v>
      </c>
      <c r="AF135" s="28">
        <f t="shared" si="180"/>
        <v>0</v>
      </c>
      <c r="AG135" s="28">
        <f t="shared" si="180"/>
        <v>0</v>
      </c>
    </row>
    <row r="136" spans="2:33">
      <c r="B136" t="str">
        <f>C122</f>
        <v>23 Kontinentalsokkelen</v>
      </c>
      <c r="C136" s="10" t="s">
        <v>93</v>
      </c>
      <c r="D136" s="28">
        <f t="shared" si="178"/>
        <v>0</v>
      </c>
      <c r="E136" s="28">
        <f t="shared" si="178"/>
        <v>0</v>
      </c>
      <c r="F136" s="28">
        <f t="shared" si="178"/>
        <v>0</v>
      </c>
      <c r="G136" s="28">
        <f t="shared" si="178"/>
        <v>0</v>
      </c>
      <c r="H136" s="28">
        <f t="shared" si="178"/>
        <v>0</v>
      </c>
      <c r="I136" s="28">
        <f t="shared" si="178"/>
        <v>0</v>
      </c>
      <c r="J136" s="28">
        <f t="shared" si="178"/>
        <v>0</v>
      </c>
      <c r="K136" s="28">
        <f t="shared" si="178"/>
        <v>0</v>
      </c>
      <c r="L136" s="28">
        <f t="shared" si="178"/>
        <v>0</v>
      </c>
      <c r="M136" s="28">
        <f t="shared" si="178"/>
        <v>0</v>
      </c>
      <c r="N136" s="28">
        <f t="shared" si="179"/>
        <v>0</v>
      </c>
      <c r="O136" s="28">
        <f t="shared" si="179"/>
        <v>0</v>
      </c>
      <c r="P136" s="28">
        <f t="shared" si="179"/>
        <v>0</v>
      </c>
      <c r="Q136" s="28">
        <f t="shared" si="179"/>
        <v>0</v>
      </c>
      <c r="R136" s="28">
        <f t="shared" si="179"/>
        <v>0</v>
      </c>
      <c r="S136" s="28">
        <f t="shared" si="179"/>
        <v>0</v>
      </c>
      <c r="T136" s="28">
        <f t="shared" si="179"/>
        <v>0</v>
      </c>
      <c r="U136" s="28">
        <f t="shared" si="179"/>
        <v>0</v>
      </c>
      <c r="V136" s="28">
        <f t="shared" si="179"/>
        <v>0</v>
      </c>
      <c r="W136" s="28">
        <f t="shared" si="179"/>
        <v>0</v>
      </c>
      <c r="X136" s="28">
        <f t="shared" si="180"/>
        <v>0</v>
      </c>
      <c r="Y136" s="28">
        <f t="shared" si="180"/>
        <v>0</v>
      </c>
      <c r="Z136" s="28">
        <f t="shared" si="180"/>
        <v>0</v>
      </c>
      <c r="AA136" s="28">
        <f t="shared" si="180"/>
        <v>0</v>
      </c>
      <c r="AB136" s="28">
        <f t="shared" si="180"/>
        <v>0</v>
      </c>
      <c r="AC136" s="28">
        <f t="shared" si="180"/>
        <v>0</v>
      </c>
      <c r="AD136" s="28">
        <f t="shared" si="180"/>
        <v>0</v>
      </c>
      <c r="AE136" s="28">
        <f t="shared" si="180"/>
        <v>0</v>
      </c>
      <c r="AF136" s="28">
        <f t="shared" si="180"/>
        <v>0</v>
      </c>
      <c r="AG136" s="28">
        <f t="shared" si="180"/>
        <v>0</v>
      </c>
    </row>
    <row r="137" spans="2:33">
      <c r="B137" t="str">
        <f>C122</f>
        <v>23 Kontinentalsokkelen</v>
      </c>
      <c r="C137" s="10" t="s">
        <v>2</v>
      </c>
      <c r="D137" s="28">
        <f t="shared" si="178"/>
        <v>0</v>
      </c>
      <c r="E137" s="28">
        <f t="shared" si="178"/>
        <v>0</v>
      </c>
      <c r="F137" s="28">
        <f t="shared" si="178"/>
        <v>0</v>
      </c>
      <c r="G137" s="28">
        <f t="shared" si="178"/>
        <v>0</v>
      </c>
      <c r="H137" s="28">
        <f t="shared" si="178"/>
        <v>0</v>
      </c>
      <c r="I137" s="28">
        <f t="shared" si="178"/>
        <v>0</v>
      </c>
      <c r="J137" s="28">
        <f t="shared" si="178"/>
        <v>0</v>
      </c>
      <c r="K137" s="28">
        <f t="shared" si="178"/>
        <v>0</v>
      </c>
      <c r="L137" s="28">
        <f t="shared" si="178"/>
        <v>0</v>
      </c>
      <c r="M137" s="28">
        <f t="shared" si="178"/>
        <v>0</v>
      </c>
      <c r="N137" s="28">
        <f t="shared" si="179"/>
        <v>0</v>
      </c>
      <c r="O137" s="28">
        <f t="shared" si="179"/>
        <v>0</v>
      </c>
      <c r="P137" s="28">
        <f t="shared" si="179"/>
        <v>0</v>
      </c>
      <c r="Q137" s="28">
        <f t="shared" si="179"/>
        <v>0</v>
      </c>
      <c r="R137" s="28">
        <f t="shared" si="179"/>
        <v>0</v>
      </c>
      <c r="S137" s="28">
        <f t="shared" si="179"/>
        <v>0</v>
      </c>
      <c r="T137" s="28">
        <f t="shared" si="179"/>
        <v>0</v>
      </c>
      <c r="U137" s="28">
        <f t="shared" si="179"/>
        <v>0</v>
      </c>
      <c r="V137" s="28">
        <f t="shared" si="179"/>
        <v>0</v>
      </c>
      <c r="W137" s="28">
        <f t="shared" si="179"/>
        <v>0</v>
      </c>
      <c r="X137" s="28">
        <f t="shared" si="180"/>
        <v>0</v>
      </c>
      <c r="Y137" s="28">
        <f t="shared" si="180"/>
        <v>0</v>
      </c>
      <c r="Z137" s="28">
        <f t="shared" si="180"/>
        <v>0</v>
      </c>
      <c r="AA137" s="28">
        <f t="shared" si="180"/>
        <v>0</v>
      </c>
      <c r="AB137" s="28">
        <f t="shared" si="180"/>
        <v>0</v>
      </c>
      <c r="AC137" s="28">
        <f t="shared" si="180"/>
        <v>0</v>
      </c>
      <c r="AD137" s="28">
        <f t="shared" si="180"/>
        <v>0</v>
      </c>
      <c r="AE137" s="28">
        <f t="shared" si="180"/>
        <v>0</v>
      </c>
      <c r="AF137" s="28">
        <f t="shared" si="180"/>
        <v>0</v>
      </c>
      <c r="AG137" s="28">
        <f t="shared" si="180"/>
        <v>0</v>
      </c>
    </row>
    <row r="138" spans="2:33">
      <c r="B138" t="str">
        <f>C122</f>
        <v>23 Kontinentalsokkelen</v>
      </c>
      <c r="C138" s="10" t="s">
        <v>743</v>
      </c>
      <c r="D138" s="28">
        <f t="shared" si="178"/>
        <v>0</v>
      </c>
      <c r="E138" s="28">
        <f t="shared" si="178"/>
        <v>0</v>
      </c>
      <c r="F138" s="28">
        <f t="shared" si="178"/>
        <v>0</v>
      </c>
      <c r="G138" s="28">
        <f t="shared" si="178"/>
        <v>0</v>
      </c>
      <c r="H138" s="28">
        <f t="shared" si="178"/>
        <v>0</v>
      </c>
      <c r="I138" s="28">
        <f t="shared" si="178"/>
        <v>0</v>
      </c>
      <c r="J138" s="28">
        <f t="shared" si="178"/>
        <v>0</v>
      </c>
      <c r="K138" s="28">
        <f t="shared" si="178"/>
        <v>0</v>
      </c>
      <c r="L138" s="28">
        <f t="shared" si="178"/>
        <v>0</v>
      </c>
      <c r="M138" s="28">
        <f t="shared" si="178"/>
        <v>0</v>
      </c>
      <c r="N138" s="28">
        <f t="shared" si="179"/>
        <v>0</v>
      </c>
      <c r="O138" s="28">
        <f t="shared" si="179"/>
        <v>0</v>
      </c>
      <c r="P138" s="28">
        <f t="shared" si="179"/>
        <v>0</v>
      </c>
      <c r="Q138" s="28">
        <f t="shared" si="179"/>
        <v>0</v>
      </c>
      <c r="R138" s="28">
        <f t="shared" si="179"/>
        <v>0</v>
      </c>
      <c r="S138" s="28">
        <f t="shared" si="179"/>
        <v>0</v>
      </c>
      <c r="T138" s="28">
        <f t="shared" si="179"/>
        <v>0</v>
      </c>
      <c r="U138" s="28">
        <f t="shared" si="179"/>
        <v>0</v>
      </c>
      <c r="V138" s="28">
        <f t="shared" si="179"/>
        <v>0</v>
      </c>
      <c r="W138" s="28">
        <f t="shared" si="179"/>
        <v>0</v>
      </c>
      <c r="X138" s="28">
        <f t="shared" si="180"/>
        <v>0</v>
      </c>
      <c r="Y138" s="28">
        <f t="shared" si="180"/>
        <v>0</v>
      </c>
      <c r="Z138" s="28">
        <f t="shared" si="180"/>
        <v>0</v>
      </c>
      <c r="AA138" s="28">
        <f t="shared" si="180"/>
        <v>0</v>
      </c>
      <c r="AB138" s="28">
        <f t="shared" si="180"/>
        <v>0</v>
      </c>
      <c r="AC138" s="28">
        <f t="shared" si="180"/>
        <v>0</v>
      </c>
      <c r="AD138" s="28">
        <f t="shared" si="180"/>
        <v>0</v>
      </c>
      <c r="AE138" s="28">
        <f t="shared" si="180"/>
        <v>0</v>
      </c>
      <c r="AF138" s="28">
        <f t="shared" si="180"/>
        <v>0</v>
      </c>
      <c r="AG138" s="28">
        <f t="shared" si="180"/>
        <v>0</v>
      </c>
    </row>
    <row r="139" spans="2:33">
      <c r="B139" t="str">
        <f>C122</f>
        <v>23 Kontinentalsokkelen</v>
      </c>
      <c r="C139" s="10" t="s">
        <v>111</v>
      </c>
      <c r="D139" s="28">
        <f t="shared" si="178"/>
        <v>0</v>
      </c>
      <c r="E139" s="28">
        <f t="shared" si="178"/>
        <v>0</v>
      </c>
      <c r="F139" s="28">
        <f t="shared" si="178"/>
        <v>0</v>
      </c>
      <c r="G139" s="28">
        <f t="shared" si="178"/>
        <v>0</v>
      </c>
      <c r="H139" s="28">
        <f t="shared" si="178"/>
        <v>0</v>
      </c>
      <c r="I139" s="28">
        <f t="shared" si="178"/>
        <v>0</v>
      </c>
      <c r="J139" s="28">
        <f t="shared" si="178"/>
        <v>0</v>
      </c>
      <c r="K139" s="28">
        <f t="shared" si="178"/>
        <v>0</v>
      </c>
      <c r="L139" s="28">
        <f t="shared" si="178"/>
        <v>0</v>
      </c>
      <c r="M139" s="28">
        <f t="shared" si="178"/>
        <v>0</v>
      </c>
      <c r="N139" s="28">
        <f t="shared" si="179"/>
        <v>0</v>
      </c>
      <c r="O139" s="28">
        <f t="shared" si="179"/>
        <v>0</v>
      </c>
      <c r="P139" s="28">
        <f t="shared" si="179"/>
        <v>0</v>
      </c>
      <c r="Q139" s="28">
        <f t="shared" si="179"/>
        <v>0</v>
      </c>
      <c r="R139" s="28">
        <f t="shared" si="179"/>
        <v>0</v>
      </c>
      <c r="S139" s="28">
        <f t="shared" si="179"/>
        <v>0</v>
      </c>
      <c r="T139" s="28">
        <f t="shared" si="179"/>
        <v>0</v>
      </c>
      <c r="U139" s="28">
        <f t="shared" si="179"/>
        <v>0</v>
      </c>
      <c r="V139" s="28">
        <f t="shared" si="179"/>
        <v>0</v>
      </c>
      <c r="W139" s="28">
        <f t="shared" si="179"/>
        <v>0</v>
      </c>
      <c r="X139" s="28">
        <f t="shared" si="180"/>
        <v>0</v>
      </c>
      <c r="Y139" s="28">
        <f t="shared" si="180"/>
        <v>0</v>
      </c>
      <c r="Z139" s="28">
        <f t="shared" si="180"/>
        <v>0</v>
      </c>
      <c r="AA139" s="28">
        <f t="shared" si="180"/>
        <v>0</v>
      </c>
      <c r="AB139" s="28">
        <f t="shared" si="180"/>
        <v>0</v>
      </c>
      <c r="AC139" s="28">
        <f t="shared" si="180"/>
        <v>0</v>
      </c>
      <c r="AD139" s="28">
        <f t="shared" si="180"/>
        <v>0</v>
      </c>
      <c r="AE139" s="28">
        <f t="shared" si="180"/>
        <v>0</v>
      </c>
      <c r="AF139" s="28">
        <f t="shared" si="180"/>
        <v>0</v>
      </c>
      <c r="AG139" s="28">
        <f t="shared" si="180"/>
        <v>0</v>
      </c>
    </row>
    <row r="140" spans="2:33">
      <c r="B140" t="str">
        <f>C122</f>
        <v>23 Kontinentalsokkelen</v>
      </c>
      <c r="C140" s="10" t="s">
        <v>128</v>
      </c>
      <c r="D140" s="28">
        <f t="shared" si="178"/>
        <v>0</v>
      </c>
      <c r="E140" s="28">
        <f t="shared" si="178"/>
        <v>0</v>
      </c>
      <c r="F140" s="28">
        <f t="shared" si="178"/>
        <v>0</v>
      </c>
      <c r="G140" s="28">
        <f t="shared" si="178"/>
        <v>0</v>
      </c>
      <c r="H140" s="28">
        <f t="shared" si="178"/>
        <v>0</v>
      </c>
      <c r="I140" s="28">
        <f t="shared" si="178"/>
        <v>0</v>
      </c>
      <c r="J140" s="28">
        <f t="shared" si="178"/>
        <v>0</v>
      </c>
      <c r="K140" s="28">
        <f t="shared" si="178"/>
        <v>0</v>
      </c>
      <c r="L140" s="28">
        <f t="shared" si="178"/>
        <v>0</v>
      </c>
      <c r="M140" s="28">
        <f t="shared" si="178"/>
        <v>0</v>
      </c>
      <c r="N140" s="28">
        <f t="shared" si="179"/>
        <v>0</v>
      </c>
      <c r="O140" s="28">
        <f t="shared" si="179"/>
        <v>0</v>
      </c>
      <c r="P140" s="28">
        <f t="shared" si="179"/>
        <v>0</v>
      </c>
      <c r="Q140" s="28">
        <f t="shared" si="179"/>
        <v>0</v>
      </c>
      <c r="R140" s="28">
        <f t="shared" si="179"/>
        <v>0</v>
      </c>
      <c r="S140" s="28">
        <f t="shared" si="179"/>
        <v>0</v>
      </c>
      <c r="T140" s="28">
        <f t="shared" si="179"/>
        <v>0</v>
      </c>
      <c r="U140" s="28">
        <f t="shared" si="179"/>
        <v>0</v>
      </c>
      <c r="V140" s="28">
        <f t="shared" si="179"/>
        <v>0</v>
      </c>
      <c r="W140" s="28">
        <f t="shared" si="179"/>
        <v>0</v>
      </c>
      <c r="X140" s="28">
        <f t="shared" si="180"/>
        <v>0</v>
      </c>
      <c r="Y140" s="28">
        <f t="shared" si="180"/>
        <v>0</v>
      </c>
      <c r="Z140" s="28">
        <f t="shared" si="180"/>
        <v>0</v>
      </c>
      <c r="AA140" s="28">
        <f t="shared" si="180"/>
        <v>0</v>
      </c>
      <c r="AB140" s="28">
        <f t="shared" si="180"/>
        <v>0</v>
      </c>
      <c r="AC140" s="28">
        <f t="shared" si="180"/>
        <v>0</v>
      </c>
      <c r="AD140" s="28">
        <f t="shared" si="180"/>
        <v>0</v>
      </c>
      <c r="AE140" s="28">
        <f t="shared" si="180"/>
        <v>0</v>
      </c>
      <c r="AF140" s="28">
        <f t="shared" si="180"/>
        <v>0</v>
      </c>
      <c r="AG140" s="28">
        <f t="shared" si="180"/>
        <v>0</v>
      </c>
    </row>
    <row r="141" spans="2:33">
      <c r="B141" t="str">
        <f>C122</f>
        <v>23 Kontinentalsokkelen</v>
      </c>
      <c r="C141" s="10" t="s">
        <v>734</v>
      </c>
      <c r="D141" s="28">
        <f t="shared" si="178"/>
        <v>0</v>
      </c>
      <c r="E141" s="28">
        <f t="shared" si="178"/>
        <v>0</v>
      </c>
      <c r="F141" s="28">
        <f t="shared" si="178"/>
        <v>0</v>
      </c>
      <c r="G141" s="28">
        <f t="shared" si="178"/>
        <v>0</v>
      </c>
      <c r="H141" s="28">
        <f t="shared" si="178"/>
        <v>0</v>
      </c>
      <c r="I141" s="28">
        <f t="shared" si="178"/>
        <v>0</v>
      </c>
      <c r="J141" s="28">
        <f t="shared" si="178"/>
        <v>0</v>
      </c>
      <c r="K141" s="28">
        <f t="shared" si="178"/>
        <v>0</v>
      </c>
      <c r="L141" s="28">
        <f t="shared" si="178"/>
        <v>0</v>
      </c>
      <c r="M141" s="28">
        <f t="shared" si="178"/>
        <v>0</v>
      </c>
      <c r="N141" s="28">
        <f t="shared" si="179"/>
        <v>0</v>
      </c>
      <c r="O141" s="28">
        <f t="shared" si="179"/>
        <v>0</v>
      </c>
      <c r="P141" s="28">
        <f t="shared" si="179"/>
        <v>0</v>
      </c>
      <c r="Q141" s="28">
        <f t="shared" si="179"/>
        <v>0</v>
      </c>
      <c r="R141" s="28">
        <f t="shared" si="179"/>
        <v>0</v>
      </c>
      <c r="S141" s="28">
        <f t="shared" si="179"/>
        <v>0</v>
      </c>
      <c r="T141" s="28">
        <f t="shared" si="179"/>
        <v>0</v>
      </c>
      <c r="U141" s="28">
        <f t="shared" si="179"/>
        <v>0</v>
      </c>
      <c r="V141" s="28">
        <f t="shared" si="179"/>
        <v>0</v>
      </c>
      <c r="W141" s="28">
        <f t="shared" si="179"/>
        <v>0</v>
      </c>
      <c r="X141" s="28">
        <f t="shared" si="180"/>
        <v>0</v>
      </c>
      <c r="Y141" s="28">
        <f t="shared" si="180"/>
        <v>0</v>
      </c>
      <c r="Z141" s="28">
        <f t="shared" si="180"/>
        <v>0</v>
      </c>
      <c r="AA141" s="28">
        <f t="shared" si="180"/>
        <v>0</v>
      </c>
      <c r="AB141" s="28">
        <f t="shared" si="180"/>
        <v>0</v>
      </c>
      <c r="AC141" s="28">
        <f t="shared" si="180"/>
        <v>0</v>
      </c>
      <c r="AD141" s="28">
        <f t="shared" si="180"/>
        <v>0</v>
      </c>
      <c r="AE141" s="28">
        <f t="shared" si="180"/>
        <v>0</v>
      </c>
      <c r="AF141" s="28">
        <f t="shared" si="180"/>
        <v>0</v>
      </c>
      <c r="AG141" s="28">
        <f t="shared" si="180"/>
        <v>0</v>
      </c>
    </row>
    <row r="142" spans="2:33">
      <c r="B142" t="str">
        <f>C122</f>
        <v>23 Kontinentalsokkelen</v>
      </c>
      <c r="C142" s="10" t="s">
        <v>731</v>
      </c>
      <c r="D142" s="28">
        <f t="shared" si="178"/>
        <v>0</v>
      </c>
      <c r="E142" s="28">
        <f t="shared" si="178"/>
        <v>0</v>
      </c>
      <c r="F142" s="28">
        <f t="shared" si="178"/>
        <v>0</v>
      </c>
      <c r="G142" s="28">
        <f t="shared" si="178"/>
        <v>0</v>
      </c>
      <c r="H142" s="28">
        <f t="shared" si="178"/>
        <v>0</v>
      </c>
      <c r="I142" s="28">
        <f t="shared" si="178"/>
        <v>0</v>
      </c>
      <c r="J142" s="28">
        <f t="shared" si="178"/>
        <v>0</v>
      </c>
      <c r="K142" s="28">
        <f t="shared" si="178"/>
        <v>0</v>
      </c>
      <c r="L142" s="28">
        <f t="shared" si="178"/>
        <v>0</v>
      </c>
      <c r="M142" s="28">
        <f t="shared" si="178"/>
        <v>0</v>
      </c>
      <c r="N142" s="28">
        <f t="shared" si="179"/>
        <v>0</v>
      </c>
      <c r="O142" s="28">
        <f t="shared" si="179"/>
        <v>0</v>
      </c>
      <c r="P142" s="28">
        <f t="shared" si="179"/>
        <v>0</v>
      </c>
      <c r="Q142" s="28">
        <f t="shared" si="179"/>
        <v>0</v>
      </c>
      <c r="R142" s="28">
        <f t="shared" si="179"/>
        <v>0</v>
      </c>
      <c r="S142" s="28">
        <f t="shared" si="179"/>
        <v>0</v>
      </c>
      <c r="T142" s="28">
        <f t="shared" si="179"/>
        <v>0</v>
      </c>
      <c r="U142" s="28">
        <f t="shared" si="179"/>
        <v>0</v>
      </c>
      <c r="V142" s="28">
        <f t="shared" si="179"/>
        <v>0</v>
      </c>
      <c r="W142" s="28">
        <f t="shared" si="179"/>
        <v>0</v>
      </c>
      <c r="X142" s="28">
        <f t="shared" si="180"/>
        <v>0</v>
      </c>
      <c r="Y142" s="28">
        <f t="shared" si="180"/>
        <v>0</v>
      </c>
      <c r="Z142" s="28">
        <f t="shared" si="180"/>
        <v>0</v>
      </c>
      <c r="AA142" s="28">
        <f t="shared" si="180"/>
        <v>0</v>
      </c>
      <c r="AB142" s="28">
        <f t="shared" si="180"/>
        <v>0</v>
      </c>
      <c r="AC142" s="28">
        <f t="shared" si="180"/>
        <v>0</v>
      </c>
      <c r="AD142" s="28">
        <f t="shared" si="180"/>
        <v>0</v>
      </c>
      <c r="AE142" s="28">
        <f t="shared" si="180"/>
        <v>0</v>
      </c>
      <c r="AF142" s="28">
        <f t="shared" si="180"/>
        <v>0</v>
      </c>
      <c r="AG142" s="28">
        <f t="shared" si="180"/>
        <v>0</v>
      </c>
    </row>
    <row r="143" spans="2:33">
      <c r="B143" t="str">
        <f>C122</f>
        <v>23 Kontinentalsokkelen</v>
      </c>
      <c r="C143" s="10" t="s">
        <v>715</v>
      </c>
      <c r="D143" s="28">
        <f t="shared" ref="D143:M148" si="181">_xlfn.XLOOKUP($C143,$C$296:$C$322,D$296:D$322,"-")</f>
        <v>0</v>
      </c>
      <c r="E143" s="28">
        <f t="shared" si="181"/>
        <v>0</v>
      </c>
      <c r="F143" s="28">
        <f t="shared" si="181"/>
        <v>0</v>
      </c>
      <c r="G143" s="28">
        <f t="shared" si="181"/>
        <v>0</v>
      </c>
      <c r="H143" s="28">
        <f t="shared" si="181"/>
        <v>0</v>
      </c>
      <c r="I143" s="28">
        <f t="shared" si="181"/>
        <v>0</v>
      </c>
      <c r="J143" s="28">
        <f t="shared" si="181"/>
        <v>0</v>
      </c>
      <c r="K143" s="28">
        <f t="shared" si="181"/>
        <v>0</v>
      </c>
      <c r="L143" s="28">
        <f t="shared" si="181"/>
        <v>0</v>
      </c>
      <c r="M143" s="28">
        <f t="shared" si="181"/>
        <v>0</v>
      </c>
      <c r="N143" s="28">
        <f t="shared" ref="N143:W148" si="182">_xlfn.XLOOKUP($C143,$C$296:$C$322,N$296:N$322,"-")</f>
        <v>0</v>
      </c>
      <c r="O143" s="28">
        <f t="shared" si="182"/>
        <v>0</v>
      </c>
      <c r="P143" s="28">
        <f t="shared" si="182"/>
        <v>0</v>
      </c>
      <c r="Q143" s="28">
        <f t="shared" si="182"/>
        <v>0</v>
      </c>
      <c r="R143" s="28">
        <f t="shared" si="182"/>
        <v>0</v>
      </c>
      <c r="S143" s="28">
        <f t="shared" si="182"/>
        <v>0</v>
      </c>
      <c r="T143" s="28">
        <f t="shared" si="182"/>
        <v>0</v>
      </c>
      <c r="U143" s="28">
        <f t="shared" si="182"/>
        <v>0</v>
      </c>
      <c r="V143" s="28">
        <f t="shared" si="182"/>
        <v>0</v>
      </c>
      <c r="W143" s="28">
        <f t="shared" si="182"/>
        <v>0</v>
      </c>
      <c r="X143" s="28">
        <f t="shared" ref="X143:AG148" si="183">_xlfn.XLOOKUP($C143,$C$296:$C$322,X$296:X$322,"-")</f>
        <v>0</v>
      </c>
      <c r="Y143" s="28">
        <f t="shared" si="183"/>
        <v>0</v>
      </c>
      <c r="Z143" s="28">
        <f t="shared" si="183"/>
        <v>0</v>
      </c>
      <c r="AA143" s="28">
        <f t="shared" si="183"/>
        <v>0</v>
      </c>
      <c r="AB143" s="28">
        <f t="shared" si="183"/>
        <v>0</v>
      </c>
      <c r="AC143" s="28">
        <f t="shared" si="183"/>
        <v>0</v>
      </c>
      <c r="AD143" s="28">
        <f t="shared" si="183"/>
        <v>0</v>
      </c>
      <c r="AE143" s="28">
        <f t="shared" si="183"/>
        <v>0</v>
      </c>
      <c r="AF143" s="28">
        <f t="shared" si="183"/>
        <v>0</v>
      </c>
      <c r="AG143" s="28">
        <f t="shared" si="183"/>
        <v>0</v>
      </c>
    </row>
    <row r="144" spans="2:33">
      <c r="B144" t="str">
        <f>C122</f>
        <v>23 Kontinentalsokkelen</v>
      </c>
      <c r="C144" s="10" t="s">
        <v>733</v>
      </c>
      <c r="D144" s="28">
        <f t="shared" si="181"/>
        <v>19184</v>
      </c>
      <c r="E144" s="28">
        <f t="shared" si="181"/>
        <v>18335</v>
      </c>
      <c r="F144" s="28">
        <f t="shared" si="181"/>
        <v>18382</v>
      </c>
      <c r="G144" s="28">
        <f t="shared" si="181"/>
        <v>15694</v>
      </c>
      <c r="H144" s="28">
        <f t="shared" si="181"/>
        <v>16195</v>
      </c>
      <c r="I144" s="28">
        <f t="shared" si="181"/>
        <v>17267</v>
      </c>
      <c r="J144" s="28">
        <f t="shared" si="181"/>
        <v>17347</v>
      </c>
      <c r="K144" s="28">
        <f t="shared" si="181"/>
        <v>16951</v>
      </c>
      <c r="L144" s="28">
        <f t="shared" si="181"/>
        <v>17725</v>
      </c>
      <c r="M144" s="28">
        <f t="shared" si="181"/>
        <v>17632</v>
      </c>
      <c r="N144" s="28">
        <f t="shared" si="182"/>
        <v>17827</v>
      </c>
      <c r="O144" s="28">
        <f t="shared" si="182"/>
        <v>18740</v>
      </c>
      <c r="P144" s="28">
        <f t="shared" si="182"/>
        <v>18570</v>
      </c>
      <c r="Q144" s="28">
        <f t="shared" si="182"/>
        <v>16097</v>
      </c>
      <c r="R144" s="28">
        <f t="shared" si="182"/>
        <v>16276</v>
      </c>
      <c r="S144" s="28">
        <f t="shared" si="182"/>
        <v>226</v>
      </c>
      <c r="T144" s="28">
        <f t="shared" si="182"/>
        <v>251</v>
      </c>
      <c r="U144" s="28">
        <f t="shared" si="182"/>
        <v>260</v>
      </c>
      <c r="V144" s="28">
        <f t="shared" si="182"/>
        <v>243</v>
      </c>
      <c r="W144" s="28">
        <f t="shared" si="182"/>
        <v>298</v>
      </c>
      <c r="X144" s="28">
        <f t="shared" si="183"/>
        <v>383</v>
      </c>
      <c r="Y144" s="28">
        <f t="shared" si="183"/>
        <v>400</v>
      </c>
      <c r="Z144" s="28">
        <f t="shared" si="183"/>
        <v>398</v>
      </c>
      <c r="AA144" s="28">
        <f t="shared" si="183"/>
        <v>396</v>
      </c>
      <c r="AB144" s="28">
        <f t="shared" si="183"/>
        <v>391</v>
      </c>
      <c r="AC144" s="28">
        <f t="shared" si="183"/>
        <v>448</v>
      </c>
      <c r="AD144" s="28">
        <f t="shared" si="183"/>
        <v>468</v>
      </c>
      <c r="AE144" s="28">
        <f t="shared" si="183"/>
        <v>455</v>
      </c>
      <c r="AF144" s="28">
        <f t="shared" si="183"/>
        <v>444</v>
      </c>
      <c r="AG144" s="28">
        <f t="shared" si="183"/>
        <v>506</v>
      </c>
    </row>
    <row r="145" spans="2:48">
      <c r="B145" t="str">
        <f>C122</f>
        <v>23 Kontinentalsokkelen</v>
      </c>
      <c r="C145" s="10" t="s">
        <v>96</v>
      </c>
      <c r="D145" s="28">
        <f t="shared" si="181"/>
        <v>0</v>
      </c>
      <c r="E145" s="28">
        <f t="shared" si="181"/>
        <v>0</v>
      </c>
      <c r="F145" s="28">
        <f t="shared" si="181"/>
        <v>0</v>
      </c>
      <c r="G145" s="28">
        <f t="shared" si="181"/>
        <v>0</v>
      </c>
      <c r="H145" s="28">
        <f t="shared" si="181"/>
        <v>0</v>
      </c>
      <c r="I145" s="28">
        <f t="shared" si="181"/>
        <v>0</v>
      </c>
      <c r="J145" s="28">
        <f t="shared" si="181"/>
        <v>0</v>
      </c>
      <c r="K145" s="28">
        <f t="shared" si="181"/>
        <v>0</v>
      </c>
      <c r="L145" s="28">
        <f t="shared" si="181"/>
        <v>0</v>
      </c>
      <c r="M145" s="28">
        <f t="shared" si="181"/>
        <v>0</v>
      </c>
      <c r="N145" s="28">
        <f t="shared" si="182"/>
        <v>0</v>
      </c>
      <c r="O145" s="28">
        <f t="shared" si="182"/>
        <v>0</v>
      </c>
      <c r="P145" s="28">
        <f t="shared" si="182"/>
        <v>0</v>
      </c>
      <c r="Q145" s="28">
        <f t="shared" si="182"/>
        <v>0</v>
      </c>
      <c r="R145" s="28">
        <f t="shared" si="182"/>
        <v>0</v>
      </c>
      <c r="S145" s="28">
        <f t="shared" si="182"/>
        <v>0</v>
      </c>
      <c r="T145" s="28">
        <f t="shared" si="182"/>
        <v>0</v>
      </c>
      <c r="U145" s="28">
        <f t="shared" si="182"/>
        <v>0</v>
      </c>
      <c r="V145" s="28">
        <f t="shared" si="182"/>
        <v>0</v>
      </c>
      <c r="W145" s="28">
        <f t="shared" si="182"/>
        <v>0</v>
      </c>
      <c r="X145" s="28">
        <f t="shared" si="183"/>
        <v>0</v>
      </c>
      <c r="Y145" s="28">
        <f t="shared" si="183"/>
        <v>0</v>
      </c>
      <c r="Z145" s="28">
        <f t="shared" si="183"/>
        <v>0</v>
      </c>
      <c r="AA145" s="28">
        <f t="shared" si="183"/>
        <v>0</v>
      </c>
      <c r="AB145" s="28">
        <f t="shared" si="183"/>
        <v>0</v>
      </c>
      <c r="AC145" s="28">
        <f t="shared" si="183"/>
        <v>0</v>
      </c>
      <c r="AD145" s="28">
        <f t="shared" si="183"/>
        <v>0</v>
      </c>
      <c r="AE145" s="28">
        <f t="shared" si="183"/>
        <v>0</v>
      </c>
      <c r="AF145" s="28">
        <f t="shared" si="183"/>
        <v>0</v>
      </c>
      <c r="AG145" s="28">
        <f t="shared" si="183"/>
        <v>0</v>
      </c>
    </row>
    <row r="146" spans="2:48">
      <c r="B146" t="str">
        <f>C122</f>
        <v>23 Kontinentalsokkelen</v>
      </c>
      <c r="C146" s="10" t="s">
        <v>716</v>
      </c>
      <c r="D146" s="28">
        <f t="shared" si="181"/>
        <v>0</v>
      </c>
      <c r="E146" s="28">
        <f t="shared" si="181"/>
        <v>0</v>
      </c>
      <c r="F146" s="28">
        <f t="shared" si="181"/>
        <v>0</v>
      </c>
      <c r="G146" s="28">
        <f t="shared" si="181"/>
        <v>0</v>
      </c>
      <c r="H146" s="28">
        <f t="shared" si="181"/>
        <v>0</v>
      </c>
      <c r="I146" s="28">
        <f t="shared" si="181"/>
        <v>0</v>
      </c>
      <c r="J146" s="28">
        <f t="shared" si="181"/>
        <v>0</v>
      </c>
      <c r="K146" s="28">
        <f t="shared" si="181"/>
        <v>0</v>
      </c>
      <c r="L146" s="28">
        <f t="shared" si="181"/>
        <v>0</v>
      </c>
      <c r="M146" s="28">
        <f t="shared" si="181"/>
        <v>0</v>
      </c>
      <c r="N146" s="28">
        <f t="shared" si="182"/>
        <v>0</v>
      </c>
      <c r="O146" s="28">
        <f t="shared" si="182"/>
        <v>0</v>
      </c>
      <c r="P146" s="28">
        <f t="shared" si="182"/>
        <v>0</v>
      </c>
      <c r="Q146" s="28">
        <f t="shared" si="182"/>
        <v>0</v>
      </c>
      <c r="R146" s="28">
        <f t="shared" si="182"/>
        <v>0</v>
      </c>
      <c r="S146" s="28">
        <f t="shared" si="182"/>
        <v>0</v>
      </c>
      <c r="T146" s="28">
        <f t="shared" si="182"/>
        <v>0</v>
      </c>
      <c r="U146" s="28">
        <f t="shared" si="182"/>
        <v>0</v>
      </c>
      <c r="V146" s="28">
        <f t="shared" si="182"/>
        <v>0</v>
      </c>
      <c r="W146" s="28">
        <f t="shared" si="182"/>
        <v>0</v>
      </c>
      <c r="X146" s="28">
        <f t="shared" si="183"/>
        <v>0</v>
      </c>
      <c r="Y146" s="28">
        <f t="shared" si="183"/>
        <v>0</v>
      </c>
      <c r="Z146" s="28">
        <f t="shared" si="183"/>
        <v>0</v>
      </c>
      <c r="AA146" s="28">
        <f t="shared" si="183"/>
        <v>0</v>
      </c>
      <c r="AB146" s="28">
        <f t="shared" si="183"/>
        <v>0</v>
      </c>
      <c r="AC146" s="28">
        <f t="shared" si="183"/>
        <v>0</v>
      </c>
      <c r="AD146" s="28">
        <f t="shared" si="183"/>
        <v>0</v>
      </c>
      <c r="AE146" s="28">
        <f t="shared" si="183"/>
        <v>0</v>
      </c>
      <c r="AF146" s="28">
        <f t="shared" si="183"/>
        <v>0</v>
      </c>
      <c r="AG146" s="28">
        <f t="shared" si="183"/>
        <v>0</v>
      </c>
    </row>
    <row r="147" spans="2:48">
      <c r="B147" t="str">
        <f>C122</f>
        <v>23 Kontinentalsokkelen</v>
      </c>
      <c r="C147" s="37" t="s">
        <v>744</v>
      </c>
      <c r="D147" s="40">
        <f t="shared" si="181"/>
        <v>0</v>
      </c>
      <c r="E147" s="40">
        <f t="shared" si="181"/>
        <v>0</v>
      </c>
      <c r="F147" s="40">
        <f t="shared" si="181"/>
        <v>0</v>
      </c>
      <c r="G147" s="40">
        <f t="shared" si="181"/>
        <v>0</v>
      </c>
      <c r="H147" s="40">
        <f t="shared" si="181"/>
        <v>0</v>
      </c>
      <c r="I147" s="40">
        <f t="shared" si="181"/>
        <v>0</v>
      </c>
      <c r="J147" s="40">
        <f t="shared" si="181"/>
        <v>0</v>
      </c>
      <c r="K147" s="40">
        <f t="shared" si="181"/>
        <v>0</v>
      </c>
      <c r="L147" s="40">
        <f t="shared" si="181"/>
        <v>0</v>
      </c>
      <c r="M147" s="40">
        <f t="shared" si="181"/>
        <v>0</v>
      </c>
      <c r="N147" s="40">
        <f t="shared" si="182"/>
        <v>0</v>
      </c>
      <c r="O147" s="40">
        <f t="shared" si="182"/>
        <v>0</v>
      </c>
      <c r="P147" s="40">
        <f t="shared" si="182"/>
        <v>0</v>
      </c>
      <c r="Q147" s="40">
        <f t="shared" si="182"/>
        <v>0</v>
      </c>
      <c r="R147" s="40">
        <f t="shared" si="182"/>
        <v>0</v>
      </c>
      <c r="S147" s="40">
        <f t="shared" si="182"/>
        <v>0</v>
      </c>
      <c r="T147" s="40">
        <f t="shared" si="182"/>
        <v>0</v>
      </c>
      <c r="U147" s="40">
        <f t="shared" si="182"/>
        <v>0</v>
      </c>
      <c r="V147" s="40">
        <f t="shared" si="182"/>
        <v>0</v>
      </c>
      <c r="W147" s="40">
        <f t="shared" si="182"/>
        <v>0</v>
      </c>
      <c r="X147" s="40">
        <f t="shared" si="183"/>
        <v>0</v>
      </c>
      <c r="Y147" s="40">
        <f t="shared" si="183"/>
        <v>0</v>
      </c>
      <c r="Z147" s="40">
        <f t="shared" si="183"/>
        <v>0</v>
      </c>
      <c r="AA147" s="40">
        <f t="shared" si="183"/>
        <v>0</v>
      </c>
      <c r="AB147" s="40">
        <f t="shared" si="183"/>
        <v>0</v>
      </c>
      <c r="AC147" s="40">
        <f t="shared" si="183"/>
        <v>0</v>
      </c>
      <c r="AD147" s="40">
        <f t="shared" si="183"/>
        <v>0</v>
      </c>
      <c r="AE147" s="40">
        <f t="shared" si="183"/>
        <v>0</v>
      </c>
      <c r="AF147" s="40">
        <f t="shared" si="183"/>
        <v>0</v>
      </c>
      <c r="AG147" s="40">
        <f t="shared" si="183"/>
        <v>0</v>
      </c>
    </row>
    <row r="148" spans="2:48">
      <c r="B148" t="str">
        <f>C122</f>
        <v>23 Kontinentalsokkelen</v>
      </c>
      <c r="C148" s="20" t="s">
        <v>713</v>
      </c>
      <c r="D148" s="29">
        <f t="shared" si="181"/>
        <v>643591</v>
      </c>
      <c r="E148" s="29">
        <f t="shared" si="181"/>
        <v>444168</v>
      </c>
      <c r="F148" s="29">
        <f t="shared" si="181"/>
        <v>491326</v>
      </c>
      <c r="G148" s="29">
        <f t="shared" si="181"/>
        <v>615322</v>
      </c>
      <c r="H148" s="29">
        <f t="shared" si="181"/>
        <v>646753</v>
      </c>
      <c r="I148" s="29">
        <f t="shared" si="181"/>
        <v>624315</v>
      </c>
      <c r="J148" s="29">
        <f t="shared" si="181"/>
        <v>580337</v>
      </c>
      <c r="K148" s="29">
        <f t="shared" si="181"/>
        <v>449386</v>
      </c>
      <c r="L148" s="29">
        <f t="shared" si="181"/>
        <v>361249</v>
      </c>
      <c r="M148" s="29">
        <f t="shared" si="181"/>
        <v>466071</v>
      </c>
      <c r="N148" s="29">
        <f t="shared" si="182"/>
        <v>590952</v>
      </c>
      <c r="O148" s="29">
        <f t="shared" si="182"/>
        <v>469150</v>
      </c>
      <c r="P148" s="29">
        <f t="shared" si="182"/>
        <v>341087</v>
      </c>
      <c r="Q148" s="29">
        <f t="shared" si="182"/>
        <v>953522</v>
      </c>
      <c r="R148" s="29">
        <f t="shared" si="182"/>
        <v>1966351</v>
      </c>
      <c r="S148" s="29">
        <f t="shared" si="182"/>
        <v>14592</v>
      </c>
      <c r="T148" s="29">
        <f t="shared" si="182"/>
        <v>16101</v>
      </c>
      <c r="U148" s="29">
        <f t="shared" si="182"/>
        <v>17319</v>
      </c>
      <c r="V148" s="29">
        <f t="shared" si="182"/>
        <v>21107</v>
      </c>
      <c r="W148" s="29">
        <f t="shared" si="182"/>
        <v>22762</v>
      </c>
      <c r="X148" s="29">
        <f t="shared" si="183"/>
        <v>25409</v>
      </c>
      <c r="Y148" s="29">
        <f t="shared" si="183"/>
        <v>27017</v>
      </c>
      <c r="Z148" s="29">
        <f t="shared" si="183"/>
        <v>9708</v>
      </c>
      <c r="AA148" s="29">
        <f t="shared" si="183"/>
        <v>9302</v>
      </c>
      <c r="AB148" s="29">
        <f t="shared" si="183"/>
        <v>9611</v>
      </c>
      <c r="AC148" s="29">
        <f t="shared" si="183"/>
        <v>10424</v>
      </c>
      <c r="AD148" s="29">
        <f t="shared" si="183"/>
        <v>11461</v>
      </c>
      <c r="AE148" s="29">
        <f t="shared" si="183"/>
        <v>12145</v>
      </c>
      <c r="AF148" s="29">
        <f t="shared" si="183"/>
        <v>12268</v>
      </c>
      <c r="AG148" s="29">
        <f t="shared" si="183"/>
        <v>13626</v>
      </c>
    </row>
    <row r="149" spans="2:48">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row>
    <row r="150" spans="2:48">
      <c r="B150" t="str">
        <f>C150</f>
        <v>Landet uten sokkelen</v>
      </c>
      <c r="C150" s="11" t="s">
        <v>838</v>
      </c>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row>
    <row r="151" spans="2:48">
      <c r="B151" t="str">
        <f>C150</f>
        <v>Landet uten sokkelen</v>
      </c>
      <c r="C151" s="10" t="s">
        <v>717</v>
      </c>
      <c r="D151" s="21">
        <f t="shared" ref="D151:M160" si="184">IFERROR(_xlfn.XLOOKUP($C151,$C$37:$C$62,D$37:D$62)-_xlfn.XLOOKUP($C151,$C$122:$C$148,D$122:D$148),"-")</f>
        <v>42673</v>
      </c>
      <c r="E151" s="21">
        <f t="shared" si="184"/>
        <v>54132</v>
      </c>
      <c r="F151" s="21">
        <f t="shared" si="184"/>
        <v>56754</v>
      </c>
      <c r="G151" s="21">
        <f t="shared" si="184"/>
        <v>54710</v>
      </c>
      <c r="H151" s="21">
        <f t="shared" si="184"/>
        <v>59717</v>
      </c>
      <c r="I151" s="21">
        <f t="shared" si="184"/>
        <v>70204</v>
      </c>
      <c r="J151" s="21">
        <f t="shared" si="184"/>
        <v>70528</v>
      </c>
      <c r="K151" s="21">
        <f t="shared" si="184"/>
        <v>85971</v>
      </c>
      <c r="L151" s="21">
        <f t="shared" si="184"/>
        <v>71048</v>
      </c>
      <c r="M151" s="21">
        <f t="shared" si="184"/>
        <v>64611</v>
      </c>
      <c r="N151" s="21">
        <f t="shared" ref="N151:W160" si="185">IFERROR(_xlfn.XLOOKUP($C151,$C$37:$C$62,N$37:N$62)-_xlfn.XLOOKUP($C151,$C$122:$C$148,N$122:N$148),"-")</f>
        <v>62257</v>
      </c>
      <c r="O151" s="21">
        <f t="shared" si="185"/>
        <v>73911</v>
      </c>
      <c r="P151" s="21">
        <f t="shared" si="185"/>
        <v>80917</v>
      </c>
      <c r="Q151" s="21">
        <f t="shared" si="185"/>
        <v>78004</v>
      </c>
      <c r="R151" s="21">
        <f t="shared" si="185"/>
        <v>105017</v>
      </c>
      <c r="S151" s="26">
        <f t="shared" si="185"/>
        <v>30202</v>
      </c>
      <c r="T151" s="26">
        <f t="shared" si="185"/>
        <v>36126</v>
      </c>
      <c r="U151" s="26">
        <f t="shared" si="185"/>
        <v>37334</v>
      </c>
      <c r="V151" s="26">
        <f t="shared" si="185"/>
        <v>40799</v>
      </c>
      <c r="W151" s="26">
        <f t="shared" si="185"/>
        <v>47524</v>
      </c>
      <c r="X151" s="26">
        <f t="shared" ref="X151:AG160" si="186">IFERROR(_xlfn.XLOOKUP($C151,$C$37:$C$62,X$37:X$62)-_xlfn.XLOOKUP($C151,$C$122:$C$148,X$122:X$148),"-")</f>
        <v>53639</v>
      </c>
      <c r="Y151" s="26">
        <f t="shared" si="186"/>
        <v>55288</v>
      </c>
      <c r="Z151" s="26">
        <f t="shared" si="186"/>
        <v>68051</v>
      </c>
      <c r="AA151" s="26">
        <f t="shared" si="186"/>
        <v>60628</v>
      </c>
      <c r="AB151" s="26">
        <f t="shared" si="186"/>
        <v>57181</v>
      </c>
      <c r="AC151" s="26">
        <f t="shared" si="186"/>
        <v>59811</v>
      </c>
      <c r="AD151" s="26">
        <f t="shared" si="186"/>
        <v>66208</v>
      </c>
      <c r="AE151" s="26">
        <f t="shared" si="186"/>
        <v>67996</v>
      </c>
      <c r="AF151" s="26">
        <f t="shared" si="186"/>
        <v>70786</v>
      </c>
      <c r="AG151" s="26">
        <f t="shared" si="186"/>
        <v>77608</v>
      </c>
      <c r="AH151" s="21">
        <f>IFERROR(D151*$AH$4/S151,"-")</f>
        <v>1412919.674193762</v>
      </c>
      <c r="AI151" s="21">
        <f t="shared" ref="AI151:AI176" si="187">IFERROR(E151*$AH$4/T151,"-")</f>
        <v>1498422.1890051486</v>
      </c>
      <c r="AJ151" s="21">
        <f t="shared" ref="AJ151:AJ176" si="188">IFERROR(F151*$AH$4/U151,"-")</f>
        <v>1520169.2826913805</v>
      </c>
      <c r="AK151" s="21">
        <f t="shared" ref="AK151:AK176" si="189">IFERROR(G151*$AH$4/V151,"-")</f>
        <v>1340964.2393195911</v>
      </c>
      <c r="AL151" s="21">
        <f t="shared" ref="AL151:AL176" si="190">IFERROR(H151*$AH$4/W151,"-")</f>
        <v>1256565.1039474793</v>
      </c>
      <c r="AM151" s="21">
        <f t="shared" ref="AM151:AM176" si="191">IFERROR(I151*$AH$4/X151,"-")</f>
        <v>1308823.8035757565</v>
      </c>
      <c r="AN151" s="21">
        <f t="shared" ref="AN151:AN176" si="192">IFERROR(J151*$AH$4/Y151,"-")</f>
        <v>1275647.5184488497</v>
      </c>
      <c r="AO151" s="21">
        <f t="shared" ref="AO151:AO176" si="193">IFERROR(K151*$AH$4/Z151,"-")</f>
        <v>1263331.9128300834</v>
      </c>
      <c r="AP151" s="21">
        <f t="shared" ref="AP151:AP176" si="194">IFERROR(L151*$AH$4/AA151,"-")</f>
        <v>1171867.7838622418</v>
      </c>
      <c r="AQ151" s="21">
        <f t="shared" ref="AQ151:AQ176" si="195">IFERROR(M151*$AH$4/AB151,"-")</f>
        <v>1129938.2662073066</v>
      </c>
      <c r="AR151" s="21">
        <f t="shared" ref="AR151:AR176" si="196">IFERROR(N151*$AH$4/AC151,"-")</f>
        <v>1040895.4874521409</v>
      </c>
      <c r="AS151" s="21">
        <f t="shared" ref="AS151:AS176" si="197">IFERROR(O151*$AH$4/AD151,"-")</f>
        <v>1116345.4567423877</v>
      </c>
      <c r="AT151" s="21">
        <f t="shared" ref="AT151:AT176" si="198">IFERROR(P151*$AH$4/AE151,"-")</f>
        <v>1190025.8838755221</v>
      </c>
      <c r="AU151" s="21">
        <f t="shared" ref="AU151:AU176" si="199">IFERROR(Q151*$AH$4/AF151,"-")</f>
        <v>1101969.3159664341</v>
      </c>
      <c r="AV151" s="21">
        <f t="shared" ref="AV151:AV176" si="200">IFERROR(R151*$AH$4/AG151,"-")</f>
        <v>1353172.3533656325</v>
      </c>
    </row>
    <row r="152" spans="2:48">
      <c r="B152" t="str">
        <f>C150</f>
        <v>Landet uten sokkelen</v>
      </c>
      <c r="C152" s="10" t="s">
        <v>742</v>
      </c>
      <c r="D152" s="21">
        <f t="shared" si="184"/>
        <v>197357</v>
      </c>
      <c r="E152" s="21">
        <f t="shared" si="184"/>
        <v>210112</v>
      </c>
      <c r="F152" s="21">
        <f t="shared" si="184"/>
        <v>221767</v>
      </c>
      <c r="G152" s="21">
        <f t="shared" si="184"/>
        <v>238440</v>
      </c>
      <c r="H152" s="21">
        <f t="shared" si="184"/>
        <v>254323</v>
      </c>
      <c r="I152" s="21">
        <f t="shared" si="184"/>
        <v>270395</v>
      </c>
      <c r="J152" s="21">
        <f t="shared" si="184"/>
        <v>286294</v>
      </c>
      <c r="K152" s="21">
        <f t="shared" si="184"/>
        <v>301614</v>
      </c>
      <c r="L152" s="21">
        <f t="shared" si="184"/>
        <v>314019</v>
      </c>
      <c r="M152" s="21">
        <f t="shared" si="184"/>
        <v>328366</v>
      </c>
      <c r="N152" s="21">
        <f t="shared" si="185"/>
        <v>343447</v>
      </c>
      <c r="O152" s="21">
        <f t="shared" si="185"/>
        <v>360622</v>
      </c>
      <c r="P152" s="21">
        <f t="shared" si="185"/>
        <v>366823</v>
      </c>
      <c r="Q152" s="21">
        <f t="shared" si="185"/>
        <v>393144</v>
      </c>
      <c r="R152" s="21">
        <f t="shared" si="185"/>
        <v>417665</v>
      </c>
      <c r="S152" s="26">
        <f t="shared" si="185"/>
        <v>174942</v>
      </c>
      <c r="T152" s="26">
        <f t="shared" si="185"/>
        <v>187277</v>
      </c>
      <c r="U152" s="26">
        <f t="shared" si="185"/>
        <v>197325</v>
      </c>
      <c r="V152" s="26">
        <f t="shared" si="185"/>
        <v>212529</v>
      </c>
      <c r="W152" s="26">
        <f t="shared" si="185"/>
        <v>226494</v>
      </c>
      <c r="X152" s="26">
        <f t="shared" si="186"/>
        <v>241226</v>
      </c>
      <c r="Y152" s="26">
        <f t="shared" si="186"/>
        <v>254666</v>
      </c>
      <c r="Z152" s="26">
        <f t="shared" si="186"/>
        <v>267706</v>
      </c>
      <c r="AA152" s="26">
        <f t="shared" si="186"/>
        <v>277695</v>
      </c>
      <c r="AB152" s="26">
        <f t="shared" si="186"/>
        <v>290702</v>
      </c>
      <c r="AC152" s="26">
        <f t="shared" si="186"/>
        <v>305051</v>
      </c>
      <c r="AD152" s="26">
        <f t="shared" si="186"/>
        <v>321709</v>
      </c>
      <c r="AE152" s="26">
        <f t="shared" si="186"/>
        <v>328151</v>
      </c>
      <c r="AF152" s="26">
        <f t="shared" si="186"/>
        <v>349354</v>
      </c>
      <c r="AG152" s="26">
        <f t="shared" si="186"/>
        <v>371408</v>
      </c>
      <c r="AH152" s="21">
        <f t="shared" ref="AH152:AH176" si="201">IFERROR(D152*$AH$4/S152,"-")</f>
        <v>1128128.1796252471</v>
      </c>
      <c r="AI152" s="21">
        <f t="shared" si="187"/>
        <v>1121931.684082936</v>
      </c>
      <c r="AJ152" s="21">
        <f t="shared" si="188"/>
        <v>1123866.7173444824</v>
      </c>
      <c r="AK152" s="21">
        <f t="shared" si="189"/>
        <v>1121917.4794969158</v>
      </c>
      <c r="AL152" s="21">
        <f t="shared" si="190"/>
        <v>1122868.5969606258</v>
      </c>
      <c r="AM152" s="21">
        <f t="shared" si="191"/>
        <v>1120919.8013481135</v>
      </c>
      <c r="AN152" s="21">
        <f t="shared" si="192"/>
        <v>1124194.0423927812</v>
      </c>
      <c r="AO152" s="21">
        <f t="shared" si="193"/>
        <v>1126661.337437338</v>
      </c>
      <c r="AP152" s="21">
        <f t="shared" si="194"/>
        <v>1130805.3800032409</v>
      </c>
      <c r="AQ152" s="21">
        <f t="shared" si="195"/>
        <v>1129562.232113986</v>
      </c>
      <c r="AR152" s="21">
        <f t="shared" si="196"/>
        <v>1125867.4778971386</v>
      </c>
      <c r="AS152" s="21">
        <f t="shared" si="197"/>
        <v>1120957.1382833554</v>
      </c>
      <c r="AT152" s="21">
        <f t="shared" si="198"/>
        <v>1117848.1857437582</v>
      </c>
      <c r="AU152" s="21">
        <f t="shared" si="199"/>
        <v>1125345.6379489</v>
      </c>
      <c r="AV152" s="21">
        <f t="shared" si="200"/>
        <v>1124544.9747986041</v>
      </c>
    </row>
    <row r="153" spans="2:48">
      <c r="B153" t="str">
        <f>C150</f>
        <v>Landet uten sokkelen</v>
      </c>
      <c r="C153" s="10" t="s">
        <v>732</v>
      </c>
      <c r="D153" s="21">
        <f t="shared" si="184"/>
        <v>184899</v>
      </c>
      <c r="E153" s="21">
        <f t="shared" si="184"/>
        <v>170295</v>
      </c>
      <c r="F153" s="21">
        <f t="shared" si="184"/>
        <v>181877</v>
      </c>
      <c r="G153" s="21">
        <f t="shared" si="184"/>
        <v>184055</v>
      </c>
      <c r="H153" s="21">
        <f t="shared" si="184"/>
        <v>195196</v>
      </c>
      <c r="I153" s="21">
        <f t="shared" si="184"/>
        <v>194847</v>
      </c>
      <c r="J153" s="21">
        <f t="shared" si="184"/>
        <v>210433</v>
      </c>
      <c r="K153" s="21">
        <f t="shared" si="184"/>
        <v>216602</v>
      </c>
      <c r="L153" s="21">
        <f t="shared" si="184"/>
        <v>227142</v>
      </c>
      <c r="M153" s="21">
        <f t="shared" si="184"/>
        <v>233443</v>
      </c>
      <c r="N153" s="21">
        <f t="shared" si="185"/>
        <v>251022</v>
      </c>
      <c r="O153" s="21">
        <f t="shared" si="185"/>
        <v>260554</v>
      </c>
      <c r="P153" s="21">
        <f t="shared" si="185"/>
        <v>281534</v>
      </c>
      <c r="Q153" s="21">
        <f t="shared" si="185"/>
        <v>301172</v>
      </c>
      <c r="R153" s="21">
        <f t="shared" si="185"/>
        <v>318052</v>
      </c>
      <c r="S153" s="26">
        <f t="shared" si="185"/>
        <v>129920</v>
      </c>
      <c r="T153" s="26">
        <f t="shared" si="185"/>
        <v>130909</v>
      </c>
      <c r="U153" s="26">
        <f t="shared" si="185"/>
        <v>133623</v>
      </c>
      <c r="V153" s="26">
        <f t="shared" si="185"/>
        <v>137400</v>
      </c>
      <c r="W153" s="26">
        <f t="shared" si="185"/>
        <v>144526</v>
      </c>
      <c r="X153" s="26">
        <f t="shared" si="186"/>
        <v>150627</v>
      </c>
      <c r="Y153" s="26">
        <f t="shared" si="186"/>
        <v>154201</v>
      </c>
      <c r="Z153" s="26">
        <f t="shared" si="186"/>
        <v>159640</v>
      </c>
      <c r="AA153" s="26">
        <f t="shared" si="186"/>
        <v>163601</v>
      </c>
      <c r="AB153" s="26">
        <f t="shared" si="186"/>
        <v>169312</v>
      </c>
      <c r="AC153" s="26">
        <f t="shared" si="186"/>
        <v>174216</v>
      </c>
      <c r="AD153" s="26">
        <f t="shared" si="186"/>
        <v>179868</v>
      </c>
      <c r="AE153" s="26">
        <f t="shared" si="186"/>
        <v>179729</v>
      </c>
      <c r="AF153" s="26">
        <f t="shared" si="186"/>
        <v>193016</v>
      </c>
      <c r="AG153" s="26">
        <f t="shared" si="186"/>
        <v>204500</v>
      </c>
      <c r="AH153" s="21">
        <f t="shared" si="201"/>
        <v>1423175.8004926108</v>
      </c>
      <c r="AI153" s="21">
        <f t="shared" si="187"/>
        <v>1300865.4867121435</v>
      </c>
      <c r="AJ153" s="21">
        <f t="shared" si="188"/>
        <v>1361120.4657880755</v>
      </c>
      <c r="AK153" s="21">
        <f t="shared" si="189"/>
        <v>1339556.0407569141</v>
      </c>
      <c r="AL153" s="21">
        <f t="shared" si="190"/>
        <v>1350594.3567247416</v>
      </c>
      <c r="AM153" s="21">
        <f t="shared" si="191"/>
        <v>1293572.8654225338</v>
      </c>
      <c r="AN153" s="21">
        <f t="shared" si="192"/>
        <v>1364666.8958048262</v>
      </c>
      <c r="AO153" s="21">
        <f t="shared" si="193"/>
        <v>1356815.3345026309</v>
      </c>
      <c r="AP153" s="21">
        <f t="shared" si="194"/>
        <v>1388390.0465156082</v>
      </c>
      <c r="AQ153" s="21">
        <f t="shared" si="195"/>
        <v>1378774.0975240974</v>
      </c>
      <c r="AR153" s="21">
        <f t="shared" si="196"/>
        <v>1440866.5105386416</v>
      </c>
      <c r="AS153" s="21">
        <f t="shared" si="197"/>
        <v>1448584.5175350814</v>
      </c>
      <c r="AT153" s="21">
        <f t="shared" si="198"/>
        <v>1566436.1344023503</v>
      </c>
      <c r="AU153" s="21">
        <f t="shared" si="199"/>
        <v>1560347.3287188627</v>
      </c>
      <c r="AV153" s="21">
        <f t="shared" si="200"/>
        <v>1555266.5036674817</v>
      </c>
    </row>
    <row r="154" spans="2:48">
      <c r="B154" t="str">
        <f>C150</f>
        <v>Landet uten sokkelen</v>
      </c>
      <c r="C154" s="10" t="s">
        <v>3</v>
      </c>
      <c r="D154" s="21">
        <f t="shared" si="184"/>
        <v>204922</v>
      </c>
      <c r="E154" s="21">
        <f t="shared" si="184"/>
        <v>182306</v>
      </c>
      <c r="F154" s="21">
        <f t="shared" si="184"/>
        <v>189608</v>
      </c>
      <c r="G154" s="21">
        <f t="shared" si="184"/>
        <v>191953</v>
      </c>
      <c r="H154" s="21">
        <f t="shared" si="184"/>
        <v>200074</v>
      </c>
      <c r="I154" s="21">
        <f t="shared" si="184"/>
        <v>207342</v>
      </c>
      <c r="J154" s="21">
        <f t="shared" si="184"/>
        <v>217755</v>
      </c>
      <c r="K154" s="21">
        <f t="shared" si="184"/>
        <v>217910</v>
      </c>
      <c r="L154" s="21">
        <f t="shared" si="184"/>
        <v>207830</v>
      </c>
      <c r="M154" s="21">
        <f t="shared" si="184"/>
        <v>215260</v>
      </c>
      <c r="N154" s="21">
        <f t="shared" si="185"/>
        <v>218314</v>
      </c>
      <c r="O154" s="21">
        <f t="shared" si="185"/>
        <v>225746</v>
      </c>
      <c r="P154" s="21">
        <f t="shared" si="185"/>
        <v>228046</v>
      </c>
      <c r="Q154" s="21">
        <f t="shared" si="185"/>
        <v>242801</v>
      </c>
      <c r="R154" s="21">
        <f t="shared" si="185"/>
        <v>279965</v>
      </c>
      <c r="S154" s="26">
        <f t="shared" si="185"/>
        <v>131670</v>
      </c>
      <c r="T154" s="26">
        <f t="shared" si="185"/>
        <v>126139</v>
      </c>
      <c r="U154" s="26">
        <f t="shared" si="185"/>
        <v>123773</v>
      </c>
      <c r="V154" s="26">
        <f t="shared" si="185"/>
        <v>128966</v>
      </c>
      <c r="W154" s="26">
        <f t="shared" si="185"/>
        <v>137037</v>
      </c>
      <c r="X154" s="26">
        <f t="shared" si="186"/>
        <v>144124</v>
      </c>
      <c r="Y154" s="26">
        <f t="shared" si="186"/>
        <v>149789</v>
      </c>
      <c r="Z154" s="26">
        <f t="shared" si="186"/>
        <v>148300</v>
      </c>
      <c r="AA154" s="26">
        <f t="shared" si="186"/>
        <v>144339</v>
      </c>
      <c r="AB154" s="26">
        <f t="shared" si="186"/>
        <v>143716</v>
      </c>
      <c r="AC154" s="26">
        <f t="shared" si="186"/>
        <v>148898</v>
      </c>
      <c r="AD154" s="26">
        <f t="shared" si="186"/>
        <v>157989</v>
      </c>
      <c r="AE154" s="26">
        <f t="shared" si="186"/>
        <v>155325</v>
      </c>
      <c r="AF154" s="26">
        <f t="shared" si="186"/>
        <v>161717</v>
      </c>
      <c r="AG154" s="26">
        <f t="shared" si="186"/>
        <v>173152</v>
      </c>
      <c r="AH154" s="21">
        <f t="shared" si="201"/>
        <v>1556330.2194881141</v>
      </c>
      <c r="AI154" s="21">
        <f t="shared" si="187"/>
        <v>1445278.6212035927</v>
      </c>
      <c r="AJ154" s="21">
        <f t="shared" si="188"/>
        <v>1531901.1416060044</v>
      </c>
      <c r="AK154" s="21">
        <f t="shared" si="189"/>
        <v>1488400.0434222973</v>
      </c>
      <c r="AL154" s="21">
        <f t="shared" si="190"/>
        <v>1459999.8540540147</v>
      </c>
      <c r="AM154" s="21">
        <f t="shared" si="191"/>
        <v>1438636.1744053732</v>
      </c>
      <c r="AN154" s="21">
        <f t="shared" si="192"/>
        <v>1453744.9345412548</v>
      </c>
      <c r="AO154" s="21">
        <f t="shared" si="193"/>
        <v>1469386.3789615645</v>
      </c>
      <c r="AP154" s="21">
        <f t="shared" si="194"/>
        <v>1439874.1850781839</v>
      </c>
      <c r="AQ154" s="21">
        <f t="shared" si="195"/>
        <v>1497815.1354059395</v>
      </c>
      <c r="AR154" s="21">
        <f t="shared" si="196"/>
        <v>1466198.3371166838</v>
      </c>
      <c r="AS154" s="21">
        <f t="shared" si="197"/>
        <v>1428871.6303033757</v>
      </c>
      <c r="AT154" s="21">
        <f t="shared" si="198"/>
        <v>1468186.0614839853</v>
      </c>
      <c r="AU154" s="21">
        <f t="shared" si="199"/>
        <v>1501394.4112245466</v>
      </c>
      <c r="AV154" s="21">
        <f t="shared" si="200"/>
        <v>1616874.1914618369</v>
      </c>
    </row>
    <row r="155" spans="2:48">
      <c r="B155" t="str">
        <f>C150</f>
        <v>Landet uten sokkelen</v>
      </c>
      <c r="C155" s="10" t="s">
        <v>741</v>
      </c>
      <c r="D155" s="21">
        <f t="shared" si="184"/>
        <v>117765</v>
      </c>
      <c r="E155" s="21">
        <f t="shared" si="184"/>
        <v>127680</v>
      </c>
      <c r="F155" s="21">
        <f t="shared" si="184"/>
        <v>135790</v>
      </c>
      <c r="G155" s="21">
        <f t="shared" si="184"/>
        <v>143789</v>
      </c>
      <c r="H155" s="21">
        <f t="shared" si="184"/>
        <v>153643</v>
      </c>
      <c r="I155" s="21">
        <f t="shared" si="184"/>
        <v>159395</v>
      </c>
      <c r="J155" s="21">
        <f t="shared" si="184"/>
        <v>170570</v>
      </c>
      <c r="K155" s="21">
        <f t="shared" si="184"/>
        <v>180578</v>
      </c>
      <c r="L155" s="21">
        <f t="shared" si="184"/>
        <v>187326</v>
      </c>
      <c r="M155" s="21">
        <f t="shared" si="184"/>
        <v>195846</v>
      </c>
      <c r="N155" s="21">
        <f t="shared" si="185"/>
        <v>206704</v>
      </c>
      <c r="O155" s="21">
        <f t="shared" si="185"/>
        <v>217360</v>
      </c>
      <c r="P155" s="21">
        <f t="shared" si="185"/>
        <v>227729</v>
      </c>
      <c r="Q155" s="21">
        <f t="shared" si="185"/>
        <v>241243</v>
      </c>
      <c r="R155" s="21">
        <f t="shared" si="185"/>
        <v>258067</v>
      </c>
      <c r="S155" s="26">
        <f t="shared" si="185"/>
        <v>84888</v>
      </c>
      <c r="T155" s="26">
        <f t="shared" si="185"/>
        <v>91483</v>
      </c>
      <c r="U155" s="26">
        <f t="shared" si="185"/>
        <v>97002</v>
      </c>
      <c r="V155" s="26">
        <f t="shared" si="185"/>
        <v>102522</v>
      </c>
      <c r="W155" s="26">
        <f t="shared" si="185"/>
        <v>108622</v>
      </c>
      <c r="X155" s="26">
        <f t="shared" si="186"/>
        <v>113435</v>
      </c>
      <c r="Y155" s="26">
        <f t="shared" si="186"/>
        <v>120923</v>
      </c>
      <c r="Z155" s="26">
        <f t="shared" si="186"/>
        <v>126277</v>
      </c>
      <c r="AA155" s="26">
        <f t="shared" si="186"/>
        <v>130887</v>
      </c>
      <c r="AB155" s="26">
        <f t="shared" si="186"/>
        <v>136504</v>
      </c>
      <c r="AC155" s="26">
        <f t="shared" si="186"/>
        <v>143029</v>
      </c>
      <c r="AD155" s="26">
        <f t="shared" si="186"/>
        <v>148944</v>
      </c>
      <c r="AE155" s="26">
        <f t="shared" si="186"/>
        <v>153929</v>
      </c>
      <c r="AF155" s="26">
        <f t="shared" si="186"/>
        <v>161561</v>
      </c>
      <c r="AG155" s="26">
        <f t="shared" si="186"/>
        <v>170420</v>
      </c>
      <c r="AH155" s="21">
        <f t="shared" si="201"/>
        <v>1387298.5581000848</v>
      </c>
      <c r="AI155" s="21">
        <f t="shared" si="187"/>
        <v>1395669.1407146682</v>
      </c>
      <c r="AJ155" s="21">
        <f t="shared" si="188"/>
        <v>1399868.0439578565</v>
      </c>
      <c r="AK155" s="21">
        <f t="shared" si="189"/>
        <v>1402518.4838376152</v>
      </c>
      <c r="AL155" s="21">
        <f t="shared" si="190"/>
        <v>1414474.0476146636</v>
      </c>
      <c r="AM155" s="21">
        <f t="shared" si="191"/>
        <v>1405165.954070613</v>
      </c>
      <c r="AN155" s="21">
        <f t="shared" si="192"/>
        <v>1410567.0550681013</v>
      </c>
      <c r="AO155" s="21">
        <f t="shared" si="193"/>
        <v>1430014.9670961457</v>
      </c>
      <c r="AP155" s="21">
        <f t="shared" si="194"/>
        <v>1431204.0156776456</v>
      </c>
      <c r="AQ155" s="21">
        <f t="shared" si="195"/>
        <v>1434727.1874816855</v>
      </c>
      <c r="AR155" s="21">
        <f t="shared" si="196"/>
        <v>1445189.43710716</v>
      </c>
      <c r="AS155" s="21">
        <f t="shared" si="197"/>
        <v>1459340.4232463208</v>
      </c>
      <c r="AT155" s="21">
        <f t="shared" si="198"/>
        <v>1479441.820579618</v>
      </c>
      <c r="AU155" s="21">
        <f t="shared" si="199"/>
        <v>1493200.7105675256</v>
      </c>
      <c r="AV155" s="21">
        <f t="shared" si="200"/>
        <v>1514299.9647928646</v>
      </c>
    </row>
    <row r="156" spans="2:48">
      <c r="B156" t="str">
        <f>C150</f>
        <v>Landet uten sokkelen</v>
      </c>
      <c r="C156" s="10" t="s">
        <v>15</v>
      </c>
      <c r="D156" s="21">
        <f t="shared" si="184"/>
        <v>124144</v>
      </c>
      <c r="E156" s="21">
        <f t="shared" si="184"/>
        <v>121604</v>
      </c>
      <c r="F156" s="21">
        <f t="shared" si="184"/>
        <v>123752</v>
      </c>
      <c r="G156" s="21">
        <f t="shared" si="184"/>
        <v>135498</v>
      </c>
      <c r="H156" s="21">
        <f t="shared" si="184"/>
        <v>153033</v>
      </c>
      <c r="I156" s="21">
        <f t="shared" si="184"/>
        <v>159061</v>
      </c>
      <c r="J156" s="21">
        <f t="shared" si="184"/>
        <v>167843</v>
      </c>
      <c r="K156" s="21">
        <f t="shared" si="184"/>
        <v>176230</v>
      </c>
      <c r="L156" s="21">
        <f t="shared" si="184"/>
        <v>182792</v>
      </c>
      <c r="M156" s="21">
        <f t="shared" si="184"/>
        <v>194745</v>
      </c>
      <c r="N156" s="21">
        <f t="shared" si="185"/>
        <v>204689</v>
      </c>
      <c r="O156" s="21">
        <f t="shared" si="185"/>
        <v>215808</v>
      </c>
      <c r="P156" s="21">
        <f t="shared" si="185"/>
        <v>215671</v>
      </c>
      <c r="Q156" s="21">
        <f t="shared" si="185"/>
        <v>228148</v>
      </c>
      <c r="R156" s="21">
        <f t="shared" si="185"/>
        <v>247228</v>
      </c>
      <c r="S156" s="26">
        <f t="shared" si="185"/>
        <v>80065</v>
      </c>
      <c r="T156" s="26">
        <f t="shared" si="185"/>
        <v>79037</v>
      </c>
      <c r="U156" s="26">
        <f t="shared" si="185"/>
        <v>79914</v>
      </c>
      <c r="V156" s="26">
        <f t="shared" si="185"/>
        <v>86728</v>
      </c>
      <c r="W156" s="26">
        <f t="shared" si="185"/>
        <v>95794</v>
      </c>
      <c r="X156" s="26">
        <f t="shared" si="186"/>
        <v>102840</v>
      </c>
      <c r="Y156" s="26">
        <f t="shared" si="186"/>
        <v>108431</v>
      </c>
      <c r="Z156" s="26">
        <f t="shared" si="186"/>
        <v>114291</v>
      </c>
      <c r="AA156" s="26">
        <f t="shared" si="186"/>
        <v>120681</v>
      </c>
      <c r="AB156" s="26">
        <f t="shared" si="186"/>
        <v>129868</v>
      </c>
      <c r="AC156" s="26">
        <f t="shared" si="186"/>
        <v>139069</v>
      </c>
      <c r="AD156" s="26">
        <f t="shared" si="186"/>
        <v>148789</v>
      </c>
      <c r="AE156" s="26">
        <f t="shared" si="186"/>
        <v>151596</v>
      </c>
      <c r="AF156" s="26">
        <f t="shared" si="186"/>
        <v>159771</v>
      </c>
      <c r="AG156" s="26">
        <f t="shared" si="186"/>
        <v>174428</v>
      </c>
      <c r="AH156" s="21">
        <f t="shared" si="201"/>
        <v>1550540.1860987947</v>
      </c>
      <c r="AI156" s="21">
        <f t="shared" si="187"/>
        <v>1538570.5429102825</v>
      </c>
      <c r="AJ156" s="21">
        <f t="shared" si="188"/>
        <v>1548564.7070600896</v>
      </c>
      <c r="AK156" s="21">
        <f t="shared" si="189"/>
        <v>1562332.8106263259</v>
      </c>
      <c r="AL156" s="21">
        <f t="shared" si="190"/>
        <v>1597521.765455039</v>
      </c>
      <c r="AM156" s="21">
        <f t="shared" si="191"/>
        <v>1546684.1695838196</v>
      </c>
      <c r="AN156" s="21">
        <f t="shared" si="192"/>
        <v>1547924.4865398272</v>
      </c>
      <c r="AO156" s="21">
        <f t="shared" si="193"/>
        <v>1541941.1852201836</v>
      </c>
      <c r="AP156" s="21">
        <f t="shared" si="194"/>
        <v>1514670.9092566352</v>
      </c>
      <c r="AQ156" s="21">
        <f t="shared" si="195"/>
        <v>1499561.092801922</v>
      </c>
      <c r="AR156" s="21">
        <f t="shared" si="196"/>
        <v>1471852.102193875</v>
      </c>
      <c r="AS156" s="21">
        <f t="shared" si="197"/>
        <v>1450429.8032784681</v>
      </c>
      <c r="AT156" s="21">
        <f t="shared" si="198"/>
        <v>1422669.4635742367</v>
      </c>
      <c r="AU156" s="21">
        <f t="shared" si="199"/>
        <v>1427968.7803168285</v>
      </c>
      <c r="AV156" s="21">
        <f t="shared" si="200"/>
        <v>1417364.1846492535</v>
      </c>
    </row>
    <row r="157" spans="2:48">
      <c r="B157" t="str">
        <f>C150</f>
        <v>Landet uten sokkelen</v>
      </c>
      <c r="C157" s="10" t="s">
        <v>85</v>
      </c>
      <c r="D157" s="21">
        <f t="shared" si="184"/>
        <v>98460</v>
      </c>
      <c r="E157" s="21">
        <f t="shared" si="184"/>
        <v>106129</v>
      </c>
      <c r="F157" s="21">
        <f t="shared" si="184"/>
        <v>112623</v>
      </c>
      <c r="G157" s="21">
        <f t="shared" si="184"/>
        <v>118435</v>
      </c>
      <c r="H157" s="21">
        <f t="shared" si="184"/>
        <v>125315</v>
      </c>
      <c r="I157" s="21">
        <f t="shared" si="184"/>
        <v>132434</v>
      </c>
      <c r="J157" s="21">
        <f t="shared" si="184"/>
        <v>137387</v>
      </c>
      <c r="K157" s="21">
        <f t="shared" si="184"/>
        <v>143673</v>
      </c>
      <c r="L157" s="21">
        <f t="shared" si="184"/>
        <v>151046</v>
      </c>
      <c r="M157" s="21">
        <f t="shared" si="184"/>
        <v>157355</v>
      </c>
      <c r="N157" s="21">
        <f t="shared" si="185"/>
        <v>164420</v>
      </c>
      <c r="O157" s="21">
        <f t="shared" si="185"/>
        <v>173216</v>
      </c>
      <c r="P157" s="21">
        <f t="shared" si="185"/>
        <v>173859</v>
      </c>
      <c r="Q157" s="21">
        <f t="shared" si="185"/>
        <v>183257</v>
      </c>
      <c r="R157" s="21">
        <f t="shared" si="185"/>
        <v>193677</v>
      </c>
      <c r="S157" s="26">
        <f t="shared" si="185"/>
        <v>81721</v>
      </c>
      <c r="T157" s="26">
        <f t="shared" si="185"/>
        <v>88104</v>
      </c>
      <c r="U157" s="26">
        <f t="shared" si="185"/>
        <v>92450</v>
      </c>
      <c r="V157" s="26">
        <f t="shared" si="185"/>
        <v>96763</v>
      </c>
      <c r="W157" s="26">
        <f t="shared" si="185"/>
        <v>101448</v>
      </c>
      <c r="X157" s="26">
        <f t="shared" si="186"/>
        <v>107321</v>
      </c>
      <c r="Y157" s="26">
        <f t="shared" si="186"/>
        <v>111105</v>
      </c>
      <c r="Z157" s="26">
        <f t="shared" si="186"/>
        <v>116463</v>
      </c>
      <c r="AA157" s="26">
        <f t="shared" si="186"/>
        <v>122167</v>
      </c>
      <c r="AB157" s="26">
        <f t="shared" si="186"/>
        <v>127096</v>
      </c>
      <c r="AC157" s="26">
        <f t="shared" si="186"/>
        <v>132199</v>
      </c>
      <c r="AD157" s="26">
        <f t="shared" si="186"/>
        <v>138889</v>
      </c>
      <c r="AE157" s="26">
        <f t="shared" si="186"/>
        <v>139788</v>
      </c>
      <c r="AF157" s="26">
        <f t="shared" si="186"/>
        <v>145791</v>
      </c>
      <c r="AG157" s="26">
        <f t="shared" si="186"/>
        <v>153431</v>
      </c>
      <c r="AH157" s="21">
        <f t="shared" si="201"/>
        <v>1204831.0715727904</v>
      </c>
      <c r="AI157" s="21">
        <f t="shared" si="187"/>
        <v>1204587.7599200944</v>
      </c>
      <c r="AJ157" s="21">
        <f t="shared" si="188"/>
        <v>1218204.4348296376</v>
      </c>
      <c r="AK157" s="21">
        <f t="shared" si="189"/>
        <v>1223969.9058524435</v>
      </c>
      <c r="AL157" s="21">
        <f t="shared" si="190"/>
        <v>1235263.3861682832</v>
      </c>
      <c r="AM157" s="21">
        <f t="shared" si="191"/>
        <v>1233998.9377661408</v>
      </c>
      <c r="AN157" s="21">
        <f t="shared" si="192"/>
        <v>1236551.0103055667</v>
      </c>
      <c r="AO157" s="21">
        <f t="shared" si="193"/>
        <v>1233636.4338888745</v>
      </c>
      <c r="AP157" s="21">
        <f t="shared" si="194"/>
        <v>1236389.5323614397</v>
      </c>
      <c r="AQ157" s="21">
        <f t="shared" si="195"/>
        <v>1238079.8766286902</v>
      </c>
      <c r="AR157" s="21">
        <f t="shared" si="196"/>
        <v>1243731.0418384406</v>
      </c>
      <c r="AS157" s="21">
        <f t="shared" si="197"/>
        <v>1247154.2022766382</v>
      </c>
      <c r="AT157" s="21">
        <f t="shared" si="198"/>
        <v>1243733.3676710448</v>
      </c>
      <c r="AU157" s="21">
        <f t="shared" si="199"/>
        <v>1256984.3131606204</v>
      </c>
      <c r="AV157" s="21">
        <f t="shared" si="200"/>
        <v>1262306.834994232</v>
      </c>
    </row>
    <row r="158" spans="2:48">
      <c r="B158" t="str">
        <f>C150</f>
        <v>Landet uten sokkelen</v>
      </c>
      <c r="C158" s="10" t="s">
        <v>739</v>
      </c>
      <c r="D158" s="21">
        <f t="shared" si="184"/>
        <v>96107</v>
      </c>
      <c r="E158" s="21">
        <f t="shared" si="184"/>
        <v>96726</v>
      </c>
      <c r="F158" s="21">
        <f t="shared" si="184"/>
        <v>100164</v>
      </c>
      <c r="G158" s="21">
        <f t="shared" si="184"/>
        <v>102397</v>
      </c>
      <c r="H158" s="21">
        <f t="shared" si="184"/>
        <v>115910</v>
      </c>
      <c r="I158" s="21">
        <f t="shared" si="184"/>
        <v>124825</v>
      </c>
      <c r="J158" s="21">
        <f t="shared" si="184"/>
        <v>130160</v>
      </c>
      <c r="K158" s="21">
        <f t="shared" si="184"/>
        <v>127613</v>
      </c>
      <c r="L158" s="21">
        <f t="shared" si="184"/>
        <v>123964</v>
      </c>
      <c r="M158" s="21">
        <f t="shared" si="184"/>
        <v>130516</v>
      </c>
      <c r="N158" s="21">
        <f t="shared" si="185"/>
        <v>143558</v>
      </c>
      <c r="O158" s="21">
        <f t="shared" si="185"/>
        <v>161183</v>
      </c>
      <c r="P158" s="21">
        <f t="shared" si="185"/>
        <v>162956</v>
      </c>
      <c r="Q158" s="21">
        <f t="shared" si="185"/>
        <v>171157</v>
      </c>
      <c r="R158" s="21">
        <f t="shared" si="185"/>
        <v>194899</v>
      </c>
      <c r="S158" s="26">
        <f t="shared" si="185"/>
        <v>63206</v>
      </c>
      <c r="T158" s="26">
        <f t="shared" si="185"/>
        <v>65693</v>
      </c>
      <c r="U158" s="26">
        <f t="shared" si="185"/>
        <v>67894</v>
      </c>
      <c r="V158" s="26">
        <f t="shared" si="185"/>
        <v>71784</v>
      </c>
      <c r="W158" s="26">
        <f t="shared" si="185"/>
        <v>78412</v>
      </c>
      <c r="X158" s="26">
        <f t="shared" si="186"/>
        <v>84629</v>
      </c>
      <c r="Y158" s="26">
        <f t="shared" si="186"/>
        <v>88735</v>
      </c>
      <c r="Z158" s="26">
        <f t="shared" si="186"/>
        <v>91663</v>
      </c>
      <c r="AA158" s="26">
        <f t="shared" si="186"/>
        <v>90765</v>
      </c>
      <c r="AB158" s="26">
        <f t="shared" si="186"/>
        <v>93110</v>
      </c>
      <c r="AC158" s="26">
        <f t="shared" si="186"/>
        <v>100299</v>
      </c>
      <c r="AD158" s="26">
        <f t="shared" si="186"/>
        <v>108067</v>
      </c>
      <c r="AE158" s="26">
        <f t="shared" si="186"/>
        <v>108960</v>
      </c>
      <c r="AF158" s="26">
        <f t="shared" si="186"/>
        <v>117993</v>
      </c>
      <c r="AG158" s="26">
        <f t="shared" si="186"/>
        <v>131242</v>
      </c>
      <c r="AH158" s="21">
        <f t="shared" si="201"/>
        <v>1520536.0250609119</v>
      </c>
      <c r="AI158" s="21">
        <f t="shared" si="187"/>
        <v>1472394.3190294248</v>
      </c>
      <c r="AJ158" s="21">
        <f t="shared" si="188"/>
        <v>1475299.7319350753</v>
      </c>
      <c r="AK158" s="21">
        <f t="shared" si="189"/>
        <v>1426459.9353616405</v>
      </c>
      <c r="AL158" s="21">
        <f t="shared" si="190"/>
        <v>1478217.6197520788</v>
      </c>
      <c r="AM158" s="21">
        <f t="shared" si="191"/>
        <v>1474967.2098216924</v>
      </c>
      <c r="AN158" s="21">
        <f t="shared" si="192"/>
        <v>1466839.4658252099</v>
      </c>
      <c r="AO158" s="21">
        <f t="shared" si="193"/>
        <v>1392197.5060820614</v>
      </c>
      <c r="AP158" s="21">
        <f t="shared" si="194"/>
        <v>1365768.7434583816</v>
      </c>
      <c r="AQ158" s="21">
        <f t="shared" si="195"/>
        <v>1401739.8775641713</v>
      </c>
      <c r="AR158" s="21">
        <f t="shared" si="196"/>
        <v>1431300.4117688113</v>
      </c>
      <c r="AS158" s="21">
        <f t="shared" si="197"/>
        <v>1491509.8966381967</v>
      </c>
      <c r="AT158" s="21">
        <f t="shared" si="198"/>
        <v>1495558.0029368575</v>
      </c>
      <c r="AU158" s="21">
        <f t="shared" si="199"/>
        <v>1450569.101556872</v>
      </c>
      <c r="AV158" s="21">
        <f t="shared" si="200"/>
        <v>1485035.2783407751</v>
      </c>
    </row>
    <row r="159" spans="2:48">
      <c r="B159" t="str">
        <f>C150</f>
        <v>Landet uten sokkelen</v>
      </c>
      <c r="C159" s="10" t="s">
        <v>737</v>
      </c>
      <c r="D159" s="21">
        <f t="shared" si="184"/>
        <v>84058</v>
      </c>
      <c r="E159" s="21">
        <f t="shared" si="184"/>
        <v>100756</v>
      </c>
      <c r="F159" s="21">
        <f t="shared" si="184"/>
        <v>100041</v>
      </c>
      <c r="G159" s="21">
        <f t="shared" si="184"/>
        <v>97310</v>
      </c>
      <c r="H159" s="21">
        <f t="shared" si="184"/>
        <v>119534</v>
      </c>
      <c r="I159" s="21">
        <f t="shared" si="184"/>
        <v>134470</v>
      </c>
      <c r="J159" s="21">
        <f t="shared" si="184"/>
        <v>140337</v>
      </c>
      <c r="K159" s="21">
        <f t="shared" si="184"/>
        <v>143370</v>
      </c>
      <c r="L159" s="21">
        <f t="shared" si="184"/>
        <v>154433</v>
      </c>
      <c r="M159" s="21">
        <f t="shared" si="184"/>
        <v>161874</v>
      </c>
      <c r="N159" s="21">
        <f t="shared" si="185"/>
        <v>156809</v>
      </c>
      <c r="O159" s="21">
        <f t="shared" si="185"/>
        <v>156984</v>
      </c>
      <c r="P159" s="21">
        <f t="shared" si="185"/>
        <v>177168</v>
      </c>
      <c r="Q159" s="21">
        <f t="shared" si="185"/>
        <v>173253</v>
      </c>
      <c r="R159" s="21">
        <f t="shared" si="185"/>
        <v>169384</v>
      </c>
      <c r="S159" s="26">
        <f t="shared" si="185"/>
        <v>37334</v>
      </c>
      <c r="T159" s="26">
        <f t="shared" si="185"/>
        <v>39148</v>
      </c>
      <c r="U159" s="26">
        <f t="shared" si="185"/>
        <v>39546</v>
      </c>
      <c r="V159" s="26">
        <f t="shared" si="185"/>
        <v>40388</v>
      </c>
      <c r="W159" s="26">
        <f t="shared" si="185"/>
        <v>42195</v>
      </c>
      <c r="X159" s="26">
        <f t="shared" si="186"/>
        <v>43382</v>
      </c>
      <c r="Y159" s="26">
        <f t="shared" si="186"/>
        <v>45347</v>
      </c>
      <c r="Z159" s="26">
        <f t="shared" si="186"/>
        <v>46320</v>
      </c>
      <c r="AA159" s="26">
        <f t="shared" si="186"/>
        <v>47454</v>
      </c>
      <c r="AB159" s="26">
        <f t="shared" si="186"/>
        <v>47497</v>
      </c>
      <c r="AC159" s="26">
        <f t="shared" si="186"/>
        <v>49142</v>
      </c>
      <c r="AD159" s="26">
        <f t="shared" si="186"/>
        <v>50580</v>
      </c>
      <c r="AE159" s="26">
        <f t="shared" si="186"/>
        <v>52688</v>
      </c>
      <c r="AF159" s="26">
        <f t="shared" si="186"/>
        <v>56309</v>
      </c>
      <c r="AG159" s="26">
        <f t="shared" si="186"/>
        <v>60258</v>
      </c>
      <c r="AH159" s="21">
        <f t="shared" si="201"/>
        <v>2251513.365832753</v>
      </c>
      <c r="AI159" s="21">
        <f t="shared" si="187"/>
        <v>2573720.2411362012</v>
      </c>
      <c r="AJ159" s="21">
        <f t="shared" si="188"/>
        <v>2529737.5208617812</v>
      </c>
      <c r="AK159" s="21">
        <f t="shared" si="189"/>
        <v>2409379.0234723184</v>
      </c>
      <c r="AL159" s="21">
        <f t="shared" si="190"/>
        <v>2832894.8927598055</v>
      </c>
      <c r="AM159" s="21">
        <f t="shared" si="191"/>
        <v>3099672.6753031211</v>
      </c>
      <c r="AN159" s="21">
        <f t="shared" si="192"/>
        <v>3094736.1457207752</v>
      </c>
      <c r="AO159" s="21">
        <f t="shared" si="193"/>
        <v>3095207.2538860105</v>
      </c>
      <c r="AP159" s="21">
        <f t="shared" si="194"/>
        <v>3254372.6556243943</v>
      </c>
      <c r="AQ159" s="21">
        <f t="shared" si="195"/>
        <v>3408088.9319325429</v>
      </c>
      <c r="AR159" s="21">
        <f t="shared" si="196"/>
        <v>3190936.4698221479</v>
      </c>
      <c r="AS159" s="21">
        <f t="shared" si="197"/>
        <v>3103677.3428232502</v>
      </c>
      <c r="AT159" s="21">
        <f t="shared" si="198"/>
        <v>3362587.3064075313</v>
      </c>
      <c r="AU159" s="21">
        <f t="shared" si="199"/>
        <v>3076826.0846401108</v>
      </c>
      <c r="AV159" s="21">
        <f t="shared" si="200"/>
        <v>2810979.4550101231</v>
      </c>
    </row>
    <row r="160" spans="2:48">
      <c r="B160" t="str">
        <f>C150</f>
        <v>Landet uten sokkelen</v>
      </c>
      <c r="C160" s="10" t="s">
        <v>738</v>
      </c>
      <c r="D160" s="21">
        <f t="shared" si="184"/>
        <v>94995</v>
      </c>
      <c r="E160" s="21">
        <f t="shared" si="184"/>
        <v>90721</v>
      </c>
      <c r="F160" s="21">
        <f t="shared" si="184"/>
        <v>97312</v>
      </c>
      <c r="G160" s="21">
        <f t="shared" si="184"/>
        <v>102616</v>
      </c>
      <c r="H160" s="21">
        <f t="shared" si="184"/>
        <v>101776</v>
      </c>
      <c r="I160" s="21">
        <f t="shared" si="184"/>
        <v>107826</v>
      </c>
      <c r="J160" s="21">
        <f t="shared" si="184"/>
        <v>114788</v>
      </c>
      <c r="K160" s="21">
        <f t="shared" si="184"/>
        <v>126407</v>
      </c>
      <c r="L160" s="21">
        <f t="shared" si="184"/>
        <v>130938</v>
      </c>
      <c r="M160" s="21">
        <f t="shared" si="184"/>
        <v>133524</v>
      </c>
      <c r="N160" s="21">
        <f t="shared" si="185"/>
        <v>139382</v>
      </c>
      <c r="O160" s="21">
        <f t="shared" si="185"/>
        <v>150087</v>
      </c>
      <c r="P160" s="21">
        <f t="shared" si="185"/>
        <v>144461</v>
      </c>
      <c r="Q160" s="21">
        <f t="shared" si="185"/>
        <v>155747</v>
      </c>
      <c r="R160" s="21">
        <f t="shared" si="185"/>
        <v>190024</v>
      </c>
      <c r="S160" s="26">
        <f t="shared" si="185"/>
        <v>0</v>
      </c>
      <c r="T160" s="26">
        <f t="shared" si="185"/>
        <v>0</v>
      </c>
      <c r="U160" s="26">
        <f t="shared" si="185"/>
        <v>0</v>
      </c>
      <c r="V160" s="26">
        <f t="shared" si="185"/>
        <v>0</v>
      </c>
      <c r="W160" s="26">
        <f t="shared" si="185"/>
        <v>0</v>
      </c>
      <c r="X160" s="26">
        <f t="shared" si="186"/>
        <v>0</v>
      </c>
      <c r="Y160" s="26">
        <f t="shared" si="186"/>
        <v>0</v>
      </c>
      <c r="Z160" s="26">
        <f t="shared" si="186"/>
        <v>0</v>
      </c>
      <c r="AA160" s="26">
        <f t="shared" si="186"/>
        <v>0</v>
      </c>
      <c r="AB160" s="26">
        <f t="shared" si="186"/>
        <v>0</v>
      </c>
      <c r="AC160" s="26">
        <f t="shared" si="186"/>
        <v>0</v>
      </c>
      <c r="AD160" s="26">
        <f t="shared" si="186"/>
        <v>0</v>
      </c>
      <c r="AE160" s="26">
        <f t="shared" si="186"/>
        <v>0</v>
      </c>
      <c r="AF160" s="26">
        <f t="shared" si="186"/>
        <v>0</v>
      </c>
      <c r="AG160" s="26">
        <f t="shared" si="186"/>
        <v>0</v>
      </c>
      <c r="AH160" s="21" t="str">
        <f t="shared" si="201"/>
        <v>-</v>
      </c>
      <c r="AI160" s="21" t="str">
        <f t="shared" si="187"/>
        <v>-</v>
      </c>
      <c r="AJ160" s="21" t="str">
        <f t="shared" si="188"/>
        <v>-</v>
      </c>
      <c r="AK160" s="21" t="str">
        <f t="shared" si="189"/>
        <v>-</v>
      </c>
      <c r="AL160" s="21" t="str">
        <f t="shared" si="190"/>
        <v>-</v>
      </c>
      <c r="AM160" s="21" t="str">
        <f t="shared" si="191"/>
        <v>-</v>
      </c>
      <c r="AN160" s="21" t="str">
        <f t="shared" si="192"/>
        <v>-</v>
      </c>
      <c r="AO160" s="21" t="str">
        <f t="shared" si="193"/>
        <v>-</v>
      </c>
      <c r="AP160" s="21" t="str">
        <f t="shared" si="194"/>
        <v>-</v>
      </c>
      <c r="AQ160" s="21" t="str">
        <f t="shared" si="195"/>
        <v>-</v>
      </c>
      <c r="AR160" s="21" t="str">
        <f t="shared" si="196"/>
        <v>-</v>
      </c>
      <c r="AS160" s="21" t="str">
        <f t="shared" si="197"/>
        <v>-</v>
      </c>
      <c r="AT160" s="21" t="str">
        <f t="shared" si="198"/>
        <v>-</v>
      </c>
      <c r="AU160" s="21" t="str">
        <f t="shared" si="199"/>
        <v>-</v>
      </c>
      <c r="AV160" s="21" t="str">
        <f t="shared" si="200"/>
        <v>-</v>
      </c>
    </row>
    <row r="161" spans="2:48">
      <c r="B161" t="str">
        <f>C150</f>
        <v>Landet uten sokkelen</v>
      </c>
      <c r="C161" s="10" t="s">
        <v>736</v>
      </c>
      <c r="D161" s="21">
        <f t="shared" ref="D161:M170" si="202">IFERROR(_xlfn.XLOOKUP($C161,$C$37:$C$62,D$37:D$62)-_xlfn.XLOOKUP($C161,$C$122:$C$148,D$122:D$148),"-")</f>
        <v>85460</v>
      </c>
      <c r="E161" s="21">
        <f t="shared" si="202"/>
        <v>87473</v>
      </c>
      <c r="F161" s="21">
        <f t="shared" si="202"/>
        <v>95343</v>
      </c>
      <c r="G161" s="21">
        <f t="shared" si="202"/>
        <v>98626</v>
      </c>
      <c r="H161" s="21">
        <f t="shared" si="202"/>
        <v>103657</v>
      </c>
      <c r="I161" s="21">
        <f t="shared" si="202"/>
        <v>108300</v>
      </c>
      <c r="J161" s="21">
        <f t="shared" si="202"/>
        <v>110561</v>
      </c>
      <c r="K161" s="21">
        <f t="shared" si="202"/>
        <v>114160</v>
      </c>
      <c r="L161" s="21">
        <f t="shared" si="202"/>
        <v>117380</v>
      </c>
      <c r="M161" s="21">
        <f t="shared" si="202"/>
        <v>121923</v>
      </c>
      <c r="N161" s="21">
        <f t="shared" ref="N161:W170" si="203">IFERROR(_xlfn.XLOOKUP($C161,$C$37:$C$62,N$37:N$62)-_xlfn.XLOOKUP($C161,$C$122:$C$148,N$122:N$148),"-")</f>
        <v>133095</v>
      </c>
      <c r="O161" s="21">
        <f t="shared" si="203"/>
        <v>146400</v>
      </c>
      <c r="P161" s="21">
        <f t="shared" si="203"/>
        <v>149173</v>
      </c>
      <c r="Q161" s="21">
        <f t="shared" si="203"/>
        <v>158712</v>
      </c>
      <c r="R161" s="21">
        <f t="shared" si="203"/>
        <v>167215</v>
      </c>
      <c r="S161" s="26">
        <f t="shared" si="203"/>
        <v>52857</v>
      </c>
      <c r="T161" s="26">
        <f t="shared" si="203"/>
        <v>54002</v>
      </c>
      <c r="U161" s="26">
        <f t="shared" si="203"/>
        <v>55083</v>
      </c>
      <c r="V161" s="26">
        <f t="shared" si="203"/>
        <v>58860</v>
      </c>
      <c r="W161" s="26">
        <f t="shared" si="203"/>
        <v>62595</v>
      </c>
      <c r="X161" s="26">
        <f t="shared" ref="X161:AG170" si="204">IFERROR(_xlfn.XLOOKUP($C161,$C$37:$C$62,X$37:X$62)-_xlfn.XLOOKUP($C161,$C$122:$C$148,X$122:X$148),"-")</f>
        <v>65315</v>
      </c>
      <c r="Y161" s="26">
        <f t="shared" si="204"/>
        <v>68809</v>
      </c>
      <c r="Z161" s="26">
        <f t="shared" si="204"/>
        <v>71921</v>
      </c>
      <c r="AA161" s="26">
        <f t="shared" si="204"/>
        <v>73112</v>
      </c>
      <c r="AB161" s="26">
        <f t="shared" si="204"/>
        <v>76362</v>
      </c>
      <c r="AC161" s="26">
        <f t="shared" si="204"/>
        <v>80668</v>
      </c>
      <c r="AD161" s="26">
        <f t="shared" si="204"/>
        <v>87014</v>
      </c>
      <c r="AE161" s="26">
        <f t="shared" si="204"/>
        <v>88134</v>
      </c>
      <c r="AF161" s="26">
        <f t="shared" si="204"/>
        <v>97421</v>
      </c>
      <c r="AG161" s="26">
        <f t="shared" si="204"/>
        <v>108827</v>
      </c>
      <c r="AH161" s="21">
        <f t="shared" si="201"/>
        <v>1616815.1805815692</v>
      </c>
      <c r="AI161" s="21">
        <f t="shared" si="187"/>
        <v>1619810.3773934299</v>
      </c>
      <c r="AJ161" s="21">
        <f t="shared" si="188"/>
        <v>1730897.0099667774</v>
      </c>
      <c r="AK161" s="21">
        <f t="shared" si="189"/>
        <v>1675603.1260618416</v>
      </c>
      <c r="AL161" s="21">
        <f t="shared" si="190"/>
        <v>1655994.8877705887</v>
      </c>
      <c r="AM161" s="21">
        <f t="shared" si="191"/>
        <v>1658118.3495368599</v>
      </c>
      <c r="AN161" s="21">
        <f t="shared" si="192"/>
        <v>1606781.0896830356</v>
      </c>
      <c r="AO161" s="21">
        <f t="shared" si="193"/>
        <v>1587297.173287357</v>
      </c>
      <c r="AP161" s="21">
        <f t="shared" si="194"/>
        <v>1605482.0002188424</v>
      </c>
      <c r="AQ161" s="21">
        <f t="shared" si="195"/>
        <v>1596644.9281056023</v>
      </c>
      <c r="AR161" s="21">
        <f t="shared" si="196"/>
        <v>1649910.7452769375</v>
      </c>
      <c r="AS161" s="21">
        <f t="shared" si="197"/>
        <v>1682487.8755142852</v>
      </c>
      <c r="AT161" s="21">
        <f t="shared" si="198"/>
        <v>1692570.4041573058</v>
      </c>
      <c r="AU161" s="21">
        <f t="shared" si="199"/>
        <v>1629135.4020180453</v>
      </c>
      <c r="AV161" s="21">
        <f t="shared" si="200"/>
        <v>1536521.2677001113</v>
      </c>
    </row>
    <row r="162" spans="2:48">
      <c r="B162" t="str">
        <f>C150</f>
        <v>Landet uten sokkelen</v>
      </c>
      <c r="C162" s="10" t="s">
        <v>740</v>
      </c>
      <c r="D162" s="21">
        <f t="shared" si="202"/>
        <v>56704</v>
      </c>
      <c r="E162" s="21">
        <f t="shared" si="202"/>
        <v>56521</v>
      </c>
      <c r="F162" s="21">
        <f t="shared" si="202"/>
        <v>57320</v>
      </c>
      <c r="G162" s="21">
        <f t="shared" si="202"/>
        <v>65154</v>
      </c>
      <c r="H162" s="21">
        <f t="shared" si="202"/>
        <v>70801</v>
      </c>
      <c r="I162" s="21">
        <f t="shared" si="202"/>
        <v>73775</v>
      </c>
      <c r="J162" s="21">
        <f t="shared" si="202"/>
        <v>76556</v>
      </c>
      <c r="K162" s="21">
        <f t="shared" si="202"/>
        <v>74119</v>
      </c>
      <c r="L162" s="21">
        <f t="shared" si="202"/>
        <v>75197</v>
      </c>
      <c r="M162" s="21">
        <f t="shared" si="202"/>
        <v>80207</v>
      </c>
      <c r="N162" s="21">
        <f t="shared" si="203"/>
        <v>88994</v>
      </c>
      <c r="O162" s="21">
        <f t="shared" si="203"/>
        <v>92743</v>
      </c>
      <c r="P162" s="21">
        <f t="shared" si="203"/>
        <v>88620</v>
      </c>
      <c r="Q162" s="21">
        <f t="shared" si="203"/>
        <v>92011</v>
      </c>
      <c r="R162" s="21">
        <f t="shared" si="203"/>
        <v>107059</v>
      </c>
      <c r="S162" s="26">
        <f t="shared" si="203"/>
        <v>44100</v>
      </c>
      <c r="T162" s="26">
        <f t="shared" si="203"/>
        <v>41937</v>
      </c>
      <c r="U162" s="26">
        <f t="shared" si="203"/>
        <v>42668</v>
      </c>
      <c r="V162" s="26">
        <f t="shared" si="203"/>
        <v>49508</v>
      </c>
      <c r="W162" s="26">
        <f t="shared" si="203"/>
        <v>53191</v>
      </c>
      <c r="X162" s="26">
        <f t="shared" si="204"/>
        <v>55755</v>
      </c>
      <c r="Y162" s="26">
        <f t="shared" si="204"/>
        <v>57663</v>
      </c>
      <c r="Z162" s="26">
        <f t="shared" si="204"/>
        <v>56929</v>
      </c>
      <c r="AA162" s="26">
        <f t="shared" si="204"/>
        <v>57070</v>
      </c>
      <c r="AB162" s="26">
        <f t="shared" si="204"/>
        <v>60860</v>
      </c>
      <c r="AC162" s="26">
        <f t="shared" si="204"/>
        <v>66702</v>
      </c>
      <c r="AD162" s="26">
        <f t="shared" si="204"/>
        <v>72358</v>
      </c>
      <c r="AE162" s="26">
        <f t="shared" si="204"/>
        <v>66629</v>
      </c>
      <c r="AF162" s="26">
        <f t="shared" si="204"/>
        <v>70988</v>
      </c>
      <c r="AG162" s="26">
        <f t="shared" si="204"/>
        <v>80446</v>
      </c>
      <c r="AH162" s="21">
        <f t="shared" si="201"/>
        <v>1285804.9886621316</v>
      </c>
      <c r="AI162" s="21">
        <f t="shared" si="187"/>
        <v>1347759.7348403558</v>
      </c>
      <c r="AJ162" s="21">
        <f t="shared" si="188"/>
        <v>1343395.5188900346</v>
      </c>
      <c r="AK162" s="21">
        <f t="shared" si="189"/>
        <v>1316029.7325684738</v>
      </c>
      <c r="AL162" s="21">
        <f t="shared" si="190"/>
        <v>1331071.0458536218</v>
      </c>
      <c r="AM162" s="21">
        <f t="shared" si="191"/>
        <v>1323199.7130302214</v>
      </c>
      <c r="AN162" s="21">
        <f t="shared" si="192"/>
        <v>1327645.1103827411</v>
      </c>
      <c r="AO162" s="21">
        <f t="shared" si="193"/>
        <v>1301955.0668376398</v>
      </c>
      <c r="AP162" s="21">
        <f t="shared" si="194"/>
        <v>1317627.4750306641</v>
      </c>
      <c r="AQ162" s="21">
        <f t="shared" si="195"/>
        <v>1317893.526125534</v>
      </c>
      <c r="AR162" s="21">
        <f t="shared" si="196"/>
        <v>1334202.8724775868</v>
      </c>
      <c r="AS162" s="21">
        <f t="shared" si="197"/>
        <v>1281724.2046491059</v>
      </c>
      <c r="AT162" s="21">
        <f t="shared" si="198"/>
        <v>1330051.4790856834</v>
      </c>
      <c r="AU162" s="21">
        <f t="shared" si="199"/>
        <v>1296148.6448413816</v>
      </c>
      <c r="AV162" s="21">
        <f t="shared" si="200"/>
        <v>1330818.188598563</v>
      </c>
    </row>
    <row r="163" spans="2:48">
      <c r="B163" t="str">
        <f>C150</f>
        <v>Landet uten sokkelen</v>
      </c>
      <c r="C163" s="10" t="s">
        <v>735</v>
      </c>
      <c r="D163" s="21">
        <f t="shared" si="202"/>
        <v>77829</v>
      </c>
      <c r="E163" s="21">
        <f t="shared" si="202"/>
        <v>75655</v>
      </c>
      <c r="F163" s="21">
        <f t="shared" si="202"/>
        <v>77711</v>
      </c>
      <c r="G163" s="21">
        <f t="shared" si="202"/>
        <v>81717</v>
      </c>
      <c r="H163" s="21">
        <f t="shared" si="202"/>
        <v>85696</v>
      </c>
      <c r="I163" s="21">
        <f t="shared" si="202"/>
        <v>93225</v>
      </c>
      <c r="J163" s="21">
        <f t="shared" si="202"/>
        <v>94314</v>
      </c>
      <c r="K163" s="21">
        <f t="shared" si="202"/>
        <v>97508</v>
      </c>
      <c r="L163" s="21">
        <f t="shared" si="202"/>
        <v>90820</v>
      </c>
      <c r="M163" s="21">
        <f t="shared" si="202"/>
        <v>89731</v>
      </c>
      <c r="N163" s="21">
        <f t="shared" si="203"/>
        <v>85953</v>
      </c>
      <c r="O163" s="21">
        <f t="shared" si="203"/>
        <v>89000</v>
      </c>
      <c r="P163" s="21">
        <f t="shared" si="203"/>
        <v>63852</v>
      </c>
      <c r="Q163" s="21">
        <f t="shared" si="203"/>
        <v>69836</v>
      </c>
      <c r="R163" s="21">
        <f t="shared" si="203"/>
        <v>86234</v>
      </c>
      <c r="S163" s="26">
        <f t="shared" si="203"/>
        <v>51728</v>
      </c>
      <c r="T163" s="26">
        <f t="shared" si="203"/>
        <v>52900</v>
      </c>
      <c r="U163" s="26">
        <f t="shared" si="203"/>
        <v>54515</v>
      </c>
      <c r="V163" s="26">
        <f t="shared" si="203"/>
        <v>57401</v>
      </c>
      <c r="W163" s="26">
        <f t="shared" si="203"/>
        <v>59327</v>
      </c>
      <c r="X163" s="26">
        <f t="shared" si="204"/>
        <v>62505</v>
      </c>
      <c r="Y163" s="26">
        <f t="shared" si="204"/>
        <v>64715</v>
      </c>
      <c r="Z163" s="26">
        <f t="shared" si="204"/>
        <v>67064</v>
      </c>
      <c r="AA163" s="26">
        <f t="shared" si="204"/>
        <v>67679</v>
      </c>
      <c r="AB163" s="26">
        <f t="shared" si="204"/>
        <v>67025</v>
      </c>
      <c r="AC163" s="26">
        <f t="shared" si="204"/>
        <v>71033</v>
      </c>
      <c r="AD163" s="26">
        <f t="shared" si="204"/>
        <v>74968</v>
      </c>
      <c r="AE163" s="26">
        <f t="shared" si="204"/>
        <v>71644</v>
      </c>
      <c r="AF163" s="26">
        <f t="shared" si="204"/>
        <v>74556</v>
      </c>
      <c r="AG163" s="26">
        <f t="shared" si="204"/>
        <v>83802</v>
      </c>
      <c r="AH163" s="21">
        <f t="shared" si="201"/>
        <v>1504581.6579028766</v>
      </c>
      <c r="AI163" s="21">
        <f t="shared" si="187"/>
        <v>1430151.2287334593</v>
      </c>
      <c r="AJ163" s="21">
        <f t="shared" si="188"/>
        <v>1425497.5694762908</v>
      </c>
      <c r="AK163" s="21">
        <f t="shared" si="189"/>
        <v>1423616.3133046462</v>
      </c>
      <c r="AL163" s="21">
        <f t="shared" si="190"/>
        <v>1444468.7916125879</v>
      </c>
      <c r="AM163" s="21">
        <f t="shared" si="191"/>
        <v>1491480.6815454764</v>
      </c>
      <c r="AN163" s="21">
        <f t="shared" si="192"/>
        <v>1457374.6426639883</v>
      </c>
      <c r="AO163" s="21">
        <f t="shared" si="193"/>
        <v>1453954.4315877371</v>
      </c>
      <c r="AP163" s="21">
        <f t="shared" si="194"/>
        <v>1341922.9007520797</v>
      </c>
      <c r="AQ163" s="21">
        <f t="shared" si="195"/>
        <v>1338769.1160014919</v>
      </c>
      <c r="AR163" s="21">
        <f t="shared" si="196"/>
        <v>1210043.2193487533</v>
      </c>
      <c r="AS163" s="21">
        <f t="shared" si="197"/>
        <v>1187173.1938960622</v>
      </c>
      <c r="AT163" s="21">
        <f t="shared" si="198"/>
        <v>891240.02009938029</v>
      </c>
      <c r="AU163" s="21">
        <f t="shared" si="199"/>
        <v>936691.88261172804</v>
      </c>
      <c r="AV163" s="21">
        <f t="shared" si="200"/>
        <v>1029020.7870933868</v>
      </c>
    </row>
    <row r="164" spans="2:48">
      <c r="B164" t="str">
        <f>C150</f>
        <v>Landet uten sokkelen</v>
      </c>
      <c r="C164" s="10" t="s">
        <v>93</v>
      </c>
      <c r="D164" s="21">
        <f t="shared" si="202"/>
        <v>47937</v>
      </c>
      <c r="E164" s="21">
        <f t="shared" si="202"/>
        <v>54257</v>
      </c>
      <c r="F164" s="21">
        <f t="shared" si="202"/>
        <v>56310</v>
      </c>
      <c r="G164" s="21">
        <f t="shared" si="202"/>
        <v>61242</v>
      </c>
      <c r="H164" s="21">
        <f t="shared" si="202"/>
        <v>66607</v>
      </c>
      <c r="I164" s="21">
        <f t="shared" si="202"/>
        <v>68014</v>
      </c>
      <c r="J164" s="21">
        <f t="shared" si="202"/>
        <v>71323</v>
      </c>
      <c r="K164" s="21">
        <f t="shared" si="202"/>
        <v>74629</v>
      </c>
      <c r="L164" s="21">
        <f t="shared" si="202"/>
        <v>79863</v>
      </c>
      <c r="M164" s="21">
        <f t="shared" si="202"/>
        <v>81614</v>
      </c>
      <c r="N164" s="21">
        <f t="shared" si="203"/>
        <v>82709</v>
      </c>
      <c r="O164" s="21">
        <f t="shared" si="203"/>
        <v>86526</v>
      </c>
      <c r="P164" s="21">
        <f t="shared" si="203"/>
        <v>89924</v>
      </c>
      <c r="Q164" s="21">
        <f t="shared" si="203"/>
        <v>96926</v>
      </c>
      <c r="R164" s="21">
        <f t="shared" si="203"/>
        <v>101577</v>
      </c>
      <c r="S164" s="26">
        <f t="shared" si="203"/>
        <v>11675</v>
      </c>
      <c r="T164" s="26">
        <f t="shared" si="203"/>
        <v>11624</v>
      </c>
      <c r="U164" s="26">
        <f t="shared" si="203"/>
        <v>12008</v>
      </c>
      <c r="V164" s="26">
        <f t="shared" si="203"/>
        <v>13113</v>
      </c>
      <c r="W164" s="26">
        <f t="shared" si="203"/>
        <v>14716</v>
      </c>
      <c r="X164" s="26">
        <f t="shared" si="204"/>
        <v>15167</v>
      </c>
      <c r="Y164" s="26">
        <f t="shared" si="204"/>
        <v>15872</v>
      </c>
      <c r="Z164" s="26">
        <f t="shared" si="204"/>
        <v>16882</v>
      </c>
      <c r="AA164" s="26">
        <f t="shared" si="204"/>
        <v>17610</v>
      </c>
      <c r="AB164" s="26">
        <f t="shared" si="204"/>
        <v>18515</v>
      </c>
      <c r="AC164" s="26">
        <f t="shared" si="204"/>
        <v>19446</v>
      </c>
      <c r="AD164" s="26">
        <f t="shared" si="204"/>
        <v>19856</v>
      </c>
      <c r="AE164" s="26">
        <f t="shared" si="204"/>
        <v>21183</v>
      </c>
      <c r="AF164" s="26">
        <f t="shared" si="204"/>
        <v>23115</v>
      </c>
      <c r="AG164" s="26">
        <f t="shared" si="204"/>
        <v>25102</v>
      </c>
      <c r="AH164" s="21">
        <f t="shared" si="201"/>
        <v>4105952.8907922911</v>
      </c>
      <c r="AI164" s="21">
        <f t="shared" si="187"/>
        <v>4667670.3372333106</v>
      </c>
      <c r="AJ164" s="21">
        <f t="shared" si="188"/>
        <v>4689373.7508327784</v>
      </c>
      <c r="AK164" s="21">
        <f t="shared" si="189"/>
        <v>4670327.1562571498</v>
      </c>
      <c r="AL164" s="21">
        <f t="shared" si="190"/>
        <v>4526162.000543626</v>
      </c>
      <c r="AM164" s="21">
        <f t="shared" si="191"/>
        <v>4484341.0034944285</v>
      </c>
      <c r="AN164" s="21">
        <f t="shared" si="192"/>
        <v>4493636.5927419355</v>
      </c>
      <c r="AO164" s="21">
        <f t="shared" si="193"/>
        <v>4420625.5183035182</v>
      </c>
      <c r="AP164" s="21">
        <f t="shared" si="194"/>
        <v>4535093.6967632025</v>
      </c>
      <c r="AQ164" s="21">
        <f t="shared" si="195"/>
        <v>4407993.5187685657</v>
      </c>
      <c r="AR164" s="21">
        <f t="shared" si="196"/>
        <v>4253265.4530494707</v>
      </c>
      <c r="AS164" s="21">
        <f t="shared" si="197"/>
        <v>4357675.261885576</v>
      </c>
      <c r="AT164" s="21">
        <f t="shared" si="198"/>
        <v>4245102.2045980264</v>
      </c>
      <c r="AU164" s="21">
        <f t="shared" si="199"/>
        <v>4193207.8736751028</v>
      </c>
      <c r="AV164" s="21">
        <f t="shared" si="200"/>
        <v>4046569.9944227552</v>
      </c>
    </row>
    <row r="165" spans="2:48">
      <c r="B165" t="str">
        <f>C150</f>
        <v>Landet uten sokkelen</v>
      </c>
      <c r="C165" s="10" t="s">
        <v>2</v>
      </c>
      <c r="D165" s="21">
        <f t="shared" si="202"/>
        <v>55979</v>
      </c>
      <c r="E165" s="21">
        <f t="shared" si="202"/>
        <v>50242</v>
      </c>
      <c r="F165" s="21">
        <f t="shared" si="202"/>
        <v>58603</v>
      </c>
      <c r="G165" s="21">
        <f t="shared" si="202"/>
        <v>55596</v>
      </c>
      <c r="H165" s="21">
        <f t="shared" si="202"/>
        <v>53698</v>
      </c>
      <c r="I165" s="21">
        <f t="shared" si="202"/>
        <v>56089</v>
      </c>
      <c r="J165" s="21">
        <f t="shared" si="202"/>
        <v>55521</v>
      </c>
      <c r="K165" s="21">
        <f t="shared" si="202"/>
        <v>52946</v>
      </c>
      <c r="L165" s="21">
        <f t="shared" si="202"/>
        <v>60193</v>
      </c>
      <c r="M165" s="21">
        <f t="shared" si="202"/>
        <v>64269</v>
      </c>
      <c r="N165" s="21">
        <f t="shared" si="203"/>
        <v>82332</v>
      </c>
      <c r="O165" s="21">
        <f t="shared" si="203"/>
        <v>78025</v>
      </c>
      <c r="P165" s="21">
        <f t="shared" si="203"/>
        <v>52993</v>
      </c>
      <c r="Q165" s="21">
        <f t="shared" si="203"/>
        <v>119022</v>
      </c>
      <c r="R165" s="21">
        <f t="shared" si="203"/>
        <v>197597</v>
      </c>
      <c r="S165" s="26">
        <f t="shared" si="203"/>
        <v>10883</v>
      </c>
      <c r="T165" s="26">
        <f t="shared" si="203"/>
        <v>10567</v>
      </c>
      <c r="U165" s="26">
        <f t="shared" si="203"/>
        <v>10282</v>
      </c>
      <c r="V165" s="26">
        <f t="shared" si="203"/>
        <v>11074</v>
      </c>
      <c r="W165" s="26">
        <f t="shared" si="203"/>
        <v>11958</v>
      </c>
      <c r="X165" s="26">
        <f t="shared" si="204"/>
        <v>12544</v>
      </c>
      <c r="Y165" s="26">
        <f t="shared" si="204"/>
        <v>13375</v>
      </c>
      <c r="Z165" s="26">
        <f t="shared" si="204"/>
        <v>14135</v>
      </c>
      <c r="AA165" s="26">
        <f t="shared" si="204"/>
        <v>14744</v>
      </c>
      <c r="AB165" s="26">
        <f t="shared" si="204"/>
        <v>15228</v>
      </c>
      <c r="AC165" s="26">
        <f t="shared" si="204"/>
        <v>15738</v>
      </c>
      <c r="AD165" s="26">
        <f t="shared" si="204"/>
        <v>16583</v>
      </c>
      <c r="AE165" s="26">
        <f t="shared" si="204"/>
        <v>16900</v>
      </c>
      <c r="AF165" s="26">
        <f t="shared" si="204"/>
        <v>18504</v>
      </c>
      <c r="AG165" s="26">
        <f t="shared" si="204"/>
        <v>20155</v>
      </c>
      <c r="AH165" s="21">
        <f t="shared" si="201"/>
        <v>5143710.3739777636</v>
      </c>
      <c r="AI165" s="21">
        <f t="shared" si="187"/>
        <v>4754613.4191350434</v>
      </c>
      <c r="AJ165" s="21">
        <f t="shared" si="188"/>
        <v>5699572.067691111</v>
      </c>
      <c r="AK165" s="21">
        <f t="shared" si="189"/>
        <v>5020408.1632653065</v>
      </c>
      <c r="AL165" s="21">
        <f t="shared" si="190"/>
        <v>4490550.2592406757</v>
      </c>
      <c r="AM165" s="21">
        <f t="shared" si="191"/>
        <v>4471380.7397959186</v>
      </c>
      <c r="AN165" s="21">
        <f t="shared" si="192"/>
        <v>4151102.8037383179</v>
      </c>
      <c r="AO165" s="21">
        <f t="shared" si="193"/>
        <v>3745737.5309515386</v>
      </c>
      <c r="AP165" s="21">
        <f t="shared" si="194"/>
        <v>4082542.0510037984</v>
      </c>
      <c r="AQ165" s="21">
        <f t="shared" si="195"/>
        <v>4220449.1725768326</v>
      </c>
      <c r="AR165" s="21">
        <f t="shared" si="196"/>
        <v>5231414.4109797943</v>
      </c>
      <c r="AS165" s="21">
        <f t="shared" si="197"/>
        <v>4705119.7008985104</v>
      </c>
      <c r="AT165" s="21">
        <f t="shared" si="198"/>
        <v>3135680.4733727812</v>
      </c>
      <c r="AU165" s="21">
        <f t="shared" si="199"/>
        <v>6432230.8690012973</v>
      </c>
      <c r="AV165" s="21">
        <f t="shared" si="200"/>
        <v>9803870.0074423216</v>
      </c>
    </row>
    <row r="166" spans="2:48">
      <c r="B166" t="str">
        <f>C150</f>
        <v>Landet uten sokkelen</v>
      </c>
      <c r="C166" s="10" t="s">
        <v>743</v>
      </c>
      <c r="D166" s="21">
        <f t="shared" si="202"/>
        <v>41733</v>
      </c>
      <c r="E166" s="21">
        <f t="shared" si="202"/>
        <v>43181</v>
      </c>
      <c r="F166" s="21">
        <f t="shared" si="202"/>
        <v>45014</v>
      </c>
      <c r="G166" s="21">
        <f t="shared" si="202"/>
        <v>46304</v>
      </c>
      <c r="H166" s="21">
        <f t="shared" si="202"/>
        <v>48278</v>
      </c>
      <c r="I166" s="21">
        <f t="shared" si="202"/>
        <v>50005</v>
      </c>
      <c r="J166" s="21">
        <f t="shared" si="202"/>
        <v>52844</v>
      </c>
      <c r="K166" s="21">
        <f t="shared" si="202"/>
        <v>55638</v>
      </c>
      <c r="L166" s="21">
        <f t="shared" si="202"/>
        <v>55778</v>
      </c>
      <c r="M166" s="21">
        <f t="shared" si="202"/>
        <v>58155</v>
      </c>
      <c r="N166" s="21">
        <f t="shared" si="203"/>
        <v>60005</v>
      </c>
      <c r="O166" s="21">
        <f t="shared" si="203"/>
        <v>64181</v>
      </c>
      <c r="P166" s="21">
        <f t="shared" si="203"/>
        <v>58757</v>
      </c>
      <c r="Q166" s="21">
        <f t="shared" si="203"/>
        <v>65009</v>
      </c>
      <c r="R166" s="21">
        <f t="shared" si="203"/>
        <v>73143</v>
      </c>
      <c r="S166" s="26">
        <f t="shared" si="203"/>
        <v>27785</v>
      </c>
      <c r="T166" s="26">
        <f t="shared" si="203"/>
        <v>29792</v>
      </c>
      <c r="U166" s="26">
        <f t="shared" si="203"/>
        <v>30825</v>
      </c>
      <c r="V166" s="26">
        <f t="shared" si="203"/>
        <v>32599</v>
      </c>
      <c r="W166" s="26">
        <f t="shared" si="203"/>
        <v>34030</v>
      </c>
      <c r="X166" s="26">
        <f t="shared" si="204"/>
        <v>35220</v>
      </c>
      <c r="Y166" s="26">
        <f t="shared" si="204"/>
        <v>36676</v>
      </c>
      <c r="Z166" s="26">
        <f t="shared" si="204"/>
        <v>37598</v>
      </c>
      <c r="AA166" s="26">
        <f t="shared" si="204"/>
        <v>37468</v>
      </c>
      <c r="AB166" s="26">
        <f t="shared" si="204"/>
        <v>39132</v>
      </c>
      <c r="AC166" s="26">
        <f t="shared" si="204"/>
        <v>40918</v>
      </c>
      <c r="AD166" s="26">
        <f t="shared" si="204"/>
        <v>43002</v>
      </c>
      <c r="AE166" s="26">
        <f t="shared" si="204"/>
        <v>41590</v>
      </c>
      <c r="AF166" s="26">
        <f t="shared" si="204"/>
        <v>45271</v>
      </c>
      <c r="AG166" s="26">
        <f t="shared" si="204"/>
        <v>50502</v>
      </c>
      <c r="AH166" s="21">
        <f t="shared" si="201"/>
        <v>1501997.4806550296</v>
      </c>
      <c r="AI166" s="21">
        <f t="shared" si="187"/>
        <v>1449415.9505907625</v>
      </c>
      <c r="AJ166" s="21">
        <f t="shared" si="188"/>
        <v>1460308.1914030819</v>
      </c>
      <c r="AK166" s="21">
        <f t="shared" si="189"/>
        <v>1420411.6690696033</v>
      </c>
      <c r="AL166" s="21">
        <f t="shared" si="190"/>
        <v>1418689.3917131943</v>
      </c>
      <c r="AM166" s="21">
        <f t="shared" si="191"/>
        <v>1419789.8921067575</v>
      </c>
      <c r="AN166" s="21">
        <f t="shared" si="192"/>
        <v>1440833.2424473769</v>
      </c>
      <c r="AO166" s="21">
        <f t="shared" si="193"/>
        <v>1479812.7559976594</v>
      </c>
      <c r="AP166" s="21">
        <f t="shared" si="194"/>
        <v>1488683.6767374827</v>
      </c>
      <c r="AQ166" s="21">
        <f t="shared" si="195"/>
        <v>1486123.8883777983</v>
      </c>
      <c r="AR166" s="21">
        <f t="shared" si="196"/>
        <v>1466469.524414683</v>
      </c>
      <c r="AS166" s="21">
        <f t="shared" si="197"/>
        <v>1492511.9761871542</v>
      </c>
      <c r="AT166" s="21">
        <f t="shared" si="198"/>
        <v>1412767.4921856215</v>
      </c>
      <c r="AU166" s="21">
        <f t="shared" si="199"/>
        <v>1435996.5540853969</v>
      </c>
      <c r="AV166" s="21">
        <f t="shared" si="200"/>
        <v>1448318.8784602589</v>
      </c>
    </row>
    <row r="167" spans="2:48">
      <c r="B167" t="str">
        <f>C150</f>
        <v>Landet uten sokkelen</v>
      </c>
      <c r="C167" s="10" t="s">
        <v>111</v>
      </c>
      <c r="D167" s="21">
        <f t="shared" si="202"/>
        <v>28692</v>
      </c>
      <c r="E167" s="21">
        <f t="shared" si="202"/>
        <v>28935</v>
      </c>
      <c r="F167" s="21">
        <f t="shared" si="202"/>
        <v>29487</v>
      </c>
      <c r="G167" s="21">
        <f t="shared" si="202"/>
        <v>31569</v>
      </c>
      <c r="H167" s="21">
        <f t="shared" si="202"/>
        <v>33503</v>
      </c>
      <c r="I167" s="21">
        <f t="shared" si="202"/>
        <v>35449</v>
      </c>
      <c r="J167" s="21">
        <f t="shared" si="202"/>
        <v>37345</v>
      </c>
      <c r="K167" s="21">
        <f t="shared" si="202"/>
        <v>39397</v>
      </c>
      <c r="L167" s="21">
        <f t="shared" si="202"/>
        <v>41550</v>
      </c>
      <c r="M167" s="21">
        <f t="shared" si="202"/>
        <v>43864</v>
      </c>
      <c r="N167" s="21">
        <f t="shared" si="203"/>
        <v>44796</v>
      </c>
      <c r="O167" s="21">
        <f t="shared" si="203"/>
        <v>47908</v>
      </c>
      <c r="P167" s="21">
        <f t="shared" si="203"/>
        <v>30726</v>
      </c>
      <c r="Q167" s="21">
        <f t="shared" si="203"/>
        <v>38502</v>
      </c>
      <c r="R167" s="21">
        <f t="shared" si="203"/>
        <v>56976</v>
      </c>
      <c r="S167" s="26">
        <f t="shared" si="203"/>
        <v>20309</v>
      </c>
      <c r="T167" s="26">
        <f t="shared" si="203"/>
        <v>20458</v>
      </c>
      <c r="U167" s="26">
        <f t="shared" si="203"/>
        <v>21434</v>
      </c>
      <c r="V167" s="26">
        <f t="shared" si="203"/>
        <v>22789</v>
      </c>
      <c r="W167" s="26">
        <f t="shared" si="203"/>
        <v>23796</v>
      </c>
      <c r="X167" s="26">
        <f t="shared" si="204"/>
        <v>25428</v>
      </c>
      <c r="Y167" s="26">
        <f t="shared" si="204"/>
        <v>27076</v>
      </c>
      <c r="Z167" s="26">
        <f t="shared" si="204"/>
        <v>28609</v>
      </c>
      <c r="AA167" s="26">
        <f t="shared" si="204"/>
        <v>29856</v>
      </c>
      <c r="AB167" s="26">
        <f t="shared" si="204"/>
        <v>31395</v>
      </c>
      <c r="AC167" s="26">
        <f t="shared" si="204"/>
        <v>33477</v>
      </c>
      <c r="AD167" s="26">
        <f t="shared" si="204"/>
        <v>36026</v>
      </c>
      <c r="AE167" s="26">
        <f t="shared" si="204"/>
        <v>28999</v>
      </c>
      <c r="AF167" s="26">
        <f t="shared" si="204"/>
        <v>30889</v>
      </c>
      <c r="AG167" s="26">
        <f t="shared" si="204"/>
        <v>41099</v>
      </c>
      <c r="AH167" s="21">
        <f t="shared" si="201"/>
        <v>1412772.6623664384</v>
      </c>
      <c r="AI167" s="21">
        <f t="shared" si="187"/>
        <v>1414361.1301202464</v>
      </c>
      <c r="AJ167" s="21">
        <f t="shared" si="188"/>
        <v>1375711.4864234393</v>
      </c>
      <c r="AK167" s="21">
        <f t="shared" si="189"/>
        <v>1385273.5969107903</v>
      </c>
      <c r="AL167" s="21">
        <f t="shared" si="190"/>
        <v>1407925.7017986216</v>
      </c>
      <c r="AM167" s="21">
        <f t="shared" si="191"/>
        <v>1394093.1256882178</v>
      </c>
      <c r="AN167" s="21">
        <f t="shared" si="192"/>
        <v>1379265.7704239918</v>
      </c>
      <c r="AO167" s="21">
        <f t="shared" si="193"/>
        <v>1377084.1343633123</v>
      </c>
      <c r="AP167" s="21">
        <f t="shared" si="194"/>
        <v>1391680.0643086818</v>
      </c>
      <c r="AQ167" s="21">
        <f t="shared" si="195"/>
        <v>1397165.1536868927</v>
      </c>
      <c r="AR167" s="21">
        <f t="shared" si="196"/>
        <v>1338112.7341159603</v>
      </c>
      <c r="AS167" s="21">
        <f t="shared" si="197"/>
        <v>1329817.3541331261</v>
      </c>
      <c r="AT167" s="21">
        <f t="shared" si="198"/>
        <v>1059553.777716473</v>
      </c>
      <c r="AU167" s="21">
        <f t="shared" si="199"/>
        <v>1246463.142218913</v>
      </c>
      <c r="AV167" s="21">
        <f t="shared" si="200"/>
        <v>1386311.1024599138</v>
      </c>
    </row>
    <row r="168" spans="2:48">
      <c r="B168" t="str">
        <f>C150</f>
        <v>Landet uten sokkelen</v>
      </c>
      <c r="C168" s="10" t="s">
        <v>128</v>
      </c>
      <c r="D168" s="21">
        <f t="shared" si="202"/>
        <v>11509</v>
      </c>
      <c r="E168" s="21">
        <f t="shared" si="202"/>
        <v>13976</v>
      </c>
      <c r="F168" s="21">
        <f t="shared" si="202"/>
        <v>21973</v>
      </c>
      <c r="G168" s="21">
        <f t="shared" si="202"/>
        <v>19716</v>
      </c>
      <c r="H168" s="21">
        <f t="shared" si="202"/>
        <v>15076</v>
      </c>
      <c r="I168" s="21">
        <f t="shared" si="202"/>
        <v>22333</v>
      </c>
      <c r="J168" s="21">
        <f t="shared" si="202"/>
        <v>25925</v>
      </c>
      <c r="K168" s="21">
        <f t="shared" si="202"/>
        <v>26487</v>
      </c>
      <c r="L168" s="21">
        <f t="shared" si="202"/>
        <v>42877</v>
      </c>
      <c r="M168" s="21">
        <f t="shared" si="202"/>
        <v>43190</v>
      </c>
      <c r="N168" s="21">
        <f t="shared" si="203"/>
        <v>44708</v>
      </c>
      <c r="O168" s="21">
        <f t="shared" si="203"/>
        <v>42394</v>
      </c>
      <c r="P168" s="21">
        <f t="shared" si="203"/>
        <v>41707</v>
      </c>
      <c r="Q168" s="21">
        <f t="shared" si="203"/>
        <v>45468</v>
      </c>
      <c r="R168" s="21">
        <f t="shared" si="203"/>
        <v>67255</v>
      </c>
      <c r="S168" s="26">
        <f t="shared" si="203"/>
        <v>2812</v>
      </c>
      <c r="T168" s="26">
        <f t="shared" si="203"/>
        <v>3111</v>
      </c>
      <c r="U168" s="26">
        <f t="shared" si="203"/>
        <v>3763</v>
      </c>
      <c r="V168" s="26">
        <f t="shared" si="203"/>
        <v>4143</v>
      </c>
      <c r="W168" s="26">
        <f t="shared" si="203"/>
        <v>4300</v>
      </c>
      <c r="X168" s="26">
        <f t="shared" si="204"/>
        <v>4544</v>
      </c>
      <c r="Y168" s="26">
        <f t="shared" si="204"/>
        <v>5075</v>
      </c>
      <c r="Z168" s="26">
        <f t="shared" si="204"/>
        <v>5587</v>
      </c>
      <c r="AA168" s="26">
        <f t="shared" si="204"/>
        <v>6190</v>
      </c>
      <c r="AB168" s="26">
        <f t="shared" si="204"/>
        <v>6960</v>
      </c>
      <c r="AC168" s="26">
        <f t="shared" si="204"/>
        <v>7657</v>
      </c>
      <c r="AD168" s="26">
        <f t="shared" si="204"/>
        <v>8378</v>
      </c>
      <c r="AE168" s="26">
        <f t="shared" si="204"/>
        <v>9246</v>
      </c>
      <c r="AF168" s="26">
        <f t="shared" si="204"/>
        <v>10242</v>
      </c>
      <c r="AG168" s="26">
        <f t="shared" si="204"/>
        <v>11824</v>
      </c>
      <c r="AH168" s="21">
        <f t="shared" si="201"/>
        <v>4092816.5007112375</v>
      </c>
      <c r="AI168" s="21">
        <f t="shared" si="187"/>
        <v>4492446.1587913856</v>
      </c>
      <c r="AJ168" s="21">
        <f t="shared" si="188"/>
        <v>5839224.0233855965</v>
      </c>
      <c r="AK168" s="21">
        <f t="shared" si="189"/>
        <v>4758870.3837798694</v>
      </c>
      <c r="AL168" s="21">
        <f t="shared" si="190"/>
        <v>3506046.5116279069</v>
      </c>
      <c r="AM168" s="21">
        <f t="shared" si="191"/>
        <v>4914832.7464788733</v>
      </c>
      <c r="AN168" s="21">
        <f t="shared" si="192"/>
        <v>5108374.3842364531</v>
      </c>
      <c r="AO168" s="21">
        <f t="shared" si="193"/>
        <v>4740826.9196348665</v>
      </c>
      <c r="AP168" s="21">
        <f t="shared" si="194"/>
        <v>6926817.4474959616</v>
      </c>
      <c r="AQ168" s="21">
        <f t="shared" si="195"/>
        <v>6205459.7701149425</v>
      </c>
      <c r="AR168" s="21">
        <f t="shared" si="196"/>
        <v>5838840.2768708374</v>
      </c>
      <c r="AS168" s="21">
        <f t="shared" si="197"/>
        <v>5060157.5555025069</v>
      </c>
      <c r="AT168" s="21">
        <f t="shared" si="198"/>
        <v>4510815.4877784988</v>
      </c>
      <c r="AU168" s="21">
        <f t="shared" si="199"/>
        <v>4439367.3110720562</v>
      </c>
      <c r="AV168" s="21">
        <f t="shared" si="200"/>
        <v>5688007.4424898513</v>
      </c>
    </row>
    <row r="169" spans="2:48">
      <c r="B169" t="str">
        <f>C150</f>
        <v>Landet uten sokkelen</v>
      </c>
      <c r="C169" s="10" t="s">
        <v>734</v>
      </c>
      <c r="D169" s="21">
        <f t="shared" si="202"/>
        <v>22803</v>
      </c>
      <c r="E169" s="21">
        <f t="shared" si="202"/>
        <v>20091</v>
      </c>
      <c r="F169" s="21">
        <f t="shared" si="202"/>
        <v>21991</v>
      </c>
      <c r="G169" s="21">
        <f t="shared" si="202"/>
        <v>22638</v>
      </c>
      <c r="H169" s="21">
        <f t="shared" si="202"/>
        <v>24164</v>
      </c>
      <c r="I169" s="21">
        <f t="shared" si="202"/>
        <v>28195</v>
      </c>
      <c r="J169" s="21">
        <f t="shared" si="202"/>
        <v>28983</v>
      </c>
      <c r="K169" s="21">
        <f t="shared" si="202"/>
        <v>29604</v>
      </c>
      <c r="L169" s="21">
        <f t="shared" si="202"/>
        <v>27629</v>
      </c>
      <c r="M169" s="21">
        <f t="shared" si="202"/>
        <v>26040</v>
      </c>
      <c r="N169" s="21">
        <f t="shared" si="203"/>
        <v>23065</v>
      </c>
      <c r="O169" s="21">
        <f t="shared" si="203"/>
        <v>25849</v>
      </c>
      <c r="P169" s="21">
        <f t="shared" si="203"/>
        <v>18646</v>
      </c>
      <c r="Q169" s="21">
        <f t="shared" si="203"/>
        <v>20610</v>
      </c>
      <c r="R169" s="21">
        <f t="shared" si="203"/>
        <v>38158</v>
      </c>
      <c r="S169" s="26">
        <f t="shared" si="203"/>
        <v>10433</v>
      </c>
      <c r="T169" s="26">
        <f t="shared" si="203"/>
        <v>9456</v>
      </c>
      <c r="U169" s="26">
        <f t="shared" si="203"/>
        <v>11783</v>
      </c>
      <c r="V169" s="26">
        <f t="shared" si="203"/>
        <v>12259</v>
      </c>
      <c r="W169" s="26">
        <f t="shared" si="203"/>
        <v>13890</v>
      </c>
      <c r="X169" s="26">
        <f t="shared" si="204"/>
        <v>14445</v>
      </c>
      <c r="Y169" s="26">
        <f t="shared" si="204"/>
        <v>10965</v>
      </c>
      <c r="Z169" s="26">
        <f t="shared" si="204"/>
        <v>11353</v>
      </c>
      <c r="AA169" s="26">
        <f t="shared" si="204"/>
        <v>11067</v>
      </c>
      <c r="AB169" s="26">
        <f t="shared" si="204"/>
        <v>10967</v>
      </c>
      <c r="AC169" s="26">
        <f t="shared" si="204"/>
        <v>11106</v>
      </c>
      <c r="AD169" s="26">
        <f t="shared" si="204"/>
        <v>11558</v>
      </c>
      <c r="AE169" s="26">
        <f t="shared" si="204"/>
        <v>10782</v>
      </c>
      <c r="AF169" s="26">
        <f t="shared" si="204"/>
        <v>10690</v>
      </c>
      <c r="AG169" s="26">
        <f t="shared" si="204"/>
        <v>11479</v>
      </c>
      <c r="AH169" s="21">
        <f t="shared" si="201"/>
        <v>2185660.8837343045</v>
      </c>
      <c r="AI169" s="21">
        <f t="shared" si="187"/>
        <v>2124682.7411167515</v>
      </c>
      <c r="AJ169" s="21">
        <f t="shared" si="188"/>
        <v>1866332.8524144955</v>
      </c>
      <c r="AK169" s="21">
        <f t="shared" si="189"/>
        <v>1846643.2824863365</v>
      </c>
      <c r="AL169" s="21">
        <f t="shared" si="190"/>
        <v>1739668.8264938805</v>
      </c>
      <c r="AM169" s="21">
        <f t="shared" si="191"/>
        <v>1951886.4659051574</v>
      </c>
      <c r="AN169" s="21">
        <f t="shared" si="192"/>
        <v>2643228.4541723668</v>
      </c>
      <c r="AO169" s="21">
        <f t="shared" si="193"/>
        <v>2607592.70677354</v>
      </c>
      <c r="AP169" s="21">
        <f t="shared" si="194"/>
        <v>2496521.1891208095</v>
      </c>
      <c r="AQ169" s="21">
        <f t="shared" si="195"/>
        <v>2374395.9150177804</v>
      </c>
      <c r="AR169" s="21">
        <f t="shared" si="196"/>
        <v>2076805.3304520079</v>
      </c>
      <c r="AS169" s="21">
        <f t="shared" si="197"/>
        <v>2236459.5950856549</v>
      </c>
      <c r="AT169" s="21">
        <f t="shared" si="198"/>
        <v>1729363.7544054906</v>
      </c>
      <c r="AU169" s="21">
        <f t="shared" si="199"/>
        <v>1927970.0654817587</v>
      </c>
      <c r="AV169" s="21">
        <f t="shared" si="200"/>
        <v>3324157.1565467375</v>
      </c>
    </row>
    <row r="170" spans="2:48">
      <c r="B170" t="str">
        <f>C150</f>
        <v>Landet uten sokkelen</v>
      </c>
      <c r="C170" s="10" t="s">
        <v>731</v>
      </c>
      <c r="D170" s="21">
        <f t="shared" si="202"/>
        <v>12434</v>
      </c>
      <c r="E170" s="21">
        <f t="shared" si="202"/>
        <v>12381</v>
      </c>
      <c r="F170" s="21">
        <f t="shared" si="202"/>
        <v>13747</v>
      </c>
      <c r="G170" s="21">
        <f t="shared" si="202"/>
        <v>14662</v>
      </c>
      <c r="H170" s="21">
        <f t="shared" si="202"/>
        <v>15573</v>
      </c>
      <c r="I170" s="21">
        <f t="shared" si="202"/>
        <v>15746</v>
      </c>
      <c r="J170" s="21">
        <f t="shared" si="202"/>
        <v>16732</v>
      </c>
      <c r="K170" s="21">
        <f t="shared" si="202"/>
        <v>18084</v>
      </c>
      <c r="L170" s="21">
        <f t="shared" si="202"/>
        <v>18511</v>
      </c>
      <c r="M170" s="21">
        <f t="shared" si="202"/>
        <v>20706</v>
      </c>
      <c r="N170" s="21">
        <f t="shared" si="203"/>
        <v>21243</v>
      </c>
      <c r="O170" s="21">
        <f t="shared" si="203"/>
        <v>22441</v>
      </c>
      <c r="P170" s="21">
        <f t="shared" si="203"/>
        <v>23956</v>
      </c>
      <c r="Q170" s="21">
        <f t="shared" si="203"/>
        <v>26989</v>
      </c>
      <c r="R170" s="21">
        <f t="shared" si="203"/>
        <v>29843</v>
      </c>
      <c r="S170" s="26">
        <f t="shared" si="203"/>
        <v>6642</v>
      </c>
      <c r="T170" s="26">
        <f t="shared" si="203"/>
        <v>6365</v>
      </c>
      <c r="U170" s="26">
        <f t="shared" si="203"/>
        <v>6795</v>
      </c>
      <c r="V170" s="26">
        <f t="shared" si="203"/>
        <v>7258</v>
      </c>
      <c r="W170" s="26">
        <f t="shared" si="203"/>
        <v>7640</v>
      </c>
      <c r="X170" s="26">
        <f t="shared" si="204"/>
        <v>8214</v>
      </c>
      <c r="Y170" s="26">
        <f t="shared" si="204"/>
        <v>8792</v>
      </c>
      <c r="Z170" s="26">
        <f t="shared" si="204"/>
        <v>9315</v>
      </c>
      <c r="AA170" s="26">
        <f t="shared" si="204"/>
        <v>9970</v>
      </c>
      <c r="AB170" s="26">
        <f t="shared" si="204"/>
        <v>10518</v>
      </c>
      <c r="AC170" s="26">
        <f t="shared" si="204"/>
        <v>11223</v>
      </c>
      <c r="AD170" s="26">
        <f t="shared" si="204"/>
        <v>11953</v>
      </c>
      <c r="AE170" s="26">
        <f t="shared" si="204"/>
        <v>12617</v>
      </c>
      <c r="AF170" s="26">
        <f t="shared" si="204"/>
        <v>13354</v>
      </c>
      <c r="AG170" s="26">
        <f t="shared" si="204"/>
        <v>14641</v>
      </c>
      <c r="AH170" s="21">
        <f t="shared" si="201"/>
        <v>1872026.4980427583</v>
      </c>
      <c r="AI170" s="21">
        <f t="shared" si="187"/>
        <v>1945168.8923802043</v>
      </c>
      <c r="AJ170" s="21">
        <f t="shared" si="188"/>
        <v>2023105.2244297278</v>
      </c>
      <c r="AK170" s="21">
        <f t="shared" si="189"/>
        <v>2020115.7343620833</v>
      </c>
      <c r="AL170" s="21">
        <f t="shared" si="190"/>
        <v>2038350.785340314</v>
      </c>
      <c r="AM170" s="21">
        <f t="shared" si="191"/>
        <v>1916971.0250791332</v>
      </c>
      <c r="AN170" s="21">
        <f t="shared" si="192"/>
        <v>1903093.7215650592</v>
      </c>
      <c r="AO170" s="21">
        <f t="shared" si="193"/>
        <v>1941384.8631239936</v>
      </c>
      <c r="AP170" s="21">
        <f t="shared" si="194"/>
        <v>1856670.0100300903</v>
      </c>
      <c r="AQ170" s="21">
        <f t="shared" si="195"/>
        <v>1968625.213918996</v>
      </c>
      <c r="AR170" s="21">
        <f t="shared" si="196"/>
        <v>1892809.409248864</v>
      </c>
      <c r="AS170" s="21">
        <f t="shared" si="197"/>
        <v>1877436.6267882539</v>
      </c>
      <c r="AT170" s="21">
        <f t="shared" si="198"/>
        <v>1898708.0922564794</v>
      </c>
      <c r="AU170" s="21">
        <f t="shared" si="199"/>
        <v>2021042.3843043284</v>
      </c>
      <c r="AV170" s="21">
        <f t="shared" si="200"/>
        <v>2038317.0548459804</v>
      </c>
    </row>
    <row r="171" spans="2:48">
      <c r="B171" t="str">
        <f>C150</f>
        <v>Landet uten sokkelen</v>
      </c>
      <c r="C171" s="10" t="s">
        <v>715</v>
      </c>
      <c r="D171" s="21">
        <f t="shared" ref="D171:M176" si="205">IFERROR(_xlfn.XLOOKUP($C171,$C$37:$C$62,D$37:D$62)-_xlfn.XLOOKUP($C171,$C$122:$C$148,D$122:D$148),"-")</f>
        <v>16877</v>
      </c>
      <c r="E171" s="21">
        <f t="shared" si="205"/>
        <v>16181</v>
      </c>
      <c r="F171" s="21">
        <f t="shared" si="205"/>
        <v>17753</v>
      </c>
      <c r="G171" s="21">
        <f t="shared" si="205"/>
        <v>16949</v>
      </c>
      <c r="H171" s="21">
        <f t="shared" si="205"/>
        <v>17060</v>
      </c>
      <c r="I171" s="21">
        <f t="shared" si="205"/>
        <v>16390</v>
      </c>
      <c r="J171" s="21">
        <f t="shared" si="205"/>
        <v>17816</v>
      </c>
      <c r="K171" s="21">
        <f t="shared" si="205"/>
        <v>19897</v>
      </c>
      <c r="L171" s="21">
        <f t="shared" si="205"/>
        <v>20500</v>
      </c>
      <c r="M171" s="21">
        <f t="shared" si="205"/>
        <v>20573</v>
      </c>
      <c r="N171" s="21">
        <f t="shared" ref="N171:W176" si="206">IFERROR(_xlfn.XLOOKUP($C171,$C$37:$C$62,N$37:N$62)-_xlfn.XLOOKUP($C171,$C$122:$C$148,N$122:N$148),"-")</f>
        <v>20071</v>
      </c>
      <c r="O171" s="21">
        <f t="shared" si="206"/>
        <v>21720</v>
      </c>
      <c r="P171" s="21">
        <f t="shared" si="206"/>
        <v>22122</v>
      </c>
      <c r="Q171" s="21">
        <f t="shared" si="206"/>
        <v>23666</v>
      </c>
      <c r="R171" s="21">
        <f t="shared" si="206"/>
        <v>26445</v>
      </c>
      <c r="S171" s="26">
        <f t="shared" si="206"/>
        <v>5075</v>
      </c>
      <c r="T171" s="26">
        <f t="shared" si="206"/>
        <v>5032</v>
      </c>
      <c r="U171" s="26">
        <f t="shared" si="206"/>
        <v>5346</v>
      </c>
      <c r="V171" s="26">
        <f t="shared" si="206"/>
        <v>5663</v>
      </c>
      <c r="W171" s="26">
        <f t="shared" si="206"/>
        <v>5911</v>
      </c>
      <c r="X171" s="26">
        <f t="shared" ref="X171:AG176" si="207">IFERROR(_xlfn.XLOOKUP($C171,$C$37:$C$62,X$37:X$62)-_xlfn.XLOOKUP($C171,$C$122:$C$148,X$122:X$148),"-")</f>
        <v>6117</v>
      </c>
      <c r="Y171" s="26">
        <f t="shared" si="207"/>
        <v>6337</v>
      </c>
      <c r="Z171" s="26">
        <f t="shared" si="207"/>
        <v>6587</v>
      </c>
      <c r="AA171" s="26">
        <f t="shared" si="207"/>
        <v>6775</v>
      </c>
      <c r="AB171" s="26">
        <f t="shared" si="207"/>
        <v>7054</v>
      </c>
      <c r="AC171" s="26">
        <f t="shared" si="207"/>
        <v>7314</v>
      </c>
      <c r="AD171" s="26">
        <f t="shared" si="207"/>
        <v>7650</v>
      </c>
      <c r="AE171" s="26">
        <f t="shared" si="207"/>
        <v>7766</v>
      </c>
      <c r="AF171" s="26">
        <f t="shared" si="207"/>
        <v>8049</v>
      </c>
      <c r="AG171" s="26">
        <f t="shared" si="207"/>
        <v>8650</v>
      </c>
      <c r="AH171" s="21">
        <f t="shared" si="201"/>
        <v>3325517.2413793104</v>
      </c>
      <c r="AI171" s="21">
        <f t="shared" si="187"/>
        <v>3215620.0317965024</v>
      </c>
      <c r="AJ171" s="21">
        <f t="shared" si="188"/>
        <v>3320800.5985783762</v>
      </c>
      <c r="AK171" s="21">
        <f t="shared" si="189"/>
        <v>2992936.6060392018</v>
      </c>
      <c r="AL171" s="21">
        <f t="shared" si="190"/>
        <v>2886144.4763999325</v>
      </c>
      <c r="AM171" s="21">
        <f t="shared" si="191"/>
        <v>2679418.0153670101</v>
      </c>
      <c r="AN171" s="21">
        <f t="shared" si="192"/>
        <v>2811424.96449424</v>
      </c>
      <c r="AO171" s="21">
        <f t="shared" si="193"/>
        <v>3020646.728404433</v>
      </c>
      <c r="AP171" s="21">
        <f t="shared" si="194"/>
        <v>3025830.2583025829</v>
      </c>
      <c r="AQ171" s="21">
        <f t="shared" si="195"/>
        <v>2916501.2758718459</v>
      </c>
      <c r="AR171" s="21">
        <f t="shared" si="196"/>
        <v>2744189.226141646</v>
      </c>
      <c r="AS171" s="21">
        <f t="shared" si="197"/>
        <v>2839215.6862745099</v>
      </c>
      <c r="AT171" s="21">
        <f t="shared" si="198"/>
        <v>2848570.6927633272</v>
      </c>
      <c r="AU171" s="21">
        <f t="shared" si="199"/>
        <v>2940241.0237296559</v>
      </c>
      <c r="AV171" s="21">
        <f t="shared" si="200"/>
        <v>3057225.4335260116</v>
      </c>
    </row>
    <row r="172" spans="2:48">
      <c r="B172" t="str">
        <f>C150</f>
        <v>Landet uten sokkelen</v>
      </c>
      <c r="C172" s="10" t="s">
        <v>733</v>
      </c>
      <c r="D172" s="21">
        <f t="shared" si="205"/>
        <v>0</v>
      </c>
      <c r="E172" s="21">
        <f t="shared" si="205"/>
        <v>0</v>
      </c>
      <c r="F172" s="21">
        <f t="shared" si="205"/>
        <v>0</v>
      </c>
      <c r="G172" s="21">
        <f t="shared" si="205"/>
        <v>0</v>
      </c>
      <c r="H172" s="21">
        <f t="shared" si="205"/>
        <v>0</v>
      </c>
      <c r="I172" s="21">
        <f t="shared" si="205"/>
        <v>0</v>
      </c>
      <c r="J172" s="21">
        <f t="shared" si="205"/>
        <v>0</v>
      </c>
      <c r="K172" s="21">
        <f t="shared" si="205"/>
        <v>0</v>
      </c>
      <c r="L172" s="21">
        <f t="shared" si="205"/>
        <v>0</v>
      </c>
      <c r="M172" s="21">
        <f t="shared" si="205"/>
        <v>0</v>
      </c>
      <c r="N172" s="21">
        <f t="shared" si="206"/>
        <v>0</v>
      </c>
      <c r="O172" s="21">
        <f t="shared" si="206"/>
        <v>0</v>
      </c>
      <c r="P172" s="21">
        <f t="shared" si="206"/>
        <v>0</v>
      </c>
      <c r="Q172" s="21">
        <f t="shared" si="206"/>
        <v>0</v>
      </c>
      <c r="R172" s="21">
        <f t="shared" si="206"/>
        <v>0</v>
      </c>
      <c r="S172" s="26">
        <f t="shared" si="206"/>
        <v>0</v>
      </c>
      <c r="T172" s="26">
        <f t="shared" si="206"/>
        <v>0</v>
      </c>
      <c r="U172" s="26">
        <f t="shared" si="206"/>
        <v>0</v>
      </c>
      <c r="V172" s="26">
        <f t="shared" si="206"/>
        <v>0</v>
      </c>
      <c r="W172" s="26">
        <f t="shared" si="206"/>
        <v>0</v>
      </c>
      <c r="X172" s="26">
        <f t="shared" si="207"/>
        <v>0</v>
      </c>
      <c r="Y172" s="26">
        <f t="shared" si="207"/>
        <v>0</v>
      </c>
      <c r="Z172" s="26">
        <f t="shared" si="207"/>
        <v>0</v>
      </c>
      <c r="AA172" s="26">
        <f t="shared" si="207"/>
        <v>0</v>
      </c>
      <c r="AB172" s="26">
        <f t="shared" si="207"/>
        <v>0</v>
      </c>
      <c r="AC172" s="26">
        <f t="shared" si="207"/>
        <v>0</v>
      </c>
      <c r="AD172" s="26">
        <f t="shared" si="207"/>
        <v>0</v>
      </c>
      <c r="AE172" s="26">
        <f t="shared" si="207"/>
        <v>0</v>
      </c>
      <c r="AF172" s="26">
        <f t="shared" si="207"/>
        <v>0</v>
      </c>
      <c r="AG172" s="26">
        <f t="shared" si="207"/>
        <v>0</v>
      </c>
      <c r="AH172" s="21" t="str">
        <f t="shared" si="201"/>
        <v>-</v>
      </c>
      <c r="AI172" s="21" t="str">
        <f t="shared" si="187"/>
        <v>-</v>
      </c>
      <c r="AJ172" s="21" t="str">
        <f t="shared" si="188"/>
        <v>-</v>
      </c>
      <c r="AK172" s="21" t="str">
        <f t="shared" si="189"/>
        <v>-</v>
      </c>
      <c r="AL172" s="21" t="str">
        <f t="shared" si="190"/>
        <v>-</v>
      </c>
      <c r="AM172" s="21" t="str">
        <f t="shared" si="191"/>
        <v>-</v>
      </c>
      <c r="AN172" s="21" t="str">
        <f t="shared" si="192"/>
        <v>-</v>
      </c>
      <c r="AO172" s="21" t="str">
        <f t="shared" si="193"/>
        <v>-</v>
      </c>
      <c r="AP172" s="21" t="str">
        <f t="shared" si="194"/>
        <v>-</v>
      </c>
      <c r="AQ172" s="21" t="str">
        <f t="shared" si="195"/>
        <v>-</v>
      </c>
      <c r="AR172" s="21" t="str">
        <f t="shared" si="196"/>
        <v>-</v>
      </c>
      <c r="AS172" s="21" t="str">
        <f t="shared" si="197"/>
        <v>-</v>
      </c>
      <c r="AT172" s="21" t="str">
        <f t="shared" si="198"/>
        <v>-</v>
      </c>
      <c r="AU172" s="21" t="str">
        <f t="shared" si="199"/>
        <v>-</v>
      </c>
      <c r="AV172" s="21" t="str">
        <f t="shared" si="200"/>
        <v>-</v>
      </c>
    </row>
    <row r="173" spans="2:48">
      <c r="B173" t="str">
        <f>C150</f>
        <v>Landet uten sokkelen</v>
      </c>
      <c r="C173" s="10" t="s">
        <v>96</v>
      </c>
      <c r="D173" s="21">
        <f t="shared" si="205"/>
        <v>9183</v>
      </c>
      <c r="E173" s="21">
        <f t="shared" si="205"/>
        <v>10893</v>
      </c>
      <c r="F173" s="21">
        <f t="shared" si="205"/>
        <v>11111</v>
      </c>
      <c r="G173" s="21">
        <f t="shared" si="205"/>
        <v>11199</v>
      </c>
      <c r="H173" s="21">
        <f t="shared" si="205"/>
        <v>9670</v>
      </c>
      <c r="I173" s="21">
        <f t="shared" si="205"/>
        <v>10330</v>
      </c>
      <c r="J173" s="21">
        <f t="shared" si="205"/>
        <v>10245</v>
      </c>
      <c r="K173" s="21">
        <f t="shared" si="205"/>
        <v>10519</v>
      </c>
      <c r="L173" s="21">
        <f t="shared" si="205"/>
        <v>10362</v>
      </c>
      <c r="M173" s="21">
        <f t="shared" si="205"/>
        <v>10356</v>
      </c>
      <c r="N173" s="21">
        <f t="shared" si="206"/>
        <v>10099</v>
      </c>
      <c r="O173" s="21">
        <f t="shared" si="206"/>
        <v>10062</v>
      </c>
      <c r="P173" s="21">
        <f t="shared" si="206"/>
        <v>10443</v>
      </c>
      <c r="Q173" s="21">
        <f t="shared" si="206"/>
        <v>9817</v>
      </c>
      <c r="R173" s="21">
        <f t="shared" si="206"/>
        <v>9283</v>
      </c>
      <c r="S173" s="26">
        <f t="shared" si="206"/>
        <v>8093</v>
      </c>
      <c r="T173" s="26">
        <f t="shared" si="206"/>
        <v>7726</v>
      </c>
      <c r="U173" s="26">
        <f t="shared" si="206"/>
        <v>7370</v>
      </c>
      <c r="V173" s="26">
        <f t="shared" si="206"/>
        <v>7592</v>
      </c>
      <c r="W173" s="26">
        <f t="shared" si="206"/>
        <v>7999</v>
      </c>
      <c r="X173" s="26">
        <f t="shared" si="207"/>
        <v>8104</v>
      </c>
      <c r="Y173" s="26">
        <f t="shared" si="207"/>
        <v>8318</v>
      </c>
      <c r="Z173" s="26">
        <f t="shared" si="207"/>
        <v>8410</v>
      </c>
      <c r="AA173" s="26">
        <f t="shared" si="207"/>
        <v>8421</v>
      </c>
      <c r="AB173" s="26">
        <f t="shared" si="207"/>
        <v>8272</v>
      </c>
      <c r="AC173" s="26">
        <f t="shared" si="207"/>
        <v>8393</v>
      </c>
      <c r="AD173" s="26">
        <f t="shared" si="207"/>
        <v>8255</v>
      </c>
      <c r="AE173" s="26">
        <f t="shared" si="207"/>
        <v>8428</v>
      </c>
      <c r="AF173" s="26">
        <f t="shared" si="207"/>
        <v>8605</v>
      </c>
      <c r="AG173" s="26">
        <f t="shared" si="207"/>
        <v>9055</v>
      </c>
      <c r="AH173" s="21">
        <f t="shared" si="201"/>
        <v>1134684.2950698135</v>
      </c>
      <c r="AI173" s="21">
        <f t="shared" si="187"/>
        <v>1409914.5741651566</v>
      </c>
      <c r="AJ173" s="21">
        <f t="shared" si="188"/>
        <v>1507598.3717774763</v>
      </c>
      <c r="AK173" s="21">
        <f t="shared" si="189"/>
        <v>1475105.3740779769</v>
      </c>
      <c r="AL173" s="21">
        <f t="shared" si="190"/>
        <v>1208901.1126390798</v>
      </c>
      <c r="AM173" s="21">
        <f t="shared" si="191"/>
        <v>1274679.1707798617</v>
      </c>
      <c r="AN173" s="21">
        <f t="shared" si="192"/>
        <v>1231666.2659293099</v>
      </c>
      <c r="AO173" s="21">
        <f t="shared" si="193"/>
        <v>1250772.8894173603</v>
      </c>
      <c r="AP173" s="21">
        <f t="shared" si="194"/>
        <v>1230495.1905949411</v>
      </c>
      <c r="AQ173" s="21">
        <f t="shared" si="195"/>
        <v>1251934.2359767891</v>
      </c>
      <c r="AR173" s="21">
        <f t="shared" si="196"/>
        <v>1203264.625282974</v>
      </c>
      <c r="AS173" s="21">
        <f t="shared" si="197"/>
        <v>1218897.6377952755</v>
      </c>
      <c r="AT173" s="21">
        <f t="shared" si="198"/>
        <v>1239084.0056953013</v>
      </c>
      <c r="AU173" s="21">
        <f t="shared" si="199"/>
        <v>1140848.3439860546</v>
      </c>
      <c r="AV173" s="21">
        <f t="shared" si="200"/>
        <v>1025179.4588625069</v>
      </c>
    </row>
    <row r="174" spans="2:48">
      <c r="B174" t="str">
        <f>C150</f>
        <v>Landet uten sokkelen</v>
      </c>
      <c r="C174" s="10" t="s">
        <v>716</v>
      </c>
      <c r="D174" s="21">
        <f t="shared" si="205"/>
        <v>5576</v>
      </c>
      <c r="E174" s="21">
        <f t="shared" si="205"/>
        <v>4207</v>
      </c>
      <c r="F174" s="21">
        <f t="shared" si="205"/>
        <v>4528</v>
      </c>
      <c r="G174" s="21">
        <f t="shared" si="205"/>
        <v>5177</v>
      </c>
      <c r="H174" s="21">
        <f t="shared" si="205"/>
        <v>5304</v>
      </c>
      <c r="I174" s="21">
        <f t="shared" si="205"/>
        <v>5496</v>
      </c>
      <c r="J174" s="21">
        <f t="shared" si="205"/>
        <v>4940</v>
      </c>
      <c r="K174" s="21">
        <f t="shared" si="205"/>
        <v>5519</v>
      </c>
      <c r="L174" s="21">
        <f t="shared" si="205"/>
        <v>5126</v>
      </c>
      <c r="M174" s="21">
        <f t="shared" si="205"/>
        <v>5296</v>
      </c>
      <c r="N174" s="21">
        <f t="shared" si="206"/>
        <v>5601</v>
      </c>
      <c r="O174" s="21">
        <f t="shared" si="206"/>
        <v>6426</v>
      </c>
      <c r="P174" s="21">
        <f t="shared" si="206"/>
        <v>6481</v>
      </c>
      <c r="Q174" s="21">
        <f t="shared" si="206"/>
        <v>6464</v>
      </c>
      <c r="R174" s="21">
        <f t="shared" si="206"/>
        <v>6788</v>
      </c>
      <c r="S174" s="26">
        <f t="shared" si="206"/>
        <v>2571</v>
      </c>
      <c r="T174" s="26">
        <f t="shared" si="206"/>
        <v>2395</v>
      </c>
      <c r="U174" s="26">
        <f t="shared" si="206"/>
        <v>2429</v>
      </c>
      <c r="V174" s="26">
        <f t="shared" si="206"/>
        <v>2713</v>
      </c>
      <c r="W174" s="26">
        <f t="shared" si="206"/>
        <v>2993</v>
      </c>
      <c r="X174" s="26">
        <f t="shared" si="207"/>
        <v>3020</v>
      </c>
      <c r="Y174" s="26">
        <f t="shared" si="207"/>
        <v>3064</v>
      </c>
      <c r="Z174" s="26">
        <f t="shared" si="207"/>
        <v>3037</v>
      </c>
      <c r="AA174" s="26">
        <f t="shared" si="207"/>
        <v>2879</v>
      </c>
      <c r="AB174" s="26">
        <f t="shared" si="207"/>
        <v>2862</v>
      </c>
      <c r="AC174" s="26">
        <f t="shared" si="207"/>
        <v>3018</v>
      </c>
      <c r="AD174" s="26">
        <f t="shared" si="207"/>
        <v>3142</v>
      </c>
      <c r="AE174" s="26">
        <f t="shared" si="207"/>
        <v>3244</v>
      </c>
      <c r="AF174" s="26">
        <f t="shared" si="207"/>
        <v>3401</v>
      </c>
      <c r="AG174" s="26">
        <f t="shared" si="207"/>
        <v>3581</v>
      </c>
      <c r="AH174" s="21">
        <f t="shared" si="201"/>
        <v>2168805.9120964603</v>
      </c>
      <c r="AI174" s="21">
        <f t="shared" si="187"/>
        <v>1756576.2004175365</v>
      </c>
      <c r="AJ174" s="21">
        <f t="shared" si="188"/>
        <v>1864141.6220666941</v>
      </c>
      <c r="AK174" s="21">
        <f t="shared" si="189"/>
        <v>1908219.6830077404</v>
      </c>
      <c r="AL174" s="21">
        <f t="shared" si="190"/>
        <v>1772134.9816237888</v>
      </c>
      <c r="AM174" s="21">
        <f t="shared" si="191"/>
        <v>1819867.5496688741</v>
      </c>
      <c r="AN174" s="21">
        <f t="shared" si="192"/>
        <v>1612271.5404699738</v>
      </c>
      <c r="AO174" s="21">
        <f t="shared" si="193"/>
        <v>1817253.8689496215</v>
      </c>
      <c r="AP174" s="21">
        <f t="shared" si="194"/>
        <v>1780479.3331017715</v>
      </c>
      <c r="AQ174" s="21">
        <f t="shared" si="195"/>
        <v>1850454.2278127184</v>
      </c>
      <c r="AR174" s="21">
        <f t="shared" si="196"/>
        <v>1855864.8111332008</v>
      </c>
      <c r="AS174" s="21">
        <f t="shared" si="197"/>
        <v>2045194.1438574158</v>
      </c>
      <c r="AT174" s="21">
        <f t="shared" si="198"/>
        <v>1997842.1701602959</v>
      </c>
      <c r="AU174" s="21">
        <f t="shared" si="199"/>
        <v>1900617.4654513379</v>
      </c>
      <c r="AV174" s="21">
        <f t="shared" si="200"/>
        <v>1895559.8994694219</v>
      </c>
    </row>
    <row r="175" spans="2:48">
      <c r="B175" t="str">
        <f>C150</f>
        <v>Landet uten sokkelen</v>
      </c>
      <c r="C175" s="37" t="s">
        <v>744</v>
      </c>
      <c r="D175" s="39">
        <f t="shared" si="205"/>
        <v>0</v>
      </c>
      <c r="E175" s="39">
        <f t="shared" si="205"/>
        <v>0</v>
      </c>
      <c r="F175" s="39">
        <f t="shared" si="205"/>
        <v>0</v>
      </c>
      <c r="G175" s="39">
        <f t="shared" si="205"/>
        <v>0</v>
      </c>
      <c r="H175" s="39">
        <f t="shared" si="205"/>
        <v>0</v>
      </c>
      <c r="I175" s="39">
        <f t="shared" si="205"/>
        <v>0</v>
      </c>
      <c r="J175" s="39">
        <f t="shared" si="205"/>
        <v>0</v>
      </c>
      <c r="K175" s="39">
        <f t="shared" si="205"/>
        <v>0</v>
      </c>
      <c r="L175" s="39">
        <f t="shared" si="205"/>
        <v>0</v>
      </c>
      <c r="M175" s="39">
        <f t="shared" si="205"/>
        <v>0</v>
      </c>
      <c r="N175" s="39">
        <f t="shared" si="206"/>
        <v>0</v>
      </c>
      <c r="O175" s="39">
        <f t="shared" si="206"/>
        <v>0</v>
      </c>
      <c r="P175" s="39">
        <f t="shared" si="206"/>
        <v>0</v>
      </c>
      <c r="Q175" s="39">
        <f t="shared" si="206"/>
        <v>0</v>
      </c>
      <c r="R175" s="39">
        <f t="shared" si="206"/>
        <v>0</v>
      </c>
      <c r="S175" s="41">
        <f t="shared" si="206"/>
        <v>0</v>
      </c>
      <c r="T175" s="41">
        <f t="shared" si="206"/>
        <v>0</v>
      </c>
      <c r="U175" s="41">
        <f t="shared" si="206"/>
        <v>0</v>
      </c>
      <c r="V175" s="41">
        <f t="shared" si="206"/>
        <v>0</v>
      </c>
      <c r="W175" s="41">
        <f t="shared" si="206"/>
        <v>0</v>
      </c>
      <c r="X175" s="41">
        <f t="shared" si="207"/>
        <v>0</v>
      </c>
      <c r="Y175" s="41">
        <f t="shared" si="207"/>
        <v>0</v>
      </c>
      <c r="Z175" s="41">
        <f t="shared" si="207"/>
        <v>0</v>
      </c>
      <c r="AA175" s="41">
        <f t="shared" si="207"/>
        <v>0</v>
      </c>
      <c r="AB175" s="41">
        <f t="shared" si="207"/>
        <v>0</v>
      </c>
      <c r="AC175" s="41">
        <f t="shared" si="207"/>
        <v>0</v>
      </c>
      <c r="AD175" s="41">
        <f t="shared" si="207"/>
        <v>0</v>
      </c>
      <c r="AE175" s="41">
        <f t="shared" si="207"/>
        <v>0</v>
      </c>
      <c r="AF175" s="41">
        <f t="shared" si="207"/>
        <v>0</v>
      </c>
      <c r="AG175" s="41">
        <f t="shared" si="207"/>
        <v>0</v>
      </c>
      <c r="AH175" s="39" t="str">
        <f t="shared" si="201"/>
        <v>-</v>
      </c>
      <c r="AI175" s="39" t="str">
        <f t="shared" si="187"/>
        <v>-</v>
      </c>
      <c r="AJ175" s="39" t="str">
        <f t="shared" si="188"/>
        <v>-</v>
      </c>
      <c r="AK175" s="39" t="str">
        <f t="shared" si="189"/>
        <v>-</v>
      </c>
      <c r="AL175" s="39" t="str">
        <f t="shared" si="190"/>
        <v>-</v>
      </c>
      <c r="AM175" s="39" t="str">
        <f t="shared" si="191"/>
        <v>-</v>
      </c>
      <c r="AN175" s="39" t="str">
        <f t="shared" si="192"/>
        <v>-</v>
      </c>
      <c r="AO175" s="39" t="str">
        <f t="shared" si="193"/>
        <v>-</v>
      </c>
      <c r="AP175" s="39" t="str">
        <f t="shared" si="194"/>
        <v>-</v>
      </c>
      <c r="AQ175" s="39" t="str">
        <f t="shared" si="195"/>
        <v>-</v>
      </c>
      <c r="AR175" s="39" t="str">
        <f t="shared" si="196"/>
        <v>-</v>
      </c>
      <c r="AS175" s="39" t="str">
        <f t="shared" si="197"/>
        <v>-</v>
      </c>
      <c r="AT175" s="39" t="str">
        <f t="shared" si="198"/>
        <v>-</v>
      </c>
      <c r="AU175" s="39" t="str">
        <f t="shared" si="199"/>
        <v>-</v>
      </c>
      <c r="AV175" s="39" t="str">
        <f t="shared" si="200"/>
        <v>-</v>
      </c>
    </row>
    <row r="176" spans="2:48">
      <c r="B176" t="str">
        <f>C150</f>
        <v>Landet uten sokkelen</v>
      </c>
      <c r="C176" s="20" t="s">
        <v>713</v>
      </c>
      <c r="D176" s="22">
        <f t="shared" si="205"/>
        <v>1718096</v>
      </c>
      <c r="E176" s="22">
        <f t="shared" si="205"/>
        <v>1734454</v>
      </c>
      <c r="F176" s="22">
        <f t="shared" si="205"/>
        <v>1830579</v>
      </c>
      <c r="G176" s="22">
        <f t="shared" si="205"/>
        <v>1899752</v>
      </c>
      <c r="H176" s="22">
        <f t="shared" si="205"/>
        <v>2027608</v>
      </c>
      <c r="I176" s="22">
        <f t="shared" si="205"/>
        <v>2144146</v>
      </c>
      <c r="J176" s="22">
        <f t="shared" si="205"/>
        <v>2249200</v>
      </c>
      <c r="K176" s="22">
        <f t="shared" si="205"/>
        <v>2338475</v>
      </c>
      <c r="L176" s="22">
        <f t="shared" si="205"/>
        <v>2396324</v>
      </c>
      <c r="M176" s="22">
        <f t="shared" si="205"/>
        <v>2481464</v>
      </c>
      <c r="N176" s="22">
        <f t="shared" si="206"/>
        <v>2593273</v>
      </c>
      <c r="O176" s="22">
        <f t="shared" si="206"/>
        <v>2729146</v>
      </c>
      <c r="P176" s="22">
        <f t="shared" si="206"/>
        <v>2716564</v>
      </c>
      <c r="Q176" s="22">
        <f t="shared" si="206"/>
        <v>2940958</v>
      </c>
      <c r="R176" s="22">
        <f t="shared" si="206"/>
        <v>3341551</v>
      </c>
      <c r="S176" s="27">
        <f t="shared" si="206"/>
        <v>1068911</v>
      </c>
      <c r="T176" s="27">
        <f t="shared" si="206"/>
        <v>1099281</v>
      </c>
      <c r="U176" s="27">
        <f t="shared" si="206"/>
        <v>1133162</v>
      </c>
      <c r="V176" s="27">
        <f t="shared" si="206"/>
        <v>1202851</v>
      </c>
      <c r="W176" s="27">
        <f t="shared" si="206"/>
        <v>1284398</v>
      </c>
      <c r="X176" s="27">
        <f t="shared" si="207"/>
        <v>1357601</v>
      </c>
      <c r="Y176" s="27">
        <f t="shared" si="207"/>
        <v>1415222</v>
      </c>
      <c r="Z176" s="27">
        <f t="shared" si="207"/>
        <v>1476138</v>
      </c>
      <c r="AA176" s="27">
        <f t="shared" si="207"/>
        <v>1501058</v>
      </c>
      <c r="AB176" s="27">
        <f t="shared" si="207"/>
        <v>1550136</v>
      </c>
      <c r="AC176" s="27">
        <f t="shared" si="207"/>
        <v>1628407</v>
      </c>
      <c r="AD176" s="27">
        <f t="shared" si="207"/>
        <v>1721786</v>
      </c>
      <c r="AE176" s="27">
        <f t="shared" si="207"/>
        <v>1725324</v>
      </c>
      <c r="AF176" s="27">
        <f t="shared" si="207"/>
        <v>1831383</v>
      </c>
      <c r="AG176" s="27">
        <f t="shared" si="207"/>
        <v>1985610</v>
      </c>
      <c r="AH176" s="22">
        <f t="shared" si="201"/>
        <v>1607333.0707608024</v>
      </c>
      <c r="AI176" s="22">
        <f t="shared" si="187"/>
        <v>1577807.6761082925</v>
      </c>
      <c r="AJ176" s="22">
        <f t="shared" si="188"/>
        <v>1615460.9843958763</v>
      </c>
      <c r="AK176" s="22">
        <f t="shared" si="189"/>
        <v>1579374.3364722647</v>
      </c>
      <c r="AL176" s="22">
        <f t="shared" si="190"/>
        <v>1578644.6257312763</v>
      </c>
      <c r="AM176" s="22">
        <f t="shared" si="191"/>
        <v>1579363.8926311929</v>
      </c>
      <c r="AN176" s="22">
        <f t="shared" si="192"/>
        <v>1589291.2914016317</v>
      </c>
      <c r="AO176" s="22">
        <f t="shared" si="193"/>
        <v>1584184.5410117481</v>
      </c>
      <c r="AP176" s="22">
        <f t="shared" si="194"/>
        <v>1596423.3227496871</v>
      </c>
      <c r="AQ176" s="22">
        <f t="shared" si="195"/>
        <v>1600804.0584826106</v>
      </c>
      <c r="AR176" s="22">
        <f t="shared" si="196"/>
        <v>1592521.4028188284</v>
      </c>
      <c r="AS176" s="22">
        <f t="shared" si="197"/>
        <v>1585066.9014616217</v>
      </c>
      <c r="AT176" s="22">
        <f t="shared" si="198"/>
        <v>1574523.9734681717</v>
      </c>
      <c r="AU176" s="22">
        <f t="shared" si="199"/>
        <v>1605867.2598795556</v>
      </c>
      <c r="AV176" s="22">
        <f t="shared" si="200"/>
        <v>1682883.8492956825</v>
      </c>
    </row>
    <row r="177" spans="2:48">
      <c r="L177" s="2"/>
      <c r="M177" s="2"/>
      <c r="N177" s="2"/>
    </row>
    <row r="178" spans="2:48">
      <c r="L178" s="2"/>
      <c r="M178" s="2"/>
      <c r="N178" s="2"/>
    </row>
    <row r="179" spans="2:48">
      <c r="L179" s="2"/>
      <c r="M179" s="2"/>
      <c r="N179" s="2"/>
    </row>
    <row r="180" spans="2:48">
      <c r="L180" s="2"/>
      <c r="M180" s="2"/>
      <c r="N180" s="2"/>
    </row>
    <row r="181" spans="2:48">
      <c r="L181" s="2"/>
      <c r="M181" s="2"/>
      <c r="N181" s="2"/>
    </row>
    <row r="182" spans="2:48" ht="21">
      <c r="C182" s="23" t="s">
        <v>827</v>
      </c>
    </row>
    <row r="185" spans="2:48">
      <c r="D185" s="8" t="s">
        <v>1817</v>
      </c>
    </row>
    <row r="186" spans="2:48">
      <c r="D186" t="s">
        <v>714</v>
      </c>
      <c r="S186" t="s">
        <v>754</v>
      </c>
      <c r="AH186" t="s">
        <v>753</v>
      </c>
    </row>
    <row r="187" spans="2:48">
      <c r="C187" s="8" t="s">
        <v>1816</v>
      </c>
      <c r="D187" t="s">
        <v>831</v>
      </c>
      <c r="E187" t="s">
        <v>830</v>
      </c>
      <c r="F187" t="s">
        <v>829</v>
      </c>
      <c r="G187" t="s">
        <v>828</v>
      </c>
      <c r="H187" t="s">
        <v>818</v>
      </c>
      <c r="I187" t="s">
        <v>819</v>
      </c>
      <c r="J187" t="s">
        <v>820</v>
      </c>
      <c r="K187" t="s">
        <v>821</v>
      </c>
      <c r="L187" t="s">
        <v>822</v>
      </c>
      <c r="M187" t="s">
        <v>807</v>
      </c>
      <c r="N187" t="s">
        <v>798</v>
      </c>
      <c r="O187" t="s">
        <v>799</v>
      </c>
      <c r="P187" t="s">
        <v>800</v>
      </c>
      <c r="Q187" t="s">
        <v>801</v>
      </c>
      <c r="R187" t="s">
        <v>808</v>
      </c>
      <c r="S187" t="s">
        <v>831</v>
      </c>
      <c r="T187" t="s">
        <v>830</v>
      </c>
      <c r="U187" t="s">
        <v>829</v>
      </c>
      <c r="V187" t="s">
        <v>828</v>
      </c>
      <c r="W187" t="s">
        <v>818</v>
      </c>
      <c r="X187" t="s">
        <v>819</v>
      </c>
      <c r="Y187" t="s">
        <v>820</v>
      </c>
      <c r="Z187" t="s">
        <v>821</v>
      </c>
      <c r="AA187" t="s">
        <v>822</v>
      </c>
      <c r="AB187" t="s">
        <v>807</v>
      </c>
      <c r="AC187" t="s">
        <v>798</v>
      </c>
      <c r="AD187" t="s">
        <v>799</v>
      </c>
      <c r="AE187" t="s">
        <v>800</v>
      </c>
      <c r="AF187" t="s">
        <v>801</v>
      </c>
      <c r="AG187" t="s">
        <v>808</v>
      </c>
      <c r="AH187" t="s">
        <v>831</v>
      </c>
      <c r="AI187" t="s">
        <v>830</v>
      </c>
      <c r="AJ187" t="s">
        <v>829</v>
      </c>
      <c r="AK187" t="s">
        <v>828</v>
      </c>
      <c r="AL187" t="s">
        <v>818</v>
      </c>
      <c r="AM187" t="s">
        <v>819</v>
      </c>
      <c r="AN187" t="s">
        <v>820</v>
      </c>
      <c r="AO187" t="s">
        <v>821</v>
      </c>
      <c r="AP187" t="s">
        <v>822</v>
      </c>
      <c r="AQ187" t="s">
        <v>807</v>
      </c>
      <c r="AR187" t="s">
        <v>798</v>
      </c>
      <c r="AS187" t="s">
        <v>799</v>
      </c>
      <c r="AT187" t="s">
        <v>800</v>
      </c>
      <c r="AU187" t="s">
        <v>801</v>
      </c>
      <c r="AV187" t="s">
        <v>808</v>
      </c>
    </row>
    <row r="188" spans="2:48">
      <c r="B188" t="str">
        <f>C188</f>
        <v>0 Hele landet</v>
      </c>
      <c r="C188" s="9" t="s">
        <v>712</v>
      </c>
      <c r="D188" s="2">
        <v>4723374</v>
      </c>
      <c r="E188" s="2">
        <v>4357244</v>
      </c>
      <c r="F188" s="2">
        <v>4643810</v>
      </c>
      <c r="G188" s="2">
        <v>5030148</v>
      </c>
      <c r="H188" s="2">
        <v>5348722</v>
      </c>
      <c r="I188" s="2">
        <v>5536922</v>
      </c>
      <c r="J188" s="2">
        <v>5659074</v>
      </c>
      <c r="K188" s="2">
        <v>5575722</v>
      </c>
      <c r="L188" s="2">
        <v>5515146</v>
      </c>
      <c r="M188" s="2">
        <v>5895070</v>
      </c>
      <c r="N188" s="2">
        <v>6368450</v>
      </c>
      <c r="O188" s="2">
        <v>6396592</v>
      </c>
      <c r="P188" s="2">
        <v>6115302</v>
      </c>
      <c r="Q188" s="2">
        <v>7788960</v>
      </c>
      <c r="R188" s="2">
        <v>10615804</v>
      </c>
      <c r="S188" s="2">
        <v>2167006</v>
      </c>
      <c r="T188" s="2">
        <v>2230764</v>
      </c>
      <c r="U188" s="2">
        <v>2300962</v>
      </c>
      <c r="V188" s="2">
        <v>2447916</v>
      </c>
      <c r="W188" s="2">
        <v>2614320</v>
      </c>
      <c r="X188" s="2">
        <v>2766020</v>
      </c>
      <c r="Y188" s="2">
        <v>2884478</v>
      </c>
      <c r="Z188" s="2">
        <v>2971692</v>
      </c>
      <c r="AA188" s="2">
        <v>3020720</v>
      </c>
      <c r="AB188" s="2">
        <v>3119494</v>
      </c>
      <c r="AC188" s="2">
        <v>3277662</v>
      </c>
      <c r="AD188" s="2">
        <v>3466494</v>
      </c>
      <c r="AE188" s="2">
        <v>3474938</v>
      </c>
      <c r="AF188" s="2">
        <v>3687302</v>
      </c>
      <c r="AG188" s="2">
        <v>3998472</v>
      </c>
      <c r="AH188" s="2">
        <v>5139.5</v>
      </c>
      <c r="AI188" s="2">
        <v>5118.4000000000005</v>
      </c>
      <c r="AJ188" s="2">
        <v>5104.6999999999989</v>
      </c>
      <c r="AK188" s="2">
        <v>5178.3000000000011</v>
      </c>
      <c r="AL188" s="2">
        <v>5284.9000000000005</v>
      </c>
      <c r="AM188" s="2">
        <v>5343.6000000000013</v>
      </c>
      <c r="AN188" s="2">
        <v>5399.3</v>
      </c>
      <c r="AO188" s="2">
        <v>5419.4</v>
      </c>
      <c r="AP188" s="2">
        <v>5433.4000000000015</v>
      </c>
      <c r="AQ188" s="2">
        <v>5495.0999999999995</v>
      </c>
      <c r="AR188" s="2">
        <v>5584.9</v>
      </c>
      <c r="AS188" s="2">
        <v>5672.1000000000022</v>
      </c>
      <c r="AT188" s="2">
        <v>5584.7999999999993</v>
      </c>
      <c r="AU188" s="2">
        <v>5647.3</v>
      </c>
      <c r="AV188" s="2">
        <v>5858.2999999999975</v>
      </c>
    </row>
    <row r="189" spans="2:48">
      <c r="B189" t="str">
        <f>C188</f>
        <v>0 Hele landet</v>
      </c>
      <c r="C189" s="10" t="s">
        <v>713</v>
      </c>
      <c r="D189" s="2">
        <v>2361687</v>
      </c>
      <c r="E189" s="2">
        <v>2178622</v>
      </c>
      <c r="F189" s="2">
        <v>2321905</v>
      </c>
      <c r="G189" s="2">
        <v>2515074</v>
      </c>
      <c r="H189" s="2">
        <v>2674361</v>
      </c>
      <c r="I189" s="2">
        <v>2768461</v>
      </c>
      <c r="J189" s="2">
        <v>2829537</v>
      </c>
      <c r="K189" s="2">
        <v>2787861</v>
      </c>
      <c r="L189" s="2">
        <v>2757573</v>
      </c>
      <c r="M189" s="2">
        <v>2947535</v>
      </c>
      <c r="N189" s="2">
        <v>3184225</v>
      </c>
      <c r="O189" s="2">
        <v>3198296</v>
      </c>
      <c r="P189" s="2">
        <v>3057651</v>
      </c>
      <c r="Q189" s="2">
        <v>3894480</v>
      </c>
      <c r="R189" s="2">
        <v>5307902</v>
      </c>
      <c r="S189" s="2">
        <v>1083503</v>
      </c>
      <c r="T189" s="2">
        <v>1115382</v>
      </c>
      <c r="U189" s="2">
        <v>1150481</v>
      </c>
      <c r="V189" s="2">
        <v>1223958</v>
      </c>
      <c r="W189" s="2">
        <v>1307160</v>
      </c>
      <c r="X189" s="2">
        <v>1383010</v>
      </c>
      <c r="Y189" s="2">
        <v>1442239</v>
      </c>
      <c r="Z189" s="2">
        <v>1485846</v>
      </c>
      <c r="AA189" s="2">
        <v>1510360</v>
      </c>
      <c r="AB189" s="2">
        <v>1559747</v>
      </c>
      <c r="AC189" s="2">
        <v>1638831</v>
      </c>
      <c r="AD189" s="2">
        <v>1733247</v>
      </c>
      <c r="AE189" s="2">
        <v>1737469</v>
      </c>
      <c r="AF189" s="2">
        <v>1843651</v>
      </c>
      <c r="AG189" s="2">
        <v>1999236</v>
      </c>
      <c r="AH189" s="2">
        <v>2569.6999999999998</v>
      </c>
      <c r="AI189" s="2">
        <v>2559.1</v>
      </c>
      <c r="AJ189" s="2">
        <v>2552.3000000000002</v>
      </c>
      <c r="AK189" s="2">
        <v>2589</v>
      </c>
      <c r="AL189" s="2">
        <v>2642.4</v>
      </c>
      <c r="AM189" s="2">
        <v>2671.8</v>
      </c>
      <c r="AN189" s="2">
        <v>2699.6</v>
      </c>
      <c r="AO189" s="2">
        <v>2709.6</v>
      </c>
      <c r="AP189" s="2">
        <v>2716.8</v>
      </c>
      <c r="AQ189" s="2">
        <v>2747.6</v>
      </c>
      <c r="AR189" s="2">
        <v>2792.4</v>
      </c>
      <c r="AS189" s="2">
        <v>2836.1</v>
      </c>
      <c r="AT189" s="2">
        <v>2792.5</v>
      </c>
      <c r="AU189" s="2">
        <v>2823.6</v>
      </c>
      <c r="AV189" s="2">
        <v>2929.2</v>
      </c>
    </row>
    <row r="190" spans="2:48">
      <c r="B190" t="str">
        <f>C188</f>
        <v>0 Hele landet</v>
      </c>
      <c r="C190" s="10" t="s">
        <v>742</v>
      </c>
      <c r="D190" s="2">
        <v>197357</v>
      </c>
      <c r="E190" s="2">
        <v>210112</v>
      </c>
      <c r="F190" s="2">
        <v>221767</v>
      </c>
      <c r="G190" s="2">
        <v>238440</v>
      </c>
      <c r="H190" s="2">
        <v>254323</v>
      </c>
      <c r="I190" s="2">
        <v>270395</v>
      </c>
      <c r="J190" s="2">
        <v>286294</v>
      </c>
      <c r="K190" s="2">
        <v>301614</v>
      </c>
      <c r="L190" s="2">
        <v>314019</v>
      </c>
      <c r="M190" s="2">
        <v>328366</v>
      </c>
      <c r="N190" s="2">
        <v>343447</v>
      </c>
      <c r="O190" s="2">
        <v>360622</v>
      </c>
      <c r="P190" s="2">
        <v>366823</v>
      </c>
      <c r="Q190" s="2">
        <v>393144</v>
      </c>
      <c r="R190" s="2">
        <v>417665</v>
      </c>
      <c r="S190" s="2">
        <v>174942</v>
      </c>
      <c r="T190" s="2">
        <v>187277</v>
      </c>
      <c r="U190" s="2">
        <v>197325</v>
      </c>
      <c r="V190" s="2">
        <v>212529</v>
      </c>
      <c r="W190" s="2">
        <v>226494</v>
      </c>
      <c r="X190" s="2">
        <v>241226</v>
      </c>
      <c r="Y190" s="2">
        <v>254666</v>
      </c>
      <c r="Z190" s="2">
        <v>267706</v>
      </c>
      <c r="AA190" s="2">
        <v>277695</v>
      </c>
      <c r="AB190" s="2">
        <v>290702</v>
      </c>
      <c r="AC190" s="2">
        <v>305051</v>
      </c>
      <c r="AD190" s="2">
        <v>321709</v>
      </c>
      <c r="AE190" s="2">
        <v>328151</v>
      </c>
      <c r="AF190" s="2">
        <v>349354</v>
      </c>
      <c r="AG190" s="2">
        <v>371408</v>
      </c>
      <c r="AH190" s="2">
        <v>504.1</v>
      </c>
      <c r="AI190" s="2">
        <v>514.79999999999995</v>
      </c>
      <c r="AJ190" s="2">
        <v>522.79999999999995</v>
      </c>
      <c r="AK190" s="2">
        <v>535.79999999999995</v>
      </c>
      <c r="AL190" s="2">
        <v>545.29999999999995</v>
      </c>
      <c r="AM190" s="2">
        <v>554.79999999999995</v>
      </c>
      <c r="AN190" s="2">
        <v>562</v>
      </c>
      <c r="AO190" s="2">
        <v>569.29999999999995</v>
      </c>
      <c r="AP190" s="2">
        <v>577.79999999999995</v>
      </c>
      <c r="AQ190" s="2">
        <v>583.4</v>
      </c>
      <c r="AR190" s="2">
        <v>587.6</v>
      </c>
      <c r="AS190" s="2">
        <v>593</v>
      </c>
      <c r="AT190" s="2">
        <v>592.70000000000005</v>
      </c>
      <c r="AU190" s="2">
        <v>603.79999999999995</v>
      </c>
      <c r="AV190" s="2">
        <v>609.29999999999995</v>
      </c>
    </row>
    <row r="191" spans="2:48">
      <c r="B191" t="str">
        <f>C188</f>
        <v>0 Hele landet</v>
      </c>
      <c r="C191" s="10" t="s">
        <v>717</v>
      </c>
      <c r="D191" s="2">
        <v>667080</v>
      </c>
      <c r="E191" s="2">
        <v>479965</v>
      </c>
      <c r="F191" s="2">
        <v>529698</v>
      </c>
      <c r="G191" s="2">
        <v>654338</v>
      </c>
      <c r="H191" s="2">
        <v>690275</v>
      </c>
      <c r="I191" s="2">
        <v>677252</v>
      </c>
      <c r="J191" s="2">
        <v>633518</v>
      </c>
      <c r="K191" s="2">
        <v>518406</v>
      </c>
      <c r="L191" s="2">
        <v>414572</v>
      </c>
      <c r="M191" s="2">
        <v>513050</v>
      </c>
      <c r="N191" s="2">
        <v>635382</v>
      </c>
      <c r="O191" s="2">
        <v>524321</v>
      </c>
      <c r="P191" s="2">
        <v>403434</v>
      </c>
      <c r="Q191" s="2">
        <v>1015429</v>
      </c>
      <c r="R191" s="2">
        <v>2055092</v>
      </c>
      <c r="S191" s="2">
        <v>44568</v>
      </c>
      <c r="T191" s="2">
        <v>51976</v>
      </c>
      <c r="U191" s="2">
        <v>54393</v>
      </c>
      <c r="V191" s="2">
        <v>61663</v>
      </c>
      <c r="W191" s="2">
        <v>69988</v>
      </c>
      <c r="X191" s="2">
        <v>78665</v>
      </c>
      <c r="Y191" s="2">
        <v>81905</v>
      </c>
      <c r="Z191" s="2">
        <v>77361</v>
      </c>
      <c r="AA191" s="2">
        <v>69534</v>
      </c>
      <c r="AB191" s="2">
        <v>66401</v>
      </c>
      <c r="AC191" s="2">
        <v>69787</v>
      </c>
      <c r="AD191" s="2">
        <v>77201</v>
      </c>
      <c r="AE191" s="2">
        <v>79686</v>
      </c>
      <c r="AF191" s="2">
        <v>82610</v>
      </c>
      <c r="AG191" s="2">
        <v>90728</v>
      </c>
      <c r="AH191" s="2">
        <v>48.7</v>
      </c>
      <c r="AI191" s="2">
        <v>51.7</v>
      </c>
      <c r="AJ191" s="2">
        <v>53.9</v>
      </c>
      <c r="AK191" s="2">
        <v>56.8</v>
      </c>
      <c r="AL191" s="2">
        <v>61.8</v>
      </c>
      <c r="AM191" s="2">
        <v>65.8</v>
      </c>
      <c r="AN191" s="2">
        <v>66.8</v>
      </c>
      <c r="AO191" s="2">
        <v>61.4</v>
      </c>
      <c r="AP191" s="2">
        <v>54</v>
      </c>
      <c r="AQ191" s="2">
        <v>51.4</v>
      </c>
      <c r="AR191" s="2">
        <v>51.7</v>
      </c>
      <c r="AS191" s="2">
        <v>55.4</v>
      </c>
      <c r="AT191" s="2">
        <v>57.8</v>
      </c>
      <c r="AU191" s="2">
        <v>57.6</v>
      </c>
      <c r="AV191" s="2">
        <v>59.7</v>
      </c>
    </row>
    <row r="192" spans="2:48">
      <c r="B192" t="str">
        <f>C188</f>
        <v>0 Hele landet</v>
      </c>
      <c r="C192" s="10" t="s">
        <v>732</v>
      </c>
      <c r="D192" s="2">
        <v>184899</v>
      </c>
      <c r="E192" s="2">
        <v>170295</v>
      </c>
      <c r="F192" s="2">
        <v>181877</v>
      </c>
      <c r="G192" s="2">
        <v>184055</v>
      </c>
      <c r="H192" s="2">
        <v>195196</v>
      </c>
      <c r="I192" s="2">
        <v>194847</v>
      </c>
      <c r="J192" s="2">
        <v>210433</v>
      </c>
      <c r="K192" s="2">
        <v>216602</v>
      </c>
      <c r="L192" s="2">
        <v>227142</v>
      </c>
      <c r="M192" s="2">
        <v>233443</v>
      </c>
      <c r="N192" s="2">
        <v>251022</v>
      </c>
      <c r="O192" s="2">
        <v>260554</v>
      </c>
      <c r="P192" s="2">
        <v>281534</v>
      </c>
      <c r="Q192" s="2">
        <v>301172</v>
      </c>
      <c r="R192" s="2">
        <v>318052</v>
      </c>
      <c r="S192" s="2">
        <v>129920</v>
      </c>
      <c r="T192" s="2">
        <v>130909</v>
      </c>
      <c r="U192" s="2">
        <v>133623</v>
      </c>
      <c r="V192" s="2">
        <v>137400</v>
      </c>
      <c r="W192" s="2">
        <v>144526</v>
      </c>
      <c r="X192" s="2">
        <v>150627</v>
      </c>
      <c r="Y192" s="2">
        <v>154201</v>
      </c>
      <c r="Z192" s="2">
        <v>159640</v>
      </c>
      <c r="AA192" s="2">
        <v>163601</v>
      </c>
      <c r="AB192" s="2">
        <v>169312</v>
      </c>
      <c r="AC192" s="2">
        <v>174216</v>
      </c>
      <c r="AD192" s="2">
        <v>179868</v>
      </c>
      <c r="AE192" s="2">
        <v>179729</v>
      </c>
      <c r="AF192" s="2">
        <v>193016</v>
      </c>
      <c r="AG192" s="2">
        <v>204500</v>
      </c>
      <c r="AH192" s="2">
        <v>365.9</v>
      </c>
      <c r="AI192" s="2">
        <v>359.5</v>
      </c>
      <c r="AJ192" s="2">
        <v>353.2</v>
      </c>
      <c r="AK192" s="2">
        <v>350.5</v>
      </c>
      <c r="AL192" s="2">
        <v>355</v>
      </c>
      <c r="AM192" s="2">
        <v>354.5</v>
      </c>
      <c r="AN192" s="2">
        <v>358.1</v>
      </c>
      <c r="AO192" s="2">
        <v>360.9</v>
      </c>
      <c r="AP192" s="2">
        <v>359.9</v>
      </c>
      <c r="AQ192" s="2">
        <v>361.1</v>
      </c>
      <c r="AR192" s="2">
        <v>361</v>
      </c>
      <c r="AS192" s="2">
        <v>358.4</v>
      </c>
      <c r="AT192" s="2">
        <v>351.7</v>
      </c>
      <c r="AU192" s="2">
        <v>356.3</v>
      </c>
      <c r="AV192" s="2">
        <v>363.9</v>
      </c>
    </row>
    <row r="193" spans="2:48">
      <c r="B193" t="str">
        <f>C188</f>
        <v>0 Hele landet</v>
      </c>
      <c r="C193" s="10" t="s">
        <v>3</v>
      </c>
      <c r="D193" s="2">
        <v>204922</v>
      </c>
      <c r="E193" s="2">
        <v>182306</v>
      </c>
      <c r="F193" s="2">
        <v>189608</v>
      </c>
      <c r="G193" s="2">
        <v>191953</v>
      </c>
      <c r="H193" s="2">
        <v>200074</v>
      </c>
      <c r="I193" s="2">
        <v>207342</v>
      </c>
      <c r="J193" s="2">
        <v>217755</v>
      </c>
      <c r="K193" s="2">
        <v>217910</v>
      </c>
      <c r="L193" s="2">
        <v>207830</v>
      </c>
      <c r="M193" s="2">
        <v>215260</v>
      </c>
      <c r="N193" s="2">
        <v>218314</v>
      </c>
      <c r="O193" s="2">
        <v>225746</v>
      </c>
      <c r="P193" s="2">
        <v>228046</v>
      </c>
      <c r="Q193" s="2">
        <v>242801</v>
      </c>
      <c r="R193" s="2">
        <v>279965</v>
      </c>
      <c r="S193" s="2">
        <v>131670</v>
      </c>
      <c r="T193" s="2">
        <v>126139</v>
      </c>
      <c r="U193" s="2">
        <v>123773</v>
      </c>
      <c r="V193" s="2">
        <v>128966</v>
      </c>
      <c r="W193" s="2">
        <v>137037</v>
      </c>
      <c r="X193" s="2">
        <v>144124</v>
      </c>
      <c r="Y193" s="2">
        <v>149789</v>
      </c>
      <c r="Z193" s="2">
        <v>148300</v>
      </c>
      <c r="AA193" s="2">
        <v>144339</v>
      </c>
      <c r="AB193" s="2">
        <v>143716</v>
      </c>
      <c r="AC193" s="2">
        <v>148898</v>
      </c>
      <c r="AD193" s="2">
        <v>157989</v>
      </c>
      <c r="AE193" s="2">
        <v>155325</v>
      </c>
      <c r="AF193" s="2">
        <v>161717</v>
      </c>
      <c r="AG193" s="2">
        <v>173152</v>
      </c>
      <c r="AH193" s="2">
        <v>251.5</v>
      </c>
      <c r="AI193" s="2">
        <v>240.4</v>
      </c>
      <c r="AJ193" s="2">
        <v>230</v>
      </c>
      <c r="AK193" s="2">
        <v>228.7</v>
      </c>
      <c r="AL193" s="2">
        <v>231.3</v>
      </c>
      <c r="AM193" s="2">
        <v>233.5</v>
      </c>
      <c r="AN193" s="2">
        <v>234.3</v>
      </c>
      <c r="AO193" s="2">
        <v>227</v>
      </c>
      <c r="AP193" s="2">
        <v>217</v>
      </c>
      <c r="AQ193" s="2">
        <v>213.2</v>
      </c>
      <c r="AR193" s="2">
        <v>215.8</v>
      </c>
      <c r="AS193" s="2">
        <v>220.5</v>
      </c>
      <c r="AT193" s="2">
        <v>215.9</v>
      </c>
      <c r="AU193" s="2">
        <v>215.6</v>
      </c>
      <c r="AV193" s="2">
        <v>221.4</v>
      </c>
    </row>
    <row r="194" spans="2:48">
      <c r="B194" t="str">
        <f>C188</f>
        <v>0 Hele landet</v>
      </c>
      <c r="C194" s="10" t="s">
        <v>741</v>
      </c>
      <c r="D194" s="2">
        <v>117765</v>
      </c>
      <c r="E194" s="2">
        <v>127680</v>
      </c>
      <c r="F194" s="2">
        <v>135790</v>
      </c>
      <c r="G194" s="2">
        <v>143789</v>
      </c>
      <c r="H194" s="2">
        <v>153643</v>
      </c>
      <c r="I194" s="2">
        <v>159395</v>
      </c>
      <c r="J194" s="2">
        <v>170570</v>
      </c>
      <c r="K194" s="2">
        <v>180578</v>
      </c>
      <c r="L194" s="2">
        <v>187326</v>
      </c>
      <c r="M194" s="2">
        <v>195846</v>
      </c>
      <c r="N194" s="2">
        <v>206704</v>
      </c>
      <c r="O194" s="2">
        <v>217360</v>
      </c>
      <c r="P194" s="2">
        <v>227729</v>
      </c>
      <c r="Q194" s="2">
        <v>241243</v>
      </c>
      <c r="R194" s="2">
        <v>258067</v>
      </c>
      <c r="S194" s="2">
        <v>84888</v>
      </c>
      <c r="T194" s="2">
        <v>91483</v>
      </c>
      <c r="U194" s="2">
        <v>97002</v>
      </c>
      <c r="V194" s="2">
        <v>102522</v>
      </c>
      <c r="W194" s="2">
        <v>108622</v>
      </c>
      <c r="X194" s="2">
        <v>113435</v>
      </c>
      <c r="Y194" s="2">
        <v>120923</v>
      </c>
      <c r="Z194" s="2">
        <v>126277</v>
      </c>
      <c r="AA194" s="2">
        <v>130887</v>
      </c>
      <c r="AB194" s="2">
        <v>136504</v>
      </c>
      <c r="AC194" s="2">
        <v>143029</v>
      </c>
      <c r="AD194" s="2">
        <v>148944</v>
      </c>
      <c r="AE194" s="2">
        <v>153929</v>
      </c>
      <c r="AF194" s="2">
        <v>161561</v>
      </c>
      <c r="AG194" s="2">
        <v>170420</v>
      </c>
      <c r="AH194" s="2">
        <v>169.4</v>
      </c>
      <c r="AI194" s="2">
        <v>175.2</v>
      </c>
      <c r="AJ194" s="2">
        <v>177.4</v>
      </c>
      <c r="AK194" s="2">
        <v>181.6</v>
      </c>
      <c r="AL194" s="2">
        <v>183.6</v>
      </c>
      <c r="AM194" s="2">
        <v>184.2</v>
      </c>
      <c r="AN194" s="2">
        <v>186.5</v>
      </c>
      <c r="AO194" s="2">
        <v>190.8</v>
      </c>
      <c r="AP194" s="2">
        <v>193.4</v>
      </c>
      <c r="AQ194" s="2">
        <v>196</v>
      </c>
      <c r="AR194" s="2">
        <v>194.3</v>
      </c>
      <c r="AS194" s="2">
        <v>195.3</v>
      </c>
      <c r="AT194" s="2">
        <v>197.8</v>
      </c>
      <c r="AU194" s="2">
        <v>203.3</v>
      </c>
      <c r="AV194" s="2">
        <v>204.4</v>
      </c>
    </row>
    <row r="195" spans="2:48">
      <c r="B195" t="str">
        <f>C188</f>
        <v>0 Hele landet</v>
      </c>
      <c r="C195" s="10" t="s">
        <v>15</v>
      </c>
      <c r="D195" s="2">
        <v>124144</v>
      </c>
      <c r="E195" s="2">
        <v>121604</v>
      </c>
      <c r="F195" s="2">
        <v>123752</v>
      </c>
      <c r="G195" s="2">
        <v>135498</v>
      </c>
      <c r="H195" s="2">
        <v>153033</v>
      </c>
      <c r="I195" s="2">
        <v>159061</v>
      </c>
      <c r="J195" s="2">
        <v>167843</v>
      </c>
      <c r="K195" s="2">
        <v>176230</v>
      </c>
      <c r="L195" s="2">
        <v>182792</v>
      </c>
      <c r="M195" s="2">
        <v>194745</v>
      </c>
      <c r="N195" s="2">
        <v>204689</v>
      </c>
      <c r="O195" s="2">
        <v>215808</v>
      </c>
      <c r="P195" s="2">
        <v>215671</v>
      </c>
      <c r="Q195" s="2">
        <v>228148</v>
      </c>
      <c r="R195" s="2">
        <v>247228</v>
      </c>
      <c r="S195" s="2">
        <v>80065</v>
      </c>
      <c r="T195" s="2">
        <v>79037</v>
      </c>
      <c r="U195" s="2">
        <v>79914</v>
      </c>
      <c r="V195" s="2">
        <v>86728</v>
      </c>
      <c r="W195" s="2">
        <v>95794</v>
      </c>
      <c r="X195" s="2">
        <v>102840</v>
      </c>
      <c r="Y195" s="2">
        <v>108431</v>
      </c>
      <c r="Z195" s="2">
        <v>114291</v>
      </c>
      <c r="AA195" s="2">
        <v>120681</v>
      </c>
      <c r="AB195" s="2">
        <v>129868</v>
      </c>
      <c r="AC195" s="2">
        <v>139069</v>
      </c>
      <c r="AD195" s="2">
        <v>148789</v>
      </c>
      <c r="AE195" s="2">
        <v>151596</v>
      </c>
      <c r="AF195" s="2">
        <v>159771</v>
      </c>
      <c r="AG195" s="2">
        <v>174428</v>
      </c>
      <c r="AH195" s="2">
        <v>193.1</v>
      </c>
      <c r="AI195" s="2">
        <v>184.9</v>
      </c>
      <c r="AJ195" s="2">
        <v>182.2</v>
      </c>
      <c r="AK195" s="2">
        <v>189</v>
      </c>
      <c r="AL195" s="2">
        <v>199.5</v>
      </c>
      <c r="AM195" s="2">
        <v>205.4</v>
      </c>
      <c r="AN195" s="2">
        <v>210</v>
      </c>
      <c r="AO195" s="2">
        <v>215</v>
      </c>
      <c r="AP195" s="2">
        <v>220.8</v>
      </c>
      <c r="AQ195" s="2">
        <v>230</v>
      </c>
      <c r="AR195" s="2">
        <v>238.2</v>
      </c>
      <c r="AS195" s="2">
        <v>245.4</v>
      </c>
      <c r="AT195" s="2">
        <v>244.8</v>
      </c>
      <c r="AU195" s="2">
        <v>246</v>
      </c>
      <c r="AV195" s="2">
        <v>256.60000000000002</v>
      </c>
    </row>
    <row r="196" spans="2:48">
      <c r="B196" t="str">
        <f>C188</f>
        <v>0 Hele landet</v>
      </c>
      <c r="C196" s="10" t="s">
        <v>85</v>
      </c>
      <c r="D196" s="2">
        <v>98460</v>
      </c>
      <c r="E196" s="2">
        <v>106129</v>
      </c>
      <c r="F196" s="2">
        <v>112623</v>
      </c>
      <c r="G196" s="2">
        <v>118435</v>
      </c>
      <c r="H196" s="2">
        <v>125315</v>
      </c>
      <c r="I196" s="2">
        <v>132434</v>
      </c>
      <c r="J196" s="2">
        <v>137387</v>
      </c>
      <c r="K196" s="2">
        <v>143673</v>
      </c>
      <c r="L196" s="2">
        <v>151046</v>
      </c>
      <c r="M196" s="2">
        <v>157355</v>
      </c>
      <c r="N196" s="2">
        <v>164420</v>
      </c>
      <c r="O196" s="2">
        <v>173216</v>
      </c>
      <c r="P196" s="2">
        <v>173859</v>
      </c>
      <c r="Q196" s="2">
        <v>183257</v>
      </c>
      <c r="R196" s="2">
        <v>193677</v>
      </c>
      <c r="S196" s="2">
        <v>81721</v>
      </c>
      <c r="T196" s="2">
        <v>88104</v>
      </c>
      <c r="U196" s="2">
        <v>92450</v>
      </c>
      <c r="V196" s="2">
        <v>96763</v>
      </c>
      <c r="W196" s="2">
        <v>101448</v>
      </c>
      <c r="X196" s="2">
        <v>107321</v>
      </c>
      <c r="Y196" s="2">
        <v>111105</v>
      </c>
      <c r="Z196" s="2">
        <v>116463</v>
      </c>
      <c r="AA196" s="2">
        <v>122167</v>
      </c>
      <c r="AB196" s="2">
        <v>127096</v>
      </c>
      <c r="AC196" s="2">
        <v>132199</v>
      </c>
      <c r="AD196" s="2">
        <v>138889</v>
      </c>
      <c r="AE196" s="2">
        <v>139788</v>
      </c>
      <c r="AF196" s="2">
        <v>145791</v>
      </c>
      <c r="AG196" s="2">
        <v>153431</v>
      </c>
      <c r="AH196" s="2">
        <v>194.7</v>
      </c>
      <c r="AI196" s="2">
        <v>198.6</v>
      </c>
      <c r="AJ196" s="2">
        <v>200.2</v>
      </c>
      <c r="AK196" s="2">
        <v>202.5</v>
      </c>
      <c r="AL196" s="2">
        <v>205</v>
      </c>
      <c r="AM196" s="2">
        <v>207.5</v>
      </c>
      <c r="AN196" s="2">
        <v>210.2</v>
      </c>
      <c r="AO196" s="2">
        <v>211.6</v>
      </c>
      <c r="AP196" s="2">
        <v>214.8</v>
      </c>
      <c r="AQ196" s="2">
        <v>218.6</v>
      </c>
      <c r="AR196" s="2">
        <v>222.5</v>
      </c>
      <c r="AS196" s="2">
        <v>225.8</v>
      </c>
      <c r="AT196" s="2">
        <v>224.3</v>
      </c>
      <c r="AU196" s="2">
        <v>228.4</v>
      </c>
      <c r="AV196" s="2">
        <v>232.9</v>
      </c>
    </row>
    <row r="197" spans="2:48">
      <c r="B197" t="str">
        <f>C188</f>
        <v>0 Hele landet</v>
      </c>
      <c r="C197" s="10" t="s">
        <v>739</v>
      </c>
      <c r="D197" s="2">
        <v>96107</v>
      </c>
      <c r="E197" s="2">
        <v>96726</v>
      </c>
      <c r="F197" s="2">
        <v>100164</v>
      </c>
      <c r="G197" s="2">
        <v>102397</v>
      </c>
      <c r="H197" s="2">
        <v>115910</v>
      </c>
      <c r="I197" s="2">
        <v>124825</v>
      </c>
      <c r="J197" s="2">
        <v>130160</v>
      </c>
      <c r="K197" s="2">
        <v>127613</v>
      </c>
      <c r="L197" s="2">
        <v>123964</v>
      </c>
      <c r="M197" s="2">
        <v>130516</v>
      </c>
      <c r="N197" s="2">
        <v>143558</v>
      </c>
      <c r="O197" s="2">
        <v>161183</v>
      </c>
      <c r="P197" s="2">
        <v>162956</v>
      </c>
      <c r="Q197" s="2">
        <v>171157</v>
      </c>
      <c r="R197" s="2">
        <v>194899</v>
      </c>
      <c r="S197" s="2">
        <v>63206</v>
      </c>
      <c r="T197" s="2">
        <v>65693</v>
      </c>
      <c r="U197" s="2">
        <v>67894</v>
      </c>
      <c r="V197" s="2">
        <v>71784</v>
      </c>
      <c r="W197" s="2">
        <v>78412</v>
      </c>
      <c r="X197" s="2">
        <v>84629</v>
      </c>
      <c r="Y197" s="2">
        <v>88735</v>
      </c>
      <c r="Z197" s="2">
        <v>91663</v>
      </c>
      <c r="AA197" s="2">
        <v>90765</v>
      </c>
      <c r="AB197" s="2">
        <v>93110</v>
      </c>
      <c r="AC197" s="2">
        <v>100299</v>
      </c>
      <c r="AD197" s="2">
        <v>108067</v>
      </c>
      <c r="AE197" s="2">
        <v>108960</v>
      </c>
      <c r="AF197" s="2">
        <v>117993</v>
      </c>
      <c r="AG197" s="2">
        <v>131242</v>
      </c>
      <c r="AH197" s="2">
        <v>124.8</v>
      </c>
      <c r="AI197" s="2">
        <v>125.2</v>
      </c>
      <c r="AJ197" s="2">
        <v>124</v>
      </c>
      <c r="AK197" s="2">
        <v>125.8</v>
      </c>
      <c r="AL197" s="2">
        <v>129.1</v>
      </c>
      <c r="AM197" s="2">
        <v>132.1</v>
      </c>
      <c r="AN197" s="2">
        <v>134.30000000000001</v>
      </c>
      <c r="AO197" s="2">
        <v>135.4</v>
      </c>
      <c r="AP197" s="2">
        <v>133.80000000000001</v>
      </c>
      <c r="AQ197" s="2">
        <v>135.30000000000001</v>
      </c>
      <c r="AR197" s="2">
        <v>141.1</v>
      </c>
      <c r="AS197" s="2">
        <v>146.6</v>
      </c>
      <c r="AT197" s="2">
        <v>146.19999999999999</v>
      </c>
      <c r="AU197" s="2">
        <v>149.19999999999999</v>
      </c>
      <c r="AV197" s="2">
        <v>157.4</v>
      </c>
    </row>
    <row r="198" spans="2:48">
      <c r="B198" t="str">
        <f>C188</f>
        <v>0 Hele landet</v>
      </c>
      <c r="C198" s="10" t="s">
        <v>736</v>
      </c>
      <c r="D198" s="2">
        <v>85460</v>
      </c>
      <c r="E198" s="2">
        <v>87473</v>
      </c>
      <c r="F198" s="2">
        <v>95343</v>
      </c>
      <c r="G198" s="2">
        <v>98626</v>
      </c>
      <c r="H198" s="2">
        <v>103657</v>
      </c>
      <c r="I198" s="2">
        <v>108300</v>
      </c>
      <c r="J198" s="2">
        <v>110561</v>
      </c>
      <c r="K198" s="2">
        <v>114160</v>
      </c>
      <c r="L198" s="2">
        <v>117380</v>
      </c>
      <c r="M198" s="2">
        <v>121923</v>
      </c>
      <c r="N198" s="2">
        <v>133095</v>
      </c>
      <c r="O198" s="2">
        <v>146400</v>
      </c>
      <c r="P198" s="2">
        <v>149173</v>
      </c>
      <c r="Q198" s="2">
        <v>158712</v>
      </c>
      <c r="R198" s="2">
        <v>167215</v>
      </c>
      <c r="S198" s="2">
        <v>52857</v>
      </c>
      <c r="T198" s="2">
        <v>54002</v>
      </c>
      <c r="U198" s="2">
        <v>55083</v>
      </c>
      <c r="V198" s="2">
        <v>58860</v>
      </c>
      <c r="W198" s="2">
        <v>62595</v>
      </c>
      <c r="X198" s="2">
        <v>65315</v>
      </c>
      <c r="Y198" s="2">
        <v>68809</v>
      </c>
      <c r="Z198" s="2">
        <v>71921</v>
      </c>
      <c r="AA198" s="2">
        <v>73112</v>
      </c>
      <c r="AB198" s="2">
        <v>76362</v>
      </c>
      <c r="AC198" s="2">
        <v>80668</v>
      </c>
      <c r="AD198" s="2">
        <v>87014</v>
      </c>
      <c r="AE198" s="2">
        <v>88134</v>
      </c>
      <c r="AF198" s="2">
        <v>97421</v>
      </c>
      <c r="AG198" s="2">
        <v>108827</v>
      </c>
      <c r="AH198" s="2">
        <v>84.3</v>
      </c>
      <c r="AI198" s="2">
        <v>85.3</v>
      </c>
      <c r="AJ198" s="2">
        <v>85.4</v>
      </c>
      <c r="AK198" s="2">
        <v>86.5</v>
      </c>
      <c r="AL198" s="2">
        <v>88.1</v>
      </c>
      <c r="AM198" s="2">
        <v>88.9</v>
      </c>
      <c r="AN198" s="2">
        <v>91.1</v>
      </c>
      <c r="AO198" s="2">
        <v>92.2</v>
      </c>
      <c r="AP198" s="2">
        <v>91.6</v>
      </c>
      <c r="AQ198" s="2">
        <v>92.7</v>
      </c>
      <c r="AR198" s="2">
        <v>95.9</v>
      </c>
      <c r="AS198" s="2">
        <v>100.6</v>
      </c>
      <c r="AT198" s="2">
        <v>99.3</v>
      </c>
      <c r="AU198" s="2">
        <v>105</v>
      </c>
      <c r="AV198" s="2">
        <v>112.8</v>
      </c>
    </row>
    <row r="199" spans="2:48">
      <c r="B199" t="str">
        <f>C188</f>
        <v>0 Hele landet</v>
      </c>
      <c r="C199" s="10" t="s">
        <v>737</v>
      </c>
      <c r="D199" s="2">
        <v>84058</v>
      </c>
      <c r="E199" s="2">
        <v>100756</v>
      </c>
      <c r="F199" s="2">
        <v>100041</v>
      </c>
      <c r="G199" s="2">
        <v>97310</v>
      </c>
      <c r="H199" s="2">
        <v>119534</v>
      </c>
      <c r="I199" s="2">
        <v>134470</v>
      </c>
      <c r="J199" s="2">
        <v>140337</v>
      </c>
      <c r="K199" s="2">
        <v>143370</v>
      </c>
      <c r="L199" s="2">
        <v>154433</v>
      </c>
      <c r="M199" s="2">
        <v>161874</v>
      </c>
      <c r="N199" s="2">
        <v>156809</v>
      </c>
      <c r="O199" s="2">
        <v>156984</v>
      </c>
      <c r="P199" s="2">
        <v>177168</v>
      </c>
      <c r="Q199" s="2">
        <v>173253</v>
      </c>
      <c r="R199" s="2">
        <v>169384</v>
      </c>
      <c r="S199" s="2">
        <v>37334</v>
      </c>
      <c r="T199" s="2">
        <v>39148</v>
      </c>
      <c r="U199" s="2">
        <v>39546</v>
      </c>
      <c r="V199" s="2">
        <v>40388</v>
      </c>
      <c r="W199" s="2">
        <v>42195</v>
      </c>
      <c r="X199" s="2">
        <v>43382</v>
      </c>
      <c r="Y199" s="2">
        <v>45347</v>
      </c>
      <c r="Z199" s="2">
        <v>46320</v>
      </c>
      <c r="AA199" s="2">
        <v>47454</v>
      </c>
      <c r="AB199" s="2">
        <v>47497</v>
      </c>
      <c r="AC199" s="2">
        <v>49142</v>
      </c>
      <c r="AD199" s="2">
        <v>50580</v>
      </c>
      <c r="AE199" s="2">
        <v>52688</v>
      </c>
      <c r="AF199" s="2">
        <v>56309</v>
      </c>
      <c r="AG199" s="2">
        <v>60258</v>
      </c>
      <c r="AH199" s="2">
        <v>49.8</v>
      </c>
      <c r="AI199" s="2">
        <v>52.5</v>
      </c>
      <c r="AJ199" s="2">
        <v>51.1</v>
      </c>
      <c r="AK199" s="2">
        <v>49.8</v>
      </c>
      <c r="AL199" s="2">
        <v>49.8</v>
      </c>
      <c r="AM199" s="2">
        <v>49.1</v>
      </c>
      <c r="AN199" s="2">
        <v>48.7</v>
      </c>
      <c r="AO199" s="2">
        <v>47.9</v>
      </c>
      <c r="AP199" s="2">
        <v>47.3</v>
      </c>
      <c r="AQ199" s="2">
        <v>46.7</v>
      </c>
      <c r="AR199" s="2">
        <v>46.4</v>
      </c>
      <c r="AS199" s="2">
        <v>46.8</v>
      </c>
      <c r="AT199" s="2">
        <v>47.4</v>
      </c>
      <c r="AU199" s="2">
        <v>48.4</v>
      </c>
      <c r="AV199" s="2">
        <v>49.9</v>
      </c>
    </row>
    <row r="200" spans="2:48">
      <c r="B200" t="str">
        <f>C188</f>
        <v>0 Hele landet</v>
      </c>
      <c r="C200" s="10" t="s">
        <v>740</v>
      </c>
      <c r="D200" s="2">
        <v>56704</v>
      </c>
      <c r="E200" s="2">
        <v>56521</v>
      </c>
      <c r="F200" s="2">
        <v>57320</v>
      </c>
      <c r="G200" s="2">
        <v>65154</v>
      </c>
      <c r="H200" s="2">
        <v>70801</v>
      </c>
      <c r="I200" s="2">
        <v>73775</v>
      </c>
      <c r="J200" s="2">
        <v>76556</v>
      </c>
      <c r="K200" s="2">
        <v>74119</v>
      </c>
      <c r="L200" s="2">
        <v>75197</v>
      </c>
      <c r="M200" s="2">
        <v>80207</v>
      </c>
      <c r="N200" s="2">
        <v>88994</v>
      </c>
      <c r="O200" s="2">
        <v>92743</v>
      </c>
      <c r="P200" s="2">
        <v>88620</v>
      </c>
      <c r="Q200" s="2">
        <v>92011</v>
      </c>
      <c r="R200" s="2">
        <v>107059</v>
      </c>
      <c r="S200" s="2">
        <v>44100</v>
      </c>
      <c r="T200" s="2">
        <v>41937</v>
      </c>
      <c r="U200" s="2">
        <v>42668</v>
      </c>
      <c r="V200" s="2">
        <v>49508</v>
      </c>
      <c r="W200" s="2">
        <v>53191</v>
      </c>
      <c r="X200" s="2">
        <v>55755</v>
      </c>
      <c r="Y200" s="2">
        <v>57663</v>
      </c>
      <c r="Z200" s="2">
        <v>56929</v>
      </c>
      <c r="AA200" s="2">
        <v>57070</v>
      </c>
      <c r="AB200" s="2">
        <v>60860</v>
      </c>
      <c r="AC200" s="2">
        <v>66702</v>
      </c>
      <c r="AD200" s="2">
        <v>72358</v>
      </c>
      <c r="AE200" s="2">
        <v>66629</v>
      </c>
      <c r="AF200" s="2">
        <v>70988</v>
      </c>
      <c r="AG200" s="2">
        <v>80446</v>
      </c>
      <c r="AH200" s="2">
        <v>122.5</v>
      </c>
      <c r="AI200" s="2">
        <v>114.3</v>
      </c>
      <c r="AJ200" s="2">
        <v>112</v>
      </c>
      <c r="AK200" s="2">
        <v>118.5</v>
      </c>
      <c r="AL200" s="2">
        <v>124.7</v>
      </c>
      <c r="AM200" s="2">
        <v>125.3</v>
      </c>
      <c r="AN200" s="2">
        <v>126.6</v>
      </c>
      <c r="AO200" s="2">
        <v>122.9</v>
      </c>
      <c r="AP200" s="2">
        <v>123.3</v>
      </c>
      <c r="AQ200" s="2">
        <v>130.1</v>
      </c>
      <c r="AR200" s="2">
        <v>138</v>
      </c>
      <c r="AS200" s="2">
        <v>142.1</v>
      </c>
      <c r="AT200" s="2">
        <v>131</v>
      </c>
      <c r="AU200" s="2">
        <v>132.1</v>
      </c>
      <c r="AV200" s="2">
        <v>142.9</v>
      </c>
    </row>
    <row r="201" spans="2:48">
      <c r="B201" t="str">
        <f>C188</f>
        <v>0 Hele landet</v>
      </c>
      <c r="C201" s="10" t="s">
        <v>735</v>
      </c>
      <c r="D201" s="2">
        <v>77829</v>
      </c>
      <c r="E201" s="2">
        <v>75655</v>
      </c>
      <c r="F201" s="2">
        <v>77711</v>
      </c>
      <c r="G201" s="2">
        <v>81717</v>
      </c>
      <c r="H201" s="2">
        <v>85696</v>
      </c>
      <c r="I201" s="2">
        <v>93225</v>
      </c>
      <c r="J201" s="2">
        <v>94314</v>
      </c>
      <c r="K201" s="2">
        <v>97508</v>
      </c>
      <c r="L201" s="2">
        <v>90820</v>
      </c>
      <c r="M201" s="2">
        <v>89731</v>
      </c>
      <c r="N201" s="2">
        <v>85953</v>
      </c>
      <c r="O201" s="2">
        <v>89000</v>
      </c>
      <c r="P201" s="2">
        <v>63852</v>
      </c>
      <c r="Q201" s="2">
        <v>69836</v>
      </c>
      <c r="R201" s="2">
        <v>86234</v>
      </c>
      <c r="S201" s="2">
        <v>51728</v>
      </c>
      <c r="T201" s="2">
        <v>52900</v>
      </c>
      <c r="U201" s="2">
        <v>54515</v>
      </c>
      <c r="V201" s="2">
        <v>57401</v>
      </c>
      <c r="W201" s="2">
        <v>59327</v>
      </c>
      <c r="X201" s="2">
        <v>62505</v>
      </c>
      <c r="Y201" s="2">
        <v>64715</v>
      </c>
      <c r="Z201" s="2">
        <v>67064</v>
      </c>
      <c r="AA201" s="2">
        <v>67679</v>
      </c>
      <c r="AB201" s="2">
        <v>67025</v>
      </c>
      <c r="AC201" s="2">
        <v>71033</v>
      </c>
      <c r="AD201" s="2">
        <v>74968</v>
      </c>
      <c r="AE201" s="2">
        <v>71644</v>
      </c>
      <c r="AF201" s="2">
        <v>74556</v>
      </c>
      <c r="AG201" s="2">
        <v>83802</v>
      </c>
      <c r="AH201" s="2">
        <v>115.8</v>
      </c>
      <c r="AI201" s="2">
        <v>117.1</v>
      </c>
      <c r="AJ201" s="2">
        <v>117.8</v>
      </c>
      <c r="AK201" s="2">
        <v>117.2</v>
      </c>
      <c r="AL201" s="2">
        <v>117.5</v>
      </c>
      <c r="AM201" s="2">
        <v>118.6</v>
      </c>
      <c r="AN201" s="2">
        <v>119</v>
      </c>
      <c r="AO201" s="2">
        <v>119</v>
      </c>
      <c r="AP201" s="2">
        <v>118.5</v>
      </c>
      <c r="AQ201" s="2">
        <v>117.2</v>
      </c>
      <c r="AR201" s="2">
        <v>118.9</v>
      </c>
      <c r="AS201" s="2">
        <v>120</v>
      </c>
      <c r="AT201" s="2">
        <v>114.5</v>
      </c>
      <c r="AU201" s="2">
        <v>110.8</v>
      </c>
      <c r="AV201" s="2">
        <v>116.9</v>
      </c>
    </row>
    <row r="202" spans="2:48">
      <c r="B202" t="str">
        <f>C188</f>
        <v>0 Hele landet</v>
      </c>
      <c r="C202" s="10" t="s">
        <v>738</v>
      </c>
      <c r="D202" s="2">
        <v>94995</v>
      </c>
      <c r="E202" s="2">
        <v>90721</v>
      </c>
      <c r="F202" s="2">
        <v>97312</v>
      </c>
      <c r="G202" s="2">
        <v>102616</v>
      </c>
      <c r="H202" s="2">
        <v>101776</v>
      </c>
      <c r="I202" s="2">
        <v>107826</v>
      </c>
      <c r="J202" s="2">
        <v>114788</v>
      </c>
      <c r="K202" s="2">
        <v>126407</v>
      </c>
      <c r="L202" s="2">
        <v>130938</v>
      </c>
      <c r="M202" s="2">
        <v>133524</v>
      </c>
      <c r="N202" s="2">
        <v>139382</v>
      </c>
      <c r="O202" s="2">
        <v>150087</v>
      </c>
      <c r="P202" s="2">
        <v>144461</v>
      </c>
      <c r="Q202" s="2">
        <v>155747</v>
      </c>
      <c r="R202" s="2">
        <v>190024</v>
      </c>
      <c r="S202" s="2">
        <v>0</v>
      </c>
      <c r="T202" s="2">
        <v>0</v>
      </c>
      <c r="U202" s="2">
        <v>0</v>
      </c>
      <c r="V202" s="2">
        <v>0</v>
      </c>
      <c r="W202" s="2">
        <v>0</v>
      </c>
      <c r="X202" s="2">
        <v>0</v>
      </c>
      <c r="Y202" s="2">
        <v>0</v>
      </c>
      <c r="Z202" s="2">
        <v>0</v>
      </c>
      <c r="AA202" s="2">
        <v>0</v>
      </c>
      <c r="AB202" s="2">
        <v>0</v>
      </c>
      <c r="AC202" s="2">
        <v>0</v>
      </c>
      <c r="AD202" s="2">
        <v>0</v>
      </c>
      <c r="AE202" s="2">
        <v>0</v>
      </c>
      <c r="AF202" s="2">
        <v>0</v>
      </c>
      <c r="AG202" s="2">
        <v>0</v>
      </c>
      <c r="AH202" s="2">
        <v>0</v>
      </c>
      <c r="AI202" s="2">
        <v>0</v>
      </c>
      <c r="AJ202" s="2">
        <v>0</v>
      </c>
      <c r="AK202" s="2">
        <v>0</v>
      </c>
      <c r="AL202" s="2">
        <v>0</v>
      </c>
      <c r="AM202" s="2">
        <v>0</v>
      </c>
      <c r="AN202" s="2">
        <v>0</v>
      </c>
      <c r="AO202" s="2">
        <v>0</v>
      </c>
      <c r="AP202" s="2">
        <v>0</v>
      </c>
      <c r="AQ202" s="2">
        <v>0</v>
      </c>
      <c r="AR202" s="2">
        <v>0</v>
      </c>
      <c r="AS202" s="2">
        <v>0</v>
      </c>
      <c r="AT202" s="2">
        <v>0</v>
      </c>
      <c r="AU202" s="2">
        <v>0</v>
      </c>
      <c r="AV202" s="2">
        <v>0</v>
      </c>
    </row>
    <row r="203" spans="2:48">
      <c r="B203" t="str">
        <f>C188</f>
        <v>0 Hele landet</v>
      </c>
      <c r="C203" s="10" t="s">
        <v>743</v>
      </c>
      <c r="D203" s="2">
        <v>41733</v>
      </c>
      <c r="E203" s="2">
        <v>43181</v>
      </c>
      <c r="F203" s="2">
        <v>45014</v>
      </c>
      <c r="G203" s="2">
        <v>46304</v>
      </c>
      <c r="H203" s="2">
        <v>48278</v>
      </c>
      <c r="I203" s="2">
        <v>50005</v>
      </c>
      <c r="J203" s="2">
        <v>52844</v>
      </c>
      <c r="K203" s="2">
        <v>55638</v>
      </c>
      <c r="L203" s="2">
        <v>55778</v>
      </c>
      <c r="M203" s="2">
        <v>58155</v>
      </c>
      <c r="N203" s="2">
        <v>60005</v>
      </c>
      <c r="O203" s="2">
        <v>64181</v>
      </c>
      <c r="P203" s="2">
        <v>58757</v>
      </c>
      <c r="Q203" s="2">
        <v>65009</v>
      </c>
      <c r="R203" s="2">
        <v>73143</v>
      </c>
      <c r="S203" s="2">
        <v>27785</v>
      </c>
      <c r="T203" s="2">
        <v>29792</v>
      </c>
      <c r="U203" s="2">
        <v>30825</v>
      </c>
      <c r="V203" s="2">
        <v>32599</v>
      </c>
      <c r="W203" s="2">
        <v>34030</v>
      </c>
      <c r="X203" s="2">
        <v>35220</v>
      </c>
      <c r="Y203" s="2">
        <v>36676</v>
      </c>
      <c r="Z203" s="2">
        <v>37598</v>
      </c>
      <c r="AA203" s="2">
        <v>37468</v>
      </c>
      <c r="AB203" s="2">
        <v>39132</v>
      </c>
      <c r="AC203" s="2">
        <v>40918</v>
      </c>
      <c r="AD203" s="2">
        <v>43002</v>
      </c>
      <c r="AE203" s="2">
        <v>41590</v>
      </c>
      <c r="AF203" s="2">
        <v>45271</v>
      </c>
      <c r="AG203" s="2">
        <v>50502</v>
      </c>
      <c r="AH203" s="2">
        <v>89.9</v>
      </c>
      <c r="AI203" s="2">
        <v>93</v>
      </c>
      <c r="AJ203" s="2">
        <v>93</v>
      </c>
      <c r="AK203" s="2">
        <v>93.8</v>
      </c>
      <c r="AL203" s="2">
        <v>94.4</v>
      </c>
      <c r="AM203" s="2">
        <v>94.8</v>
      </c>
      <c r="AN203" s="2">
        <v>96.3</v>
      </c>
      <c r="AO203" s="2">
        <v>96.4</v>
      </c>
      <c r="AP203" s="2">
        <v>99.6</v>
      </c>
      <c r="AQ203" s="2">
        <v>103.2</v>
      </c>
      <c r="AR203" s="2">
        <v>109.3</v>
      </c>
      <c r="AS203" s="2">
        <v>111.5</v>
      </c>
      <c r="AT203" s="2">
        <v>107.2</v>
      </c>
      <c r="AU203" s="2">
        <v>110</v>
      </c>
      <c r="AV203" s="2">
        <v>117.4</v>
      </c>
    </row>
    <row r="204" spans="2:48">
      <c r="B204" t="str">
        <f>C188</f>
        <v>0 Hele landet</v>
      </c>
      <c r="C204" s="10" t="s">
        <v>93</v>
      </c>
      <c r="D204" s="2">
        <v>47937</v>
      </c>
      <c r="E204" s="2">
        <v>54257</v>
      </c>
      <c r="F204" s="2">
        <v>56310</v>
      </c>
      <c r="G204" s="2">
        <v>61242</v>
      </c>
      <c r="H204" s="2">
        <v>66607</v>
      </c>
      <c r="I204" s="2">
        <v>68014</v>
      </c>
      <c r="J204" s="2">
        <v>71323</v>
      </c>
      <c r="K204" s="2">
        <v>74629</v>
      </c>
      <c r="L204" s="2">
        <v>79863</v>
      </c>
      <c r="M204" s="2">
        <v>81614</v>
      </c>
      <c r="N204" s="2">
        <v>82709</v>
      </c>
      <c r="O204" s="2">
        <v>86526</v>
      </c>
      <c r="P204" s="2">
        <v>89924</v>
      </c>
      <c r="Q204" s="2">
        <v>96926</v>
      </c>
      <c r="R204" s="2">
        <v>101577</v>
      </c>
      <c r="S204" s="2">
        <v>11675</v>
      </c>
      <c r="T204" s="2">
        <v>11624</v>
      </c>
      <c r="U204" s="2">
        <v>12008</v>
      </c>
      <c r="V204" s="2">
        <v>13113</v>
      </c>
      <c r="W204" s="2">
        <v>14716</v>
      </c>
      <c r="X204" s="2">
        <v>15167</v>
      </c>
      <c r="Y204" s="2">
        <v>15872</v>
      </c>
      <c r="Z204" s="2">
        <v>16882</v>
      </c>
      <c r="AA204" s="2">
        <v>17610</v>
      </c>
      <c r="AB204" s="2">
        <v>18515</v>
      </c>
      <c r="AC204" s="2">
        <v>19446</v>
      </c>
      <c r="AD204" s="2">
        <v>19856</v>
      </c>
      <c r="AE204" s="2">
        <v>21183</v>
      </c>
      <c r="AF204" s="2">
        <v>23115</v>
      </c>
      <c r="AG204" s="2">
        <v>25102</v>
      </c>
      <c r="AH204" s="2">
        <v>27.6</v>
      </c>
      <c r="AI204" s="2">
        <v>26.3</v>
      </c>
      <c r="AJ204" s="2">
        <v>25.8</v>
      </c>
      <c r="AK204" s="2">
        <v>26.4</v>
      </c>
      <c r="AL204" s="2">
        <v>27.8</v>
      </c>
      <c r="AM204" s="2">
        <v>27.3</v>
      </c>
      <c r="AN204" s="2">
        <v>27.5</v>
      </c>
      <c r="AO204" s="2">
        <v>28.2</v>
      </c>
      <c r="AP204" s="2">
        <v>28.8</v>
      </c>
      <c r="AQ204" s="2">
        <v>29.4</v>
      </c>
      <c r="AR204" s="2">
        <v>29.9</v>
      </c>
      <c r="AS204" s="2">
        <v>29.8</v>
      </c>
      <c r="AT204" s="2">
        <v>29.9</v>
      </c>
      <c r="AU204" s="2">
        <v>30.1</v>
      </c>
      <c r="AV204" s="2">
        <v>31.4</v>
      </c>
    </row>
    <row r="205" spans="2:48">
      <c r="B205" t="str">
        <f>C188</f>
        <v>0 Hele landet</v>
      </c>
      <c r="C205" s="10" t="s">
        <v>2</v>
      </c>
      <c r="D205" s="2">
        <v>55979</v>
      </c>
      <c r="E205" s="2">
        <v>50242</v>
      </c>
      <c r="F205" s="2">
        <v>58603</v>
      </c>
      <c r="G205" s="2">
        <v>55596</v>
      </c>
      <c r="H205" s="2">
        <v>53698</v>
      </c>
      <c r="I205" s="2">
        <v>56089</v>
      </c>
      <c r="J205" s="2">
        <v>55521</v>
      </c>
      <c r="K205" s="2">
        <v>52946</v>
      </c>
      <c r="L205" s="2">
        <v>60193</v>
      </c>
      <c r="M205" s="2">
        <v>64269</v>
      </c>
      <c r="N205" s="2">
        <v>82332</v>
      </c>
      <c r="O205" s="2">
        <v>78025</v>
      </c>
      <c r="P205" s="2">
        <v>52993</v>
      </c>
      <c r="Q205" s="2">
        <v>119022</v>
      </c>
      <c r="R205" s="2">
        <v>197597</v>
      </c>
      <c r="S205" s="2">
        <v>10883</v>
      </c>
      <c r="T205" s="2">
        <v>10567</v>
      </c>
      <c r="U205" s="2">
        <v>10282</v>
      </c>
      <c r="V205" s="2">
        <v>11074</v>
      </c>
      <c r="W205" s="2">
        <v>11958</v>
      </c>
      <c r="X205" s="2">
        <v>12544</v>
      </c>
      <c r="Y205" s="2">
        <v>13375</v>
      </c>
      <c r="Z205" s="2">
        <v>14135</v>
      </c>
      <c r="AA205" s="2">
        <v>14744</v>
      </c>
      <c r="AB205" s="2">
        <v>15228</v>
      </c>
      <c r="AC205" s="2">
        <v>15738</v>
      </c>
      <c r="AD205" s="2">
        <v>16583</v>
      </c>
      <c r="AE205" s="2">
        <v>16900</v>
      </c>
      <c r="AF205" s="2">
        <v>18504</v>
      </c>
      <c r="AG205" s="2">
        <v>20155</v>
      </c>
      <c r="AH205" s="2">
        <v>15.3</v>
      </c>
      <c r="AI205" s="2">
        <v>14.3</v>
      </c>
      <c r="AJ205" s="2">
        <v>14.2</v>
      </c>
      <c r="AK205" s="2">
        <v>14.4</v>
      </c>
      <c r="AL205" s="2">
        <v>14.7</v>
      </c>
      <c r="AM205" s="2">
        <v>14.6</v>
      </c>
      <c r="AN205" s="2">
        <v>15</v>
      </c>
      <c r="AO205" s="2">
        <v>15.3</v>
      </c>
      <c r="AP205" s="2">
        <v>15.7</v>
      </c>
      <c r="AQ205" s="2">
        <v>15.7</v>
      </c>
      <c r="AR205" s="2">
        <v>15.7</v>
      </c>
      <c r="AS205" s="2">
        <v>15.9</v>
      </c>
      <c r="AT205" s="2">
        <v>16.2</v>
      </c>
      <c r="AU205" s="2">
        <v>16.600000000000001</v>
      </c>
      <c r="AV205" s="2">
        <v>17.100000000000001</v>
      </c>
    </row>
    <row r="206" spans="2:48">
      <c r="B206" t="str">
        <f>C188</f>
        <v>0 Hele landet</v>
      </c>
      <c r="C206" s="10" t="s">
        <v>111</v>
      </c>
      <c r="D206" s="2">
        <v>28692</v>
      </c>
      <c r="E206" s="2">
        <v>28935</v>
      </c>
      <c r="F206" s="2">
        <v>29487</v>
      </c>
      <c r="G206" s="2">
        <v>31569</v>
      </c>
      <c r="H206" s="2">
        <v>33503</v>
      </c>
      <c r="I206" s="2">
        <v>35449</v>
      </c>
      <c r="J206" s="2">
        <v>37345</v>
      </c>
      <c r="K206" s="2">
        <v>39397</v>
      </c>
      <c r="L206" s="2">
        <v>41550</v>
      </c>
      <c r="M206" s="2">
        <v>43864</v>
      </c>
      <c r="N206" s="2">
        <v>44796</v>
      </c>
      <c r="O206" s="2">
        <v>47908</v>
      </c>
      <c r="P206" s="2">
        <v>30726</v>
      </c>
      <c r="Q206" s="2">
        <v>38502</v>
      </c>
      <c r="R206" s="2">
        <v>56976</v>
      </c>
      <c r="S206" s="2">
        <v>20309</v>
      </c>
      <c r="T206" s="2">
        <v>20458</v>
      </c>
      <c r="U206" s="2">
        <v>21434</v>
      </c>
      <c r="V206" s="2">
        <v>22789</v>
      </c>
      <c r="W206" s="2">
        <v>23796</v>
      </c>
      <c r="X206" s="2">
        <v>25428</v>
      </c>
      <c r="Y206" s="2">
        <v>27076</v>
      </c>
      <c r="Z206" s="2">
        <v>28609</v>
      </c>
      <c r="AA206" s="2">
        <v>29856</v>
      </c>
      <c r="AB206" s="2">
        <v>31395</v>
      </c>
      <c r="AC206" s="2">
        <v>33477</v>
      </c>
      <c r="AD206" s="2">
        <v>36026</v>
      </c>
      <c r="AE206" s="2">
        <v>28999</v>
      </c>
      <c r="AF206" s="2">
        <v>30889</v>
      </c>
      <c r="AG206" s="2">
        <v>41099</v>
      </c>
      <c r="AH206" s="2">
        <v>81.7</v>
      </c>
      <c r="AI206" s="2">
        <v>79</v>
      </c>
      <c r="AJ206" s="2">
        <v>79.099999999999994</v>
      </c>
      <c r="AK206" s="2">
        <v>81.5</v>
      </c>
      <c r="AL206" s="2">
        <v>82.8</v>
      </c>
      <c r="AM206" s="2">
        <v>84.8</v>
      </c>
      <c r="AN206" s="2">
        <v>88.4</v>
      </c>
      <c r="AO206" s="2">
        <v>91.1</v>
      </c>
      <c r="AP206" s="2">
        <v>94.9</v>
      </c>
      <c r="AQ206" s="2">
        <v>98.8</v>
      </c>
      <c r="AR206" s="2">
        <v>100.9</v>
      </c>
      <c r="AS206" s="2">
        <v>103.4</v>
      </c>
      <c r="AT206" s="2">
        <v>91.5</v>
      </c>
      <c r="AU206" s="2">
        <v>85.7</v>
      </c>
      <c r="AV206" s="2">
        <v>108.4</v>
      </c>
    </row>
    <row r="207" spans="2:48">
      <c r="B207" t="str">
        <f>C188</f>
        <v>0 Hele landet</v>
      </c>
      <c r="C207" s="10" t="s">
        <v>128</v>
      </c>
      <c r="D207" s="2">
        <v>11509</v>
      </c>
      <c r="E207" s="2">
        <v>13976</v>
      </c>
      <c r="F207" s="2">
        <v>21973</v>
      </c>
      <c r="G207" s="2">
        <v>19716</v>
      </c>
      <c r="H207" s="2">
        <v>15076</v>
      </c>
      <c r="I207" s="2">
        <v>22333</v>
      </c>
      <c r="J207" s="2">
        <v>25925</v>
      </c>
      <c r="K207" s="2">
        <v>26487</v>
      </c>
      <c r="L207" s="2">
        <v>42877</v>
      </c>
      <c r="M207" s="2">
        <v>43190</v>
      </c>
      <c r="N207" s="2">
        <v>44708</v>
      </c>
      <c r="O207" s="2">
        <v>42394</v>
      </c>
      <c r="P207" s="2">
        <v>41707</v>
      </c>
      <c r="Q207" s="2">
        <v>45468</v>
      </c>
      <c r="R207" s="2">
        <v>67255</v>
      </c>
      <c r="S207" s="2">
        <v>2812</v>
      </c>
      <c r="T207" s="2">
        <v>3111</v>
      </c>
      <c r="U207" s="2">
        <v>3763</v>
      </c>
      <c r="V207" s="2">
        <v>4143</v>
      </c>
      <c r="W207" s="2">
        <v>4300</v>
      </c>
      <c r="X207" s="2">
        <v>4544</v>
      </c>
      <c r="Y207" s="2">
        <v>5075</v>
      </c>
      <c r="Z207" s="2">
        <v>5587</v>
      </c>
      <c r="AA207" s="2">
        <v>6190</v>
      </c>
      <c r="AB207" s="2">
        <v>6960</v>
      </c>
      <c r="AC207" s="2">
        <v>7657</v>
      </c>
      <c r="AD207" s="2">
        <v>8378</v>
      </c>
      <c r="AE207" s="2">
        <v>9246</v>
      </c>
      <c r="AF207" s="2">
        <v>10242</v>
      </c>
      <c r="AG207" s="2">
        <v>11824</v>
      </c>
      <c r="AH207" s="2">
        <v>14.2</v>
      </c>
      <c r="AI207" s="2">
        <v>13.2</v>
      </c>
      <c r="AJ207" s="2">
        <v>14.1</v>
      </c>
      <c r="AK207" s="2">
        <v>14.4</v>
      </c>
      <c r="AL207" s="2">
        <v>14.4</v>
      </c>
      <c r="AM207" s="2">
        <v>14.4</v>
      </c>
      <c r="AN207" s="2">
        <v>14.7</v>
      </c>
      <c r="AO207" s="2">
        <v>15.4</v>
      </c>
      <c r="AP207" s="2">
        <v>16</v>
      </c>
      <c r="AQ207" s="2">
        <v>16.899999999999999</v>
      </c>
      <c r="AR207" s="2">
        <v>17.7</v>
      </c>
      <c r="AS207" s="2">
        <v>18.3</v>
      </c>
      <c r="AT207" s="2">
        <v>19.100000000000001</v>
      </c>
      <c r="AU207" s="2">
        <v>19.600000000000001</v>
      </c>
      <c r="AV207" s="2">
        <v>20.5</v>
      </c>
    </row>
    <row r="208" spans="2:48">
      <c r="B208" t="str">
        <f>C188</f>
        <v>0 Hele landet</v>
      </c>
      <c r="C208" s="10" t="s">
        <v>734</v>
      </c>
      <c r="D208" s="2">
        <v>22803</v>
      </c>
      <c r="E208" s="2">
        <v>20091</v>
      </c>
      <c r="F208" s="2">
        <v>21991</v>
      </c>
      <c r="G208" s="2">
        <v>22638</v>
      </c>
      <c r="H208" s="2">
        <v>24164</v>
      </c>
      <c r="I208" s="2">
        <v>28195</v>
      </c>
      <c r="J208" s="2">
        <v>28983</v>
      </c>
      <c r="K208" s="2">
        <v>29604</v>
      </c>
      <c r="L208" s="2">
        <v>27629</v>
      </c>
      <c r="M208" s="2">
        <v>26040</v>
      </c>
      <c r="N208" s="2">
        <v>23065</v>
      </c>
      <c r="O208" s="2">
        <v>25849</v>
      </c>
      <c r="P208" s="2">
        <v>18646</v>
      </c>
      <c r="Q208" s="2">
        <v>20610</v>
      </c>
      <c r="R208" s="2">
        <v>38158</v>
      </c>
      <c r="S208" s="2">
        <v>10433</v>
      </c>
      <c r="T208" s="2">
        <v>9456</v>
      </c>
      <c r="U208" s="2">
        <v>11783</v>
      </c>
      <c r="V208" s="2">
        <v>12259</v>
      </c>
      <c r="W208" s="2">
        <v>13890</v>
      </c>
      <c r="X208" s="2">
        <v>14445</v>
      </c>
      <c r="Y208" s="2">
        <v>10965</v>
      </c>
      <c r="Z208" s="2">
        <v>11353</v>
      </c>
      <c r="AA208" s="2">
        <v>11067</v>
      </c>
      <c r="AB208" s="2">
        <v>10967</v>
      </c>
      <c r="AC208" s="2">
        <v>11106</v>
      </c>
      <c r="AD208" s="2">
        <v>11558</v>
      </c>
      <c r="AE208" s="2">
        <v>10782</v>
      </c>
      <c r="AF208" s="2">
        <v>10690</v>
      </c>
      <c r="AG208" s="2">
        <v>11479</v>
      </c>
      <c r="AH208" s="2">
        <v>21</v>
      </c>
      <c r="AI208" s="2">
        <v>20.6</v>
      </c>
      <c r="AJ208" s="2">
        <v>24.2</v>
      </c>
      <c r="AK208" s="2">
        <v>24.6</v>
      </c>
      <c r="AL208" s="2">
        <v>26.1</v>
      </c>
      <c r="AM208" s="2">
        <v>26.2</v>
      </c>
      <c r="AN208" s="2">
        <v>21</v>
      </c>
      <c r="AO208" s="2">
        <v>21.3</v>
      </c>
      <c r="AP208" s="2">
        <v>21.1</v>
      </c>
      <c r="AQ208" s="2">
        <v>20.7</v>
      </c>
      <c r="AR208" s="2">
        <v>20.9</v>
      </c>
      <c r="AS208" s="2">
        <v>21.1</v>
      </c>
      <c r="AT208" s="2">
        <v>19.3</v>
      </c>
      <c r="AU208" s="2">
        <v>18.8</v>
      </c>
      <c r="AV208" s="2">
        <v>18.899999999999999</v>
      </c>
    </row>
    <row r="209" spans="2:48">
      <c r="B209" t="str">
        <f>C188</f>
        <v>0 Hele landet</v>
      </c>
      <c r="C209" s="10" t="s">
        <v>731</v>
      </c>
      <c r="D209" s="2">
        <v>12434</v>
      </c>
      <c r="E209" s="2">
        <v>12381</v>
      </c>
      <c r="F209" s="2">
        <v>13747</v>
      </c>
      <c r="G209" s="2">
        <v>14662</v>
      </c>
      <c r="H209" s="2">
        <v>15573</v>
      </c>
      <c r="I209" s="2">
        <v>15746</v>
      </c>
      <c r="J209" s="2">
        <v>16732</v>
      </c>
      <c r="K209" s="2">
        <v>18084</v>
      </c>
      <c r="L209" s="2">
        <v>18511</v>
      </c>
      <c r="M209" s="2">
        <v>20706</v>
      </c>
      <c r="N209" s="2">
        <v>21243</v>
      </c>
      <c r="O209" s="2">
        <v>22441</v>
      </c>
      <c r="P209" s="2">
        <v>23956</v>
      </c>
      <c r="Q209" s="2">
        <v>26989</v>
      </c>
      <c r="R209" s="2">
        <v>29843</v>
      </c>
      <c r="S209" s="2">
        <v>6642</v>
      </c>
      <c r="T209" s="2">
        <v>6365</v>
      </c>
      <c r="U209" s="2">
        <v>6795</v>
      </c>
      <c r="V209" s="2">
        <v>7258</v>
      </c>
      <c r="W209" s="2">
        <v>7640</v>
      </c>
      <c r="X209" s="2">
        <v>8214</v>
      </c>
      <c r="Y209" s="2">
        <v>8792</v>
      </c>
      <c r="Z209" s="2">
        <v>9315</v>
      </c>
      <c r="AA209" s="2">
        <v>9970</v>
      </c>
      <c r="AB209" s="2">
        <v>10518</v>
      </c>
      <c r="AC209" s="2">
        <v>11223</v>
      </c>
      <c r="AD209" s="2">
        <v>11953</v>
      </c>
      <c r="AE209" s="2">
        <v>12617</v>
      </c>
      <c r="AF209" s="2">
        <v>13354</v>
      </c>
      <c r="AG209" s="2">
        <v>14641</v>
      </c>
      <c r="AH209" s="2">
        <v>14.3</v>
      </c>
      <c r="AI209" s="2">
        <v>13.8</v>
      </c>
      <c r="AJ209" s="2">
        <v>13.9</v>
      </c>
      <c r="AK209" s="2">
        <v>14</v>
      </c>
      <c r="AL209" s="2">
        <v>14</v>
      </c>
      <c r="AM209" s="2">
        <v>14.2</v>
      </c>
      <c r="AN209" s="2">
        <v>14.6</v>
      </c>
      <c r="AO209" s="2">
        <v>15</v>
      </c>
      <c r="AP209" s="2">
        <v>15.4</v>
      </c>
      <c r="AQ209" s="2">
        <v>15.7</v>
      </c>
      <c r="AR209" s="2">
        <v>16.5</v>
      </c>
      <c r="AS209" s="2">
        <v>17</v>
      </c>
      <c r="AT209" s="2">
        <v>17.3</v>
      </c>
      <c r="AU209" s="2">
        <v>17.7</v>
      </c>
      <c r="AV209" s="2">
        <v>18.2</v>
      </c>
    </row>
    <row r="210" spans="2:48">
      <c r="B210" t="str">
        <f>C188</f>
        <v>0 Hele landet</v>
      </c>
      <c r="C210" s="10" t="s">
        <v>715</v>
      </c>
      <c r="D210" s="2">
        <v>16877</v>
      </c>
      <c r="E210" s="2">
        <v>16181</v>
      </c>
      <c r="F210" s="2">
        <v>17753</v>
      </c>
      <c r="G210" s="2">
        <v>16949</v>
      </c>
      <c r="H210" s="2">
        <v>17060</v>
      </c>
      <c r="I210" s="2">
        <v>16390</v>
      </c>
      <c r="J210" s="2">
        <v>17816</v>
      </c>
      <c r="K210" s="2">
        <v>19897</v>
      </c>
      <c r="L210" s="2">
        <v>20500</v>
      </c>
      <c r="M210" s="2">
        <v>20573</v>
      </c>
      <c r="N210" s="2">
        <v>20071</v>
      </c>
      <c r="O210" s="2">
        <v>21720</v>
      </c>
      <c r="P210" s="2">
        <v>22122</v>
      </c>
      <c r="Q210" s="2">
        <v>23666</v>
      </c>
      <c r="R210" s="2">
        <v>26445</v>
      </c>
      <c r="S210" s="2">
        <v>5075</v>
      </c>
      <c r="T210" s="2">
        <v>5032</v>
      </c>
      <c r="U210" s="2">
        <v>5346</v>
      </c>
      <c r="V210" s="2">
        <v>5663</v>
      </c>
      <c r="W210" s="2">
        <v>5911</v>
      </c>
      <c r="X210" s="2">
        <v>6117</v>
      </c>
      <c r="Y210" s="2">
        <v>6337</v>
      </c>
      <c r="Z210" s="2">
        <v>6587</v>
      </c>
      <c r="AA210" s="2">
        <v>6775</v>
      </c>
      <c r="AB210" s="2">
        <v>7054</v>
      </c>
      <c r="AC210" s="2">
        <v>7314</v>
      </c>
      <c r="AD210" s="2">
        <v>7650</v>
      </c>
      <c r="AE210" s="2">
        <v>7766</v>
      </c>
      <c r="AF210" s="2">
        <v>8049</v>
      </c>
      <c r="AG210" s="2">
        <v>8650</v>
      </c>
      <c r="AH210" s="2">
        <v>53.3</v>
      </c>
      <c r="AI210" s="2">
        <v>52.4</v>
      </c>
      <c r="AJ210" s="2">
        <v>51.9</v>
      </c>
      <c r="AK210" s="2">
        <v>52.1</v>
      </c>
      <c r="AL210" s="2">
        <v>51.7</v>
      </c>
      <c r="AM210" s="2">
        <v>50.5</v>
      </c>
      <c r="AN210" s="2">
        <v>49.5</v>
      </c>
      <c r="AO210" s="2">
        <v>49.1</v>
      </c>
      <c r="AP210" s="2">
        <v>49.1</v>
      </c>
      <c r="AQ210" s="2">
        <v>48.4</v>
      </c>
      <c r="AR210" s="2">
        <v>47.7</v>
      </c>
      <c r="AS210" s="2">
        <v>47.3</v>
      </c>
      <c r="AT210" s="2">
        <v>47</v>
      </c>
      <c r="AU210" s="2">
        <v>46.9</v>
      </c>
      <c r="AV210" s="2">
        <v>47</v>
      </c>
    </row>
    <row r="211" spans="2:48">
      <c r="B211" t="str">
        <f>C188</f>
        <v>0 Hele landet</v>
      </c>
      <c r="C211" s="10" t="s">
        <v>733</v>
      </c>
      <c r="D211" s="2">
        <v>19184</v>
      </c>
      <c r="E211" s="2">
        <v>18335</v>
      </c>
      <c r="F211" s="2">
        <v>18382</v>
      </c>
      <c r="G211" s="2">
        <v>15694</v>
      </c>
      <c r="H211" s="2">
        <v>16195</v>
      </c>
      <c r="I211" s="2">
        <v>17267</v>
      </c>
      <c r="J211" s="2">
        <v>17347</v>
      </c>
      <c r="K211" s="2">
        <v>16951</v>
      </c>
      <c r="L211" s="2">
        <v>17725</v>
      </c>
      <c r="M211" s="2">
        <v>17632</v>
      </c>
      <c r="N211" s="2">
        <v>17827</v>
      </c>
      <c r="O211" s="2">
        <v>18740</v>
      </c>
      <c r="P211" s="2">
        <v>18570</v>
      </c>
      <c r="Q211" s="2">
        <v>16097</v>
      </c>
      <c r="R211" s="2">
        <v>16276</v>
      </c>
      <c r="S211" s="2">
        <v>226</v>
      </c>
      <c r="T211" s="2">
        <v>251</v>
      </c>
      <c r="U211" s="2">
        <v>260</v>
      </c>
      <c r="V211" s="2">
        <v>243</v>
      </c>
      <c r="W211" s="2">
        <v>298</v>
      </c>
      <c r="X211" s="2">
        <v>383</v>
      </c>
      <c r="Y211" s="2">
        <v>400</v>
      </c>
      <c r="Z211" s="2">
        <v>398</v>
      </c>
      <c r="AA211" s="2">
        <v>396</v>
      </c>
      <c r="AB211" s="2">
        <v>391</v>
      </c>
      <c r="AC211" s="2">
        <v>448</v>
      </c>
      <c r="AD211" s="2">
        <v>468</v>
      </c>
      <c r="AE211" s="2">
        <v>455</v>
      </c>
      <c r="AF211" s="2">
        <v>444</v>
      </c>
      <c r="AG211" s="2">
        <v>506</v>
      </c>
      <c r="AH211" s="2">
        <v>0.2</v>
      </c>
      <c r="AI211" s="2">
        <v>0.2</v>
      </c>
      <c r="AJ211" s="2">
        <v>0.2</v>
      </c>
      <c r="AK211" s="2">
        <v>0.2</v>
      </c>
      <c r="AL211" s="2">
        <v>0.2</v>
      </c>
      <c r="AM211" s="2">
        <v>0.3</v>
      </c>
      <c r="AN211" s="2">
        <v>0.3</v>
      </c>
      <c r="AO211" s="2">
        <v>0.3</v>
      </c>
      <c r="AP211" s="2">
        <v>0.2</v>
      </c>
      <c r="AQ211" s="2">
        <v>0.2</v>
      </c>
      <c r="AR211" s="2">
        <v>0.2</v>
      </c>
      <c r="AS211" s="2">
        <v>0.2</v>
      </c>
      <c r="AT211" s="2">
        <v>0.2</v>
      </c>
      <c r="AU211" s="2">
        <v>0.2</v>
      </c>
      <c r="AV211" s="2">
        <v>0.2</v>
      </c>
    </row>
    <row r="212" spans="2:48">
      <c r="B212" t="str">
        <f>C188</f>
        <v>0 Hele landet</v>
      </c>
      <c r="C212" s="10" t="s">
        <v>96</v>
      </c>
      <c r="D212" s="2">
        <v>9183</v>
      </c>
      <c r="E212" s="2">
        <v>10893</v>
      </c>
      <c r="F212" s="2">
        <v>11111</v>
      </c>
      <c r="G212" s="2">
        <v>11199</v>
      </c>
      <c r="H212" s="2">
        <v>9670</v>
      </c>
      <c r="I212" s="2">
        <v>10330</v>
      </c>
      <c r="J212" s="2">
        <v>10245</v>
      </c>
      <c r="K212" s="2">
        <v>10519</v>
      </c>
      <c r="L212" s="2">
        <v>10362</v>
      </c>
      <c r="M212" s="2">
        <v>10356</v>
      </c>
      <c r="N212" s="2">
        <v>10099</v>
      </c>
      <c r="O212" s="2">
        <v>10062</v>
      </c>
      <c r="P212" s="2">
        <v>10443</v>
      </c>
      <c r="Q212" s="2">
        <v>9817</v>
      </c>
      <c r="R212" s="2">
        <v>9283</v>
      </c>
      <c r="S212" s="2">
        <v>8093</v>
      </c>
      <c r="T212" s="2">
        <v>7726</v>
      </c>
      <c r="U212" s="2">
        <v>7370</v>
      </c>
      <c r="V212" s="2">
        <v>7592</v>
      </c>
      <c r="W212" s="2">
        <v>7999</v>
      </c>
      <c r="X212" s="2">
        <v>8104</v>
      </c>
      <c r="Y212" s="2">
        <v>8318</v>
      </c>
      <c r="Z212" s="2">
        <v>8410</v>
      </c>
      <c r="AA212" s="2">
        <v>8421</v>
      </c>
      <c r="AB212" s="2">
        <v>8272</v>
      </c>
      <c r="AC212" s="2">
        <v>8393</v>
      </c>
      <c r="AD212" s="2">
        <v>8255</v>
      </c>
      <c r="AE212" s="2">
        <v>8428</v>
      </c>
      <c r="AF212" s="2">
        <v>8605</v>
      </c>
      <c r="AG212" s="2">
        <v>9055</v>
      </c>
      <c r="AH212" s="2">
        <v>22.9</v>
      </c>
      <c r="AI212" s="2">
        <v>22.4</v>
      </c>
      <c r="AJ212" s="2">
        <v>21.5</v>
      </c>
      <c r="AK212" s="2">
        <v>20.6</v>
      </c>
      <c r="AL212" s="2">
        <v>20.8</v>
      </c>
      <c r="AM212" s="2">
        <v>20.100000000000001</v>
      </c>
      <c r="AN212" s="2">
        <v>19.899999999999999</v>
      </c>
      <c r="AO212" s="2">
        <v>19.600000000000001</v>
      </c>
      <c r="AP212" s="2">
        <v>19.3</v>
      </c>
      <c r="AQ212" s="2">
        <v>18.5</v>
      </c>
      <c r="AR212" s="2">
        <v>17.8</v>
      </c>
      <c r="AS212" s="2">
        <v>17.100000000000001</v>
      </c>
      <c r="AT212" s="2">
        <v>16.600000000000001</v>
      </c>
      <c r="AU212" s="2">
        <v>17</v>
      </c>
      <c r="AV212" s="2">
        <v>17.3</v>
      </c>
    </row>
    <row r="213" spans="2:48">
      <c r="B213" t="str">
        <f>C188</f>
        <v>0 Hele landet</v>
      </c>
      <c r="C213" s="10" t="s">
        <v>716</v>
      </c>
      <c r="D213" s="2">
        <v>5576</v>
      </c>
      <c r="E213" s="2">
        <v>4207</v>
      </c>
      <c r="F213" s="2">
        <v>4528</v>
      </c>
      <c r="G213" s="2">
        <v>5177</v>
      </c>
      <c r="H213" s="2">
        <v>5304</v>
      </c>
      <c r="I213" s="2">
        <v>5496</v>
      </c>
      <c r="J213" s="2">
        <v>4940</v>
      </c>
      <c r="K213" s="2">
        <v>5519</v>
      </c>
      <c r="L213" s="2">
        <v>5126</v>
      </c>
      <c r="M213" s="2">
        <v>5296</v>
      </c>
      <c r="N213" s="2">
        <v>5601</v>
      </c>
      <c r="O213" s="2">
        <v>6426</v>
      </c>
      <c r="P213" s="2">
        <v>6481</v>
      </c>
      <c r="Q213" s="2">
        <v>6464</v>
      </c>
      <c r="R213" s="2">
        <v>6788</v>
      </c>
      <c r="S213" s="2">
        <v>2571</v>
      </c>
      <c r="T213" s="2">
        <v>2395</v>
      </c>
      <c r="U213" s="2">
        <v>2429</v>
      </c>
      <c r="V213" s="2">
        <v>2713</v>
      </c>
      <c r="W213" s="2">
        <v>2993</v>
      </c>
      <c r="X213" s="2">
        <v>3020</v>
      </c>
      <c r="Y213" s="2">
        <v>3064</v>
      </c>
      <c r="Z213" s="2">
        <v>3037</v>
      </c>
      <c r="AA213" s="2">
        <v>2879</v>
      </c>
      <c r="AB213" s="2">
        <v>2862</v>
      </c>
      <c r="AC213" s="2">
        <v>3018</v>
      </c>
      <c r="AD213" s="2">
        <v>3142</v>
      </c>
      <c r="AE213" s="2">
        <v>3244</v>
      </c>
      <c r="AF213" s="2">
        <v>3401</v>
      </c>
      <c r="AG213" s="2">
        <v>3581</v>
      </c>
      <c r="AH213" s="2">
        <v>4.8</v>
      </c>
      <c r="AI213" s="2">
        <v>4.5999999999999996</v>
      </c>
      <c r="AJ213" s="2">
        <v>4.5</v>
      </c>
      <c r="AK213" s="2">
        <v>4.5999999999999996</v>
      </c>
      <c r="AL213" s="2">
        <v>4.9000000000000004</v>
      </c>
      <c r="AM213" s="2">
        <v>4.9000000000000004</v>
      </c>
      <c r="AN213" s="2">
        <v>4.9000000000000004</v>
      </c>
      <c r="AO213" s="2">
        <v>4.7</v>
      </c>
      <c r="AP213" s="2">
        <v>4.3</v>
      </c>
      <c r="AQ213" s="2">
        <v>4.3</v>
      </c>
      <c r="AR213" s="2">
        <v>4.5</v>
      </c>
      <c r="AS213" s="2">
        <v>4.5</v>
      </c>
      <c r="AT213" s="2">
        <v>4.5999999999999996</v>
      </c>
      <c r="AU213" s="2">
        <v>4.5999999999999996</v>
      </c>
      <c r="AV213" s="2">
        <v>4.5999999999999996</v>
      </c>
    </row>
    <row r="214" spans="2:48">
      <c r="B214" t="str">
        <f>C188</f>
        <v>0 Hele landet</v>
      </c>
      <c r="C214" s="10" t="s">
        <v>744</v>
      </c>
      <c r="D214" s="2">
        <v>0</v>
      </c>
      <c r="E214" s="2">
        <v>0</v>
      </c>
      <c r="F214" s="2">
        <v>0</v>
      </c>
      <c r="G214" s="2">
        <v>0</v>
      </c>
      <c r="H214" s="2">
        <v>0</v>
      </c>
      <c r="I214" s="2">
        <v>0</v>
      </c>
      <c r="J214" s="2">
        <v>0</v>
      </c>
      <c r="K214" s="2">
        <v>0</v>
      </c>
      <c r="L214" s="2">
        <v>0</v>
      </c>
      <c r="M214" s="2">
        <v>0</v>
      </c>
      <c r="N214" s="2">
        <v>0</v>
      </c>
      <c r="O214" s="2">
        <v>0</v>
      </c>
      <c r="P214" s="2">
        <v>0</v>
      </c>
      <c r="Q214" s="2">
        <v>0</v>
      </c>
      <c r="R214" s="2">
        <v>0</v>
      </c>
      <c r="S214" s="2">
        <v>0</v>
      </c>
      <c r="T214" s="2">
        <v>0</v>
      </c>
      <c r="U214" s="2">
        <v>0</v>
      </c>
      <c r="V214" s="2">
        <v>0</v>
      </c>
      <c r="W214" s="2">
        <v>0</v>
      </c>
      <c r="X214" s="2">
        <v>0</v>
      </c>
      <c r="Y214" s="2">
        <v>0</v>
      </c>
      <c r="Z214" s="2">
        <v>0</v>
      </c>
      <c r="AA214" s="2">
        <v>0</v>
      </c>
      <c r="AB214" s="2">
        <v>0</v>
      </c>
      <c r="AC214" s="2">
        <v>0</v>
      </c>
      <c r="AD214" s="2">
        <v>0</v>
      </c>
      <c r="AE214" s="2">
        <v>0</v>
      </c>
      <c r="AF214" s="2">
        <v>0</v>
      </c>
      <c r="AG214" s="2">
        <v>0</v>
      </c>
      <c r="AH214" s="2">
        <v>0</v>
      </c>
      <c r="AI214" s="2">
        <v>0</v>
      </c>
      <c r="AJ214" s="2">
        <v>0</v>
      </c>
      <c r="AK214" s="2">
        <v>0</v>
      </c>
      <c r="AL214" s="2">
        <v>0</v>
      </c>
      <c r="AM214" s="2">
        <v>0</v>
      </c>
      <c r="AN214" s="2">
        <v>0</v>
      </c>
      <c r="AO214" s="2">
        <v>0</v>
      </c>
      <c r="AP214" s="2">
        <v>0</v>
      </c>
      <c r="AQ214" s="2">
        <v>0</v>
      </c>
      <c r="AR214" s="2">
        <v>0</v>
      </c>
      <c r="AS214" s="2">
        <v>0</v>
      </c>
      <c r="AT214" s="2">
        <v>0</v>
      </c>
      <c r="AU214" s="2">
        <v>0</v>
      </c>
      <c r="AV214" s="2">
        <v>0</v>
      </c>
    </row>
    <row r="215" spans="2:48">
      <c r="B215" t="str">
        <f>C215</f>
        <v>38 Vestfold og Telemark (2020-2023)</v>
      </c>
      <c r="C215" s="9" t="s">
        <v>749</v>
      </c>
      <c r="D215" s="2">
        <v>0</v>
      </c>
      <c r="E215" s="2">
        <v>0</v>
      </c>
      <c r="F215" s="2">
        <v>0</v>
      </c>
      <c r="G215" s="2">
        <v>0</v>
      </c>
      <c r="H215" s="2">
        <v>0</v>
      </c>
      <c r="I215" s="2">
        <v>0</v>
      </c>
      <c r="J215" s="2">
        <v>0</v>
      </c>
      <c r="K215" s="2">
        <v>0</v>
      </c>
      <c r="L215" s="2">
        <v>0</v>
      </c>
      <c r="M215" s="2">
        <v>0</v>
      </c>
      <c r="N215" s="2">
        <v>0</v>
      </c>
      <c r="O215" s="2">
        <v>0</v>
      </c>
      <c r="P215" s="2">
        <v>321928</v>
      </c>
      <c r="Q215" s="2">
        <v>356705</v>
      </c>
      <c r="R215" s="2">
        <v>390861</v>
      </c>
      <c r="S215" s="2">
        <v>0</v>
      </c>
      <c r="T215" s="2">
        <v>0</v>
      </c>
      <c r="U215" s="2">
        <v>0</v>
      </c>
      <c r="V215" s="2">
        <v>0</v>
      </c>
      <c r="W215" s="2">
        <v>0</v>
      </c>
      <c r="X215" s="2">
        <v>0</v>
      </c>
      <c r="Y215" s="2">
        <v>0</v>
      </c>
      <c r="Z215" s="2">
        <v>0</v>
      </c>
      <c r="AA215" s="2">
        <v>0</v>
      </c>
      <c r="AB215" s="2">
        <v>0</v>
      </c>
      <c r="AC215" s="2">
        <v>0</v>
      </c>
      <c r="AD215" s="2">
        <v>0</v>
      </c>
      <c r="AE215" s="2">
        <v>209525</v>
      </c>
      <c r="AF215" s="2">
        <v>223307</v>
      </c>
      <c r="AG215" s="2">
        <v>240910</v>
      </c>
      <c r="AH215" s="2">
        <v>0</v>
      </c>
      <c r="AI215" s="2">
        <v>0</v>
      </c>
      <c r="AJ215" s="2">
        <v>0</v>
      </c>
      <c r="AK215" s="2">
        <v>0</v>
      </c>
      <c r="AL215" s="2">
        <v>0</v>
      </c>
      <c r="AM215" s="2">
        <v>0</v>
      </c>
      <c r="AN215" s="2">
        <v>0</v>
      </c>
      <c r="AO215" s="2">
        <v>0</v>
      </c>
      <c r="AP215" s="2">
        <v>0</v>
      </c>
      <c r="AQ215" s="2">
        <v>0</v>
      </c>
      <c r="AR215" s="2">
        <v>0</v>
      </c>
      <c r="AS215" s="2">
        <v>0</v>
      </c>
      <c r="AT215" s="2">
        <v>373</v>
      </c>
      <c r="AU215" s="2">
        <v>378.30000000000013</v>
      </c>
      <c r="AV215" s="2">
        <v>390.8</v>
      </c>
    </row>
    <row r="216" spans="2:48">
      <c r="B216" t="str">
        <f>C215</f>
        <v>38 Vestfold og Telemark (2020-2023)</v>
      </c>
      <c r="C216" s="10" t="s">
        <v>736</v>
      </c>
      <c r="D216" s="2">
        <v>0</v>
      </c>
      <c r="E216" s="2">
        <v>0</v>
      </c>
      <c r="F216" s="2">
        <v>0</v>
      </c>
      <c r="G216" s="2">
        <v>0</v>
      </c>
      <c r="H216" s="2">
        <v>0</v>
      </c>
      <c r="I216" s="2">
        <v>0</v>
      </c>
      <c r="J216" s="2">
        <v>0</v>
      </c>
      <c r="K216" s="2">
        <v>0</v>
      </c>
      <c r="L216" s="2">
        <v>0</v>
      </c>
      <c r="M216" s="2">
        <v>0</v>
      </c>
      <c r="N216" s="2">
        <v>0</v>
      </c>
      <c r="O216" s="2">
        <v>0</v>
      </c>
      <c r="P216" s="2">
        <v>0</v>
      </c>
      <c r="Q216" s="2">
        <v>0</v>
      </c>
      <c r="R216" s="2">
        <v>0</v>
      </c>
      <c r="S216" s="2">
        <v>0</v>
      </c>
      <c r="T216" s="2">
        <v>0</v>
      </c>
      <c r="U216" s="2">
        <v>0</v>
      </c>
      <c r="V216" s="2">
        <v>0</v>
      </c>
      <c r="W216" s="2">
        <v>0</v>
      </c>
      <c r="X216" s="2">
        <v>0</v>
      </c>
      <c r="Y216" s="2">
        <v>0</v>
      </c>
      <c r="Z216" s="2">
        <v>0</v>
      </c>
      <c r="AA216" s="2">
        <v>0</v>
      </c>
      <c r="AB216" s="2">
        <v>0</v>
      </c>
      <c r="AC216" s="2">
        <v>0</v>
      </c>
      <c r="AD216" s="2">
        <v>0</v>
      </c>
      <c r="AE216" s="2">
        <v>0</v>
      </c>
      <c r="AF216" s="2">
        <v>0</v>
      </c>
      <c r="AG216" s="2">
        <v>0</v>
      </c>
      <c r="AH216" s="2">
        <v>0</v>
      </c>
      <c r="AI216" s="2">
        <v>0</v>
      </c>
      <c r="AJ216" s="2">
        <v>0</v>
      </c>
      <c r="AK216" s="2">
        <v>0</v>
      </c>
      <c r="AL216" s="2">
        <v>0</v>
      </c>
      <c r="AM216" s="2">
        <v>0</v>
      </c>
      <c r="AN216" s="2">
        <v>0</v>
      </c>
      <c r="AO216" s="2">
        <v>0</v>
      </c>
      <c r="AP216" s="2">
        <v>0</v>
      </c>
      <c r="AQ216" s="2">
        <v>0</v>
      </c>
      <c r="AR216" s="2">
        <v>0</v>
      </c>
      <c r="AS216" s="2">
        <v>0</v>
      </c>
      <c r="AT216" s="2">
        <v>0</v>
      </c>
      <c r="AU216" s="2">
        <v>0</v>
      </c>
      <c r="AV216" s="2">
        <v>0</v>
      </c>
    </row>
    <row r="217" spans="2:48">
      <c r="B217" t="str">
        <f>C215</f>
        <v>38 Vestfold og Telemark (2020-2023)</v>
      </c>
      <c r="C217" s="10" t="s">
        <v>742</v>
      </c>
      <c r="D217" s="2">
        <v>0</v>
      </c>
      <c r="E217" s="2">
        <v>0</v>
      </c>
      <c r="F217" s="2">
        <v>0</v>
      </c>
      <c r="G217" s="2">
        <v>0</v>
      </c>
      <c r="H217" s="2">
        <v>0</v>
      </c>
      <c r="I217" s="2">
        <v>0</v>
      </c>
      <c r="J217" s="2">
        <v>0</v>
      </c>
      <c r="K217" s="2">
        <v>0</v>
      </c>
      <c r="L217" s="2">
        <v>0</v>
      </c>
      <c r="M217" s="2">
        <v>0</v>
      </c>
      <c r="N217" s="2">
        <v>0</v>
      </c>
      <c r="O217" s="2">
        <v>0</v>
      </c>
      <c r="P217" s="2">
        <v>27313</v>
      </c>
      <c r="Q217" s="2">
        <v>28967</v>
      </c>
      <c r="R217" s="2">
        <v>31227</v>
      </c>
      <c r="S217" s="2">
        <v>0</v>
      </c>
      <c r="T217" s="2">
        <v>0</v>
      </c>
      <c r="U217" s="2">
        <v>0</v>
      </c>
      <c r="V217" s="2">
        <v>0</v>
      </c>
      <c r="W217" s="2">
        <v>0</v>
      </c>
      <c r="X217" s="2">
        <v>0</v>
      </c>
      <c r="Y217" s="2">
        <v>0</v>
      </c>
      <c r="Z217" s="2">
        <v>0</v>
      </c>
      <c r="AA217" s="2">
        <v>0</v>
      </c>
      <c r="AB217" s="2">
        <v>0</v>
      </c>
      <c r="AC217" s="2">
        <v>0</v>
      </c>
      <c r="AD217" s="2">
        <v>0</v>
      </c>
      <c r="AE217" s="2">
        <v>24700</v>
      </c>
      <c r="AF217" s="2">
        <v>25973</v>
      </c>
      <c r="AG217" s="2">
        <v>28091</v>
      </c>
      <c r="AH217" s="2">
        <v>0</v>
      </c>
      <c r="AI217" s="2">
        <v>0</v>
      </c>
      <c r="AJ217" s="2">
        <v>0</v>
      </c>
      <c r="AK217" s="2">
        <v>0</v>
      </c>
      <c r="AL217" s="2">
        <v>0</v>
      </c>
      <c r="AM217" s="2">
        <v>0</v>
      </c>
      <c r="AN217" s="2">
        <v>0</v>
      </c>
      <c r="AO217" s="2">
        <v>0</v>
      </c>
      <c r="AP217" s="2">
        <v>0</v>
      </c>
      <c r="AQ217" s="2">
        <v>0</v>
      </c>
      <c r="AR217" s="2">
        <v>0</v>
      </c>
      <c r="AS217" s="2">
        <v>0</v>
      </c>
      <c r="AT217" s="2">
        <v>46.7</v>
      </c>
      <c r="AU217" s="2">
        <v>47.3</v>
      </c>
      <c r="AV217" s="2">
        <v>48.1</v>
      </c>
    </row>
    <row r="218" spans="2:48">
      <c r="B218" t="str">
        <f>C215</f>
        <v>38 Vestfold og Telemark (2020-2023)</v>
      </c>
      <c r="C218" s="10" t="s">
        <v>739</v>
      </c>
      <c r="D218" s="2">
        <v>0</v>
      </c>
      <c r="E218" s="2">
        <v>0</v>
      </c>
      <c r="F218" s="2">
        <v>0</v>
      </c>
      <c r="G218" s="2">
        <v>0</v>
      </c>
      <c r="H218" s="2">
        <v>0</v>
      </c>
      <c r="I218" s="2">
        <v>0</v>
      </c>
      <c r="J218" s="2">
        <v>0</v>
      </c>
      <c r="K218" s="2">
        <v>0</v>
      </c>
      <c r="L218" s="2">
        <v>0</v>
      </c>
      <c r="M218" s="2">
        <v>0</v>
      </c>
      <c r="N218" s="2">
        <v>0</v>
      </c>
      <c r="O218" s="2">
        <v>0</v>
      </c>
      <c r="P218" s="2">
        <v>7800</v>
      </c>
      <c r="Q218" s="2">
        <v>9750</v>
      </c>
      <c r="R218" s="2">
        <v>11377</v>
      </c>
      <c r="S218" s="2">
        <v>0</v>
      </c>
      <c r="T218" s="2">
        <v>0</v>
      </c>
      <c r="U218" s="2">
        <v>0</v>
      </c>
      <c r="V218" s="2">
        <v>0</v>
      </c>
      <c r="W218" s="2">
        <v>0</v>
      </c>
      <c r="X218" s="2">
        <v>0</v>
      </c>
      <c r="Y218" s="2">
        <v>0</v>
      </c>
      <c r="Z218" s="2">
        <v>0</v>
      </c>
      <c r="AA218" s="2">
        <v>0</v>
      </c>
      <c r="AB218" s="2">
        <v>0</v>
      </c>
      <c r="AC218" s="2">
        <v>0</v>
      </c>
      <c r="AD218" s="2">
        <v>0</v>
      </c>
      <c r="AE218" s="2">
        <v>5187</v>
      </c>
      <c r="AF218" s="2">
        <v>5574</v>
      </c>
      <c r="AG218" s="2">
        <v>6157</v>
      </c>
      <c r="AH218" s="2">
        <v>0</v>
      </c>
      <c r="AI218" s="2">
        <v>0</v>
      </c>
      <c r="AJ218" s="2">
        <v>0</v>
      </c>
      <c r="AK218" s="2">
        <v>0</v>
      </c>
      <c r="AL218" s="2">
        <v>0</v>
      </c>
      <c r="AM218" s="2">
        <v>0</v>
      </c>
      <c r="AN218" s="2">
        <v>0</v>
      </c>
      <c r="AO218" s="2">
        <v>0</v>
      </c>
      <c r="AP218" s="2">
        <v>0</v>
      </c>
      <c r="AQ218" s="2">
        <v>0</v>
      </c>
      <c r="AR218" s="2">
        <v>0</v>
      </c>
      <c r="AS218" s="2">
        <v>0</v>
      </c>
      <c r="AT218" s="2">
        <v>8.1999999999999993</v>
      </c>
      <c r="AU218" s="2">
        <v>8.3000000000000007</v>
      </c>
      <c r="AV218" s="2">
        <v>8.6</v>
      </c>
    </row>
    <row r="219" spans="2:48">
      <c r="B219" t="str">
        <f>C215</f>
        <v>38 Vestfold og Telemark (2020-2023)</v>
      </c>
      <c r="C219" s="10" t="s">
        <v>715</v>
      </c>
      <c r="D219" s="2">
        <v>0</v>
      </c>
      <c r="E219" s="2">
        <v>0</v>
      </c>
      <c r="F219" s="2">
        <v>0</v>
      </c>
      <c r="G219" s="2">
        <v>0</v>
      </c>
      <c r="H219" s="2">
        <v>0</v>
      </c>
      <c r="I219" s="2">
        <v>0</v>
      </c>
      <c r="J219" s="2">
        <v>0</v>
      </c>
      <c r="K219" s="2">
        <v>0</v>
      </c>
      <c r="L219" s="2">
        <v>0</v>
      </c>
      <c r="M219" s="2">
        <v>0</v>
      </c>
      <c r="N219" s="2">
        <v>0</v>
      </c>
      <c r="O219" s="2">
        <v>0</v>
      </c>
      <c r="P219" s="2">
        <v>1565</v>
      </c>
      <c r="Q219" s="2">
        <v>1687</v>
      </c>
      <c r="R219" s="2">
        <v>1874</v>
      </c>
      <c r="S219" s="2">
        <v>0</v>
      </c>
      <c r="T219" s="2">
        <v>0</v>
      </c>
      <c r="U219" s="2">
        <v>0</v>
      </c>
      <c r="V219" s="2">
        <v>0</v>
      </c>
      <c r="W219" s="2">
        <v>0</v>
      </c>
      <c r="X219" s="2">
        <v>0</v>
      </c>
      <c r="Y219" s="2">
        <v>0</v>
      </c>
      <c r="Z219" s="2">
        <v>0</v>
      </c>
      <c r="AA219" s="2">
        <v>0</v>
      </c>
      <c r="AB219" s="2">
        <v>0</v>
      </c>
      <c r="AC219" s="2">
        <v>0</v>
      </c>
      <c r="AD219" s="2">
        <v>0</v>
      </c>
      <c r="AE219" s="2">
        <v>571</v>
      </c>
      <c r="AF219" s="2">
        <v>612</v>
      </c>
      <c r="AG219" s="2">
        <v>648</v>
      </c>
      <c r="AH219" s="2">
        <v>0</v>
      </c>
      <c r="AI219" s="2">
        <v>0</v>
      </c>
      <c r="AJ219" s="2">
        <v>0</v>
      </c>
      <c r="AK219" s="2">
        <v>0</v>
      </c>
      <c r="AL219" s="2">
        <v>0</v>
      </c>
      <c r="AM219" s="2">
        <v>0</v>
      </c>
      <c r="AN219" s="2">
        <v>0</v>
      </c>
      <c r="AO219" s="2">
        <v>0</v>
      </c>
      <c r="AP219" s="2">
        <v>0</v>
      </c>
      <c r="AQ219" s="2">
        <v>0</v>
      </c>
      <c r="AR219" s="2">
        <v>0</v>
      </c>
      <c r="AS219" s="2">
        <v>0</v>
      </c>
      <c r="AT219" s="2">
        <v>3.5</v>
      </c>
      <c r="AU219" s="2">
        <v>3.6</v>
      </c>
      <c r="AV219" s="2">
        <v>3.5</v>
      </c>
    </row>
    <row r="220" spans="2:48">
      <c r="B220" t="str">
        <f>C215</f>
        <v>38 Vestfold og Telemark (2020-2023)</v>
      </c>
      <c r="C220" s="10" t="s">
        <v>96</v>
      </c>
      <c r="D220" s="2">
        <v>0</v>
      </c>
      <c r="E220" s="2">
        <v>0</v>
      </c>
      <c r="F220" s="2">
        <v>0</v>
      </c>
      <c r="G220" s="2">
        <v>0</v>
      </c>
      <c r="H220" s="2">
        <v>0</v>
      </c>
      <c r="I220" s="2">
        <v>0</v>
      </c>
      <c r="J220" s="2">
        <v>0</v>
      </c>
      <c r="K220" s="2">
        <v>0</v>
      </c>
      <c r="L220" s="2">
        <v>0</v>
      </c>
      <c r="M220" s="2">
        <v>0</v>
      </c>
      <c r="N220" s="2">
        <v>0</v>
      </c>
      <c r="O220" s="2">
        <v>0</v>
      </c>
      <c r="P220" s="2">
        <v>732</v>
      </c>
      <c r="Q220" s="2">
        <v>600</v>
      </c>
      <c r="R220" s="2">
        <v>554</v>
      </c>
      <c r="S220" s="2">
        <v>0</v>
      </c>
      <c r="T220" s="2">
        <v>0</v>
      </c>
      <c r="U220" s="2">
        <v>0</v>
      </c>
      <c r="V220" s="2">
        <v>0</v>
      </c>
      <c r="W220" s="2">
        <v>0</v>
      </c>
      <c r="X220" s="2">
        <v>0</v>
      </c>
      <c r="Y220" s="2">
        <v>0</v>
      </c>
      <c r="Z220" s="2">
        <v>0</v>
      </c>
      <c r="AA220" s="2">
        <v>0</v>
      </c>
      <c r="AB220" s="2">
        <v>0</v>
      </c>
      <c r="AC220" s="2">
        <v>0</v>
      </c>
      <c r="AD220" s="2">
        <v>0</v>
      </c>
      <c r="AE220" s="2">
        <v>603</v>
      </c>
      <c r="AF220" s="2">
        <v>545</v>
      </c>
      <c r="AG220" s="2">
        <v>664</v>
      </c>
      <c r="AH220" s="2">
        <v>0</v>
      </c>
      <c r="AI220" s="2">
        <v>0</v>
      </c>
      <c r="AJ220" s="2">
        <v>0</v>
      </c>
      <c r="AK220" s="2">
        <v>0</v>
      </c>
      <c r="AL220" s="2">
        <v>0</v>
      </c>
      <c r="AM220" s="2">
        <v>0</v>
      </c>
      <c r="AN220" s="2">
        <v>0</v>
      </c>
      <c r="AO220" s="2">
        <v>0</v>
      </c>
      <c r="AP220" s="2">
        <v>0</v>
      </c>
      <c r="AQ220" s="2">
        <v>0</v>
      </c>
      <c r="AR220" s="2">
        <v>0</v>
      </c>
      <c r="AS220" s="2">
        <v>0</v>
      </c>
      <c r="AT220" s="2">
        <v>1.1000000000000001</v>
      </c>
      <c r="AU220" s="2">
        <v>1.1000000000000001</v>
      </c>
      <c r="AV220" s="2">
        <v>1.1000000000000001</v>
      </c>
    </row>
    <row r="221" spans="2:48">
      <c r="B221" t="str">
        <f>C215</f>
        <v>38 Vestfold og Telemark (2020-2023)</v>
      </c>
      <c r="C221" s="10" t="s">
        <v>128</v>
      </c>
      <c r="D221" s="2">
        <v>0</v>
      </c>
      <c r="E221" s="2">
        <v>0</v>
      </c>
      <c r="F221" s="2">
        <v>0</v>
      </c>
      <c r="G221" s="2">
        <v>0</v>
      </c>
      <c r="H221" s="2">
        <v>0</v>
      </c>
      <c r="I221" s="2">
        <v>0</v>
      </c>
      <c r="J221" s="2">
        <v>0</v>
      </c>
      <c r="K221" s="2">
        <v>0</v>
      </c>
      <c r="L221" s="2">
        <v>0</v>
      </c>
      <c r="M221" s="2">
        <v>0</v>
      </c>
      <c r="N221" s="2">
        <v>0</v>
      </c>
      <c r="O221" s="2">
        <v>0</v>
      </c>
      <c r="P221" s="2">
        <v>0</v>
      </c>
      <c r="Q221" s="2">
        <v>0</v>
      </c>
      <c r="R221" s="2">
        <v>0</v>
      </c>
      <c r="S221" s="2">
        <v>0</v>
      </c>
      <c r="T221" s="2">
        <v>0</v>
      </c>
      <c r="U221" s="2">
        <v>0</v>
      </c>
      <c r="V221" s="2">
        <v>0</v>
      </c>
      <c r="W221" s="2">
        <v>0</v>
      </c>
      <c r="X221" s="2">
        <v>0</v>
      </c>
      <c r="Y221" s="2">
        <v>0</v>
      </c>
      <c r="Z221" s="2">
        <v>0</v>
      </c>
      <c r="AA221" s="2">
        <v>0</v>
      </c>
      <c r="AB221" s="2">
        <v>0</v>
      </c>
      <c r="AC221" s="2">
        <v>0</v>
      </c>
      <c r="AD221" s="2">
        <v>0</v>
      </c>
      <c r="AE221" s="2">
        <v>0</v>
      </c>
      <c r="AF221" s="2">
        <v>0</v>
      </c>
      <c r="AG221" s="2">
        <v>0</v>
      </c>
      <c r="AH221" s="2">
        <v>0</v>
      </c>
      <c r="AI221" s="2">
        <v>0</v>
      </c>
      <c r="AJ221" s="2">
        <v>0</v>
      </c>
      <c r="AK221" s="2">
        <v>0</v>
      </c>
      <c r="AL221" s="2">
        <v>0</v>
      </c>
      <c r="AM221" s="2">
        <v>0</v>
      </c>
      <c r="AN221" s="2">
        <v>0</v>
      </c>
      <c r="AO221" s="2">
        <v>0</v>
      </c>
      <c r="AP221" s="2">
        <v>0</v>
      </c>
      <c r="AQ221" s="2">
        <v>0</v>
      </c>
      <c r="AR221" s="2">
        <v>0</v>
      </c>
      <c r="AS221" s="2">
        <v>0</v>
      </c>
      <c r="AT221" s="2">
        <v>0</v>
      </c>
      <c r="AU221" s="2">
        <v>0</v>
      </c>
      <c r="AV221" s="2">
        <v>0</v>
      </c>
    </row>
    <row r="222" spans="2:48">
      <c r="B222" t="str">
        <f>C215</f>
        <v>38 Vestfold og Telemark (2020-2023)</v>
      </c>
      <c r="C222" s="10" t="s">
        <v>93</v>
      </c>
      <c r="D222" s="2">
        <v>0</v>
      </c>
      <c r="E222" s="2">
        <v>0</v>
      </c>
      <c r="F222" s="2">
        <v>0</v>
      </c>
      <c r="G222" s="2">
        <v>0</v>
      </c>
      <c r="H222" s="2">
        <v>0</v>
      </c>
      <c r="I222" s="2">
        <v>0</v>
      </c>
      <c r="J222" s="2">
        <v>0</v>
      </c>
      <c r="K222" s="2">
        <v>0</v>
      </c>
      <c r="L222" s="2">
        <v>0</v>
      </c>
      <c r="M222" s="2">
        <v>0</v>
      </c>
      <c r="N222" s="2">
        <v>0</v>
      </c>
      <c r="O222" s="2">
        <v>0</v>
      </c>
      <c r="P222" s="2">
        <v>3720</v>
      </c>
      <c r="Q222" s="2">
        <v>3951</v>
      </c>
      <c r="R222" s="2">
        <v>4288</v>
      </c>
      <c r="S222" s="2">
        <v>0</v>
      </c>
      <c r="T222" s="2">
        <v>0</v>
      </c>
      <c r="U222" s="2">
        <v>0</v>
      </c>
      <c r="V222" s="2">
        <v>0</v>
      </c>
      <c r="W222" s="2">
        <v>0</v>
      </c>
      <c r="X222" s="2">
        <v>0</v>
      </c>
      <c r="Y222" s="2">
        <v>0</v>
      </c>
      <c r="Z222" s="2">
        <v>0</v>
      </c>
      <c r="AA222" s="2">
        <v>0</v>
      </c>
      <c r="AB222" s="2">
        <v>0</v>
      </c>
      <c r="AC222" s="2">
        <v>0</v>
      </c>
      <c r="AD222" s="2">
        <v>0</v>
      </c>
      <c r="AE222" s="2">
        <v>1283</v>
      </c>
      <c r="AF222" s="2">
        <v>1353</v>
      </c>
      <c r="AG222" s="2">
        <v>1477</v>
      </c>
      <c r="AH222" s="2">
        <v>0</v>
      </c>
      <c r="AI222" s="2">
        <v>0</v>
      </c>
      <c r="AJ222" s="2">
        <v>0</v>
      </c>
      <c r="AK222" s="2">
        <v>0</v>
      </c>
      <c r="AL222" s="2">
        <v>0</v>
      </c>
      <c r="AM222" s="2">
        <v>0</v>
      </c>
      <c r="AN222" s="2">
        <v>0</v>
      </c>
      <c r="AO222" s="2">
        <v>0</v>
      </c>
      <c r="AP222" s="2">
        <v>0</v>
      </c>
      <c r="AQ222" s="2">
        <v>0</v>
      </c>
      <c r="AR222" s="2">
        <v>0</v>
      </c>
      <c r="AS222" s="2">
        <v>0</v>
      </c>
      <c r="AT222" s="2">
        <v>2.1</v>
      </c>
      <c r="AU222" s="2">
        <v>2.1</v>
      </c>
      <c r="AV222" s="2">
        <v>2.2000000000000002</v>
      </c>
    </row>
    <row r="223" spans="2:48">
      <c r="B223" t="str">
        <f>C215</f>
        <v>38 Vestfold og Telemark (2020-2023)</v>
      </c>
      <c r="C223" s="10" t="s">
        <v>716</v>
      </c>
      <c r="D223" s="2">
        <v>0</v>
      </c>
      <c r="E223" s="2">
        <v>0</v>
      </c>
      <c r="F223" s="2">
        <v>0</v>
      </c>
      <c r="G223" s="2">
        <v>0</v>
      </c>
      <c r="H223" s="2">
        <v>0</v>
      </c>
      <c r="I223" s="2">
        <v>0</v>
      </c>
      <c r="J223" s="2">
        <v>0</v>
      </c>
      <c r="K223" s="2">
        <v>0</v>
      </c>
      <c r="L223" s="2">
        <v>0</v>
      </c>
      <c r="M223" s="2">
        <v>0</v>
      </c>
      <c r="N223" s="2">
        <v>0</v>
      </c>
      <c r="O223" s="2">
        <v>0</v>
      </c>
      <c r="P223" s="2">
        <v>0</v>
      </c>
      <c r="Q223" s="2">
        <v>0</v>
      </c>
      <c r="R223" s="2">
        <v>0</v>
      </c>
      <c r="S223" s="2">
        <v>0</v>
      </c>
      <c r="T223" s="2">
        <v>0</v>
      </c>
      <c r="U223" s="2">
        <v>0</v>
      </c>
      <c r="V223" s="2">
        <v>0</v>
      </c>
      <c r="W223" s="2">
        <v>0</v>
      </c>
      <c r="X223" s="2">
        <v>0</v>
      </c>
      <c r="Y223" s="2">
        <v>0</v>
      </c>
      <c r="Z223" s="2">
        <v>0</v>
      </c>
      <c r="AA223" s="2">
        <v>0</v>
      </c>
      <c r="AB223" s="2">
        <v>0</v>
      </c>
      <c r="AC223" s="2">
        <v>0</v>
      </c>
      <c r="AD223" s="2">
        <v>0</v>
      </c>
      <c r="AE223" s="2">
        <v>0</v>
      </c>
      <c r="AF223" s="2">
        <v>0</v>
      </c>
      <c r="AG223" s="2">
        <v>0</v>
      </c>
      <c r="AH223" s="2">
        <v>0</v>
      </c>
      <c r="AI223" s="2">
        <v>0</v>
      </c>
      <c r="AJ223" s="2">
        <v>0</v>
      </c>
      <c r="AK223" s="2">
        <v>0</v>
      </c>
      <c r="AL223" s="2">
        <v>0</v>
      </c>
      <c r="AM223" s="2">
        <v>0</v>
      </c>
      <c r="AN223" s="2">
        <v>0</v>
      </c>
      <c r="AO223" s="2">
        <v>0</v>
      </c>
      <c r="AP223" s="2">
        <v>0</v>
      </c>
      <c r="AQ223" s="2">
        <v>0</v>
      </c>
      <c r="AR223" s="2">
        <v>0</v>
      </c>
      <c r="AS223" s="2">
        <v>0</v>
      </c>
      <c r="AT223" s="2">
        <v>0</v>
      </c>
      <c r="AU223" s="2">
        <v>0</v>
      </c>
      <c r="AV223" s="2">
        <v>0</v>
      </c>
    </row>
    <row r="224" spans="2:48">
      <c r="B224" t="str">
        <f>C215</f>
        <v>38 Vestfold og Telemark (2020-2023)</v>
      </c>
      <c r="C224" s="10" t="s">
        <v>741</v>
      </c>
      <c r="D224" s="2">
        <v>0</v>
      </c>
      <c r="E224" s="2">
        <v>0</v>
      </c>
      <c r="F224" s="2">
        <v>0</v>
      </c>
      <c r="G224" s="2">
        <v>0</v>
      </c>
      <c r="H224" s="2">
        <v>0</v>
      </c>
      <c r="I224" s="2">
        <v>0</v>
      </c>
      <c r="J224" s="2">
        <v>0</v>
      </c>
      <c r="K224" s="2">
        <v>0</v>
      </c>
      <c r="L224" s="2">
        <v>0</v>
      </c>
      <c r="M224" s="2">
        <v>0</v>
      </c>
      <c r="N224" s="2">
        <v>0</v>
      </c>
      <c r="O224" s="2">
        <v>0</v>
      </c>
      <c r="P224" s="2">
        <v>12830</v>
      </c>
      <c r="Q224" s="2">
        <v>13485</v>
      </c>
      <c r="R224" s="2">
        <v>14043</v>
      </c>
      <c r="S224" s="2">
        <v>0</v>
      </c>
      <c r="T224" s="2">
        <v>0</v>
      </c>
      <c r="U224" s="2">
        <v>0</v>
      </c>
      <c r="V224" s="2">
        <v>0</v>
      </c>
      <c r="W224" s="2">
        <v>0</v>
      </c>
      <c r="X224" s="2">
        <v>0</v>
      </c>
      <c r="Y224" s="2">
        <v>0</v>
      </c>
      <c r="Z224" s="2">
        <v>0</v>
      </c>
      <c r="AA224" s="2">
        <v>0</v>
      </c>
      <c r="AB224" s="2">
        <v>0</v>
      </c>
      <c r="AC224" s="2">
        <v>0</v>
      </c>
      <c r="AD224" s="2">
        <v>0</v>
      </c>
      <c r="AE224" s="2">
        <v>8986</v>
      </c>
      <c r="AF224" s="2">
        <v>9317</v>
      </c>
      <c r="AG224" s="2">
        <v>9557</v>
      </c>
      <c r="AH224" s="2">
        <v>0</v>
      </c>
      <c r="AI224" s="2">
        <v>0</v>
      </c>
      <c r="AJ224" s="2">
        <v>0</v>
      </c>
      <c r="AK224" s="2">
        <v>0</v>
      </c>
      <c r="AL224" s="2">
        <v>0</v>
      </c>
      <c r="AM224" s="2">
        <v>0</v>
      </c>
      <c r="AN224" s="2">
        <v>0</v>
      </c>
      <c r="AO224" s="2">
        <v>0</v>
      </c>
      <c r="AP224" s="2">
        <v>0</v>
      </c>
      <c r="AQ224" s="2">
        <v>0</v>
      </c>
      <c r="AR224" s="2">
        <v>0</v>
      </c>
      <c r="AS224" s="2">
        <v>0</v>
      </c>
      <c r="AT224" s="2">
        <v>12.1</v>
      </c>
      <c r="AU224" s="2">
        <v>12.5</v>
      </c>
      <c r="AV224" s="2">
        <v>12.3</v>
      </c>
    </row>
    <row r="225" spans="2:48">
      <c r="B225" t="str">
        <f>C215</f>
        <v>38 Vestfold og Telemark (2020-2023)</v>
      </c>
      <c r="C225" s="10" t="s">
        <v>717</v>
      </c>
      <c r="D225" s="2">
        <v>0</v>
      </c>
      <c r="E225" s="2">
        <v>0</v>
      </c>
      <c r="F225" s="2">
        <v>0</v>
      </c>
      <c r="G225" s="2">
        <v>0</v>
      </c>
      <c r="H225" s="2">
        <v>0</v>
      </c>
      <c r="I225" s="2">
        <v>0</v>
      </c>
      <c r="J225" s="2">
        <v>0</v>
      </c>
      <c r="K225" s="2">
        <v>0</v>
      </c>
      <c r="L225" s="2">
        <v>0</v>
      </c>
      <c r="M225" s="2">
        <v>0</v>
      </c>
      <c r="N225" s="2">
        <v>0</v>
      </c>
      <c r="O225" s="2">
        <v>0</v>
      </c>
      <c r="P225" s="2">
        <v>0</v>
      </c>
      <c r="Q225" s="2">
        <v>0</v>
      </c>
      <c r="R225" s="2">
        <v>0</v>
      </c>
      <c r="S225" s="2">
        <v>0</v>
      </c>
      <c r="T225" s="2">
        <v>0</v>
      </c>
      <c r="U225" s="2">
        <v>0</v>
      </c>
      <c r="V225" s="2">
        <v>0</v>
      </c>
      <c r="W225" s="2">
        <v>0</v>
      </c>
      <c r="X225" s="2">
        <v>0</v>
      </c>
      <c r="Y225" s="2">
        <v>0</v>
      </c>
      <c r="Z225" s="2">
        <v>0</v>
      </c>
      <c r="AA225" s="2">
        <v>0</v>
      </c>
      <c r="AB225" s="2">
        <v>0</v>
      </c>
      <c r="AC225" s="2">
        <v>0</v>
      </c>
      <c r="AD225" s="2">
        <v>0</v>
      </c>
      <c r="AE225" s="2">
        <v>0</v>
      </c>
      <c r="AF225" s="2">
        <v>0</v>
      </c>
      <c r="AG225" s="2">
        <v>0</v>
      </c>
      <c r="AH225" s="2">
        <v>0</v>
      </c>
      <c r="AI225" s="2">
        <v>0</v>
      </c>
      <c r="AJ225" s="2">
        <v>0</v>
      </c>
      <c r="AK225" s="2">
        <v>0</v>
      </c>
      <c r="AL225" s="2">
        <v>0</v>
      </c>
      <c r="AM225" s="2">
        <v>0</v>
      </c>
      <c r="AN225" s="2">
        <v>0</v>
      </c>
      <c r="AO225" s="2">
        <v>0</v>
      </c>
      <c r="AP225" s="2">
        <v>0</v>
      </c>
      <c r="AQ225" s="2">
        <v>0</v>
      </c>
      <c r="AR225" s="2">
        <v>0</v>
      </c>
      <c r="AS225" s="2">
        <v>0</v>
      </c>
      <c r="AT225" s="2">
        <v>0</v>
      </c>
      <c r="AU225" s="2">
        <v>0</v>
      </c>
      <c r="AV225" s="2">
        <v>0</v>
      </c>
    </row>
    <row r="226" spans="2:48">
      <c r="B226" t="str">
        <f>C215</f>
        <v>38 Vestfold og Telemark (2020-2023)</v>
      </c>
      <c r="C226" s="10" t="s">
        <v>744</v>
      </c>
      <c r="D226" s="2">
        <v>0</v>
      </c>
      <c r="E226" s="2">
        <v>0</v>
      </c>
      <c r="F226" s="2">
        <v>0</v>
      </c>
      <c r="G226" s="2">
        <v>0</v>
      </c>
      <c r="H226" s="2">
        <v>0</v>
      </c>
      <c r="I226" s="2">
        <v>0</v>
      </c>
      <c r="J226" s="2">
        <v>0</v>
      </c>
      <c r="K226" s="2">
        <v>0</v>
      </c>
      <c r="L226" s="2">
        <v>0</v>
      </c>
      <c r="M226" s="2">
        <v>0</v>
      </c>
      <c r="N226" s="2">
        <v>0</v>
      </c>
      <c r="O226" s="2">
        <v>0</v>
      </c>
      <c r="P226" s="2">
        <v>0</v>
      </c>
      <c r="Q226" s="2">
        <v>0</v>
      </c>
      <c r="R226" s="2">
        <v>0</v>
      </c>
      <c r="S226" s="2">
        <v>0</v>
      </c>
      <c r="T226" s="2">
        <v>0</v>
      </c>
      <c r="U226" s="2">
        <v>0</v>
      </c>
      <c r="V226" s="2">
        <v>0</v>
      </c>
      <c r="W226" s="2">
        <v>0</v>
      </c>
      <c r="X226" s="2">
        <v>0</v>
      </c>
      <c r="Y226" s="2">
        <v>0</v>
      </c>
      <c r="Z226" s="2">
        <v>0</v>
      </c>
      <c r="AA226" s="2">
        <v>0</v>
      </c>
      <c r="AB226" s="2">
        <v>0</v>
      </c>
      <c r="AC226" s="2">
        <v>0</v>
      </c>
      <c r="AD226" s="2">
        <v>0</v>
      </c>
      <c r="AE226" s="2">
        <v>0</v>
      </c>
      <c r="AF226" s="2">
        <v>0</v>
      </c>
      <c r="AG226" s="2">
        <v>0</v>
      </c>
      <c r="AH226" s="2">
        <v>0</v>
      </c>
      <c r="AI226" s="2">
        <v>0</v>
      </c>
      <c r="AJ226" s="2">
        <v>0</v>
      </c>
      <c r="AK226" s="2">
        <v>0</v>
      </c>
      <c r="AL226" s="2">
        <v>0</v>
      </c>
      <c r="AM226" s="2">
        <v>0</v>
      </c>
      <c r="AN226" s="2">
        <v>0</v>
      </c>
      <c r="AO226" s="2">
        <v>0</v>
      </c>
      <c r="AP226" s="2">
        <v>0</v>
      </c>
      <c r="AQ226" s="2">
        <v>0</v>
      </c>
      <c r="AR226" s="2">
        <v>0</v>
      </c>
      <c r="AS226" s="2">
        <v>0</v>
      </c>
      <c r="AT226" s="2">
        <v>0</v>
      </c>
      <c r="AU226" s="2">
        <v>0</v>
      </c>
      <c r="AV226" s="2">
        <v>0</v>
      </c>
    </row>
    <row r="227" spans="2:48">
      <c r="B227" t="str">
        <f>C215</f>
        <v>38 Vestfold og Telemark (2020-2023)</v>
      </c>
      <c r="C227" s="10" t="s">
        <v>3</v>
      </c>
      <c r="D227" s="2">
        <v>0</v>
      </c>
      <c r="E227" s="2">
        <v>0</v>
      </c>
      <c r="F227" s="2">
        <v>0</v>
      </c>
      <c r="G227" s="2">
        <v>0</v>
      </c>
      <c r="H227" s="2">
        <v>0</v>
      </c>
      <c r="I227" s="2">
        <v>0</v>
      </c>
      <c r="J227" s="2">
        <v>0</v>
      </c>
      <c r="K227" s="2">
        <v>0</v>
      </c>
      <c r="L227" s="2">
        <v>0</v>
      </c>
      <c r="M227" s="2">
        <v>0</v>
      </c>
      <c r="N227" s="2">
        <v>0</v>
      </c>
      <c r="O227" s="2">
        <v>0</v>
      </c>
      <c r="P227" s="2">
        <v>22488</v>
      </c>
      <c r="Q227" s="2">
        <v>24618</v>
      </c>
      <c r="R227" s="2">
        <v>25796</v>
      </c>
      <c r="S227" s="2">
        <v>0</v>
      </c>
      <c r="T227" s="2">
        <v>0</v>
      </c>
      <c r="U227" s="2">
        <v>0</v>
      </c>
      <c r="V227" s="2">
        <v>0</v>
      </c>
      <c r="W227" s="2">
        <v>0</v>
      </c>
      <c r="X227" s="2">
        <v>0</v>
      </c>
      <c r="Y227" s="2">
        <v>0</v>
      </c>
      <c r="Z227" s="2">
        <v>0</v>
      </c>
      <c r="AA227" s="2">
        <v>0</v>
      </c>
      <c r="AB227" s="2">
        <v>0</v>
      </c>
      <c r="AC227" s="2">
        <v>0</v>
      </c>
      <c r="AD227" s="2">
        <v>0</v>
      </c>
      <c r="AE227" s="2">
        <v>14253</v>
      </c>
      <c r="AF227" s="2">
        <v>15313</v>
      </c>
      <c r="AG227" s="2">
        <v>16303</v>
      </c>
      <c r="AH227" s="2">
        <v>0</v>
      </c>
      <c r="AI227" s="2">
        <v>0</v>
      </c>
      <c r="AJ227" s="2">
        <v>0</v>
      </c>
      <c r="AK227" s="2">
        <v>0</v>
      </c>
      <c r="AL227" s="2">
        <v>0</v>
      </c>
      <c r="AM227" s="2">
        <v>0</v>
      </c>
      <c r="AN227" s="2">
        <v>0</v>
      </c>
      <c r="AO227" s="2">
        <v>0</v>
      </c>
      <c r="AP227" s="2">
        <v>0</v>
      </c>
      <c r="AQ227" s="2">
        <v>0</v>
      </c>
      <c r="AR227" s="2">
        <v>0</v>
      </c>
      <c r="AS227" s="2">
        <v>0</v>
      </c>
      <c r="AT227" s="2">
        <v>19.3</v>
      </c>
      <c r="AU227" s="2">
        <v>19.3</v>
      </c>
      <c r="AV227" s="2">
        <v>19.600000000000001</v>
      </c>
    </row>
    <row r="228" spans="2:48">
      <c r="B228" t="str">
        <f>C215</f>
        <v>38 Vestfold og Telemark (2020-2023)</v>
      </c>
      <c r="C228" s="10" t="s">
        <v>111</v>
      </c>
      <c r="D228" s="2">
        <v>0</v>
      </c>
      <c r="E228" s="2">
        <v>0</v>
      </c>
      <c r="F228" s="2">
        <v>0</v>
      </c>
      <c r="G228" s="2">
        <v>0</v>
      </c>
      <c r="H228" s="2">
        <v>0</v>
      </c>
      <c r="I228" s="2">
        <v>0</v>
      </c>
      <c r="J228" s="2">
        <v>0</v>
      </c>
      <c r="K228" s="2">
        <v>0</v>
      </c>
      <c r="L228" s="2">
        <v>0</v>
      </c>
      <c r="M228" s="2">
        <v>0</v>
      </c>
      <c r="N228" s="2">
        <v>0</v>
      </c>
      <c r="O228" s="2">
        <v>0</v>
      </c>
      <c r="P228" s="2">
        <v>1886</v>
      </c>
      <c r="Q228" s="2">
        <v>2485</v>
      </c>
      <c r="R228" s="2">
        <v>3218</v>
      </c>
      <c r="S228" s="2">
        <v>0</v>
      </c>
      <c r="T228" s="2">
        <v>0</v>
      </c>
      <c r="U228" s="2">
        <v>0</v>
      </c>
      <c r="V228" s="2">
        <v>0</v>
      </c>
      <c r="W228" s="2">
        <v>0</v>
      </c>
      <c r="X228" s="2">
        <v>0</v>
      </c>
      <c r="Y228" s="2">
        <v>0</v>
      </c>
      <c r="Z228" s="2">
        <v>0</v>
      </c>
      <c r="AA228" s="2">
        <v>0</v>
      </c>
      <c r="AB228" s="2">
        <v>0</v>
      </c>
      <c r="AC228" s="2">
        <v>0</v>
      </c>
      <c r="AD228" s="2">
        <v>0</v>
      </c>
      <c r="AE228" s="2">
        <v>1741</v>
      </c>
      <c r="AF228" s="2">
        <v>1933</v>
      </c>
      <c r="AG228" s="2">
        <v>2386</v>
      </c>
      <c r="AH228" s="2">
        <v>0</v>
      </c>
      <c r="AI228" s="2">
        <v>0</v>
      </c>
      <c r="AJ228" s="2">
        <v>0</v>
      </c>
      <c r="AK228" s="2">
        <v>0</v>
      </c>
      <c r="AL228" s="2">
        <v>0</v>
      </c>
      <c r="AM228" s="2">
        <v>0</v>
      </c>
      <c r="AN228" s="2">
        <v>0</v>
      </c>
      <c r="AO228" s="2">
        <v>0</v>
      </c>
      <c r="AP228" s="2">
        <v>0</v>
      </c>
      <c r="AQ228" s="2">
        <v>0</v>
      </c>
      <c r="AR228" s="2">
        <v>0</v>
      </c>
      <c r="AS228" s="2">
        <v>0</v>
      </c>
      <c r="AT228" s="2">
        <v>6</v>
      </c>
      <c r="AU228" s="2">
        <v>5.9</v>
      </c>
      <c r="AV228" s="2">
        <v>7.7</v>
      </c>
    </row>
    <row r="229" spans="2:48">
      <c r="B229" t="str">
        <f>C215</f>
        <v>38 Vestfold og Telemark (2020-2023)</v>
      </c>
      <c r="C229" s="10" t="s">
        <v>2</v>
      </c>
      <c r="D229" s="2">
        <v>0</v>
      </c>
      <c r="E229" s="2">
        <v>0</v>
      </c>
      <c r="F229" s="2">
        <v>0</v>
      </c>
      <c r="G229" s="2">
        <v>0</v>
      </c>
      <c r="H229" s="2">
        <v>0</v>
      </c>
      <c r="I229" s="2">
        <v>0</v>
      </c>
      <c r="J229" s="2">
        <v>0</v>
      </c>
      <c r="K229" s="2">
        <v>0</v>
      </c>
      <c r="L229" s="2">
        <v>0</v>
      </c>
      <c r="M229" s="2">
        <v>0</v>
      </c>
      <c r="N229" s="2">
        <v>0</v>
      </c>
      <c r="O229" s="2">
        <v>0</v>
      </c>
      <c r="P229" s="2">
        <v>0</v>
      </c>
      <c r="Q229" s="2">
        <v>0</v>
      </c>
      <c r="R229" s="2">
        <v>0</v>
      </c>
      <c r="S229" s="2">
        <v>0</v>
      </c>
      <c r="T229" s="2">
        <v>0</v>
      </c>
      <c r="U229" s="2">
        <v>0</v>
      </c>
      <c r="V229" s="2">
        <v>0</v>
      </c>
      <c r="W229" s="2">
        <v>0</v>
      </c>
      <c r="X229" s="2">
        <v>0</v>
      </c>
      <c r="Y229" s="2">
        <v>0</v>
      </c>
      <c r="Z229" s="2">
        <v>0</v>
      </c>
      <c r="AA229" s="2">
        <v>0</v>
      </c>
      <c r="AB229" s="2">
        <v>0</v>
      </c>
      <c r="AC229" s="2">
        <v>0</v>
      </c>
      <c r="AD229" s="2">
        <v>0</v>
      </c>
      <c r="AE229" s="2">
        <v>0</v>
      </c>
      <c r="AF229" s="2">
        <v>0</v>
      </c>
      <c r="AG229" s="2">
        <v>0</v>
      </c>
      <c r="AH229" s="2">
        <v>0</v>
      </c>
      <c r="AI229" s="2">
        <v>0</v>
      </c>
      <c r="AJ229" s="2">
        <v>0</v>
      </c>
      <c r="AK229" s="2">
        <v>0</v>
      </c>
      <c r="AL229" s="2">
        <v>0</v>
      </c>
      <c r="AM229" s="2">
        <v>0</v>
      </c>
      <c r="AN229" s="2">
        <v>0</v>
      </c>
      <c r="AO229" s="2">
        <v>0</v>
      </c>
      <c r="AP229" s="2">
        <v>0</v>
      </c>
      <c r="AQ229" s="2">
        <v>0</v>
      </c>
      <c r="AR229" s="2">
        <v>0</v>
      </c>
      <c r="AS229" s="2">
        <v>0</v>
      </c>
      <c r="AT229" s="2">
        <v>0</v>
      </c>
      <c r="AU229" s="2">
        <v>0</v>
      </c>
      <c r="AV229" s="2">
        <v>0</v>
      </c>
    </row>
    <row r="230" spans="2:48">
      <c r="B230" t="str">
        <f>C215</f>
        <v>38 Vestfold og Telemark (2020-2023)</v>
      </c>
      <c r="C230" s="10" t="s">
        <v>737</v>
      </c>
      <c r="D230" s="2">
        <v>0</v>
      </c>
      <c r="E230" s="2">
        <v>0</v>
      </c>
      <c r="F230" s="2">
        <v>0</v>
      </c>
      <c r="G230" s="2">
        <v>0</v>
      </c>
      <c r="H230" s="2">
        <v>0</v>
      </c>
      <c r="I230" s="2">
        <v>0</v>
      </c>
      <c r="J230" s="2">
        <v>0</v>
      </c>
      <c r="K230" s="2">
        <v>0</v>
      </c>
      <c r="L230" s="2">
        <v>0</v>
      </c>
      <c r="M230" s="2">
        <v>0</v>
      </c>
      <c r="N230" s="2">
        <v>0</v>
      </c>
      <c r="O230" s="2">
        <v>0</v>
      </c>
      <c r="P230" s="2">
        <v>4140</v>
      </c>
      <c r="Q230" s="2">
        <v>4202</v>
      </c>
      <c r="R230" s="2">
        <v>4159</v>
      </c>
      <c r="S230" s="2">
        <v>0</v>
      </c>
      <c r="T230" s="2">
        <v>0</v>
      </c>
      <c r="U230" s="2">
        <v>0</v>
      </c>
      <c r="V230" s="2">
        <v>0</v>
      </c>
      <c r="W230" s="2">
        <v>0</v>
      </c>
      <c r="X230" s="2">
        <v>0</v>
      </c>
      <c r="Y230" s="2">
        <v>0</v>
      </c>
      <c r="Z230" s="2">
        <v>0</v>
      </c>
      <c r="AA230" s="2">
        <v>0</v>
      </c>
      <c r="AB230" s="2">
        <v>0</v>
      </c>
      <c r="AC230" s="2">
        <v>0</v>
      </c>
      <c r="AD230" s="2">
        <v>0</v>
      </c>
      <c r="AE230" s="2">
        <v>1073</v>
      </c>
      <c r="AF230" s="2">
        <v>1127</v>
      </c>
      <c r="AG230" s="2">
        <v>1162</v>
      </c>
      <c r="AH230" s="2">
        <v>0</v>
      </c>
      <c r="AI230" s="2">
        <v>0</v>
      </c>
      <c r="AJ230" s="2">
        <v>0</v>
      </c>
      <c r="AK230" s="2">
        <v>0</v>
      </c>
      <c r="AL230" s="2">
        <v>0</v>
      </c>
      <c r="AM230" s="2">
        <v>0</v>
      </c>
      <c r="AN230" s="2">
        <v>0</v>
      </c>
      <c r="AO230" s="2">
        <v>0</v>
      </c>
      <c r="AP230" s="2">
        <v>0</v>
      </c>
      <c r="AQ230" s="2">
        <v>0</v>
      </c>
      <c r="AR230" s="2">
        <v>0</v>
      </c>
      <c r="AS230" s="2">
        <v>0</v>
      </c>
      <c r="AT230" s="2">
        <v>1.3</v>
      </c>
      <c r="AU230" s="2">
        <v>1.3</v>
      </c>
      <c r="AV230" s="2">
        <v>1.3</v>
      </c>
    </row>
    <row r="231" spans="2:48">
      <c r="B231" t="str">
        <f>C215</f>
        <v>38 Vestfold og Telemark (2020-2023)</v>
      </c>
      <c r="C231" s="10" t="s">
        <v>731</v>
      </c>
      <c r="D231" s="2">
        <v>0</v>
      </c>
      <c r="E231" s="2">
        <v>0</v>
      </c>
      <c r="F231" s="2">
        <v>0</v>
      </c>
      <c r="G231" s="2">
        <v>0</v>
      </c>
      <c r="H231" s="2">
        <v>0</v>
      </c>
      <c r="I231" s="2">
        <v>0</v>
      </c>
      <c r="J231" s="2">
        <v>0</v>
      </c>
      <c r="K231" s="2">
        <v>0</v>
      </c>
      <c r="L231" s="2">
        <v>0</v>
      </c>
      <c r="M231" s="2">
        <v>0</v>
      </c>
      <c r="N231" s="2">
        <v>0</v>
      </c>
      <c r="O231" s="2">
        <v>0</v>
      </c>
      <c r="P231" s="2">
        <v>2490</v>
      </c>
      <c r="Q231" s="2">
        <v>2971</v>
      </c>
      <c r="R231" s="2">
        <v>2989</v>
      </c>
      <c r="S231" s="2">
        <v>0</v>
      </c>
      <c r="T231" s="2">
        <v>0</v>
      </c>
      <c r="U231" s="2">
        <v>0</v>
      </c>
      <c r="V231" s="2">
        <v>0</v>
      </c>
      <c r="W231" s="2">
        <v>0</v>
      </c>
      <c r="X231" s="2">
        <v>0</v>
      </c>
      <c r="Y231" s="2">
        <v>0</v>
      </c>
      <c r="Z231" s="2">
        <v>0</v>
      </c>
      <c r="AA231" s="2">
        <v>0</v>
      </c>
      <c r="AB231" s="2">
        <v>0</v>
      </c>
      <c r="AC231" s="2">
        <v>0</v>
      </c>
      <c r="AD231" s="2">
        <v>0</v>
      </c>
      <c r="AE231" s="2">
        <v>1171</v>
      </c>
      <c r="AF231" s="2">
        <v>1233</v>
      </c>
      <c r="AG231" s="2">
        <v>1366</v>
      </c>
      <c r="AH231" s="2">
        <v>0</v>
      </c>
      <c r="AI231" s="2">
        <v>0</v>
      </c>
      <c r="AJ231" s="2">
        <v>0</v>
      </c>
      <c r="AK231" s="2">
        <v>0</v>
      </c>
      <c r="AL231" s="2">
        <v>0</v>
      </c>
      <c r="AM231" s="2">
        <v>0</v>
      </c>
      <c r="AN231" s="2">
        <v>0</v>
      </c>
      <c r="AO231" s="2">
        <v>0</v>
      </c>
      <c r="AP231" s="2">
        <v>0</v>
      </c>
      <c r="AQ231" s="2">
        <v>0</v>
      </c>
      <c r="AR231" s="2">
        <v>0</v>
      </c>
      <c r="AS231" s="2">
        <v>0</v>
      </c>
      <c r="AT231" s="2">
        <v>1.6</v>
      </c>
      <c r="AU231" s="2">
        <v>1.6</v>
      </c>
      <c r="AV231" s="2">
        <v>1.7</v>
      </c>
    </row>
    <row r="232" spans="2:48">
      <c r="B232" t="str">
        <f>C215</f>
        <v>38 Vestfold og Telemark (2020-2023)</v>
      </c>
      <c r="C232" s="10" t="s">
        <v>738</v>
      </c>
      <c r="D232" s="2">
        <v>0</v>
      </c>
      <c r="E232" s="2">
        <v>0</v>
      </c>
      <c r="F232" s="2">
        <v>0</v>
      </c>
      <c r="G232" s="2">
        <v>0</v>
      </c>
      <c r="H232" s="2">
        <v>0</v>
      </c>
      <c r="I232" s="2">
        <v>0</v>
      </c>
      <c r="J232" s="2">
        <v>0</v>
      </c>
      <c r="K232" s="2">
        <v>0</v>
      </c>
      <c r="L232" s="2">
        <v>0</v>
      </c>
      <c r="M232" s="2">
        <v>0</v>
      </c>
      <c r="N232" s="2">
        <v>0</v>
      </c>
      <c r="O232" s="2">
        <v>0</v>
      </c>
      <c r="P232" s="2">
        <v>10673</v>
      </c>
      <c r="Q232" s="2">
        <v>11525</v>
      </c>
      <c r="R232" s="2">
        <v>14111</v>
      </c>
      <c r="S232" s="2">
        <v>0</v>
      </c>
      <c r="T232" s="2">
        <v>0</v>
      </c>
      <c r="U232" s="2">
        <v>0</v>
      </c>
      <c r="V232" s="2">
        <v>0</v>
      </c>
      <c r="W232" s="2">
        <v>0</v>
      </c>
      <c r="X232" s="2">
        <v>0</v>
      </c>
      <c r="Y232" s="2">
        <v>0</v>
      </c>
      <c r="Z232" s="2">
        <v>0</v>
      </c>
      <c r="AA232" s="2">
        <v>0</v>
      </c>
      <c r="AB232" s="2">
        <v>0</v>
      </c>
      <c r="AC232" s="2">
        <v>0</v>
      </c>
      <c r="AD232" s="2">
        <v>0</v>
      </c>
      <c r="AE232" s="2">
        <v>0</v>
      </c>
      <c r="AF232" s="2">
        <v>0</v>
      </c>
      <c r="AG232" s="2">
        <v>0</v>
      </c>
      <c r="AH232" s="2">
        <v>0</v>
      </c>
      <c r="AI232" s="2">
        <v>0</v>
      </c>
      <c r="AJ232" s="2">
        <v>0</v>
      </c>
      <c r="AK232" s="2">
        <v>0</v>
      </c>
      <c r="AL232" s="2">
        <v>0</v>
      </c>
      <c r="AM232" s="2">
        <v>0</v>
      </c>
      <c r="AN232" s="2">
        <v>0</v>
      </c>
      <c r="AO232" s="2">
        <v>0</v>
      </c>
      <c r="AP232" s="2">
        <v>0</v>
      </c>
      <c r="AQ232" s="2">
        <v>0</v>
      </c>
      <c r="AR232" s="2">
        <v>0</v>
      </c>
      <c r="AS232" s="2">
        <v>0</v>
      </c>
      <c r="AT232" s="2">
        <v>0</v>
      </c>
      <c r="AU232" s="2">
        <v>0</v>
      </c>
      <c r="AV232" s="2">
        <v>0</v>
      </c>
    </row>
    <row r="233" spans="2:48">
      <c r="B233" t="str">
        <f>C215</f>
        <v>38 Vestfold og Telemark (2020-2023)</v>
      </c>
      <c r="C233" s="10" t="s">
        <v>15</v>
      </c>
      <c r="D233" s="2">
        <v>0</v>
      </c>
      <c r="E233" s="2">
        <v>0</v>
      </c>
      <c r="F233" s="2">
        <v>0</v>
      </c>
      <c r="G233" s="2">
        <v>0</v>
      </c>
      <c r="H233" s="2">
        <v>0</v>
      </c>
      <c r="I233" s="2">
        <v>0</v>
      </c>
      <c r="J233" s="2">
        <v>0</v>
      </c>
      <c r="K233" s="2">
        <v>0</v>
      </c>
      <c r="L233" s="2">
        <v>0</v>
      </c>
      <c r="M233" s="2">
        <v>0</v>
      </c>
      <c r="N233" s="2">
        <v>0</v>
      </c>
      <c r="O233" s="2">
        <v>0</v>
      </c>
      <c r="P233" s="2">
        <v>16298</v>
      </c>
      <c r="Q233" s="2">
        <v>17305</v>
      </c>
      <c r="R233" s="2">
        <v>18674</v>
      </c>
      <c r="S233" s="2">
        <v>0</v>
      </c>
      <c r="T233" s="2">
        <v>0</v>
      </c>
      <c r="U233" s="2">
        <v>0</v>
      </c>
      <c r="V233" s="2">
        <v>0</v>
      </c>
      <c r="W233" s="2">
        <v>0</v>
      </c>
      <c r="X233" s="2">
        <v>0</v>
      </c>
      <c r="Y233" s="2">
        <v>0</v>
      </c>
      <c r="Z233" s="2">
        <v>0</v>
      </c>
      <c r="AA233" s="2">
        <v>0</v>
      </c>
      <c r="AB233" s="2">
        <v>0</v>
      </c>
      <c r="AC233" s="2">
        <v>0</v>
      </c>
      <c r="AD233" s="2">
        <v>0</v>
      </c>
      <c r="AE233" s="2">
        <v>11097</v>
      </c>
      <c r="AF233" s="2">
        <v>11704</v>
      </c>
      <c r="AG233" s="2">
        <v>12636</v>
      </c>
      <c r="AH233" s="2">
        <v>0</v>
      </c>
      <c r="AI233" s="2">
        <v>0</v>
      </c>
      <c r="AJ233" s="2">
        <v>0</v>
      </c>
      <c r="AK233" s="2">
        <v>0</v>
      </c>
      <c r="AL233" s="2">
        <v>0</v>
      </c>
      <c r="AM233" s="2">
        <v>0</v>
      </c>
      <c r="AN233" s="2">
        <v>0</v>
      </c>
      <c r="AO233" s="2">
        <v>0</v>
      </c>
      <c r="AP233" s="2">
        <v>0</v>
      </c>
      <c r="AQ233" s="2">
        <v>0</v>
      </c>
      <c r="AR233" s="2">
        <v>0</v>
      </c>
      <c r="AS233" s="2">
        <v>0</v>
      </c>
      <c r="AT233" s="2">
        <v>19.3</v>
      </c>
      <c r="AU233" s="2">
        <v>19.600000000000001</v>
      </c>
      <c r="AV233" s="2">
        <v>20.100000000000001</v>
      </c>
    </row>
    <row r="234" spans="2:48">
      <c r="B234" t="str">
        <f>C215</f>
        <v>38 Vestfold og Telemark (2020-2023)</v>
      </c>
      <c r="C234" s="10" t="s">
        <v>740</v>
      </c>
      <c r="D234" s="2">
        <v>0</v>
      </c>
      <c r="E234" s="2">
        <v>0</v>
      </c>
      <c r="F234" s="2">
        <v>0</v>
      </c>
      <c r="G234" s="2">
        <v>0</v>
      </c>
      <c r="H234" s="2">
        <v>0</v>
      </c>
      <c r="I234" s="2">
        <v>0</v>
      </c>
      <c r="J234" s="2">
        <v>0</v>
      </c>
      <c r="K234" s="2">
        <v>0</v>
      </c>
      <c r="L234" s="2">
        <v>0</v>
      </c>
      <c r="M234" s="2">
        <v>0</v>
      </c>
      <c r="N234" s="2">
        <v>0</v>
      </c>
      <c r="O234" s="2">
        <v>0</v>
      </c>
      <c r="P234" s="2">
        <v>4391</v>
      </c>
      <c r="Q234" s="2">
        <v>4548</v>
      </c>
      <c r="R234" s="2">
        <v>5019</v>
      </c>
      <c r="S234" s="2">
        <v>0</v>
      </c>
      <c r="T234" s="2">
        <v>0</v>
      </c>
      <c r="U234" s="2">
        <v>0</v>
      </c>
      <c r="V234" s="2">
        <v>0</v>
      </c>
      <c r="W234" s="2">
        <v>0</v>
      </c>
      <c r="X234" s="2">
        <v>0</v>
      </c>
      <c r="Y234" s="2">
        <v>0</v>
      </c>
      <c r="Z234" s="2">
        <v>0</v>
      </c>
      <c r="AA234" s="2">
        <v>0</v>
      </c>
      <c r="AB234" s="2">
        <v>0</v>
      </c>
      <c r="AC234" s="2">
        <v>0</v>
      </c>
      <c r="AD234" s="2">
        <v>0</v>
      </c>
      <c r="AE234" s="2">
        <v>3651</v>
      </c>
      <c r="AF234" s="2">
        <v>3917</v>
      </c>
      <c r="AG234" s="2">
        <v>4357</v>
      </c>
      <c r="AH234" s="2">
        <v>0</v>
      </c>
      <c r="AI234" s="2">
        <v>0</v>
      </c>
      <c r="AJ234" s="2">
        <v>0</v>
      </c>
      <c r="AK234" s="2">
        <v>0</v>
      </c>
      <c r="AL234" s="2">
        <v>0</v>
      </c>
      <c r="AM234" s="2">
        <v>0</v>
      </c>
      <c r="AN234" s="2">
        <v>0</v>
      </c>
      <c r="AO234" s="2">
        <v>0</v>
      </c>
      <c r="AP234" s="2">
        <v>0</v>
      </c>
      <c r="AQ234" s="2">
        <v>0</v>
      </c>
      <c r="AR234" s="2">
        <v>0</v>
      </c>
      <c r="AS234" s="2">
        <v>0</v>
      </c>
      <c r="AT234" s="2">
        <v>7.5</v>
      </c>
      <c r="AU234" s="2">
        <v>7.7</v>
      </c>
      <c r="AV234" s="2">
        <v>8.1999999999999993</v>
      </c>
    </row>
    <row r="235" spans="2:48">
      <c r="B235" t="str">
        <f>C215</f>
        <v>38 Vestfold og Telemark (2020-2023)</v>
      </c>
      <c r="C235" s="10" t="s">
        <v>732</v>
      </c>
      <c r="D235" s="2">
        <v>0</v>
      </c>
      <c r="E235" s="2">
        <v>0</v>
      </c>
      <c r="F235" s="2">
        <v>0</v>
      </c>
      <c r="G235" s="2">
        <v>0</v>
      </c>
      <c r="H235" s="2">
        <v>0</v>
      </c>
      <c r="I235" s="2">
        <v>0</v>
      </c>
      <c r="J235" s="2">
        <v>0</v>
      </c>
      <c r="K235" s="2">
        <v>0</v>
      </c>
      <c r="L235" s="2">
        <v>0</v>
      </c>
      <c r="M235" s="2">
        <v>0</v>
      </c>
      <c r="N235" s="2">
        <v>0</v>
      </c>
      <c r="O235" s="2">
        <v>0</v>
      </c>
      <c r="P235" s="2">
        <v>20751</v>
      </c>
      <c r="Q235" s="2">
        <v>22992</v>
      </c>
      <c r="R235" s="2">
        <v>22390</v>
      </c>
      <c r="S235" s="2">
        <v>0</v>
      </c>
      <c r="T235" s="2">
        <v>0</v>
      </c>
      <c r="U235" s="2">
        <v>0</v>
      </c>
      <c r="V235" s="2">
        <v>0</v>
      </c>
      <c r="W235" s="2">
        <v>0</v>
      </c>
      <c r="X235" s="2">
        <v>0</v>
      </c>
      <c r="Y235" s="2">
        <v>0</v>
      </c>
      <c r="Z235" s="2">
        <v>0</v>
      </c>
      <c r="AA235" s="2">
        <v>0</v>
      </c>
      <c r="AB235" s="2">
        <v>0</v>
      </c>
      <c r="AC235" s="2">
        <v>0</v>
      </c>
      <c r="AD235" s="2">
        <v>0</v>
      </c>
      <c r="AE235" s="2">
        <v>12786</v>
      </c>
      <c r="AF235" s="2">
        <v>14146</v>
      </c>
      <c r="AG235" s="2">
        <v>14826</v>
      </c>
      <c r="AH235" s="2">
        <v>0</v>
      </c>
      <c r="AI235" s="2">
        <v>0</v>
      </c>
      <c r="AJ235" s="2">
        <v>0</v>
      </c>
      <c r="AK235" s="2">
        <v>0</v>
      </c>
      <c r="AL235" s="2">
        <v>0</v>
      </c>
      <c r="AM235" s="2">
        <v>0</v>
      </c>
      <c r="AN235" s="2">
        <v>0</v>
      </c>
      <c r="AO235" s="2">
        <v>0</v>
      </c>
      <c r="AP235" s="2">
        <v>0</v>
      </c>
      <c r="AQ235" s="2">
        <v>0</v>
      </c>
      <c r="AR235" s="2">
        <v>0</v>
      </c>
      <c r="AS235" s="2">
        <v>0</v>
      </c>
      <c r="AT235" s="2">
        <v>26.8</v>
      </c>
      <c r="AU235" s="2">
        <v>27.6</v>
      </c>
      <c r="AV235" s="2">
        <v>28</v>
      </c>
    </row>
    <row r="236" spans="2:48">
      <c r="B236" t="str">
        <f>C215</f>
        <v>38 Vestfold og Telemark (2020-2023)</v>
      </c>
      <c r="C236" s="10" t="s">
        <v>85</v>
      </c>
      <c r="D236" s="2">
        <v>0</v>
      </c>
      <c r="E236" s="2">
        <v>0</v>
      </c>
      <c r="F236" s="2">
        <v>0</v>
      </c>
      <c r="G236" s="2">
        <v>0</v>
      </c>
      <c r="H236" s="2">
        <v>0</v>
      </c>
      <c r="I236" s="2">
        <v>0</v>
      </c>
      <c r="J236" s="2">
        <v>0</v>
      </c>
      <c r="K236" s="2">
        <v>0</v>
      </c>
      <c r="L236" s="2">
        <v>0</v>
      </c>
      <c r="M236" s="2">
        <v>0</v>
      </c>
      <c r="N236" s="2">
        <v>0</v>
      </c>
      <c r="O236" s="2">
        <v>0</v>
      </c>
      <c r="P236" s="2">
        <v>11430</v>
      </c>
      <c r="Q236" s="2">
        <v>12107</v>
      </c>
      <c r="R236" s="2">
        <v>13330</v>
      </c>
      <c r="S236" s="2">
        <v>0</v>
      </c>
      <c r="T236" s="2">
        <v>0</v>
      </c>
      <c r="U236" s="2">
        <v>0</v>
      </c>
      <c r="V236" s="2">
        <v>0</v>
      </c>
      <c r="W236" s="2">
        <v>0</v>
      </c>
      <c r="X236" s="2">
        <v>0</v>
      </c>
      <c r="Y236" s="2">
        <v>0</v>
      </c>
      <c r="Z236" s="2">
        <v>0</v>
      </c>
      <c r="AA236" s="2">
        <v>0</v>
      </c>
      <c r="AB236" s="2">
        <v>0</v>
      </c>
      <c r="AC236" s="2">
        <v>0</v>
      </c>
      <c r="AD236" s="2">
        <v>0</v>
      </c>
      <c r="AE236" s="2">
        <v>9454</v>
      </c>
      <c r="AF236" s="2">
        <v>9918</v>
      </c>
      <c r="AG236" s="2">
        <v>10792</v>
      </c>
      <c r="AH236" s="2">
        <v>0</v>
      </c>
      <c r="AI236" s="2">
        <v>0</v>
      </c>
      <c r="AJ236" s="2">
        <v>0</v>
      </c>
      <c r="AK236" s="2">
        <v>0</v>
      </c>
      <c r="AL236" s="2">
        <v>0</v>
      </c>
      <c r="AM236" s="2">
        <v>0</v>
      </c>
      <c r="AN236" s="2">
        <v>0</v>
      </c>
      <c r="AO236" s="2">
        <v>0</v>
      </c>
      <c r="AP236" s="2">
        <v>0</v>
      </c>
      <c r="AQ236" s="2">
        <v>0</v>
      </c>
      <c r="AR236" s="2">
        <v>0</v>
      </c>
      <c r="AS236" s="2">
        <v>0</v>
      </c>
      <c r="AT236" s="2">
        <v>14.9</v>
      </c>
      <c r="AU236" s="2">
        <v>15</v>
      </c>
      <c r="AV236" s="2">
        <v>15.3</v>
      </c>
    </row>
    <row r="237" spans="2:48">
      <c r="B237" t="str">
        <f>C215</f>
        <v>38 Vestfold og Telemark (2020-2023)</v>
      </c>
      <c r="C237" s="10" t="s">
        <v>733</v>
      </c>
      <c r="D237" s="2">
        <v>0</v>
      </c>
      <c r="E237" s="2">
        <v>0</v>
      </c>
      <c r="F237" s="2">
        <v>0</v>
      </c>
      <c r="G237" s="2">
        <v>0</v>
      </c>
      <c r="H237" s="2">
        <v>0</v>
      </c>
      <c r="I237" s="2">
        <v>0</v>
      </c>
      <c r="J237" s="2">
        <v>0</v>
      </c>
      <c r="K237" s="2">
        <v>0</v>
      </c>
      <c r="L237" s="2">
        <v>0</v>
      </c>
      <c r="M237" s="2">
        <v>0</v>
      </c>
      <c r="N237" s="2">
        <v>0</v>
      </c>
      <c r="O237" s="2">
        <v>0</v>
      </c>
      <c r="P237" s="2">
        <v>0</v>
      </c>
      <c r="Q237" s="2">
        <v>0</v>
      </c>
      <c r="R237" s="2">
        <v>0</v>
      </c>
      <c r="S237" s="2">
        <v>0</v>
      </c>
      <c r="T237" s="2">
        <v>0</v>
      </c>
      <c r="U237" s="2">
        <v>0</v>
      </c>
      <c r="V237" s="2">
        <v>0</v>
      </c>
      <c r="W237" s="2">
        <v>0</v>
      </c>
      <c r="X237" s="2">
        <v>0</v>
      </c>
      <c r="Y237" s="2">
        <v>0</v>
      </c>
      <c r="Z237" s="2">
        <v>0</v>
      </c>
      <c r="AA237" s="2">
        <v>0</v>
      </c>
      <c r="AB237" s="2">
        <v>0</v>
      </c>
      <c r="AC237" s="2">
        <v>0</v>
      </c>
      <c r="AD237" s="2">
        <v>0</v>
      </c>
      <c r="AE237" s="2">
        <v>0</v>
      </c>
      <c r="AF237" s="2">
        <v>0</v>
      </c>
      <c r="AG237" s="2">
        <v>0</v>
      </c>
      <c r="AH237" s="2">
        <v>0</v>
      </c>
      <c r="AI237" s="2">
        <v>0</v>
      </c>
      <c r="AJ237" s="2">
        <v>0</v>
      </c>
      <c r="AK237" s="2">
        <v>0</v>
      </c>
      <c r="AL237" s="2">
        <v>0</v>
      </c>
      <c r="AM237" s="2">
        <v>0</v>
      </c>
      <c r="AN237" s="2">
        <v>0</v>
      </c>
      <c r="AO237" s="2">
        <v>0</v>
      </c>
      <c r="AP237" s="2">
        <v>0</v>
      </c>
      <c r="AQ237" s="2">
        <v>0</v>
      </c>
      <c r="AR237" s="2">
        <v>0</v>
      </c>
      <c r="AS237" s="2">
        <v>0</v>
      </c>
      <c r="AT237" s="2">
        <v>0</v>
      </c>
      <c r="AU237" s="2">
        <v>0</v>
      </c>
      <c r="AV237" s="2">
        <v>0</v>
      </c>
    </row>
    <row r="238" spans="2:48">
      <c r="B238" t="str">
        <f>C215</f>
        <v>38 Vestfold og Telemark (2020-2023)</v>
      </c>
      <c r="C238" s="10" t="s">
        <v>743</v>
      </c>
      <c r="D238" s="2">
        <v>0</v>
      </c>
      <c r="E238" s="2">
        <v>0</v>
      </c>
      <c r="F238" s="2">
        <v>0</v>
      </c>
      <c r="G238" s="2">
        <v>0</v>
      </c>
      <c r="H238" s="2">
        <v>0</v>
      </c>
      <c r="I238" s="2">
        <v>0</v>
      </c>
      <c r="J238" s="2">
        <v>0</v>
      </c>
      <c r="K238" s="2">
        <v>0</v>
      </c>
      <c r="L238" s="2">
        <v>0</v>
      </c>
      <c r="M238" s="2">
        <v>0</v>
      </c>
      <c r="N238" s="2">
        <v>0</v>
      </c>
      <c r="O238" s="2">
        <v>0</v>
      </c>
      <c r="P238" s="2">
        <v>3137</v>
      </c>
      <c r="Q238" s="2">
        <v>3416</v>
      </c>
      <c r="R238" s="2">
        <v>3796</v>
      </c>
      <c r="S238" s="2">
        <v>0</v>
      </c>
      <c r="T238" s="2">
        <v>0</v>
      </c>
      <c r="U238" s="2">
        <v>0</v>
      </c>
      <c r="V238" s="2">
        <v>0</v>
      </c>
      <c r="W238" s="2">
        <v>0</v>
      </c>
      <c r="X238" s="2">
        <v>0</v>
      </c>
      <c r="Y238" s="2">
        <v>0</v>
      </c>
      <c r="Z238" s="2">
        <v>0</v>
      </c>
      <c r="AA238" s="2">
        <v>0</v>
      </c>
      <c r="AB238" s="2">
        <v>0</v>
      </c>
      <c r="AC238" s="2">
        <v>0</v>
      </c>
      <c r="AD238" s="2">
        <v>0</v>
      </c>
      <c r="AE238" s="2">
        <v>2003</v>
      </c>
      <c r="AF238" s="2">
        <v>2160</v>
      </c>
      <c r="AG238" s="2">
        <v>2425</v>
      </c>
      <c r="AH238" s="2">
        <v>0</v>
      </c>
      <c r="AI238" s="2">
        <v>0</v>
      </c>
      <c r="AJ238" s="2">
        <v>0</v>
      </c>
      <c r="AK238" s="2">
        <v>0</v>
      </c>
      <c r="AL238" s="2">
        <v>0</v>
      </c>
      <c r="AM238" s="2">
        <v>0</v>
      </c>
      <c r="AN238" s="2">
        <v>0</v>
      </c>
      <c r="AO238" s="2">
        <v>0</v>
      </c>
      <c r="AP238" s="2">
        <v>0</v>
      </c>
      <c r="AQ238" s="2">
        <v>0</v>
      </c>
      <c r="AR238" s="2">
        <v>0</v>
      </c>
      <c r="AS238" s="2">
        <v>0</v>
      </c>
      <c r="AT238" s="2">
        <v>6</v>
      </c>
      <c r="AU238" s="2">
        <v>6.3</v>
      </c>
      <c r="AV238" s="2">
        <v>6.7</v>
      </c>
    </row>
    <row r="239" spans="2:48">
      <c r="B239" t="str">
        <f>C215</f>
        <v>38 Vestfold og Telemark (2020-2023)</v>
      </c>
      <c r="C239" s="10" t="s">
        <v>734</v>
      </c>
      <c r="D239" s="2">
        <v>0</v>
      </c>
      <c r="E239" s="2">
        <v>0</v>
      </c>
      <c r="F239" s="2">
        <v>0</v>
      </c>
      <c r="G239" s="2">
        <v>0</v>
      </c>
      <c r="H239" s="2">
        <v>0</v>
      </c>
      <c r="I239" s="2">
        <v>0</v>
      </c>
      <c r="J239" s="2">
        <v>0</v>
      </c>
      <c r="K239" s="2">
        <v>0</v>
      </c>
      <c r="L239" s="2">
        <v>0</v>
      </c>
      <c r="M239" s="2">
        <v>0</v>
      </c>
      <c r="N239" s="2">
        <v>0</v>
      </c>
      <c r="O239" s="2">
        <v>0</v>
      </c>
      <c r="P239" s="2">
        <v>337</v>
      </c>
      <c r="Q239" s="2">
        <v>750</v>
      </c>
      <c r="R239" s="2">
        <v>1165</v>
      </c>
      <c r="S239" s="2">
        <v>0</v>
      </c>
      <c r="T239" s="2">
        <v>0</v>
      </c>
      <c r="U239" s="2">
        <v>0</v>
      </c>
      <c r="V239" s="2">
        <v>0</v>
      </c>
      <c r="W239" s="2">
        <v>0</v>
      </c>
      <c r="X239" s="2">
        <v>0</v>
      </c>
      <c r="Y239" s="2">
        <v>0</v>
      </c>
      <c r="Z239" s="2">
        <v>0</v>
      </c>
      <c r="AA239" s="2">
        <v>0</v>
      </c>
      <c r="AB239" s="2">
        <v>0</v>
      </c>
      <c r="AC239" s="2">
        <v>0</v>
      </c>
      <c r="AD239" s="2">
        <v>0</v>
      </c>
      <c r="AE239" s="2">
        <v>365</v>
      </c>
      <c r="AF239" s="2">
        <v>506</v>
      </c>
      <c r="AG239" s="2">
        <v>541</v>
      </c>
      <c r="AH239" s="2">
        <v>0</v>
      </c>
      <c r="AI239" s="2">
        <v>0</v>
      </c>
      <c r="AJ239" s="2">
        <v>0</v>
      </c>
      <c r="AK239" s="2">
        <v>0</v>
      </c>
      <c r="AL239" s="2">
        <v>0</v>
      </c>
      <c r="AM239" s="2">
        <v>0</v>
      </c>
      <c r="AN239" s="2">
        <v>0</v>
      </c>
      <c r="AO239" s="2">
        <v>0</v>
      </c>
      <c r="AP239" s="2">
        <v>0</v>
      </c>
      <c r="AQ239" s="2">
        <v>0</v>
      </c>
      <c r="AR239" s="2">
        <v>0</v>
      </c>
      <c r="AS239" s="2">
        <v>0</v>
      </c>
      <c r="AT239" s="2">
        <v>0.7</v>
      </c>
      <c r="AU239" s="2">
        <v>0.6</v>
      </c>
      <c r="AV239" s="2">
        <v>1</v>
      </c>
    </row>
    <row r="240" spans="2:48">
      <c r="B240" t="str">
        <f>C215</f>
        <v>38 Vestfold og Telemark (2020-2023)</v>
      </c>
      <c r="C240" s="10" t="s">
        <v>713</v>
      </c>
      <c r="D240" s="2">
        <v>0</v>
      </c>
      <c r="E240" s="2">
        <v>0</v>
      </c>
      <c r="F240" s="2">
        <v>0</v>
      </c>
      <c r="G240" s="2">
        <v>0</v>
      </c>
      <c r="H240" s="2">
        <v>0</v>
      </c>
      <c r="I240" s="2">
        <v>0</v>
      </c>
      <c r="J240" s="2">
        <v>0</v>
      </c>
      <c r="K240" s="2">
        <v>0</v>
      </c>
      <c r="L240" s="2">
        <v>0</v>
      </c>
      <c r="M240" s="2">
        <v>0</v>
      </c>
      <c r="N240" s="2">
        <v>0</v>
      </c>
      <c r="O240" s="2">
        <v>0</v>
      </c>
      <c r="P240" s="2">
        <v>166087</v>
      </c>
      <c r="Q240" s="2">
        <v>187394</v>
      </c>
      <c r="R240" s="2">
        <v>208341</v>
      </c>
      <c r="S240" s="2">
        <v>0</v>
      </c>
      <c r="T240" s="2">
        <v>0</v>
      </c>
      <c r="U240" s="2">
        <v>0</v>
      </c>
      <c r="V240" s="2">
        <v>0</v>
      </c>
      <c r="W240" s="2">
        <v>0</v>
      </c>
      <c r="X240" s="2">
        <v>0</v>
      </c>
      <c r="Y240" s="2">
        <v>0</v>
      </c>
      <c r="Z240" s="2">
        <v>0</v>
      </c>
      <c r="AA240" s="2">
        <v>0</v>
      </c>
      <c r="AB240" s="2">
        <v>0</v>
      </c>
      <c r="AC240" s="2">
        <v>0</v>
      </c>
      <c r="AD240" s="2">
        <v>0</v>
      </c>
      <c r="AE240" s="2">
        <v>107211</v>
      </c>
      <c r="AF240" s="2">
        <v>114406</v>
      </c>
      <c r="AG240" s="2">
        <v>123557</v>
      </c>
      <c r="AH240" s="2">
        <v>0</v>
      </c>
      <c r="AI240" s="2">
        <v>0</v>
      </c>
      <c r="AJ240" s="2">
        <v>0</v>
      </c>
      <c r="AK240" s="2">
        <v>0</v>
      </c>
      <c r="AL240" s="2">
        <v>0</v>
      </c>
      <c r="AM240" s="2">
        <v>0</v>
      </c>
      <c r="AN240" s="2">
        <v>0</v>
      </c>
      <c r="AO240" s="2">
        <v>0</v>
      </c>
      <c r="AP240" s="2">
        <v>0</v>
      </c>
      <c r="AQ240" s="2">
        <v>0</v>
      </c>
      <c r="AR240" s="2">
        <v>0</v>
      </c>
      <c r="AS240" s="2">
        <v>0</v>
      </c>
      <c r="AT240" s="2">
        <v>189.7</v>
      </c>
      <c r="AU240" s="2">
        <v>192.4</v>
      </c>
      <c r="AV240" s="2">
        <v>199</v>
      </c>
    </row>
    <row r="241" spans="2:48">
      <c r="B241" t="str">
        <f>C215</f>
        <v>38 Vestfold og Telemark (2020-2023)</v>
      </c>
      <c r="C241" s="10" t="s">
        <v>735</v>
      </c>
      <c r="D241" s="2">
        <v>0</v>
      </c>
      <c r="E241" s="2">
        <v>0</v>
      </c>
      <c r="F241" s="2">
        <v>0</v>
      </c>
      <c r="G241" s="2">
        <v>0</v>
      </c>
      <c r="H241" s="2">
        <v>0</v>
      </c>
      <c r="I241" s="2">
        <v>0</v>
      </c>
      <c r="J241" s="2">
        <v>0</v>
      </c>
      <c r="K241" s="2">
        <v>0</v>
      </c>
      <c r="L241" s="2">
        <v>0</v>
      </c>
      <c r="M241" s="2">
        <v>0</v>
      </c>
      <c r="N241" s="2">
        <v>0</v>
      </c>
      <c r="O241" s="2">
        <v>0</v>
      </c>
      <c r="P241" s="2">
        <v>3860</v>
      </c>
      <c r="Q241" s="2">
        <v>3952</v>
      </c>
      <c r="R241" s="2">
        <v>4510</v>
      </c>
      <c r="S241" s="2">
        <v>0</v>
      </c>
      <c r="T241" s="2">
        <v>0</v>
      </c>
      <c r="U241" s="2">
        <v>0</v>
      </c>
      <c r="V241" s="2">
        <v>0</v>
      </c>
      <c r="W241" s="2">
        <v>0</v>
      </c>
      <c r="X241" s="2">
        <v>0</v>
      </c>
      <c r="Y241" s="2">
        <v>0</v>
      </c>
      <c r="Z241" s="2">
        <v>0</v>
      </c>
      <c r="AA241" s="2">
        <v>0</v>
      </c>
      <c r="AB241" s="2">
        <v>0</v>
      </c>
      <c r="AC241" s="2">
        <v>0</v>
      </c>
      <c r="AD241" s="2">
        <v>0</v>
      </c>
      <c r="AE241" s="2">
        <v>3390</v>
      </c>
      <c r="AF241" s="2">
        <v>3570</v>
      </c>
      <c r="AG241" s="2">
        <v>3965</v>
      </c>
      <c r="AH241" s="2">
        <v>0</v>
      </c>
      <c r="AI241" s="2">
        <v>0</v>
      </c>
      <c r="AJ241" s="2">
        <v>0</v>
      </c>
      <c r="AK241" s="2">
        <v>0</v>
      </c>
      <c r="AL241" s="2">
        <v>0</v>
      </c>
      <c r="AM241" s="2">
        <v>0</v>
      </c>
      <c r="AN241" s="2">
        <v>0</v>
      </c>
      <c r="AO241" s="2">
        <v>0</v>
      </c>
      <c r="AP241" s="2">
        <v>0</v>
      </c>
      <c r="AQ241" s="2">
        <v>0</v>
      </c>
      <c r="AR241" s="2">
        <v>0</v>
      </c>
      <c r="AS241" s="2">
        <v>0</v>
      </c>
      <c r="AT241" s="2">
        <v>6.2</v>
      </c>
      <c r="AU241" s="2">
        <v>6.1</v>
      </c>
      <c r="AV241" s="2">
        <v>6.4</v>
      </c>
    </row>
    <row r="242" spans="2:48">
      <c r="B242" t="str">
        <f>C242</f>
        <v>07 Vestfold (-2019)</v>
      </c>
      <c r="C242" s="9" t="s">
        <v>750</v>
      </c>
      <c r="D242" s="2">
        <v>128985</v>
      </c>
      <c r="E242" s="2">
        <v>129094</v>
      </c>
      <c r="F242" s="2">
        <v>130299</v>
      </c>
      <c r="G242" s="2">
        <v>134692</v>
      </c>
      <c r="H242" s="2">
        <v>145219</v>
      </c>
      <c r="I242" s="2">
        <v>149417</v>
      </c>
      <c r="J242" s="2">
        <v>153134</v>
      </c>
      <c r="K242" s="2">
        <v>164843</v>
      </c>
      <c r="L242" s="2">
        <v>171930</v>
      </c>
      <c r="M242" s="2">
        <v>177138</v>
      </c>
      <c r="N242" s="2">
        <v>185842</v>
      </c>
      <c r="O242" s="2">
        <v>191475</v>
      </c>
      <c r="P242" s="2">
        <v>0</v>
      </c>
      <c r="Q242" s="2">
        <v>0</v>
      </c>
      <c r="R242" s="2">
        <v>0</v>
      </c>
      <c r="S242" s="2">
        <v>82740</v>
      </c>
      <c r="T242" s="2">
        <v>83351</v>
      </c>
      <c r="U242" s="2">
        <v>86458</v>
      </c>
      <c r="V242" s="2">
        <v>91892</v>
      </c>
      <c r="W242" s="2">
        <v>97866</v>
      </c>
      <c r="X242" s="2">
        <v>100746</v>
      </c>
      <c r="Y242" s="2">
        <v>104455</v>
      </c>
      <c r="Z242" s="2">
        <v>108242</v>
      </c>
      <c r="AA242" s="2">
        <v>112717</v>
      </c>
      <c r="AB242" s="2">
        <v>116076</v>
      </c>
      <c r="AC242" s="2">
        <v>122290</v>
      </c>
      <c r="AD242" s="2">
        <v>128862</v>
      </c>
      <c r="AE242" s="2">
        <v>0</v>
      </c>
      <c r="AF242" s="2">
        <v>0</v>
      </c>
      <c r="AG242" s="2">
        <v>0</v>
      </c>
      <c r="AH242" s="2">
        <v>209.4</v>
      </c>
      <c r="AI242" s="2">
        <v>206.19999999999996</v>
      </c>
      <c r="AJ242" s="2">
        <v>208.7</v>
      </c>
      <c r="AK242" s="2">
        <v>212.50000000000006</v>
      </c>
      <c r="AL242" s="2">
        <v>215.9</v>
      </c>
      <c r="AM242" s="2">
        <v>210.9</v>
      </c>
      <c r="AN242" s="2">
        <v>215.89999999999998</v>
      </c>
      <c r="AO242" s="2">
        <v>219.1</v>
      </c>
      <c r="AP242" s="2">
        <v>220.60000000000002</v>
      </c>
      <c r="AQ242" s="2">
        <v>223</v>
      </c>
      <c r="AR242" s="2">
        <v>223.20000000000002</v>
      </c>
      <c r="AS242" s="2">
        <v>227.5</v>
      </c>
      <c r="AT242" s="2">
        <v>0</v>
      </c>
      <c r="AU242" s="2">
        <v>0</v>
      </c>
      <c r="AV242" s="2">
        <v>0</v>
      </c>
    </row>
    <row r="243" spans="2:48">
      <c r="B243" t="str">
        <f>C242</f>
        <v>07 Vestfold (-2019)</v>
      </c>
      <c r="C243" s="10" t="s">
        <v>713</v>
      </c>
      <c r="D243" s="2">
        <v>64715</v>
      </c>
      <c r="E243" s="2">
        <v>64845</v>
      </c>
      <c r="F243" s="2">
        <v>65433</v>
      </c>
      <c r="G243" s="2">
        <v>67577</v>
      </c>
      <c r="H243" s="2">
        <v>72846</v>
      </c>
      <c r="I243" s="2">
        <v>75029</v>
      </c>
      <c r="J243" s="2">
        <v>76788</v>
      </c>
      <c r="K243" s="2">
        <v>82740</v>
      </c>
      <c r="L243" s="2">
        <v>86240</v>
      </c>
      <c r="M243" s="2">
        <v>88816</v>
      </c>
      <c r="N243" s="2">
        <v>93309</v>
      </c>
      <c r="O243" s="2">
        <v>96159</v>
      </c>
      <c r="P243" s="2">
        <v>0</v>
      </c>
      <c r="Q243" s="2">
        <v>0</v>
      </c>
      <c r="R243" s="2">
        <v>0</v>
      </c>
      <c r="S243" s="2">
        <v>41475</v>
      </c>
      <c r="T243" s="2">
        <v>41771</v>
      </c>
      <c r="U243" s="2">
        <v>43305</v>
      </c>
      <c r="V243" s="2">
        <v>46024</v>
      </c>
      <c r="W243" s="2">
        <v>49014</v>
      </c>
      <c r="X243" s="2">
        <v>50452</v>
      </c>
      <c r="Y243" s="2">
        <v>52324</v>
      </c>
      <c r="Z243" s="2">
        <v>54238</v>
      </c>
      <c r="AA243" s="2">
        <v>56465</v>
      </c>
      <c r="AB243" s="2">
        <v>58137</v>
      </c>
      <c r="AC243" s="2">
        <v>61341</v>
      </c>
      <c r="AD243" s="2">
        <v>64689</v>
      </c>
      <c r="AE243" s="2">
        <v>0</v>
      </c>
      <c r="AF243" s="2">
        <v>0</v>
      </c>
      <c r="AG243" s="2">
        <v>0</v>
      </c>
      <c r="AH243" s="2">
        <v>104.9</v>
      </c>
      <c r="AI243" s="2">
        <v>103.3</v>
      </c>
      <c r="AJ243" s="2">
        <v>104.4</v>
      </c>
      <c r="AK243" s="2">
        <v>106.2</v>
      </c>
      <c r="AL243" s="2">
        <v>108.2</v>
      </c>
      <c r="AM243" s="2">
        <v>105.6</v>
      </c>
      <c r="AN243" s="2">
        <v>108.1</v>
      </c>
      <c r="AO243" s="2">
        <v>109.7</v>
      </c>
      <c r="AP243" s="2">
        <v>110.3</v>
      </c>
      <c r="AQ243" s="2">
        <v>111.6</v>
      </c>
      <c r="AR243" s="2">
        <v>111.8</v>
      </c>
      <c r="AS243" s="2">
        <v>114</v>
      </c>
      <c r="AT243" s="2">
        <v>0</v>
      </c>
      <c r="AU243" s="2">
        <v>0</v>
      </c>
      <c r="AV243" s="2">
        <v>0</v>
      </c>
    </row>
    <row r="244" spans="2:48">
      <c r="B244" t="str">
        <f>C242</f>
        <v>07 Vestfold (-2019)</v>
      </c>
      <c r="C244" s="10" t="s">
        <v>742</v>
      </c>
      <c r="D244" s="2">
        <v>8369</v>
      </c>
      <c r="E244" s="2">
        <v>8906</v>
      </c>
      <c r="F244" s="2">
        <v>9342</v>
      </c>
      <c r="G244" s="2">
        <v>10179</v>
      </c>
      <c r="H244" s="2">
        <v>10887</v>
      </c>
      <c r="I244" s="2">
        <v>11416</v>
      </c>
      <c r="J244" s="2">
        <v>12168</v>
      </c>
      <c r="K244" s="2">
        <v>12671</v>
      </c>
      <c r="L244" s="2">
        <v>13584</v>
      </c>
      <c r="M244" s="2">
        <v>13802</v>
      </c>
      <c r="N244" s="2">
        <v>14670</v>
      </c>
      <c r="O244" s="2">
        <v>15358</v>
      </c>
      <c r="P244" s="2">
        <v>0</v>
      </c>
      <c r="Q244" s="2">
        <v>0</v>
      </c>
      <c r="R244" s="2">
        <v>0</v>
      </c>
      <c r="S244" s="2">
        <v>7424</v>
      </c>
      <c r="T244" s="2">
        <v>7936</v>
      </c>
      <c r="U244" s="2">
        <v>8355</v>
      </c>
      <c r="V244" s="2">
        <v>9101</v>
      </c>
      <c r="W244" s="2">
        <v>9759</v>
      </c>
      <c r="X244" s="2">
        <v>10258</v>
      </c>
      <c r="Y244" s="2">
        <v>10927</v>
      </c>
      <c r="Z244" s="2">
        <v>11379</v>
      </c>
      <c r="AA244" s="2">
        <v>12164</v>
      </c>
      <c r="AB244" s="2">
        <v>12336</v>
      </c>
      <c r="AC244" s="2">
        <v>13167</v>
      </c>
      <c r="AD244" s="2">
        <v>13868</v>
      </c>
      <c r="AE244" s="2">
        <v>0</v>
      </c>
      <c r="AF244" s="2">
        <v>0</v>
      </c>
      <c r="AG244" s="2">
        <v>0</v>
      </c>
      <c r="AH244" s="2">
        <v>21.7</v>
      </c>
      <c r="AI244" s="2">
        <v>22.1</v>
      </c>
      <c r="AJ244" s="2">
        <v>22.6</v>
      </c>
      <c r="AK244" s="2">
        <v>23.4</v>
      </c>
      <c r="AL244" s="2">
        <v>23.7</v>
      </c>
      <c r="AM244" s="2">
        <v>23.9</v>
      </c>
      <c r="AN244" s="2">
        <v>25.2</v>
      </c>
      <c r="AO244" s="2">
        <v>25.5</v>
      </c>
      <c r="AP244" s="2">
        <v>26</v>
      </c>
      <c r="AQ244" s="2">
        <v>26.3</v>
      </c>
      <c r="AR244" s="2">
        <v>26.2</v>
      </c>
      <c r="AS244" s="2">
        <v>26.5</v>
      </c>
      <c r="AT244" s="2">
        <v>0</v>
      </c>
      <c r="AU244" s="2">
        <v>0</v>
      </c>
      <c r="AV244" s="2">
        <v>0</v>
      </c>
    </row>
    <row r="245" spans="2:48">
      <c r="B245" t="str">
        <f>C242</f>
        <v>07 Vestfold (-2019)</v>
      </c>
      <c r="C245" s="10" t="s">
        <v>3</v>
      </c>
      <c r="D245" s="2">
        <v>13886</v>
      </c>
      <c r="E245" s="2">
        <v>12536</v>
      </c>
      <c r="F245" s="2">
        <v>12073</v>
      </c>
      <c r="G245" s="2">
        <v>11722</v>
      </c>
      <c r="H245" s="2">
        <v>12490</v>
      </c>
      <c r="I245" s="2">
        <v>12437</v>
      </c>
      <c r="J245" s="2">
        <v>11321</v>
      </c>
      <c r="K245" s="2">
        <v>12389</v>
      </c>
      <c r="L245" s="2">
        <v>12762</v>
      </c>
      <c r="M245" s="2">
        <v>13544</v>
      </c>
      <c r="N245" s="2">
        <v>13607</v>
      </c>
      <c r="O245" s="2">
        <v>12743</v>
      </c>
      <c r="P245" s="2">
        <v>0</v>
      </c>
      <c r="Q245" s="2">
        <v>0</v>
      </c>
      <c r="R245" s="2">
        <v>0</v>
      </c>
      <c r="S245" s="2">
        <v>7624</v>
      </c>
      <c r="T245" s="2">
        <v>7418</v>
      </c>
      <c r="U245" s="2">
        <v>6743</v>
      </c>
      <c r="V245" s="2">
        <v>7351</v>
      </c>
      <c r="W245" s="2">
        <v>7563</v>
      </c>
      <c r="X245" s="2">
        <v>8022</v>
      </c>
      <c r="Y245" s="2">
        <v>8261</v>
      </c>
      <c r="Z245" s="2">
        <v>8154</v>
      </c>
      <c r="AA245" s="2">
        <v>7929</v>
      </c>
      <c r="AB245" s="2">
        <v>7996</v>
      </c>
      <c r="AC245" s="2">
        <v>8141</v>
      </c>
      <c r="AD245" s="2">
        <v>8806</v>
      </c>
      <c r="AE245" s="2">
        <v>0</v>
      </c>
      <c r="AF245" s="2">
        <v>0</v>
      </c>
      <c r="AG245" s="2">
        <v>0</v>
      </c>
      <c r="AH245" s="2">
        <v>14.1</v>
      </c>
      <c r="AI245" s="2">
        <v>13.7</v>
      </c>
      <c r="AJ245" s="2">
        <v>12.8</v>
      </c>
      <c r="AK245" s="2">
        <v>12.9</v>
      </c>
      <c r="AL245" s="2">
        <v>13</v>
      </c>
      <c r="AM245" s="2">
        <v>12.9</v>
      </c>
      <c r="AN245" s="2">
        <v>12.9</v>
      </c>
      <c r="AO245" s="2">
        <v>12.6</v>
      </c>
      <c r="AP245" s="2">
        <v>11.9</v>
      </c>
      <c r="AQ245" s="2">
        <v>11.5</v>
      </c>
      <c r="AR245" s="2">
        <v>11.4</v>
      </c>
      <c r="AS245" s="2">
        <v>11.7</v>
      </c>
      <c r="AT245" s="2">
        <v>0</v>
      </c>
      <c r="AU245" s="2">
        <v>0</v>
      </c>
      <c r="AV245" s="2">
        <v>0</v>
      </c>
    </row>
    <row r="246" spans="2:48">
      <c r="B246" t="str">
        <f>C242</f>
        <v>07 Vestfold (-2019)</v>
      </c>
      <c r="C246" s="10" t="s">
        <v>732</v>
      </c>
      <c r="D246" s="2">
        <v>7126</v>
      </c>
      <c r="E246" s="2">
        <v>6663</v>
      </c>
      <c r="F246" s="2">
        <v>7038</v>
      </c>
      <c r="G246" s="2">
        <v>7063</v>
      </c>
      <c r="H246" s="2">
        <v>7929</v>
      </c>
      <c r="I246" s="2">
        <v>7678</v>
      </c>
      <c r="J246" s="2">
        <v>8239</v>
      </c>
      <c r="K246" s="2">
        <v>9967</v>
      </c>
      <c r="L246" s="2">
        <v>10612</v>
      </c>
      <c r="M246" s="2">
        <v>10802</v>
      </c>
      <c r="N246" s="2">
        <v>11764</v>
      </c>
      <c r="O246" s="2">
        <v>12128</v>
      </c>
      <c r="P246" s="2">
        <v>0</v>
      </c>
      <c r="Q246" s="2">
        <v>0</v>
      </c>
      <c r="R246" s="2">
        <v>0</v>
      </c>
      <c r="S246" s="2">
        <v>5882</v>
      </c>
      <c r="T246" s="2">
        <v>5788</v>
      </c>
      <c r="U246" s="2">
        <v>5956</v>
      </c>
      <c r="V246" s="2">
        <v>6077</v>
      </c>
      <c r="W246" s="2">
        <v>6392</v>
      </c>
      <c r="X246" s="2">
        <v>6774</v>
      </c>
      <c r="Y246" s="2">
        <v>6834</v>
      </c>
      <c r="Z246" s="2">
        <v>7131</v>
      </c>
      <c r="AA246" s="2">
        <v>7338</v>
      </c>
      <c r="AB246" s="2">
        <v>7579</v>
      </c>
      <c r="AC246" s="2">
        <v>7911</v>
      </c>
      <c r="AD246" s="2">
        <v>8122</v>
      </c>
      <c r="AE246" s="2">
        <v>0</v>
      </c>
      <c r="AF246" s="2">
        <v>0</v>
      </c>
      <c r="AG246" s="2">
        <v>0</v>
      </c>
      <c r="AH246" s="2">
        <v>17.3</v>
      </c>
      <c r="AI246" s="2">
        <v>17</v>
      </c>
      <c r="AJ246" s="2">
        <v>16.8</v>
      </c>
      <c r="AK246" s="2">
        <v>16.7</v>
      </c>
      <c r="AL246" s="2">
        <v>16.899999999999999</v>
      </c>
      <c r="AM246" s="2">
        <v>16.7</v>
      </c>
      <c r="AN246" s="2">
        <v>16.7</v>
      </c>
      <c r="AO246" s="2">
        <v>16.8</v>
      </c>
      <c r="AP246" s="2">
        <v>16.8</v>
      </c>
      <c r="AQ246" s="2">
        <v>16.8</v>
      </c>
      <c r="AR246" s="2">
        <v>15.9</v>
      </c>
      <c r="AS246" s="2">
        <v>16.399999999999999</v>
      </c>
      <c r="AT246" s="2">
        <v>0</v>
      </c>
      <c r="AU246" s="2">
        <v>0</v>
      </c>
      <c r="AV246" s="2">
        <v>0</v>
      </c>
    </row>
    <row r="247" spans="2:48">
      <c r="B247" t="str">
        <f>C242</f>
        <v>07 Vestfold (-2019)</v>
      </c>
      <c r="C247" s="10" t="s">
        <v>15</v>
      </c>
      <c r="D247" s="2">
        <v>5636</v>
      </c>
      <c r="E247" s="2">
        <v>5192</v>
      </c>
      <c r="F247" s="2">
        <v>5151</v>
      </c>
      <c r="G247" s="2">
        <v>5373</v>
      </c>
      <c r="H247" s="2">
        <v>6548</v>
      </c>
      <c r="I247" s="2">
        <v>6771</v>
      </c>
      <c r="J247" s="2">
        <v>7431</v>
      </c>
      <c r="K247" s="2">
        <v>7662</v>
      </c>
      <c r="L247" s="2">
        <v>8003</v>
      </c>
      <c r="M247" s="2">
        <v>8719</v>
      </c>
      <c r="N247" s="2">
        <v>9163</v>
      </c>
      <c r="O247" s="2">
        <v>9979</v>
      </c>
      <c r="P247" s="2">
        <v>0</v>
      </c>
      <c r="Q247" s="2">
        <v>0</v>
      </c>
      <c r="R247" s="2">
        <v>0</v>
      </c>
      <c r="S247" s="2">
        <v>3652</v>
      </c>
      <c r="T247" s="2">
        <v>3302</v>
      </c>
      <c r="U247" s="2">
        <v>3309</v>
      </c>
      <c r="V247" s="2">
        <v>3618</v>
      </c>
      <c r="W247" s="2">
        <v>4107</v>
      </c>
      <c r="X247" s="2">
        <v>4469</v>
      </c>
      <c r="Y247" s="2">
        <v>4780</v>
      </c>
      <c r="Z247" s="2">
        <v>4998</v>
      </c>
      <c r="AA247" s="2">
        <v>5294</v>
      </c>
      <c r="AB247" s="2">
        <v>5690</v>
      </c>
      <c r="AC247" s="2">
        <v>6409</v>
      </c>
      <c r="AD247" s="2">
        <v>6821</v>
      </c>
      <c r="AE247" s="2">
        <v>0</v>
      </c>
      <c r="AF247" s="2">
        <v>0</v>
      </c>
      <c r="AG247" s="2">
        <v>0</v>
      </c>
      <c r="AH247" s="2">
        <v>9.4</v>
      </c>
      <c r="AI247" s="2">
        <v>8.5</v>
      </c>
      <c r="AJ247" s="2">
        <v>8.4</v>
      </c>
      <c r="AK247" s="2">
        <v>8.6999999999999993</v>
      </c>
      <c r="AL247" s="2">
        <v>9.1999999999999993</v>
      </c>
      <c r="AM247" s="2">
        <v>9.5</v>
      </c>
      <c r="AN247" s="2">
        <v>9.8000000000000007</v>
      </c>
      <c r="AO247" s="2">
        <v>9.9</v>
      </c>
      <c r="AP247" s="2">
        <v>10.199999999999999</v>
      </c>
      <c r="AQ247" s="2">
        <v>10.5</v>
      </c>
      <c r="AR247" s="2">
        <v>11.3</v>
      </c>
      <c r="AS247" s="2">
        <v>11.7</v>
      </c>
      <c r="AT247" s="2">
        <v>0</v>
      </c>
      <c r="AU247" s="2">
        <v>0</v>
      </c>
      <c r="AV247" s="2">
        <v>0</v>
      </c>
    </row>
    <row r="248" spans="2:48">
      <c r="B248" t="str">
        <f>C242</f>
        <v>07 Vestfold (-2019)</v>
      </c>
      <c r="C248" s="10" t="s">
        <v>741</v>
      </c>
      <c r="D248" s="2">
        <v>4036</v>
      </c>
      <c r="E248" s="2">
        <v>4414</v>
      </c>
      <c r="F248" s="2">
        <v>4741</v>
      </c>
      <c r="G248" s="2">
        <v>4878</v>
      </c>
      <c r="H248" s="2">
        <v>5173</v>
      </c>
      <c r="I248" s="2">
        <v>5247</v>
      </c>
      <c r="J248" s="2">
        <v>5981</v>
      </c>
      <c r="K248" s="2">
        <v>6163</v>
      </c>
      <c r="L248" s="2">
        <v>6483</v>
      </c>
      <c r="M248" s="2">
        <v>6760</v>
      </c>
      <c r="N248" s="2">
        <v>7146</v>
      </c>
      <c r="O248" s="2">
        <v>7278</v>
      </c>
      <c r="P248" s="2">
        <v>0</v>
      </c>
      <c r="Q248" s="2">
        <v>0</v>
      </c>
      <c r="R248" s="2">
        <v>0</v>
      </c>
      <c r="S248" s="2">
        <v>2961</v>
      </c>
      <c r="T248" s="2">
        <v>3218</v>
      </c>
      <c r="U248" s="2">
        <v>3429</v>
      </c>
      <c r="V248" s="2">
        <v>3520</v>
      </c>
      <c r="W248" s="2">
        <v>3693</v>
      </c>
      <c r="X248" s="2">
        <v>3743</v>
      </c>
      <c r="Y248" s="2">
        <v>4282</v>
      </c>
      <c r="Z248" s="2">
        <v>4352</v>
      </c>
      <c r="AA248" s="2">
        <v>4607</v>
      </c>
      <c r="AB248" s="2">
        <v>4827</v>
      </c>
      <c r="AC248" s="2">
        <v>5089</v>
      </c>
      <c r="AD248" s="2">
        <v>5089</v>
      </c>
      <c r="AE248" s="2">
        <v>0</v>
      </c>
      <c r="AF248" s="2">
        <v>0</v>
      </c>
      <c r="AG248" s="2">
        <v>0</v>
      </c>
      <c r="AH248" s="2">
        <v>5.9</v>
      </c>
      <c r="AI248" s="2">
        <v>6.1</v>
      </c>
      <c r="AJ248" s="2">
        <v>6.1</v>
      </c>
      <c r="AK248" s="2">
        <v>6.3</v>
      </c>
      <c r="AL248" s="2">
        <v>6.3</v>
      </c>
      <c r="AM248" s="2">
        <v>6.1</v>
      </c>
      <c r="AN248" s="2">
        <v>6.7</v>
      </c>
      <c r="AO248" s="2">
        <v>7</v>
      </c>
      <c r="AP248" s="2">
        <v>7</v>
      </c>
      <c r="AQ248" s="2">
        <v>7.2</v>
      </c>
      <c r="AR248" s="2">
        <v>7.4</v>
      </c>
      <c r="AS248" s="2">
        <v>7.3</v>
      </c>
      <c r="AT248" s="2">
        <v>0</v>
      </c>
      <c r="AU248" s="2">
        <v>0</v>
      </c>
      <c r="AV248" s="2">
        <v>0</v>
      </c>
    </row>
    <row r="249" spans="2:48">
      <c r="B249" t="str">
        <f>C242</f>
        <v>07 Vestfold (-2019)</v>
      </c>
      <c r="C249" s="10" t="s">
        <v>85</v>
      </c>
      <c r="D249" s="2">
        <v>3746</v>
      </c>
      <c r="E249" s="2">
        <v>3995</v>
      </c>
      <c r="F249" s="2">
        <v>4274</v>
      </c>
      <c r="G249" s="2">
        <v>4501</v>
      </c>
      <c r="H249" s="2">
        <v>4795</v>
      </c>
      <c r="I249" s="2">
        <v>5099</v>
      </c>
      <c r="J249" s="2">
        <v>5294</v>
      </c>
      <c r="K249" s="2">
        <v>5401</v>
      </c>
      <c r="L249" s="2">
        <v>5893</v>
      </c>
      <c r="M249" s="2">
        <v>6122</v>
      </c>
      <c r="N249" s="2">
        <v>6287</v>
      </c>
      <c r="O249" s="2">
        <v>6551</v>
      </c>
      <c r="P249" s="2">
        <v>0</v>
      </c>
      <c r="Q249" s="2">
        <v>0</v>
      </c>
      <c r="R249" s="2">
        <v>0</v>
      </c>
      <c r="S249" s="2">
        <v>3255</v>
      </c>
      <c r="T249" s="2">
        <v>3493</v>
      </c>
      <c r="U249" s="2">
        <v>3654</v>
      </c>
      <c r="V249" s="2">
        <v>3828</v>
      </c>
      <c r="W249" s="2">
        <v>4036</v>
      </c>
      <c r="X249" s="2">
        <v>4314</v>
      </c>
      <c r="Y249" s="2">
        <v>4406</v>
      </c>
      <c r="Z249" s="2">
        <v>4670</v>
      </c>
      <c r="AA249" s="2">
        <v>4927</v>
      </c>
      <c r="AB249" s="2">
        <v>5102</v>
      </c>
      <c r="AC249" s="2">
        <v>5244</v>
      </c>
      <c r="AD249" s="2">
        <v>5506</v>
      </c>
      <c r="AE249" s="2">
        <v>0</v>
      </c>
      <c r="AF249" s="2">
        <v>0</v>
      </c>
      <c r="AG249" s="2">
        <v>0</v>
      </c>
      <c r="AH249" s="2">
        <v>7.8</v>
      </c>
      <c r="AI249" s="2">
        <v>8</v>
      </c>
      <c r="AJ249" s="2">
        <v>8</v>
      </c>
      <c r="AK249" s="2">
        <v>8.1</v>
      </c>
      <c r="AL249" s="2">
        <v>8.1999999999999993</v>
      </c>
      <c r="AM249" s="2">
        <v>8.3000000000000007</v>
      </c>
      <c r="AN249" s="2">
        <v>8.1999999999999993</v>
      </c>
      <c r="AO249" s="2">
        <v>8.4</v>
      </c>
      <c r="AP249" s="2">
        <v>8.5</v>
      </c>
      <c r="AQ249" s="2">
        <v>8.5</v>
      </c>
      <c r="AR249" s="2">
        <v>8.4</v>
      </c>
      <c r="AS249" s="2">
        <v>8.6</v>
      </c>
      <c r="AT249" s="2">
        <v>0</v>
      </c>
      <c r="AU249" s="2">
        <v>0</v>
      </c>
      <c r="AV249" s="2">
        <v>0</v>
      </c>
    </row>
    <row r="250" spans="2:48">
      <c r="B250" t="str">
        <f>C242</f>
        <v>07 Vestfold (-2019)</v>
      </c>
      <c r="C250" s="10" t="s">
        <v>739</v>
      </c>
      <c r="D250" s="2">
        <v>2788</v>
      </c>
      <c r="E250" s="2">
        <v>2827</v>
      </c>
      <c r="F250" s="2">
        <v>2727</v>
      </c>
      <c r="G250" s="2">
        <v>2928</v>
      </c>
      <c r="H250" s="2">
        <v>3261</v>
      </c>
      <c r="I250" s="2">
        <v>3874</v>
      </c>
      <c r="J250" s="2">
        <v>3854</v>
      </c>
      <c r="K250" s="2">
        <v>3406</v>
      </c>
      <c r="L250" s="2">
        <v>3339</v>
      </c>
      <c r="M250" s="2">
        <v>3291</v>
      </c>
      <c r="N250" s="2">
        <v>3441</v>
      </c>
      <c r="O250" s="2">
        <v>4476</v>
      </c>
      <c r="P250" s="2">
        <v>0</v>
      </c>
      <c r="Q250" s="2">
        <v>0</v>
      </c>
      <c r="R250" s="2">
        <v>0</v>
      </c>
      <c r="S250" s="2">
        <v>1908</v>
      </c>
      <c r="T250" s="2">
        <v>1991</v>
      </c>
      <c r="U250" s="2">
        <v>2002</v>
      </c>
      <c r="V250" s="2">
        <v>2148</v>
      </c>
      <c r="W250" s="2">
        <v>2367</v>
      </c>
      <c r="X250" s="2">
        <v>2681</v>
      </c>
      <c r="Y250" s="2">
        <v>2629</v>
      </c>
      <c r="Z250" s="2">
        <v>2799</v>
      </c>
      <c r="AA250" s="2">
        <v>2837</v>
      </c>
      <c r="AB250" s="2">
        <v>2928</v>
      </c>
      <c r="AC250" s="2">
        <v>2913</v>
      </c>
      <c r="AD250" s="2">
        <v>3254</v>
      </c>
      <c r="AE250" s="2">
        <v>0</v>
      </c>
      <c r="AF250" s="2">
        <v>0</v>
      </c>
      <c r="AG250" s="2">
        <v>0</v>
      </c>
      <c r="AH250" s="2">
        <v>4.5</v>
      </c>
      <c r="AI250" s="2">
        <v>4.5999999999999996</v>
      </c>
      <c r="AJ250" s="2">
        <v>4.4000000000000004</v>
      </c>
      <c r="AK250" s="2">
        <v>4.4000000000000004</v>
      </c>
      <c r="AL250" s="2">
        <v>4.5999999999999996</v>
      </c>
      <c r="AM250" s="2">
        <v>4.9000000000000004</v>
      </c>
      <c r="AN250" s="2">
        <v>4.7</v>
      </c>
      <c r="AO250" s="2">
        <v>4.7</v>
      </c>
      <c r="AP250" s="2">
        <v>4.7</v>
      </c>
      <c r="AQ250" s="2">
        <v>5.0999999999999996</v>
      </c>
      <c r="AR250" s="2">
        <v>4.9000000000000004</v>
      </c>
      <c r="AS250" s="2">
        <v>5.3</v>
      </c>
      <c r="AT250" s="2">
        <v>0</v>
      </c>
      <c r="AU250" s="2">
        <v>0</v>
      </c>
      <c r="AV250" s="2">
        <v>0</v>
      </c>
    </row>
    <row r="251" spans="2:48">
      <c r="B251" t="str">
        <f>C242</f>
        <v>07 Vestfold (-2019)</v>
      </c>
      <c r="C251" s="10" t="s">
        <v>738</v>
      </c>
      <c r="D251" s="2">
        <v>4091</v>
      </c>
      <c r="E251" s="2">
        <v>3903</v>
      </c>
      <c r="F251" s="2">
        <v>4179</v>
      </c>
      <c r="G251" s="2">
        <v>4341</v>
      </c>
      <c r="H251" s="2">
        <v>3941</v>
      </c>
      <c r="I251" s="2">
        <v>4206</v>
      </c>
      <c r="J251" s="2">
        <v>4416</v>
      </c>
      <c r="K251" s="2">
        <v>4857</v>
      </c>
      <c r="L251" s="2">
        <v>4985</v>
      </c>
      <c r="M251" s="2">
        <v>4982</v>
      </c>
      <c r="N251" s="2">
        <v>5907</v>
      </c>
      <c r="O251" s="2">
        <v>6357</v>
      </c>
      <c r="P251" s="2">
        <v>0</v>
      </c>
      <c r="Q251" s="2">
        <v>0</v>
      </c>
      <c r="R251" s="2">
        <v>0</v>
      </c>
      <c r="S251" s="2">
        <v>0</v>
      </c>
      <c r="T251" s="2">
        <v>0</v>
      </c>
      <c r="U251" s="2">
        <v>0</v>
      </c>
      <c r="V251" s="2">
        <v>0</v>
      </c>
      <c r="W251" s="2">
        <v>0</v>
      </c>
      <c r="X251" s="2">
        <v>0</v>
      </c>
      <c r="Y251" s="2">
        <v>0</v>
      </c>
      <c r="Z251" s="2">
        <v>0</v>
      </c>
      <c r="AA251" s="2">
        <v>0</v>
      </c>
      <c r="AB251" s="2">
        <v>0</v>
      </c>
      <c r="AC251" s="2">
        <v>0</v>
      </c>
      <c r="AD251" s="2">
        <v>0</v>
      </c>
      <c r="AE251" s="2">
        <v>0</v>
      </c>
      <c r="AF251" s="2">
        <v>0</v>
      </c>
      <c r="AG251" s="2">
        <v>0</v>
      </c>
      <c r="AH251" s="2">
        <v>0</v>
      </c>
      <c r="AI251" s="2">
        <v>0</v>
      </c>
      <c r="AJ251" s="2">
        <v>0</v>
      </c>
      <c r="AK251" s="2">
        <v>0</v>
      </c>
      <c r="AL251" s="2">
        <v>0</v>
      </c>
      <c r="AM251" s="2">
        <v>0</v>
      </c>
      <c r="AN251" s="2">
        <v>0</v>
      </c>
      <c r="AO251" s="2">
        <v>0</v>
      </c>
      <c r="AP251" s="2">
        <v>0</v>
      </c>
      <c r="AQ251" s="2">
        <v>0</v>
      </c>
      <c r="AR251" s="2">
        <v>0</v>
      </c>
      <c r="AS251" s="2">
        <v>0</v>
      </c>
      <c r="AT251" s="2">
        <v>0</v>
      </c>
      <c r="AU251" s="2">
        <v>0</v>
      </c>
      <c r="AV251" s="2">
        <v>0</v>
      </c>
    </row>
    <row r="252" spans="2:48">
      <c r="B252" t="str">
        <f>C242</f>
        <v>07 Vestfold (-2019)</v>
      </c>
      <c r="C252" s="10" t="s">
        <v>740</v>
      </c>
      <c r="D252" s="2">
        <v>1762</v>
      </c>
      <c r="E252" s="2">
        <v>1667</v>
      </c>
      <c r="F252" s="2">
        <v>1609</v>
      </c>
      <c r="G252" s="2">
        <v>1892</v>
      </c>
      <c r="H252" s="2">
        <v>2043</v>
      </c>
      <c r="I252" s="2">
        <v>2216</v>
      </c>
      <c r="J252" s="2">
        <v>2374</v>
      </c>
      <c r="K252" s="2">
        <v>2357</v>
      </c>
      <c r="L252" s="2">
        <v>2272</v>
      </c>
      <c r="M252" s="2">
        <v>2544</v>
      </c>
      <c r="N252" s="2">
        <v>2869</v>
      </c>
      <c r="O252" s="2">
        <v>2952</v>
      </c>
      <c r="P252" s="2">
        <v>0</v>
      </c>
      <c r="Q252" s="2">
        <v>0</v>
      </c>
      <c r="R252" s="2">
        <v>0</v>
      </c>
      <c r="S252" s="2">
        <v>1548</v>
      </c>
      <c r="T252" s="2">
        <v>1356</v>
      </c>
      <c r="U252" s="2">
        <v>1413</v>
      </c>
      <c r="V252" s="2">
        <v>1600</v>
      </c>
      <c r="W252" s="2">
        <v>1663</v>
      </c>
      <c r="X252" s="2">
        <v>1808</v>
      </c>
      <c r="Y252" s="2">
        <v>1830</v>
      </c>
      <c r="Z252" s="2">
        <v>1912</v>
      </c>
      <c r="AA252" s="2">
        <v>1975</v>
      </c>
      <c r="AB252" s="2">
        <v>2080</v>
      </c>
      <c r="AC252" s="2">
        <v>2318</v>
      </c>
      <c r="AD252" s="2">
        <v>2546</v>
      </c>
      <c r="AE252" s="2">
        <v>0</v>
      </c>
      <c r="AF252" s="2">
        <v>0</v>
      </c>
      <c r="AG252" s="2">
        <v>0</v>
      </c>
      <c r="AH252" s="2">
        <v>4.4000000000000004</v>
      </c>
      <c r="AI252" s="2">
        <v>3.9</v>
      </c>
      <c r="AJ252" s="2">
        <v>4.0999999999999996</v>
      </c>
      <c r="AK252" s="2">
        <v>4.3</v>
      </c>
      <c r="AL252" s="2">
        <v>4.3</v>
      </c>
      <c r="AM252" s="2">
        <v>4.4000000000000004</v>
      </c>
      <c r="AN252" s="2">
        <v>4.5</v>
      </c>
      <c r="AO252" s="2">
        <v>4.4000000000000004</v>
      </c>
      <c r="AP252" s="2">
        <v>4.5999999999999996</v>
      </c>
      <c r="AQ252" s="2">
        <v>4.5999999999999996</v>
      </c>
      <c r="AR252" s="2">
        <v>5</v>
      </c>
      <c r="AS252" s="2">
        <v>5</v>
      </c>
      <c r="AT252" s="2">
        <v>0</v>
      </c>
      <c r="AU252" s="2">
        <v>0</v>
      </c>
      <c r="AV252" s="2">
        <v>0</v>
      </c>
    </row>
    <row r="253" spans="2:48">
      <c r="B253" t="str">
        <f>C242</f>
        <v>07 Vestfold (-2019)</v>
      </c>
      <c r="C253" s="10" t="s">
        <v>736</v>
      </c>
      <c r="D253" s="2">
        <v>1633</v>
      </c>
      <c r="E253" s="2">
        <v>1655</v>
      </c>
      <c r="F253" s="2">
        <v>1840</v>
      </c>
      <c r="G253" s="2">
        <v>2080</v>
      </c>
      <c r="H253" s="2">
        <v>2187</v>
      </c>
      <c r="I253" s="2">
        <v>2192</v>
      </c>
      <c r="J253" s="2">
        <v>2283</v>
      </c>
      <c r="K253" s="2">
        <v>2321</v>
      </c>
      <c r="L253" s="2">
        <v>2905</v>
      </c>
      <c r="M253" s="2">
        <v>2906</v>
      </c>
      <c r="N253" s="2">
        <v>3120</v>
      </c>
      <c r="O253" s="2">
        <v>3268</v>
      </c>
      <c r="P253" s="2">
        <v>0</v>
      </c>
      <c r="Q253" s="2">
        <v>0</v>
      </c>
      <c r="R253" s="2">
        <v>0</v>
      </c>
      <c r="S253" s="2">
        <v>1073</v>
      </c>
      <c r="T253" s="2">
        <v>1129</v>
      </c>
      <c r="U253" s="2">
        <v>1227</v>
      </c>
      <c r="V253" s="2">
        <v>1344</v>
      </c>
      <c r="W253" s="2">
        <v>1470</v>
      </c>
      <c r="X253" s="2">
        <v>1452</v>
      </c>
      <c r="Y253" s="2">
        <v>1505</v>
      </c>
      <c r="Z253" s="2">
        <v>1599</v>
      </c>
      <c r="AA253" s="2">
        <v>1907</v>
      </c>
      <c r="AB253" s="2">
        <v>1976</v>
      </c>
      <c r="AC253" s="2">
        <v>2086</v>
      </c>
      <c r="AD253" s="2">
        <v>2186</v>
      </c>
      <c r="AE253" s="2">
        <v>0</v>
      </c>
      <c r="AF253" s="2">
        <v>0</v>
      </c>
      <c r="AG253" s="2">
        <v>0</v>
      </c>
      <c r="AH253" s="2">
        <v>2.1</v>
      </c>
      <c r="AI253" s="2">
        <v>2.1</v>
      </c>
      <c r="AJ253" s="2">
        <v>2.2000000000000002</v>
      </c>
      <c r="AK253" s="2">
        <v>2.2999999999999998</v>
      </c>
      <c r="AL253" s="2">
        <v>2.2999999999999998</v>
      </c>
      <c r="AM253" s="2">
        <v>2.2999999999999998</v>
      </c>
      <c r="AN253" s="2">
        <v>2.2999999999999998</v>
      </c>
      <c r="AO253" s="2">
        <v>2.5</v>
      </c>
      <c r="AP253" s="2">
        <v>2.7</v>
      </c>
      <c r="AQ253" s="2">
        <v>2.8</v>
      </c>
      <c r="AR253" s="2">
        <v>2.8</v>
      </c>
      <c r="AS253" s="2">
        <v>2.9</v>
      </c>
      <c r="AT253" s="2">
        <v>0</v>
      </c>
      <c r="AU253" s="2">
        <v>0</v>
      </c>
      <c r="AV253" s="2">
        <v>0</v>
      </c>
    </row>
    <row r="254" spans="2:48">
      <c r="B254" t="str">
        <f>C242</f>
        <v>07 Vestfold (-2019)</v>
      </c>
      <c r="C254" s="10" t="s">
        <v>735</v>
      </c>
      <c r="D254" s="2">
        <v>1940</v>
      </c>
      <c r="E254" s="2">
        <v>1890</v>
      </c>
      <c r="F254" s="2">
        <v>2117</v>
      </c>
      <c r="G254" s="2">
        <v>2328</v>
      </c>
      <c r="H254" s="2">
        <v>2612</v>
      </c>
      <c r="I254" s="2">
        <v>2364</v>
      </c>
      <c r="J254" s="2">
        <v>1977</v>
      </c>
      <c r="K254" s="2">
        <v>2839</v>
      </c>
      <c r="L254" s="2">
        <v>2639</v>
      </c>
      <c r="M254" s="2">
        <v>2594</v>
      </c>
      <c r="N254" s="2">
        <v>2736</v>
      </c>
      <c r="O254" s="2">
        <v>2574</v>
      </c>
      <c r="P254" s="2">
        <v>0</v>
      </c>
      <c r="Q254" s="2">
        <v>0</v>
      </c>
      <c r="R254" s="2">
        <v>0</v>
      </c>
      <c r="S254" s="2">
        <v>1399</v>
      </c>
      <c r="T254" s="2">
        <v>1396</v>
      </c>
      <c r="U254" s="2">
        <v>1371</v>
      </c>
      <c r="V254" s="2">
        <v>1286</v>
      </c>
      <c r="W254" s="2">
        <v>1413</v>
      </c>
      <c r="X254" s="2">
        <v>1569</v>
      </c>
      <c r="Y254" s="2">
        <v>1610</v>
      </c>
      <c r="Z254" s="2">
        <v>1685</v>
      </c>
      <c r="AA254" s="2">
        <v>1791</v>
      </c>
      <c r="AB254" s="2">
        <v>1828</v>
      </c>
      <c r="AC254" s="2">
        <v>2044</v>
      </c>
      <c r="AD254" s="2">
        <v>2119</v>
      </c>
      <c r="AE254" s="2">
        <v>0</v>
      </c>
      <c r="AF254" s="2">
        <v>0</v>
      </c>
      <c r="AG254" s="2">
        <v>0</v>
      </c>
      <c r="AH254" s="2">
        <v>3.5</v>
      </c>
      <c r="AI254" s="2">
        <v>3.5</v>
      </c>
      <c r="AJ254" s="2">
        <v>3.4</v>
      </c>
      <c r="AK254" s="2">
        <v>3.3</v>
      </c>
      <c r="AL254" s="2">
        <v>3.3</v>
      </c>
      <c r="AM254" s="2">
        <v>3.3</v>
      </c>
      <c r="AN254" s="2">
        <v>3.4</v>
      </c>
      <c r="AO254" s="2">
        <v>3.6</v>
      </c>
      <c r="AP254" s="2">
        <v>3.6</v>
      </c>
      <c r="AQ254" s="2">
        <v>3.7</v>
      </c>
      <c r="AR254" s="2">
        <v>3.8</v>
      </c>
      <c r="AS254" s="2">
        <v>3.7</v>
      </c>
      <c r="AT254" s="2">
        <v>0</v>
      </c>
      <c r="AU254" s="2">
        <v>0</v>
      </c>
      <c r="AV254" s="2">
        <v>0</v>
      </c>
    </row>
    <row r="255" spans="2:48">
      <c r="B255" t="str">
        <f>C242</f>
        <v>07 Vestfold (-2019)</v>
      </c>
      <c r="C255" s="10" t="s">
        <v>93</v>
      </c>
      <c r="D255" s="2">
        <v>1705</v>
      </c>
      <c r="E255" s="2">
        <v>1677</v>
      </c>
      <c r="F255" s="2">
        <v>1826</v>
      </c>
      <c r="G255" s="2">
        <v>1845</v>
      </c>
      <c r="H255" s="2">
        <v>2020</v>
      </c>
      <c r="I255" s="2">
        <v>2126</v>
      </c>
      <c r="J255" s="2">
        <v>2156</v>
      </c>
      <c r="K255" s="2">
        <v>2221</v>
      </c>
      <c r="L255" s="2">
        <v>2372</v>
      </c>
      <c r="M255" s="2">
        <v>2491</v>
      </c>
      <c r="N255" s="2">
        <v>2553</v>
      </c>
      <c r="O255" s="2">
        <v>2500</v>
      </c>
      <c r="P255" s="2">
        <v>0</v>
      </c>
      <c r="Q255" s="2">
        <v>0</v>
      </c>
      <c r="R255" s="2">
        <v>0</v>
      </c>
      <c r="S255" s="2">
        <v>418</v>
      </c>
      <c r="T255" s="2">
        <v>413</v>
      </c>
      <c r="U255" s="2">
        <v>430</v>
      </c>
      <c r="V255" s="2">
        <v>449</v>
      </c>
      <c r="W255" s="2">
        <v>514</v>
      </c>
      <c r="X255" s="2">
        <v>519</v>
      </c>
      <c r="Y255" s="2">
        <v>554</v>
      </c>
      <c r="Z255" s="2">
        <v>574</v>
      </c>
      <c r="AA255" s="2">
        <v>618</v>
      </c>
      <c r="AB255" s="2">
        <v>647</v>
      </c>
      <c r="AC255" s="2">
        <v>699</v>
      </c>
      <c r="AD255" s="2">
        <v>764</v>
      </c>
      <c r="AE255" s="2">
        <v>0</v>
      </c>
      <c r="AF255" s="2">
        <v>0</v>
      </c>
      <c r="AG255" s="2">
        <v>0</v>
      </c>
      <c r="AH255" s="2">
        <v>1.2</v>
      </c>
      <c r="AI255" s="2">
        <v>1.2</v>
      </c>
      <c r="AJ255" s="2">
        <v>1.2</v>
      </c>
      <c r="AK255" s="2">
        <v>1.2</v>
      </c>
      <c r="AL255" s="2">
        <v>1.2</v>
      </c>
      <c r="AM255" s="2">
        <v>1.2</v>
      </c>
      <c r="AN255" s="2">
        <v>1.3</v>
      </c>
      <c r="AO255" s="2">
        <v>1.2</v>
      </c>
      <c r="AP255" s="2">
        <v>1.3</v>
      </c>
      <c r="AQ255" s="2">
        <v>1.3</v>
      </c>
      <c r="AR255" s="2">
        <v>1.3</v>
      </c>
      <c r="AS255" s="2">
        <v>1.4</v>
      </c>
      <c r="AT255" s="2">
        <v>0</v>
      </c>
      <c r="AU255" s="2">
        <v>0</v>
      </c>
      <c r="AV255" s="2">
        <v>0</v>
      </c>
    </row>
    <row r="256" spans="2:48">
      <c r="B256" t="str">
        <f>C242</f>
        <v>07 Vestfold (-2019)</v>
      </c>
      <c r="C256" s="10" t="s">
        <v>743</v>
      </c>
      <c r="D256" s="2">
        <v>1294</v>
      </c>
      <c r="E256" s="2">
        <v>1288</v>
      </c>
      <c r="F256" s="2">
        <v>1316</v>
      </c>
      <c r="G256" s="2">
        <v>1358</v>
      </c>
      <c r="H256" s="2">
        <v>1445</v>
      </c>
      <c r="I256" s="2">
        <v>1539</v>
      </c>
      <c r="J256" s="2">
        <v>1587</v>
      </c>
      <c r="K256" s="2">
        <v>1669</v>
      </c>
      <c r="L256" s="2">
        <v>1664</v>
      </c>
      <c r="M256" s="2">
        <v>1751</v>
      </c>
      <c r="N256" s="2">
        <v>1805</v>
      </c>
      <c r="O256" s="2">
        <v>1891</v>
      </c>
      <c r="P256" s="2">
        <v>0</v>
      </c>
      <c r="Q256" s="2">
        <v>0</v>
      </c>
      <c r="R256" s="2">
        <v>0</v>
      </c>
      <c r="S256" s="2">
        <v>780</v>
      </c>
      <c r="T256" s="2">
        <v>825</v>
      </c>
      <c r="U256" s="2">
        <v>803</v>
      </c>
      <c r="V256" s="2">
        <v>839</v>
      </c>
      <c r="W256" s="2">
        <v>859</v>
      </c>
      <c r="X256" s="2">
        <v>972</v>
      </c>
      <c r="Y256" s="2">
        <v>988</v>
      </c>
      <c r="Z256" s="2">
        <v>1002</v>
      </c>
      <c r="AA256" s="2">
        <v>997</v>
      </c>
      <c r="AB256" s="2">
        <v>1064</v>
      </c>
      <c r="AC256" s="2">
        <v>1121</v>
      </c>
      <c r="AD256" s="2">
        <v>1157</v>
      </c>
      <c r="AE256" s="2">
        <v>0</v>
      </c>
      <c r="AF256" s="2">
        <v>0</v>
      </c>
      <c r="AG256" s="2">
        <v>0</v>
      </c>
      <c r="AH256" s="2">
        <v>3</v>
      </c>
      <c r="AI256" s="2">
        <v>3.1</v>
      </c>
      <c r="AJ256" s="2">
        <v>3.1</v>
      </c>
      <c r="AK256" s="2">
        <v>3.1</v>
      </c>
      <c r="AL256" s="2">
        <v>3.1</v>
      </c>
      <c r="AM256" s="2">
        <v>3</v>
      </c>
      <c r="AN256" s="2">
        <v>3.1</v>
      </c>
      <c r="AO256" s="2">
        <v>3.4</v>
      </c>
      <c r="AP256" s="2">
        <v>3.4</v>
      </c>
      <c r="AQ256" s="2">
        <v>3.6</v>
      </c>
      <c r="AR256" s="2">
        <v>3.7</v>
      </c>
      <c r="AS256" s="2">
        <v>3.6</v>
      </c>
      <c r="AT256" s="2">
        <v>0</v>
      </c>
      <c r="AU256" s="2">
        <v>0</v>
      </c>
      <c r="AV256" s="2">
        <v>0</v>
      </c>
    </row>
    <row r="257" spans="2:48">
      <c r="B257" t="str">
        <f>C242</f>
        <v>07 Vestfold (-2019)</v>
      </c>
      <c r="C257" s="10" t="s">
        <v>111</v>
      </c>
      <c r="D257" s="2">
        <v>865</v>
      </c>
      <c r="E257" s="2">
        <v>858</v>
      </c>
      <c r="F257" s="2">
        <v>911</v>
      </c>
      <c r="G257" s="2">
        <v>976</v>
      </c>
      <c r="H257" s="2">
        <v>1073</v>
      </c>
      <c r="I257" s="2">
        <v>1167</v>
      </c>
      <c r="J257" s="2">
        <v>1240</v>
      </c>
      <c r="K257" s="2">
        <v>1311</v>
      </c>
      <c r="L257" s="2">
        <v>1330</v>
      </c>
      <c r="M257" s="2">
        <v>1311</v>
      </c>
      <c r="N257" s="2">
        <v>1388</v>
      </c>
      <c r="O257" s="2">
        <v>1556</v>
      </c>
      <c r="P257" s="2">
        <v>0</v>
      </c>
      <c r="Q257" s="2">
        <v>0</v>
      </c>
      <c r="R257" s="2">
        <v>0</v>
      </c>
      <c r="S257" s="2">
        <v>614</v>
      </c>
      <c r="T257" s="2">
        <v>627</v>
      </c>
      <c r="U257" s="2">
        <v>677</v>
      </c>
      <c r="V257" s="2">
        <v>693</v>
      </c>
      <c r="W257" s="2">
        <v>756</v>
      </c>
      <c r="X257" s="2">
        <v>817</v>
      </c>
      <c r="Y257" s="2">
        <v>860</v>
      </c>
      <c r="Z257" s="2">
        <v>905</v>
      </c>
      <c r="AA257" s="2">
        <v>910</v>
      </c>
      <c r="AB257" s="2">
        <v>974</v>
      </c>
      <c r="AC257" s="2">
        <v>1049</v>
      </c>
      <c r="AD257" s="2">
        <v>1153</v>
      </c>
      <c r="AE257" s="2">
        <v>0</v>
      </c>
      <c r="AF257" s="2">
        <v>0</v>
      </c>
      <c r="AG257" s="2">
        <v>0</v>
      </c>
      <c r="AH257" s="2">
        <v>3.1</v>
      </c>
      <c r="AI257" s="2">
        <v>2.8</v>
      </c>
      <c r="AJ257" s="2">
        <v>2.9</v>
      </c>
      <c r="AK257" s="2">
        <v>2.9</v>
      </c>
      <c r="AL257" s="2">
        <v>2.9</v>
      </c>
      <c r="AM257" s="2">
        <v>3.1</v>
      </c>
      <c r="AN257" s="2">
        <v>3.1</v>
      </c>
      <c r="AO257" s="2">
        <v>3.2</v>
      </c>
      <c r="AP257" s="2">
        <v>3.3</v>
      </c>
      <c r="AQ257" s="2">
        <v>3.4</v>
      </c>
      <c r="AR257" s="2">
        <v>3.6</v>
      </c>
      <c r="AS257" s="2">
        <v>3.8</v>
      </c>
      <c r="AT257" s="2">
        <v>0</v>
      </c>
      <c r="AU257" s="2">
        <v>0</v>
      </c>
      <c r="AV257" s="2">
        <v>0</v>
      </c>
    </row>
    <row r="258" spans="2:48">
      <c r="B258" t="str">
        <f>C242</f>
        <v>07 Vestfold (-2019)</v>
      </c>
      <c r="C258" s="10" t="s">
        <v>737</v>
      </c>
      <c r="D258" s="2">
        <v>2492</v>
      </c>
      <c r="E258" s="2">
        <v>2889</v>
      </c>
      <c r="F258" s="2">
        <v>1930</v>
      </c>
      <c r="G258" s="2">
        <v>1721</v>
      </c>
      <c r="H258" s="2">
        <v>2038</v>
      </c>
      <c r="I258" s="2">
        <v>2450</v>
      </c>
      <c r="J258" s="2">
        <v>2368</v>
      </c>
      <c r="K258" s="2">
        <v>2446</v>
      </c>
      <c r="L258" s="2">
        <v>2743</v>
      </c>
      <c r="M258" s="2">
        <v>2524</v>
      </c>
      <c r="N258" s="2">
        <v>2441</v>
      </c>
      <c r="O258" s="2">
        <v>1847</v>
      </c>
      <c r="P258" s="2">
        <v>0</v>
      </c>
      <c r="Q258" s="2">
        <v>0</v>
      </c>
      <c r="R258" s="2">
        <v>0</v>
      </c>
      <c r="S258" s="2">
        <v>1071</v>
      </c>
      <c r="T258" s="2">
        <v>1098</v>
      </c>
      <c r="U258" s="2">
        <v>746</v>
      </c>
      <c r="V258" s="2">
        <v>703</v>
      </c>
      <c r="W258" s="2">
        <v>712</v>
      </c>
      <c r="X258" s="2">
        <v>730</v>
      </c>
      <c r="Y258" s="2">
        <v>721</v>
      </c>
      <c r="Z258" s="2">
        <v>750</v>
      </c>
      <c r="AA258" s="2">
        <v>790</v>
      </c>
      <c r="AB258" s="2">
        <v>704</v>
      </c>
      <c r="AC258" s="2">
        <v>710</v>
      </c>
      <c r="AD258" s="2">
        <v>555</v>
      </c>
      <c r="AE258" s="2">
        <v>0</v>
      </c>
      <c r="AF258" s="2">
        <v>0</v>
      </c>
      <c r="AG258" s="2">
        <v>0</v>
      </c>
      <c r="AH258" s="2">
        <v>1.5</v>
      </c>
      <c r="AI258" s="2">
        <v>1.5</v>
      </c>
      <c r="AJ258" s="2">
        <v>1</v>
      </c>
      <c r="AK258" s="2">
        <v>0.9</v>
      </c>
      <c r="AL258" s="2">
        <v>0.8</v>
      </c>
      <c r="AM258" s="2">
        <v>0.9</v>
      </c>
      <c r="AN258" s="2">
        <v>0.9</v>
      </c>
      <c r="AO258" s="2">
        <v>0.8</v>
      </c>
      <c r="AP258" s="2">
        <v>0.8</v>
      </c>
      <c r="AQ258" s="2">
        <v>0.7</v>
      </c>
      <c r="AR258" s="2">
        <v>0.7</v>
      </c>
      <c r="AS258" s="2">
        <v>0.7</v>
      </c>
      <c r="AT258" s="2">
        <v>0</v>
      </c>
      <c r="AU258" s="2">
        <v>0</v>
      </c>
      <c r="AV258" s="2">
        <v>0</v>
      </c>
    </row>
    <row r="259" spans="2:48">
      <c r="B259" t="str">
        <f>C242</f>
        <v>07 Vestfold (-2019)</v>
      </c>
      <c r="C259" s="10" t="s">
        <v>734</v>
      </c>
      <c r="D259" s="2">
        <v>807</v>
      </c>
      <c r="E259" s="2">
        <v>1487</v>
      </c>
      <c r="F259" s="2">
        <v>1427</v>
      </c>
      <c r="G259" s="2">
        <v>1619</v>
      </c>
      <c r="H259" s="2">
        <v>1789</v>
      </c>
      <c r="I259" s="2">
        <v>1312</v>
      </c>
      <c r="J259" s="2">
        <v>1185</v>
      </c>
      <c r="K259" s="2">
        <v>1573</v>
      </c>
      <c r="L259" s="2">
        <v>1437</v>
      </c>
      <c r="M259" s="2">
        <v>1347</v>
      </c>
      <c r="N259" s="2">
        <v>992</v>
      </c>
      <c r="O259" s="2">
        <v>1017</v>
      </c>
      <c r="P259" s="2">
        <v>0</v>
      </c>
      <c r="Q259" s="2">
        <v>0</v>
      </c>
      <c r="R259" s="2">
        <v>0</v>
      </c>
      <c r="S259" s="2">
        <v>467</v>
      </c>
      <c r="T259" s="2">
        <v>446</v>
      </c>
      <c r="U259" s="2">
        <v>1938</v>
      </c>
      <c r="V259" s="2">
        <v>2162</v>
      </c>
      <c r="W259" s="2">
        <v>2450</v>
      </c>
      <c r="X259" s="2">
        <v>1019</v>
      </c>
      <c r="Y259" s="2">
        <v>728</v>
      </c>
      <c r="Z259" s="2">
        <v>791</v>
      </c>
      <c r="AA259" s="2">
        <v>848</v>
      </c>
      <c r="AB259" s="2">
        <v>847</v>
      </c>
      <c r="AC259" s="2">
        <v>645</v>
      </c>
      <c r="AD259" s="2">
        <v>740</v>
      </c>
      <c r="AE259" s="2">
        <v>0</v>
      </c>
      <c r="AF259" s="2">
        <v>0</v>
      </c>
      <c r="AG259" s="2">
        <v>0</v>
      </c>
      <c r="AH259" s="2">
        <v>0.8</v>
      </c>
      <c r="AI259" s="2">
        <v>0.8</v>
      </c>
      <c r="AJ259" s="2">
        <v>3.4</v>
      </c>
      <c r="AK259" s="2">
        <v>3.9</v>
      </c>
      <c r="AL259" s="2">
        <v>4.0999999999999996</v>
      </c>
      <c r="AM259" s="2">
        <v>1.1000000000000001</v>
      </c>
      <c r="AN259" s="2">
        <v>1.4</v>
      </c>
      <c r="AO259" s="2">
        <v>1.5</v>
      </c>
      <c r="AP259" s="2">
        <v>1.6</v>
      </c>
      <c r="AQ259" s="2">
        <v>1.6</v>
      </c>
      <c r="AR259" s="2">
        <v>1</v>
      </c>
      <c r="AS259" s="2">
        <v>1.1000000000000001</v>
      </c>
      <c r="AT259" s="2">
        <v>0</v>
      </c>
      <c r="AU259" s="2">
        <v>0</v>
      </c>
      <c r="AV259" s="2">
        <v>0</v>
      </c>
    </row>
    <row r="260" spans="2:48">
      <c r="B260" t="str">
        <f>C242</f>
        <v>07 Vestfold (-2019)</v>
      </c>
      <c r="C260" s="10" t="s">
        <v>731</v>
      </c>
      <c r="D260" s="2">
        <v>713</v>
      </c>
      <c r="E260" s="2">
        <v>872</v>
      </c>
      <c r="F260" s="2">
        <v>837</v>
      </c>
      <c r="G260" s="2">
        <v>862</v>
      </c>
      <c r="H260" s="2">
        <v>803</v>
      </c>
      <c r="I260" s="2">
        <v>855</v>
      </c>
      <c r="J260" s="2">
        <v>892</v>
      </c>
      <c r="K260" s="2">
        <v>1039</v>
      </c>
      <c r="L260" s="2">
        <v>1003</v>
      </c>
      <c r="M260" s="2">
        <v>1179</v>
      </c>
      <c r="N260" s="2">
        <v>1150</v>
      </c>
      <c r="O260" s="2">
        <v>1139</v>
      </c>
      <c r="P260" s="2">
        <v>0</v>
      </c>
      <c r="Q260" s="2">
        <v>0</v>
      </c>
      <c r="R260" s="2">
        <v>0</v>
      </c>
      <c r="S260" s="2">
        <v>235</v>
      </c>
      <c r="T260" s="2">
        <v>315</v>
      </c>
      <c r="U260" s="2">
        <v>311</v>
      </c>
      <c r="V260" s="2">
        <v>362</v>
      </c>
      <c r="W260" s="2">
        <v>363</v>
      </c>
      <c r="X260" s="2">
        <v>383</v>
      </c>
      <c r="Y260" s="2">
        <v>417</v>
      </c>
      <c r="Z260" s="2">
        <v>438</v>
      </c>
      <c r="AA260" s="2">
        <v>457</v>
      </c>
      <c r="AB260" s="2">
        <v>494</v>
      </c>
      <c r="AC260" s="2">
        <v>524</v>
      </c>
      <c r="AD260" s="2">
        <v>610</v>
      </c>
      <c r="AE260" s="2">
        <v>0</v>
      </c>
      <c r="AF260" s="2">
        <v>0</v>
      </c>
      <c r="AG260" s="2">
        <v>0</v>
      </c>
      <c r="AH260" s="2">
        <v>0.5</v>
      </c>
      <c r="AI260" s="2">
        <v>0.6</v>
      </c>
      <c r="AJ260" s="2">
        <v>0.7</v>
      </c>
      <c r="AK260" s="2">
        <v>0.7</v>
      </c>
      <c r="AL260" s="2">
        <v>0.7</v>
      </c>
      <c r="AM260" s="2">
        <v>0.7</v>
      </c>
      <c r="AN260" s="2">
        <v>0.7</v>
      </c>
      <c r="AO260" s="2">
        <v>0.7</v>
      </c>
      <c r="AP260" s="2">
        <v>0.7</v>
      </c>
      <c r="AQ260" s="2">
        <v>0.7</v>
      </c>
      <c r="AR260" s="2">
        <v>0.8</v>
      </c>
      <c r="AS260" s="2">
        <v>0.9</v>
      </c>
      <c r="AT260" s="2">
        <v>0</v>
      </c>
      <c r="AU260" s="2">
        <v>0</v>
      </c>
      <c r="AV260" s="2">
        <v>0</v>
      </c>
    </row>
    <row r="261" spans="2:48">
      <c r="B261" t="str">
        <f>C242</f>
        <v>07 Vestfold (-2019)</v>
      </c>
      <c r="C261" s="10" t="s">
        <v>715</v>
      </c>
      <c r="D261" s="2">
        <v>629</v>
      </c>
      <c r="E261" s="2">
        <v>585</v>
      </c>
      <c r="F261" s="2">
        <v>663</v>
      </c>
      <c r="G261" s="2">
        <v>618</v>
      </c>
      <c r="H261" s="2">
        <v>588</v>
      </c>
      <c r="I261" s="2">
        <v>524</v>
      </c>
      <c r="J261" s="2">
        <v>672</v>
      </c>
      <c r="K261" s="2">
        <v>832</v>
      </c>
      <c r="L261" s="2">
        <v>765</v>
      </c>
      <c r="M261" s="2">
        <v>753</v>
      </c>
      <c r="N261" s="2">
        <v>616</v>
      </c>
      <c r="O261" s="2">
        <v>815</v>
      </c>
      <c r="P261" s="2">
        <v>0</v>
      </c>
      <c r="Q261" s="2">
        <v>0</v>
      </c>
      <c r="R261" s="2">
        <v>0</v>
      </c>
      <c r="S261" s="2">
        <v>256</v>
      </c>
      <c r="T261" s="2">
        <v>252</v>
      </c>
      <c r="U261" s="2">
        <v>267</v>
      </c>
      <c r="V261" s="2">
        <v>278</v>
      </c>
      <c r="W261" s="2">
        <v>194</v>
      </c>
      <c r="X261" s="2">
        <v>199</v>
      </c>
      <c r="Y261" s="2">
        <v>212</v>
      </c>
      <c r="Z261" s="2">
        <v>253</v>
      </c>
      <c r="AA261" s="2">
        <v>257</v>
      </c>
      <c r="AB261" s="2">
        <v>273</v>
      </c>
      <c r="AC261" s="2">
        <v>295</v>
      </c>
      <c r="AD261" s="2">
        <v>304</v>
      </c>
      <c r="AE261" s="2">
        <v>0</v>
      </c>
      <c r="AF261" s="2">
        <v>0</v>
      </c>
      <c r="AG261" s="2">
        <v>0</v>
      </c>
      <c r="AH261" s="2">
        <v>2</v>
      </c>
      <c r="AI261" s="2">
        <v>2</v>
      </c>
      <c r="AJ261" s="2">
        <v>1.9</v>
      </c>
      <c r="AK261" s="2">
        <v>1.9</v>
      </c>
      <c r="AL261" s="2">
        <v>1.8</v>
      </c>
      <c r="AM261" s="2">
        <v>1.7</v>
      </c>
      <c r="AN261" s="2">
        <v>1.7</v>
      </c>
      <c r="AO261" s="2">
        <v>1.9</v>
      </c>
      <c r="AP261" s="2">
        <v>1.9</v>
      </c>
      <c r="AQ261" s="2">
        <v>2</v>
      </c>
      <c r="AR261" s="2">
        <v>2</v>
      </c>
      <c r="AS261" s="2">
        <v>1.9</v>
      </c>
      <c r="AT261" s="2">
        <v>0</v>
      </c>
      <c r="AU261" s="2">
        <v>0</v>
      </c>
      <c r="AV261" s="2">
        <v>0</v>
      </c>
    </row>
    <row r="262" spans="2:48">
      <c r="B262" t="str">
        <f>C242</f>
        <v>07 Vestfold (-2019)</v>
      </c>
      <c r="C262" s="10" t="s">
        <v>96</v>
      </c>
      <c r="D262" s="2">
        <v>437</v>
      </c>
      <c r="E262" s="2">
        <v>544</v>
      </c>
      <c r="F262" s="2">
        <v>525</v>
      </c>
      <c r="G262" s="2">
        <v>513</v>
      </c>
      <c r="H262" s="2">
        <v>403</v>
      </c>
      <c r="I262" s="2">
        <v>487</v>
      </c>
      <c r="J262" s="2">
        <v>483</v>
      </c>
      <c r="K262" s="2">
        <v>535</v>
      </c>
      <c r="L262" s="2">
        <v>523</v>
      </c>
      <c r="M262" s="2">
        <v>508</v>
      </c>
      <c r="N262" s="2">
        <v>508</v>
      </c>
      <c r="O262" s="2">
        <v>475</v>
      </c>
      <c r="P262" s="2">
        <v>0</v>
      </c>
      <c r="Q262" s="2">
        <v>0</v>
      </c>
      <c r="R262" s="2">
        <v>0</v>
      </c>
      <c r="S262" s="2">
        <v>385</v>
      </c>
      <c r="T262" s="2">
        <v>386</v>
      </c>
      <c r="U262" s="2">
        <v>352</v>
      </c>
      <c r="V262" s="2">
        <v>340</v>
      </c>
      <c r="W262" s="2">
        <v>373</v>
      </c>
      <c r="X262" s="2">
        <v>386</v>
      </c>
      <c r="Y262" s="2">
        <v>396</v>
      </c>
      <c r="Z262" s="2">
        <v>434</v>
      </c>
      <c r="AA262" s="2">
        <v>429</v>
      </c>
      <c r="AB262" s="2">
        <v>410</v>
      </c>
      <c r="AC262" s="2">
        <v>401</v>
      </c>
      <c r="AD262" s="2">
        <v>389</v>
      </c>
      <c r="AE262" s="2">
        <v>0</v>
      </c>
      <c r="AF262" s="2">
        <v>0</v>
      </c>
      <c r="AG262" s="2">
        <v>0</v>
      </c>
      <c r="AH262" s="2">
        <v>1.1000000000000001</v>
      </c>
      <c r="AI262" s="2">
        <v>1.1000000000000001</v>
      </c>
      <c r="AJ262" s="2">
        <v>1</v>
      </c>
      <c r="AK262" s="2">
        <v>1</v>
      </c>
      <c r="AL262" s="2">
        <v>1</v>
      </c>
      <c r="AM262" s="2">
        <v>1</v>
      </c>
      <c r="AN262" s="2">
        <v>0.9</v>
      </c>
      <c r="AO262" s="2">
        <v>1</v>
      </c>
      <c r="AP262" s="2">
        <v>1</v>
      </c>
      <c r="AQ262" s="2">
        <v>0.9</v>
      </c>
      <c r="AR262" s="2">
        <v>0.9</v>
      </c>
      <c r="AS262" s="2">
        <v>0.7</v>
      </c>
      <c r="AT262" s="2">
        <v>0</v>
      </c>
      <c r="AU262" s="2">
        <v>0</v>
      </c>
      <c r="AV262" s="2">
        <v>0</v>
      </c>
    </row>
    <row r="263" spans="2:48">
      <c r="B263" t="str">
        <f>C242</f>
        <v>07 Vestfold (-2019)</v>
      </c>
      <c r="C263" s="10" t="s">
        <v>716</v>
      </c>
      <c r="D263" s="2">
        <v>287</v>
      </c>
      <c r="E263" s="2">
        <v>368</v>
      </c>
      <c r="F263" s="2">
        <v>313</v>
      </c>
      <c r="G263" s="2">
        <v>315</v>
      </c>
      <c r="H263" s="2">
        <v>343</v>
      </c>
      <c r="I263" s="2">
        <v>419</v>
      </c>
      <c r="J263" s="2">
        <v>412</v>
      </c>
      <c r="K263" s="2">
        <v>443</v>
      </c>
      <c r="L263" s="2">
        <v>371</v>
      </c>
      <c r="M263" s="2">
        <v>391</v>
      </c>
      <c r="N263" s="2">
        <v>370</v>
      </c>
      <c r="O263" s="2">
        <v>412</v>
      </c>
      <c r="P263" s="2">
        <v>0</v>
      </c>
      <c r="Q263" s="2">
        <v>0</v>
      </c>
      <c r="R263" s="2">
        <v>0</v>
      </c>
      <c r="S263" s="2">
        <v>287</v>
      </c>
      <c r="T263" s="2">
        <v>160</v>
      </c>
      <c r="U263" s="2">
        <v>149</v>
      </c>
      <c r="V263" s="2">
        <v>167</v>
      </c>
      <c r="W263" s="2">
        <v>165</v>
      </c>
      <c r="X263" s="2">
        <v>173</v>
      </c>
      <c r="Y263" s="2">
        <v>184</v>
      </c>
      <c r="Z263" s="2">
        <v>178</v>
      </c>
      <c r="AA263" s="2">
        <v>175</v>
      </c>
      <c r="AB263" s="2">
        <v>183</v>
      </c>
      <c r="AC263" s="2">
        <v>183</v>
      </c>
      <c r="AD263" s="2">
        <v>184</v>
      </c>
      <c r="AE263" s="2">
        <v>0</v>
      </c>
      <c r="AF263" s="2">
        <v>0</v>
      </c>
      <c r="AG263" s="2">
        <v>0</v>
      </c>
      <c r="AH263" s="2">
        <v>0.6</v>
      </c>
      <c r="AI263" s="2">
        <v>0.3</v>
      </c>
      <c r="AJ263" s="2">
        <v>0.3</v>
      </c>
      <c r="AK263" s="2">
        <v>0.3</v>
      </c>
      <c r="AL263" s="2">
        <v>0.3</v>
      </c>
      <c r="AM263" s="2">
        <v>0.3</v>
      </c>
      <c r="AN263" s="2">
        <v>0.3</v>
      </c>
      <c r="AO263" s="2">
        <v>0.3</v>
      </c>
      <c r="AP263" s="2">
        <v>0.3</v>
      </c>
      <c r="AQ263" s="2">
        <v>0.2</v>
      </c>
      <c r="AR263" s="2">
        <v>0.3</v>
      </c>
      <c r="AS263" s="2">
        <v>0.3</v>
      </c>
      <c r="AT263" s="2">
        <v>0</v>
      </c>
      <c r="AU263" s="2">
        <v>0</v>
      </c>
      <c r="AV263" s="2">
        <v>0</v>
      </c>
    </row>
    <row r="264" spans="2:48">
      <c r="B264" t="str">
        <f>C242</f>
        <v>07 Vestfold (-2019)</v>
      </c>
      <c r="C264" s="10" t="s">
        <v>733</v>
      </c>
      <c r="D264" s="2">
        <v>0</v>
      </c>
      <c r="E264" s="2">
        <v>0</v>
      </c>
      <c r="F264" s="2">
        <v>0</v>
      </c>
      <c r="G264" s="2">
        <v>0</v>
      </c>
      <c r="H264" s="2">
        <v>0</v>
      </c>
      <c r="I264" s="2">
        <v>0</v>
      </c>
      <c r="J264" s="2">
        <v>0</v>
      </c>
      <c r="K264" s="2">
        <v>0</v>
      </c>
      <c r="L264" s="2">
        <v>0</v>
      </c>
      <c r="M264" s="2">
        <v>0</v>
      </c>
      <c r="N264" s="2">
        <v>0</v>
      </c>
      <c r="O264" s="2">
        <v>0</v>
      </c>
      <c r="P264" s="2">
        <v>0</v>
      </c>
      <c r="Q264" s="2">
        <v>0</v>
      </c>
      <c r="R264" s="2">
        <v>0</v>
      </c>
      <c r="S264" s="2">
        <v>0</v>
      </c>
      <c r="T264" s="2">
        <v>0</v>
      </c>
      <c r="U264" s="2">
        <v>0</v>
      </c>
      <c r="V264" s="2">
        <v>0</v>
      </c>
      <c r="W264" s="2">
        <v>0</v>
      </c>
      <c r="X264" s="2">
        <v>0</v>
      </c>
      <c r="Y264" s="2">
        <v>0</v>
      </c>
      <c r="Z264" s="2">
        <v>0</v>
      </c>
      <c r="AA264" s="2">
        <v>0</v>
      </c>
      <c r="AB264" s="2">
        <v>0</v>
      </c>
      <c r="AC264" s="2">
        <v>0</v>
      </c>
      <c r="AD264" s="2">
        <v>0</v>
      </c>
      <c r="AE264" s="2">
        <v>0</v>
      </c>
      <c r="AF264" s="2">
        <v>0</v>
      </c>
      <c r="AG264" s="2">
        <v>0</v>
      </c>
      <c r="AH264" s="2">
        <v>0</v>
      </c>
      <c r="AI264" s="2">
        <v>0</v>
      </c>
      <c r="AJ264" s="2">
        <v>0</v>
      </c>
      <c r="AK264" s="2">
        <v>0</v>
      </c>
      <c r="AL264" s="2">
        <v>0</v>
      </c>
      <c r="AM264" s="2">
        <v>0</v>
      </c>
      <c r="AN264" s="2">
        <v>0</v>
      </c>
      <c r="AO264" s="2">
        <v>0</v>
      </c>
      <c r="AP264" s="2">
        <v>0</v>
      </c>
      <c r="AQ264" s="2">
        <v>0</v>
      </c>
      <c r="AR264" s="2">
        <v>0</v>
      </c>
      <c r="AS264" s="2">
        <v>0</v>
      </c>
      <c r="AT264" s="2">
        <v>0</v>
      </c>
      <c r="AU264" s="2">
        <v>0</v>
      </c>
      <c r="AV264" s="2">
        <v>0</v>
      </c>
    </row>
    <row r="265" spans="2:48">
      <c r="B265" t="str">
        <f>C242</f>
        <v>07 Vestfold (-2019)</v>
      </c>
      <c r="C265" s="10" t="s">
        <v>128</v>
      </c>
      <c r="D265" s="2">
        <v>0</v>
      </c>
      <c r="E265" s="2">
        <v>0</v>
      </c>
      <c r="F265" s="2">
        <v>0</v>
      </c>
      <c r="G265" s="2">
        <v>0</v>
      </c>
      <c r="H265" s="2">
        <v>0</v>
      </c>
      <c r="I265" s="2">
        <v>0</v>
      </c>
      <c r="J265" s="2">
        <v>0</v>
      </c>
      <c r="K265" s="2">
        <v>0</v>
      </c>
      <c r="L265" s="2">
        <v>0</v>
      </c>
      <c r="M265" s="2">
        <v>0</v>
      </c>
      <c r="N265" s="2">
        <v>0</v>
      </c>
      <c r="O265" s="2">
        <v>0</v>
      </c>
      <c r="P265" s="2">
        <v>0</v>
      </c>
      <c r="Q265" s="2">
        <v>0</v>
      </c>
      <c r="R265" s="2">
        <v>0</v>
      </c>
      <c r="S265" s="2">
        <v>0</v>
      </c>
      <c r="T265" s="2">
        <v>0</v>
      </c>
      <c r="U265" s="2">
        <v>0</v>
      </c>
      <c r="V265" s="2">
        <v>0</v>
      </c>
      <c r="W265" s="2">
        <v>0</v>
      </c>
      <c r="X265" s="2">
        <v>0</v>
      </c>
      <c r="Y265" s="2">
        <v>0</v>
      </c>
      <c r="Z265" s="2">
        <v>0</v>
      </c>
      <c r="AA265" s="2">
        <v>0</v>
      </c>
      <c r="AB265" s="2">
        <v>0</v>
      </c>
      <c r="AC265" s="2">
        <v>0</v>
      </c>
      <c r="AD265" s="2">
        <v>0</v>
      </c>
      <c r="AE265" s="2">
        <v>0</v>
      </c>
      <c r="AF265" s="2">
        <v>0</v>
      </c>
      <c r="AG265" s="2">
        <v>0</v>
      </c>
      <c r="AH265" s="2">
        <v>0</v>
      </c>
      <c r="AI265" s="2">
        <v>0</v>
      </c>
      <c r="AJ265" s="2">
        <v>0</v>
      </c>
      <c r="AK265" s="2">
        <v>0</v>
      </c>
      <c r="AL265" s="2">
        <v>0</v>
      </c>
      <c r="AM265" s="2">
        <v>0</v>
      </c>
      <c r="AN265" s="2">
        <v>0</v>
      </c>
      <c r="AO265" s="2">
        <v>0</v>
      </c>
      <c r="AP265" s="2">
        <v>0</v>
      </c>
      <c r="AQ265" s="2">
        <v>0</v>
      </c>
      <c r="AR265" s="2">
        <v>0</v>
      </c>
      <c r="AS265" s="2">
        <v>0</v>
      </c>
      <c r="AT265" s="2">
        <v>0</v>
      </c>
      <c r="AU265" s="2">
        <v>0</v>
      </c>
      <c r="AV265" s="2">
        <v>0</v>
      </c>
    </row>
    <row r="266" spans="2:48">
      <c r="B266" t="str">
        <f>C242</f>
        <v>07 Vestfold (-2019)</v>
      </c>
      <c r="C266" s="10" t="s">
        <v>744</v>
      </c>
      <c r="D266" s="2">
        <v>0</v>
      </c>
      <c r="E266" s="2">
        <v>0</v>
      </c>
      <c r="F266" s="2">
        <v>0</v>
      </c>
      <c r="G266" s="2">
        <v>0</v>
      </c>
      <c r="H266" s="2">
        <v>0</v>
      </c>
      <c r="I266" s="2">
        <v>0</v>
      </c>
      <c r="J266" s="2">
        <v>0</v>
      </c>
      <c r="K266" s="2">
        <v>0</v>
      </c>
      <c r="L266" s="2">
        <v>0</v>
      </c>
      <c r="M266" s="2">
        <v>0</v>
      </c>
      <c r="N266" s="2">
        <v>0</v>
      </c>
      <c r="O266" s="2">
        <v>0</v>
      </c>
      <c r="P266" s="2">
        <v>0</v>
      </c>
      <c r="Q266" s="2">
        <v>0</v>
      </c>
      <c r="R266" s="2">
        <v>0</v>
      </c>
      <c r="S266" s="2">
        <v>0</v>
      </c>
      <c r="T266" s="2">
        <v>0</v>
      </c>
      <c r="U266" s="2">
        <v>0</v>
      </c>
      <c r="V266" s="2">
        <v>0</v>
      </c>
      <c r="W266" s="2">
        <v>0</v>
      </c>
      <c r="X266" s="2">
        <v>0</v>
      </c>
      <c r="Y266" s="2">
        <v>0</v>
      </c>
      <c r="Z266" s="2">
        <v>0</v>
      </c>
      <c r="AA266" s="2">
        <v>0</v>
      </c>
      <c r="AB266" s="2">
        <v>0</v>
      </c>
      <c r="AC266" s="2">
        <v>0</v>
      </c>
      <c r="AD266" s="2">
        <v>0</v>
      </c>
      <c r="AE266" s="2">
        <v>0</v>
      </c>
      <c r="AF266" s="2">
        <v>0</v>
      </c>
      <c r="AG266" s="2">
        <v>0</v>
      </c>
      <c r="AH266" s="2">
        <v>0</v>
      </c>
      <c r="AI266" s="2">
        <v>0</v>
      </c>
      <c r="AJ266" s="2">
        <v>0</v>
      </c>
      <c r="AK266" s="2">
        <v>0</v>
      </c>
      <c r="AL266" s="2">
        <v>0</v>
      </c>
      <c r="AM266" s="2">
        <v>0</v>
      </c>
      <c r="AN266" s="2">
        <v>0</v>
      </c>
      <c r="AO266" s="2">
        <v>0</v>
      </c>
      <c r="AP266" s="2">
        <v>0</v>
      </c>
      <c r="AQ266" s="2">
        <v>0</v>
      </c>
      <c r="AR266" s="2">
        <v>0</v>
      </c>
      <c r="AS266" s="2">
        <v>0</v>
      </c>
      <c r="AT266" s="2">
        <v>0</v>
      </c>
      <c r="AU266" s="2">
        <v>0</v>
      </c>
      <c r="AV266" s="2">
        <v>0</v>
      </c>
    </row>
    <row r="267" spans="2:48">
      <c r="B267" t="str">
        <f>C242</f>
        <v>07 Vestfold (-2019)</v>
      </c>
      <c r="C267" s="10" t="s">
        <v>717</v>
      </c>
      <c r="D267" s="2">
        <v>28</v>
      </c>
      <c r="E267" s="2">
        <v>33</v>
      </c>
      <c r="F267" s="2">
        <v>27</v>
      </c>
      <c r="G267" s="2">
        <v>3</v>
      </c>
      <c r="H267" s="2">
        <v>5</v>
      </c>
      <c r="I267" s="2">
        <v>9</v>
      </c>
      <c r="J267" s="2">
        <v>13</v>
      </c>
      <c r="K267" s="2">
        <v>1</v>
      </c>
      <c r="L267" s="2">
        <v>5</v>
      </c>
      <c r="M267" s="2">
        <v>1</v>
      </c>
      <c r="N267" s="2">
        <v>0</v>
      </c>
      <c r="O267" s="2">
        <v>0</v>
      </c>
      <c r="P267" s="2">
        <v>0</v>
      </c>
      <c r="Q267" s="2">
        <v>0</v>
      </c>
      <c r="R267" s="2">
        <v>0</v>
      </c>
      <c r="S267" s="2">
        <v>26</v>
      </c>
      <c r="T267" s="2">
        <v>31</v>
      </c>
      <c r="U267" s="2">
        <v>21</v>
      </c>
      <c r="V267" s="2">
        <v>2</v>
      </c>
      <c r="W267" s="2">
        <v>3</v>
      </c>
      <c r="X267" s="2">
        <v>6</v>
      </c>
      <c r="Y267" s="2">
        <v>7</v>
      </c>
      <c r="Z267" s="2">
        <v>0</v>
      </c>
      <c r="AA267" s="2">
        <v>2</v>
      </c>
      <c r="AB267" s="2">
        <v>1</v>
      </c>
      <c r="AC267" s="2">
        <v>0</v>
      </c>
      <c r="AD267" s="2">
        <v>0</v>
      </c>
      <c r="AE267" s="2">
        <v>0</v>
      </c>
      <c r="AF267" s="2">
        <v>0</v>
      </c>
      <c r="AG267" s="2">
        <v>0</v>
      </c>
      <c r="AH267" s="2">
        <v>0</v>
      </c>
      <c r="AI267" s="2">
        <v>0</v>
      </c>
      <c r="AJ267" s="2">
        <v>0</v>
      </c>
      <c r="AK267" s="2">
        <v>0</v>
      </c>
      <c r="AL267" s="2">
        <v>0</v>
      </c>
      <c r="AM267" s="2">
        <v>0</v>
      </c>
      <c r="AN267" s="2">
        <v>0</v>
      </c>
      <c r="AO267" s="2">
        <v>0</v>
      </c>
      <c r="AP267" s="2">
        <v>0</v>
      </c>
      <c r="AQ267" s="2">
        <v>0</v>
      </c>
      <c r="AR267" s="2">
        <v>0</v>
      </c>
      <c r="AS267" s="2">
        <v>0</v>
      </c>
      <c r="AT267" s="2">
        <v>0</v>
      </c>
      <c r="AU267" s="2">
        <v>0</v>
      </c>
      <c r="AV267" s="2">
        <v>0</v>
      </c>
    </row>
    <row r="268" spans="2:48">
      <c r="B268" t="str">
        <f>C242</f>
        <v>07 Vestfold (-2019)</v>
      </c>
      <c r="C268" s="10" t="s">
        <v>2</v>
      </c>
      <c r="D268" s="2">
        <v>0</v>
      </c>
      <c r="E268" s="2">
        <v>0</v>
      </c>
      <c r="F268" s="2">
        <v>0</v>
      </c>
      <c r="G268" s="2">
        <v>0</v>
      </c>
      <c r="H268" s="2">
        <v>0</v>
      </c>
      <c r="I268" s="2">
        <v>0</v>
      </c>
      <c r="J268" s="2">
        <v>0</v>
      </c>
      <c r="K268" s="2">
        <v>0</v>
      </c>
      <c r="L268" s="2">
        <v>0</v>
      </c>
      <c r="M268" s="2">
        <v>0</v>
      </c>
      <c r="N268" s="2">
        <v>0</v>
      </c>
      <c r="O268" s="2">
        <v>0</v>
      </c>
      <c r="P268" s="2">
        <v>0</v>
      </c>
      <c r="Q268" s="2">
        <v>0</v>
      </c>
      <c r="R268" s="2">
        <v>0</v>
      </c>
      <c r="S268" s="2">
        <v>0</v>
      </c>
      <c r="T268" s="2">
        <v>0</v>
      </c>
      <c r="U268" s="2">
        <v>0</v>
      </c>
      <c r="V268" s="2">
        <v>0</v>
      </c>
      <c r="W268" s="2">
        <v>0</v>
      </c>
      <c r="X268" s="2">
        <v>0</v>
      </c>
      <c r="Y268" s="2">
        <v>0</v>
      </c>
      <c r="Z268" s="2">
        <v>0</v>
      </c>
      <c r="AA268" s="2">
        <v>0</v>
      </c>
      <c r="AB268" s="2">
        <v>0</v>
      </c>
      <c r="AC268" s="2">
        <v>0</v>
      </c>
      <c r="AD268" s="2">
        <v>0</v>
      </c>
      <c r="AE268" s="2">
        <v>0</v>
      </c>
      <c r="AF268" s="2">
        <v>0</v>
      </c>
      <c r="AG268" s="2">
        <v>0</v>
      </c>
      <c r="AH268" s="2">
        <v>0</v>
      </c>
      <c r="AI268" s="2">
        <v>0</v>
      </c>
      <c r="AJ268" s="2">
        <v>0</v>
      </c>
      <c r="AK268" s="2">
        <v>0</v>
      </c>
      <c r="AL268" s="2">
        <v>0</v>
      </c>
      <c r="AM268" s="2">
        <v>0</v>
      </c>
      <c r="AN268" s="2">
        <v>0</v>
      </c>
      <c r="AO268" s="2">
        <v>0</v>
      </c>
      <c r="AP268" s="2">
        <v>0</v>
      </c>
      <c r="AQ268" s="2">
        <v>0</v>
      </c>
      <c r="AR268" s="2">
        <v>0</v>
      </c>
      <c r="AS268" s="2">
        <v>0</v>
      </c>
      <c r="AT268" s="2">
        <v>0</v>
      </c>
      <c r="AU268" s="2">
        <v>0</v>
      </c>
      <c r="AV268" s="2">
        <v>0</v>
      </c>
    </row>
    <row r="269" spans="2:48">
      <c r="B269" t="str">
        <f>C269</f>
        <v>08 Telemark (-2019)</v>
      </c>
      <c r="C269" s="9" t="s">
        <v>751</v>
      </c>
      <c r="D269" s="2">
        <v>102201</v>
      </c>
      <c r="E269" s="2">
        <v>97700</v>
      </c>
      <c r="F269" s="2">
        <v>102890</v>
      </c>
      <c r="G269" s="2">
        <v>103370</v>
      </c>
      <c r="H269" s="2">
        <v>106327</v>
      </c>
      <c r="I269" s="2">
        <v>111300</v>
      </c>
      <c r="J269" s="2">
        <v>115239</v>
      </c>
      <c r="K269" s="2">
        <v>124472</v>
      </c>
      <c r="L269" s="2">
        <v>124739</v>
      </c>
      <c r="M269" s="2">
        <v>130625</v>
      </c>
      <c r="N269" s="2">
        <v>139479</v>
      </c>
      <c r="O269" s="2">
        <v>143631</v>
      </c>
      <c r="P269" s="2">
        <v>0</v>
      </c>
      <c r="Q269" s="2">
        <v>0</v>
      </c>
      <c r="R269" s="2">
        <v>0</v>
      </c>
      <c r="S269" s="2">
        <v>59743</v>
      </c>
      <c r="T269" s="2">
        <v>60633</v>
      </c>
      <c r="U269" s="2">
        <v>61744</v>
      </c>
      <c r="V269" s="2">
        <v>64381</v>
      </c>
      <c r="W269" s="2">
        <v>67907</v>
      </c>
      <c r="X269" s="2">
        <v>70558</v>
      </c>
      <c r="Y269" s="2">
        <v>73248</v>
      </c>
      <c r="Z269" s="2">
        <v>74571</v>
      </c>
      <c r="AA269" s="2">
        <v>77377</v>
      </c>
      <c r="AB269" s="2">
        <v>80143</v>
      </c>
      <c r="AC269" s="2">
        <v>82851</v>
      </c>
      <c r="AD269" s="2">
        <v>87490</v>
      </c>
      <c r="AE269" s="2">
        <v>0</v>
      </c>
      <c r="AF269" s="2">
        <v>0</v>
      </c>
      <c r="AG269" s="2">
        <v>0</v>
      </c>
      <c r="AH269" s="2">
        <v>154.99999999999997</v>
      </c>
      <c r="AI269" s="2">
        <v>154.5</v>
      </c>
      <c r="AJ269" s="2">
        <v>151.80000000000004</v>
      </c>
      <c r="AK269" s="2">
        <v>152.59999999999997</v>
      </c>
      <c r="AL269" s="2">
        <v>153.9</v>
      </c>
      <c r="AM269" s="2">
        <v>152.69999999999999</v>
      </c>
      <c r="AN269" s="2">
        <v>153.89999999999998</v>
      </c>
      <c r="AO269" s="2">
        <v>152.89999999999998</v>
      </c>
      <c r="AP269" s="2">
        <v>154.39999999999998</v>
      </c>
      <c r="AQ269" s="2">
        <v>156.39999999999998</v>
      </c>
      <c r="AR269" s="2">
        <v>154.19999999999996</v>
      </c>
      <c r="AS269" s="2">
        <v>154.69999999999996</v>
      </c>
      <c r="AT269" s="2">
        <v>0</v>
      </c>
      <c r="AU269" s="2">
        <v>0</v>
      </c>
      <c r="AV269" s="2">
        <v>0</v>
      </c>
    </row>
    <row r="270" spans="2:48">
      <c r="B270" t="str">
        <f>C269</f>
        <v>08 Telemark (-2019)</v>
      </c>
      <c r="C270" s="10" t="s">
        <v>713</v>
      </c>
      <c r="D270" s="2">
        <v>51183</v>
      </c>
      <c r="E270" s="2">
        <v>48884</v>
      </c>
      <c r="F270" s="2">
        <v>51472</v>
      </c>
      <c r="G270" s="2">
        <v>51737</v>
      </c>
      <c r="H270" s="2">
        <v>53232</v>
      </c>
      <c r="I270" s="2">
        <v>55740</v>
      </c>
      <c r="J270" s="2">
        <v>57692</v>
      </c>
      <c r="K270" s="2">
        <v>62342</v>
      </c>
      <c r="L270" s="2">
        <v>62442</v>
      </c>
      <c r="M270" s="2">
        <v>65409</v>
      </c>
      <c r="N270" s="2">
        <v>70772</v>
      </c>
      <c r="O270" s="2">
        <v>72842</v>
      </c>
      <c r="P270" s="2">
        <v>0</v>
      </c>
      <c r="Q270" s="2">
        <v>0</v>
      </c>
      <c r="R270" s="2">
        <v>0</v>
      </c>
      <c r="S270" s="2">
        <v>29917</v>
      </c>
      <c r="T270" s="2">
        <v>30351</v>
      </c>
      <c r="U270" s="2">
        <v>30900</v>
      </c>
      <c r="V270" s="2">
        <v>32223</v>
      </c>
      <c r="W270" s="2">
        <v>33992</v>
      </c>
      <c r="X270" s="2">
        <v>35318</v>
      </c>
      <c r="Y270" s="2">
        <v>36666</v>
      </c>
      <c r="Z270" s="2">
        <v>37331</v>
      </c>
      <c r="AA270" s="2">
        <v>38737</v>
      </c>
      <c r="AB270" s="2">
        <v>40119</v>
      </c>
      <c r="AC270" s="2">
        <v>42242</v>
      </c>
      <c r="AD270" s="2">
        <v>44616</v>
      </c>
      <c r="AE270" s="2">
        <v>0</v>
      </c>
      <c r="AF270" s="2">
        <v>0</v>
      </c>
      <c r="AG270" s="2">
        <v>0</v>
      </c>
      <c r="AH270" s="2">
        <v>77.599999999999994</v>
      </c>
      <c r="AI270" s="2">
        <v>77.5</v>
      </c>
      <c r="AJ270" s="2">
        <v>75.900000000000006</v>
      </c>
      <c r="AK270" s="2">
        <v>76.400000000000006</v>
      </c>
      <c r="AL270" s="2">
        <v>77</v>
      </c>
      <c r="AM270" s="2">
        <v>76.400000000000006</v>
      </c>
      <c r="AN270" s="2">
        <v>77.099999999999994</v>
      </c>
      <c r="AO270" s="2">
        <v>76.5</v>
      </c>
      <c r="AP270" s="2">
        <v>77.3</v>
      </c>
      <c r="AQ270" s="2">
        <v>78.3</v>
      </c>
      <c r="AR270" s="2">
        <v>78.8</v>
      </c>
      <c r="AS270" s="2">
        <v>79</v>
      </c>
      <c r="AT270" s="2">
        <v>0</v>
      </c>
      <c r="AU270" s="2">
        <v>0</v>
      </c>
      <c r="AV270" s="2">
        <v>0</v>
      </c>
    </row>
    <row r="271" spans="2:48">
      <c r="B271" t="str">
        <f>C269</f>
        <v>08 Telemark (-2019)</v>
      </c>
      <c r="C271" s="10" t="s">
        <v>742</v>
      </c>
      <c r="D271" s="2">
        <v>7185</v>
      </c>
      <c r="E271" s="2">
        <v>7558</v>
      </c>
      <c r="F271" s="2">
        <v>7888</v>
      </c>
      <c r="G271" s="2">
        <v>8512</v>
      </c>
      <c r="H271" s="2">
        <v>9165</v>
      </c>
      <c r="I271" s="2">
        <v>9493</v>
      </c>
      <c r="J271" s="2">
        <v>10009</v>
      </c>
      <c r="K271" s="2">
        <v>10586</v>
      </c>
      <c r="L271" s="2">
        <v>10810</v>
      </c>
      <c r="M271" s="2">
        <v>11268</v>
      </c>
      <c r="N271" s="2">
        <v>11708</v>
      </c>
      <c r="O271" s="2">
        <v>12046</v>
      </c>
      <c r="P271" s="2">
        <v>0</v>
      </c>
      <c r="Q271" s="2">
        <v>0</v>
      </c>
      <c r="R271" s="2">
        <v>0</v>
      </c>
      <c r="S271" s="2">
        <v>6538</v>
      </c>
      <c r="T271" s="2">
        <v>6938</v>
      </c>
      <c r="U271" s="2">
        <v>7063</v>
      </c>
      <c r="V271" s="2">
        <v>7613</v>
      </c>
      <c r="W271" s="2">
        <v>8188</v>
      </c>
      <c r="X271" s="2">
        <v>8492</v>
      </c>
      <c r="Y271" s="2">
        <v>8914</v>
      </c>
      <c r="Z271" s="2">
        <v>9473</v>
      </c>
      <c r="AA271" s="2">
        <v>9710</v>
      </c>
      <c r="AB271" s="2">
        <v>10079</v>
      </c>
      <c r="AC271" s="2">
        <v>10534</v>
      </c>
      <c r="AD271" s="2">
        <v>10872</v>
      </c>
      <c r="AE271" s="2">
        <v>0</v>
      </c>
      <c r="AF271" s="2">
        <v>0</v>
      </c>
      <c r="AG271" s="2">
        <v>0</v>
      </c>
      <c r="AH271" s="2">
        <v>19</v>
      </c>
      <c r="AI271" s="2">
        <v>19.3</v>
      </c>
      <c r="AJ271" s="2">
        <v>18.899999999999999</v>
      </c>
      <c r="AK271" s="2">
        <v>19.5</v>
      </c>
      <c r="AL271" s="2">
        <v>19.8</v>
      </c>
      <c r="AM271" s="2">
        <v>19.8</v>
      </c>
      <c r="AN271" s="2">
        <v>20.5</v>
      </c>
      <c r="AO271" s="2">
        <v>20.5</v>
      </c>
      <c r="AP271" s="2">
        <v>20.7</v>
      </c>
      <c r="AQ271" s="2">
        <v>20.9</v>
      </c>
      <c r="AR271" s="2">
        <v>20.7</v>
      </c>
      <c r="AS271" s="2">
        <v>20.6</v>
      </c>
      <c r="AT271" s="2">
        <v>0</v>
      </c>
      <c r="AU271" s="2">
        <v>0</v>
      </c>
      <c r="AV271" s="2">
        <v>0</v>
      </c>
    </row>
    <row r="272" spans="2:48">
      <c r="B272" t="str">
        <f>C269</f>
        <v>08 Telemark (-2019)</v>
      </c>
      <c r="C272" s="10" t="s">
        <v>3</v>
      </c>
      <c r="D272" s="2">
        <v>9617</v>
      </c>
      <c r="E272" s="2">
        <v>8464</v>
      </c>
      <c r="F272" s="2">
        <v>8786</v>
      </c>
      <c r="G272" s="2">
        <v>8033</v>
      </c>
      <c r="H272" s="2">
        <v>7245</v>
      </c>
      <c r="I272" s="2">
        <v>8608</v>
      </c>
      <c r="J272" s="2">
        <v>8230</v>
      </c>
      <c r="K272" s="2">
        <v>9927</v>
      </c>
      <c r="L272" s="2">
        <v>8675</v>
      </c>
      <c r="M272" s="2">
        <v>9508</v>
      </c>
      <c r="N272" s="2">
        <v>9370</v>
      </c>
      <c r="O272" s="2">
        <v>10055</v>
      </c>
      <c r="P272" s="2">
        <v>0</v>
      </c>
      <c r="Q272" s="2">
        <v>0</v>
      </c>
      <c r="R272" s="2">
        <v>0</v>
      </c>
      <c r="S272" s="2">
        <v>5009</v>
      </c>
      <c r="T272" s="2">
        <v>4870</v>
      </c>
      <c r="U272" s="2">
        <v>4845</v>
      </c>
      <c r="V272" s="2">
        <v>4938</v>
      </c>
      <c r="W272" s="2">
        <v>4917</v>
      </c>
      <c r="X272" s="2">
        <v>5029</v>
      </c>
      <c r="Y272" s="2">
        <v>5184</v>
      </c>
      <c r="Z272" s="2">
        <v>5138</v>
      </c>
      <c r="AA272" s="2">
        <v>5406</v>
      </c>
      <c r="AB272" s="2">
        <v>5444</v>
      </c>
      <c r="AC272" s="2">
        <v>5974</v>
      </c>
      <c r="AD272" s="2">
        <v>6599</v>
      </c>
      <c r="AE272" s="2">
        <v>0</v>
      </c>
      <c r="AF272" s="2">
        <v>0</v>
      </c>
      <c r="AG272" s="2">
        <v>0</v>
      </c>
      <c r="AH272" s="2">
        <v>9.1</v>
      </c>
      <c r="AI272" s="2">
        <v>9.1999999999999993</v>
      </c>
      <c r="AJ272" s="2">
        <v>8.6</v>
      </c>
      <c r="AK272" s="2">
        <v>8.6999999999999993</v>
      </c>
      <c r="AL272" s="2">
        <v>8.1999999999999993</v>
      </c>
      <c r="AM272" s="2">
        <v>8</v>
      </c>
      <c r="AN272" s="2">
        <v>8</v>
      </c>
      <c r="AO272" s="2">
        <v>8</v>
      </c>
      <c r="AP272" s="2">
        <v>7.9</v>
      </c>
      <c r="AQ272" s="2">
        <v>7.7</v>
      </c>
      <c r="AR272" s="2">
        <v>8</v>
      </c>
      <c r="AS272" s="2">
        <v>8.3000000000000007</v>
      </c>
      <c r="AT272" s="2">
        <v>0</v>
      </c>
      <c r="AU272" s="2">
        <v>0</v>
      </c>
      <c r="AV272" s="2">
        <v>0</v>
      </c>
    </row>
    <row r="273" spans="2:48">
      <c r="B273" t="str">
        <f>C269</f>
        <v>08 Telemark (-2019)</v>
      </c>
      <c r="C273" s="10" t="s">
        <v>732</v>
      </c>
      <c r="D273" s="2">
        <v>4518</v>
      </c>
      <c r="E273" s="2">
        <v>4264</v>
      </c>
      <c r="F273" s="2">
        <v>4360</v>
      </c>
      <c r="G273" s="2">
        <v>4428</v>
      </c>
      <c r="H273" s="2">
        <v>4687</v>
      </c>
      <c r="I273" s="2">
        <v>4575</v>
      </c>
      <c r="J273" s="2">
        <v>4814</v>
      </c>
      <c r="K273" s="2">
        <v>5530</v>
      </c>
      <c r="L273" s="2">
        <v>5744</v>
      </c>
      <c r="M273" s="2">
        <v>5785</v>
      </c>
      <c r="N273" s="2">
        <v>6494</v>
      </c>
      <c r="O273" s="2">
        <v>6543</v>
      </c>
      <c r="P273" s="2">
        <v>0</v>
      </c>
      <c r="Q273" s="2">
        <v>0</v>
      </c>
      <c r="R273" s="2">
        <v>0</v>
      </c>
      <c r="S273" s="2">
        <v>3386</v>
      </c>
      <c r="T273" s="2">
        <v>3339</v>
      </c>
      <c r="U273" s="2">
        <v>3414</v>
      </c>
      <c r="V273" s="2">
        <v>3532</v>
      </c>
      <c r="W273" s="2">
        <v>3719</v>
      </c>
      <c r="X273" s="2">
        <v>3925</v>
      </c>
      <c r="Y273" s="2">
        <v>3912</v>
      </c>
      <c r="Z273" s="2">
        <v>4083</v>
      </c>
      <c r="AA273" s="2">
        <v>4179</v>
      </c>
      <c r="AB273" s="2">
        <v>4248</v>
      </c>
      <c r="AC273" s="2">
        <v>4367</v>
      </c>
      <c r="AD273" s="2">
        <v>4571</v>
      </c>
      <c r="AE273" s="2">
        <v>0</v>
      </c>
      <c r="AF273" s="2">
        <v>0</v>
      </c>
      <c r="AG273" s="2">
        <v>0</v>
      </c>
      <c r="AH273" s="2">
        <v>11</v>
      </c>
      <c r="AI273" s="2">
        <v>10.8</v>
      </c>
      <c r="AJ273" s="2">
        <v>10.7</v>
      </c>
      <c r="AK273" s="2">
        <v>10.7</v>
      </c>
      <c r="AL273" s="2">
        <v>10.8</v>
      </c>
      <c r="AM273" s="2">
        <v>10.8</v>
      </c>
      <c r="AN273" s="2">
        <v>10.8</v>
      </c>
      <c r="AO273" s="2">
        <v>10.8</v>
      </c>
      <c r="AP273" s="2">
        <v>10.7</v>
      </c>
      <c r="AQ273" s="2">
        <v>10.8</v>
      </c>
      <c r="AR273" s="2">
        <v>11.1</v>
      </c>
      <c r="AS273" s="2">
        <v>10.6</v>
      </c>
      <c r="AT273" s="2">
        <v>0</v>
      </c>
      <c r="AU273" s="2">
        <v>0</v>
      </c>
      <c r="AV273" s="2">
        <v>0</v>
      </c>
    </row>
    <row r="274" spans="2:48">
      <c r="B274" t="str">
        <f>C269</f>
        <v>08 Telemark (-2019)</v>
      </c>
      <c r="C274" s="10" t="s">
        <v>15</v>
      </c>
      <c r="D274" s="2">
        <v>4183</v>
      </c>
      <c r="E274" s="2">
        <v>3830</v>
      </c>
      <c r="F274" s="2">
        <v>4161</v>
      </c>
      <c r="G274" s="2">
        <v>4115</v>
      </c>
      <c r="H274" s="2">
        <v>4519</v>
      </c>
      <c r="I274" s="2">
        <v>4373</v>
      </c>
      <c r="J274" s="2">
        <v>4451</v>
      </c>
      <c r="K274" s="2">
        <v>4997</v>
      </c>
      <c r="L274" s="2">
        <v>5206</v>
      </c>
      <c r="M274" s="2">
        <v>5615</v>
      </c>
      <c r="N274" s="2">
        <v>6082</v>
      </c>
      <c r="O274" s="2">
        <v>6392</v>
      </c>
      <c r="P274" s="2">
        <v>0</v>
      </c>
      <c r="Q274" s="2">
        <v>0</v>
      </c>
      <c r="R274" s="2">
        <v>0</v>
      </c>
      <c r="S274" s="2">
        <v>2646</v>
      </c>
      <c r="T274" s="2">
        <v>2491</v>
      </c>
      <c r="U274" s="2">
        <v>2669</v>
      </c>
      <c r="V274" s="2">
        <v>2861</v>
      </c>
      <c r="W274" s="2">
        <v>3028</v>
      </c>
      <c r="X274" s="2">
        <v>3062</v>
      </c>
      <c r="Y274" s="2">
        <v>3054</v>
      </c>
      <c r="Z274" s="2">
        <v>3153</v>
      </c>
      <c r="AA274" s="2">
        <v>3397</v>
      </c>
      <c r="AB274" s="2">
        <v>3754</v>
      </c>
      <c r="AC274" s="2">
        <v>3957</v>
      </c>
      <c r="AD274" s="2">
        <v>4205</v>
      </c>
      <c r="AE274" s="2">
        <v>0</v>
      </c>
      <c r="AF274" s="2">
        <v>0</v>
      </c>
      <c r="AG274" s="2">
        <v>0</v>
      </c>
      <c r="AH274" s="2">
        <v>6.7</v>
      </c>
      <c r="AI274" s="2">
        <v>6.3</v>
      </c>
      <c r="AJ274" s="2">
        <v>6.5</v>
      </c>
      <c r="AK274" s="2">
        <v>6.6</v>
      </c>
      <c r="AL274" s="2">
        <v>6.8</v>
      </c>
      <c r="AM274" s="2">
        <v>6.7</v>
      </c>
      <c r="AN274" s="2">
        <v>6.6</v>
      </c>
      <c r="AO274" s="2">
        <v>6.5</v>
      </c>
      <c r="AP274" s="2">
        <v>6.9</v>
      </c>
      <c r="AQ274" s="2">
        <v>7.3</v>
      </c>
      <c r="AR274" s="2">
        <v>7.5</v>
      </c>
      <c r="AS274" s="2">
        <v>7.6</v>
      </c>
      <c r="AT274" s="2">
        <v>0</v>
      </c>
      <c r="AU274" s="2">
        <v>0</v>
      </c>
      <c r="AV274" s="2">
        <v>0</v>
      </c>
    </row>
    <row r="275" spans="2:48">
      <c r="B275" t="str">
        <f>C269</f>
        <v>08 Telemark (-2019)</v>
      </c>
      <c r="C275" s="10" t="s">
        <v>85</v>
      </c>
      <c r="D275" s="2">
        <v>3031</v>
      </c>
      <c r="E275" s="2">
        <v>3201</v>
      </c>
      <c r="F275" s="2">
        <v>3307</v>
      </c>
      <c r="G275" s="2">
        <v>3526</v>
      </c>
      <c r="H275" s="2">
        <v>3779</v>
      </c>
      <c r="I275" s="2">
        <v>3980</v>
      </c>
      <c r="J275" s="2">
        <v>4043</v>
      </c>
      <c r="K275" s="2">
        <v>4251</v>
      </c>
      <c r="L275" s="2">
        <v>4534</v>
      </c>
      <c r="M275" s="2">
        <v>4716</v>
      </c>
      <c r="N275" s="2">
        <v>4990</v>
      </c>
      <c r="O275" s="2">
        <v>5175</v>
      </c>
      <c r="P275" s="2">
        <v>0</v>
      </c>
      <c r="Q275" s="2">
        <v>0</v>
      </c>
      <c r="R275" s="2">
        <v>0</v>
      </c>
      <c r="S275" s="2">
        <v>2615</v>
      </c>
      <c r="T275" s="2">
        <v>2771</v>
      </c>
      <c r="U275" s="2">
        <v>2825</v>
      </c>
      <c r="V275" s="2">
        <v>2994</v>
      </c>
      <c r="W275" s="2">
        <v>3134</v>
      </c>
      <c r="X275" s="2">
        <v>3277</v>
      </c>
      <c r="Y275" s="2">
        <v>3352</v>
      </c>
      <c r="Z275" s="2">
        <v>3541</v>
      </c>
      <c r="AA275" s="2">
        <v>3712</v>
      </c>
      <c r="AB275" s="2">
        <v>3852</v>
      </c>
      <c r="AC275" s="2">
        <v>4039</v>
      </c>
      <c r="AD275" s="2">
        <v>4181</v>
      </c>
      <c r="AE275" s="2">
        <v>0</v>
      </c>
      <c r="AF275" s="2">
        <v>0</v>
      </c>
      <c r="AG275" s="2">
        <v>0</v>
      </c>
      <c r="AH275" s="2">
        <v>6.2</v>
      </c>
      <c r="AI275" s="2">
        <v>6.2</v>
      </c>
      <c r="AJ275" s="2">
        <v>6.1</v>
      </c>
      <c r="AK275" s="2">
        <v>6.2</v>
      </c>
      <c r="AL275" s="2">
        <v>6.3</v>
      </c>
      <c r="AM275" s="2">
        <v>6.3</v>
      </c>
      <c r="AN275" s="2">
        <v>6.2</v>
      </c>
      <c r="AO275" s="2">
        <v>6.3</v>
      </c>
      <c r="AP275" s="2">
        <v>6.4</v>
      </c>
      <c r="AQ275" s="2">
        <v>6.6</v>
      </c>
      <c r="AR275" s="2">
        <v>6.7</v>
      </c>
      <c r="AS275" s="2">
        <v>6.7</v>
      </c>
      <c r="AT275" s="2">
        <v>0</v>
      </c>
      <c r="AU275" s="2">
        <v>0</v>
      </c>
      <c r="AV275" s="2">
        <v>0</v>
      </c>
    </row>
    <row r="276" spans="2:48">
      <c r="B276" t="str">
        <f>C269</f>
        <v>08 Telemark (-2019)</v>
      </c>
      <c r="C276" s="10" t="s">
        <v>741</v>
      </c>
      <c r="D276" s="2">
        <v>2638</v>
      </c>
      <c r="E276" s="2">
        <v>3044</v>
      </c>
      <c r="F276" s="2">
        <v>3344</v>
      </c>
      <c r="G276" s="2">
        <v>3417</v>
      </c>
      <c r="H276" s="2">
        <v>3591</v>
      </c>
      <c r="I276" s="2">
        <v>3989</v>
      </c>
      <c r="J276" s="2">
        <v>4392</v>
      </c>
      <c r="K276" s="2">
        <v>4471</v>
      </c>
      <c r="L276" s="2">
        <v>4450</v>
      </c>
      <c r="M276" s="2">
        <v>4455</v>
      </c>
      <c r="N276" s="2">
        <v>4635</v>
      </c>
      <c r="O276" s="2">
        <v>4833</v>
      </c>
      <c r="P276" s="2">
        <v>0</v>
      </c>
      <c r="Q276" s="2">
        <v>0</v>
      </c>
      <c r="R276" s="2">
        <v>0</v>
      </c>
      <c r="S276" s="2">
        <v>1990</v>
      </c>
      <c r="T276" s="2">
        <v>2352</v>
      </c>
      <c r="U276" s="2">
        <v>2447</v>
      </c>
      <c r="V276" s="2">
        <v>2480</v>
      </c>
      <c r="W276" s="2">
        <v>2582</v>
      </c>
      <c r="X276" s="2">
        <v>2880</v>
      </c>
      <c r="Y276" s="2">
        <v>3149</v>
      </c>
      <c r="Z276" s="2">
        <v>3157</v>
      </c>
      <c r="AA276" s="2">
        <v>3140</v>
      </c>
      <c r="AB276" s="2">
        <v>3198</v>
      </c>
      <c r="AC276" s="2">
        <v>3290</v>
      </c>
      <c r="AD276" s="2">
        <v>3435</v>
      </c>
      <c r="AE276" s="2">
        <v>0</v>
      </c>
      <c r="AF276" s="2">
        <v>0</v>
      </c>
      <c r="AG276" s="2">
        <v>0</v>
      </c>
      <c r="AH276" s="2">
        <v>4.0999999999999996</v>
      </c>
      <c r="AI276" s="2">
        <v>4.5999999999999996</v>
      </c>
      <c r="AJ276" s="2">
        <v>4.5999999999999996</v>
      </c>
      <c r="AK276" s="2">
        <v>4.5999999999999996</v>
      </c>
      <c r="AL276" s="2">
        <v>4.7</v>
      </c>
      <c r="AM276" s="2">
        <v>4.8</v>
      </c>
      <c r="AN276" s="2">
        <v>4.9000000000000004</v>
      </c>
      <c r="AO276" s="2">
        <v>4.7</v>
      </c>
      <c r="AP276" s="2">
        <v>4.7</v>
      </c>
      <c r="AQ276" s="2">
        <v>4.5999999999999996</v>
      </c>
      <c r="AR276" s="2">
        <v>4.4000000000000004</v>
      </c>
      <c r="AS276" s="2">
        <v>4.4000000000000004</v>
      </c>
      <c r="AT276" s="2">
        <v>0</v>
      </c>
      <c r="AU276" s="2">
        <v>0</v>
      </c>
      <c r="AV276" s="2">
        <v>0</v>
      </c>
    </row>
    <row r="277" spans="2:48">
      <c r="B277" t="str">
        <f>C269</f>
        <v>08 Telemark (-2019)</v>
      </c>
      <c r="C277" s="10" t="s">
        <v>2</v>
      </c>
      <c r="D277" s="2">
        <v>5370</v>
      </c>
      <c r="E277" s="2">
        <v>4013</v>
      </c>
      <c r="F277" s="2">
        <v>4905</v>
      </c>
      <c r="G277" s="2">
        <v>4535</v>
      </c>
      <c r="H277" s="2">
        <v>4236</v>
      </c>
      <c r="I277" s="2">
        <v>4433</v>
      </c>
      <c r="J277" s="2">
        <v>4583</v>
      </c>
      <c r="K277" s="2">
        <v>4641</v>
      </c>
      <c r="L277" s="2">
        <v>4955</v>
      </c>
      <c r="M277" s="2">
        <v>4801</v>
      </c>
      <c r="N277" s="2">
        <v>7098</v>
      </c>
      <c r="O277" s="2">
        <v>6298</v>
      </c>
      <c r="P277" s="2">
        <v>0</v>
      </c>
      <c r="Q277" s="2">
        <v>0</v>
      </c>
      <c r="R277" s="2">
        <v>0</v>
      </c>
      <c r="S277" s="2">
        <v>664</v>
      </c>
      <c r="T277" s="2">
        <v>613</v>
      </c>
      <c r="U277" s="2">
        <v>535</v>
      </c>
      <c r="V277" s="2">
        <v>613</v>
      </c>
      <c r="W277" s="2">
        <v>808</v>
      </c>
      <c r="X277" s="2">
        <v>831</v>
      </c>
      <c r="Y277" s="2">
        <v>1015</v>
      </c>
      <c r="Z277" s="2">
        <v>958</v>
      </c>
      <c r="AA277" s="2">
        <v>1034</v>
      </c>
      <c r="AB277" s="2">
        <v>1050</v>
      </c>
      <c r="AC277" s="2">
        <v>1184</v>
      </c>
      <c r="AD277" s="2">
        <v>1201</v>
      </c>
      <c r="AE277" s="2">
        <v>0</v>
      </c>
      <c r="AF277" s="2">
        <v>0</v>
      </c>
      <c r="AG277" s="2">
        <v>0</v>
      </c>
      <c r="AH277" s="2">
        <v>0.8</v>
      </c>
      <c r="AI277" s="2">
        <v>0.8</v>
      </c>
      <c r="AJ277" s="2">
        <v>0.9</v>
      </c>
      <c r="AK277" s="2">
        <v>1</v>
      </c>
      <c r="AL277" s="2">
        <v>1.1000000000000001</v>
      </c>
      <c r="AM277" s="2">
        <v>1</v>
      </c>
      <c r="AN277" s="2">
        <v>1</v>
      </c>
      <c r="AO277" s="2">
        <v>1.1000000000000001</v>
      </c>
      <c r="AP277" s="2">
        <v>1.1000000000000001</v>
      </c>
      <c r="AQ277" s="2">
        <v>1.1000000000000001</v>
      </c>
      <c r="AR277" s="2">
        <v>1.1000000000000001</v>
      </c>
      <c r="AS277" s="2">
        <v>1.1000000000000001</v>
      </c>
      <c r="AT277" s="2">
        <v>0</v>
      </c>
      <c r="AU277" s="2">
        <v>0</v>
      </c>
      <c r="AV277" s="2">
        <v>0</v>
      </c>
    </row>
    <row r="278" spans="2:48">
      <c r="B278" t="str">
        <f>C269</f>
        <v>08 Telemark (-2019)</v>
      </c>
      <c r="C278" s="10" t="s">
        <v>739</v>
      </c>
      <c r="D278" s="2">
        <v>1916</v>
      </c>
      <c r="E278" s="2">
        <v>1911</v>
      </c>
      <c r="F278" s="2">
        <v>1774</v>
      </c>
      <c r="G278" s="2">
        <v>1888</v>
      </c>
      <c r="H278" s="2">
        <v>2187</v>
      </c>
      <c r="I278" s="2">
        <v>2117</v>
      </c>
      <c r="J278" s="2">
        <v>2251</v>
      </c>
      <c r="K278" s="2">
        <v>2375</v>
      </c>
      <c r="L278" s="2">
        <v>2384</v>
      </c>
      <c r="M278" s="2">
        <v>3106</v>
      </c>
      <c r="N278" s="2">
        <v>3712</v>
      </c>
      <c r="O278" s="2">
        <v>3581</v>
      </c>
      <c r="P278" s="2">
        <v>0</v>
      </c>
      <c r="Q278" s="2">
        <v>0</v>
      </c>
      <c r="R278" s="2">
        <v>0</v>
      </c>
      <c r="S278" s="2">
        <v>1296</v>
      </c>
      <c r="T278" s="2">
        <v>1302</v>
      </c>
      <c r="U278" s="2">
        <v>1332</v>
      </c>
      <c r="V278" s="2">
        <v>1435</v>
      </c>
      <c r="W278" s="2">
        <v>1554</v>
      </c>
      <c r="X278" s="2">
        <v>1458</v>
      </c>
      <c r="Y278" s="2">
        <v>1638</v>
      </c>
      <c r="Z278" s="2">
        <v>1607</v>
      </c>
      <c r="AA278" s="2">
        <v>1708</v>
      </c>
      <c r="AB278" s="2">
        <v>1851</v>
      </c>
      <c r="AC278" s="2">
        <v>1930</v>
      </c>
      <c r="AD278" s="2">
        <v>1945</v>
      </c>
      <c r="AE278" s="2">
        <v>0</v>
      </c>
      <c r="AF278" s="2">
        <v>0</v>
      </c>
      <c r="AG278" s="2">
        <v>0</v>
      </c>
      <c r="AH278" s="2">
        <v>2.9</v>
      </c>
      <c r="AI278" s="2">
        <v>2.9</v>
      </c>
      <c r="AJ278" s="2">
        <v>2.9</v>
      </c>
      <c r="AK278" s="2">
        <v>2.9</v>
      </c>
      <c r="AL278" s="2">
        <v>3</v>
      </c>
      <c r="AM278" s="2">
        <v>2.7</v>
      </c>
      <c r="AN278" s="2">
        <v>2.9</v>
      </c>
      <c r="AO278" s="2">
        <v>2.9</v>
      </c>
      <c r="AP278" s="2">
        <v>2.8</v>
      </c>
      <c r="AQ278" s="2">
        <v>3</v>
      </c>
      <c r="AR278" s="2">
        <v>3.1</v>
      </c>
      <c r="AS278" s="2">
        <v>3</v>
      </c>
      <c r="AT278" s="2">
        <v>0</v>
      </c>
      <c r="AU278" s="2">
        <v>0</v>
      </c>
      <c r="AV278" s="2">
        <v>0</v>
      </c>
    </row>
    <row r="279" spans="2:48">
      <c r="B279" t="str">
        <f>C269</f>
        <v>08 Telemark (-2019)</v>
      </c>
      <c r="C279" s="10" t="s">
        <v>738</v>
      </c>
      <c r="D279" s="2">
        <v>3305</v>
      </c>
      <c r="E279" s="2">
        <v>3151</v>
      </c>
      <c r="F279" s="2">
        <v>3392</v>
      </c>
      <c r="G279" s="2">
        <v>3504</v>
      </c>
      <c r="H279" s="2">
        <v>3254</v>
      </c>
      <c r="I279" s="2">
        <v>3197</v>
      </c>
      <c r="J279" s="2">
        <v>3633</v>
      </c>
      <c r="K279" s="2">
        <v>3984</v>
      </c>
      <c r="L279" s="2">
        <v>4090</v>
      </c>
      <c r="M279" s="2">
        <v>4135</v>
      </c>
      <c r="N279" s="2">
        <v>4635</v>
      </c>
      <c r="O279" s="2">
        <v>4984</v>
      </c>
      <c r="P279" s="2">
        <v>0</v>
      </c>
      <c r="Q279" s="2">
        <v>0</v>
      </c>
      <c r="R279" s="2">
        <v>0</v>
      </c>
      <c r="S279" s="2">
        <v>0</v>
      </c>
      <c r="T279" s="2">
        <v>0</v>
      </c>
      <c r="U279" s="2">
        <v>0</v>
      </c>
      <c r="V279" s="2">
        <v>0</v>
      </c>
      <c r="W279" s="2">
        <v>0</v>
      </c>
      <c r="X279" s="2">
        <v>0</v>
      </c>
      <c r="Y279" s="2">
        <v>0</v>
      </c>
      <c r="Z279" s="2">
        <v>0</v>
      </c>
      <c r="AA279" s="2">
        <v>0</v>
      </c>
      <c r="AB279" s="2">
        <v>0</v>
      </c>
      <c r="AC279" s="2">
        <v>0</v>
      </c>
      <c r="AD279" s="2">
        <v>0</v>
      </c>
      <c r="AE279" s="2">
        <v>0</v>
      </c>
      <c r="AF279" s="2">
        <v>0</v>
      </c>
      <c r="AG279" s="2">
        <v>0</v>
      </c>
      <c r="AH279" s="2">
        <v>0</v>
      </c>
      <c r="AI279" s="2">
        <v>0</v>
      </c>
      <c r="AJ279" s="2">
        <v>0</v>
      </c>
      <c r="AK279" s="2">
        <v>0</v>
      </c>
      <c r="AL279" s="2">
        <v>0</v>
      </c>
      <c r="AM279" s="2">
        <v>0</v>
      </c>
      <c r="AN279" s="2">
        <v>0</v>
      </c>
      <c r="AO279" s="2">
        <v>0</v>
      </c>
      <c r="AP279" s="2">
        <v>0</v>
      </c>
      <c r="AQ279" s="2">
        <v>0</v>
      </c>
      <c r="AR279" s="2">
        <v>0</v>
      </c>
      <c r="AS279" s="2">
        <v>0</v>
      </c>
      <c r="AT279" s="2">
        <v>0</v>
      </c>
      <c r="AU279" s="2">
        <v>0</v>
      </c>
      <c r="AV279" s="2">
        <v>0</v>
      </c>
    </row>
    <row r="280" spans="2:48">
      <c r="B280" t="str">
        <f>C269</f>
        <v>08 Telemark (-2019)</v>
      </c>
      <c r="C280" s="10" t="s">
        <v>740</v>
      </c>
      <c r="D280" s="2">
        <v>1239</v>
      </c>
      <c r="E280" s="2">
        <v>1210</v>
      </c>
      <c r="F280" s="2">
        <v>1145</v>
      </c>
      <c r="G280" s="2">
        <v>1208</v>
      </c>
      <c r="H280" s="2">
        <v>1256</v>
      </c>
      <c r="I280" s="2">
        <v>1429</v>
      </c>
      <c r="J280" s="2">
        <v>1443</v>
      </c>
      <c r="K280" s="2">
        <v>1419</v>
      </c>
      <c r="L280" s="2">
        <v>1487</v>
      </c>
      <c r="M280" s="2">
        <v>1468</v>
      </c>
      <c r="N280" s="2">
        <v>1558</v>
      </c>
      <c r="O280" s="2">
        <v>1841</v>
      </c>
      <c r="P280" s="2">
        <v>0</v>
      </c>
      <c r="Q280" s="2">
        <v>0</v>
      </c>
      <c r="R280" s="2">
        <v>0</v>
      </c>
      <c r="S280" s="2">
        <v>1087</v>
      </c>
      <c r="T280" s="2">
        <v>1052</v>
      </c>
      <c r="U280" s="2">
        <v>1115</v>
      </c>
      <c r="V280" s="2">
        <v>1112</v>
      </c>
      <c r="W280" s="2">
        <v>1128</v>
      </c>
      <c r="X280" s="2">
        <v>1135</v>
      </c>
      <c r="Y280" s="2">
        <v>1107</v>
      </c>
      <c r="Z280" s="2">
        <v>1048</v>
      </c>
      <c r="AA280" s="2">
        <v>1059</v>
      </c>
      <c r="AB280" s="2">
        <v>1192</v>
      </c>
      <c r="AC280" s="2">
        <v>1250</v>
      </c>
      <c r="AD280" s="2">
        <v>1553</v>
      </c>
      <c r="AE280" s="2">
        <v>0</v>
      </c>
      <c r="AF280" s="2">
        <v>0</v>
      </c>
      <c r="AG280" s="2">
        <v>0</v>
      </c>
      <c r="AH280" s="2">
        <v>3.2</v>
      </c>
      <c r="AI280" s="2">
        <v>2.9</v>
      </c>
      <c r="AJ280" s="2">
        <v>2.9</v>
      </c>
      <c r="AK280" s="2">
        <v>2.8</v>
      </c>
      <c r="AL280" s="2">
        <v>2.9</v>
      </c>
      <c r="AM280" s="2">
        <v>2.9</v>
      </c>
      <c r="AN280" s="2">
        <v>2.7</v>
      </c>
      <c r="AO280" s="2">
        <v>2.5</v>
      </c>
      <c r="AP280" s="2">
        <v>2.5</v>
      </c>
      <c r="AQ280" s="2">
        <v>2.8</v>
      </c>
      <c r="AR280" s="2">
        <v>2.7</v>
      </c>
      <c r="AS280" s="2">
        <v>2.8</v>
      </c>
      <c r="AT280" s="2">
        <v>0</v>
      </c>
      <c r="AU280" s="2">
        <v>0</v>
      </c>
      <c r="AV280" s="2">
        <v>0</v>
      </c>
    </row>
    <row r="281" spans="2:48">
      <c r="B281" t="str">
        <f>C269</f>
        <v>08 Telemark (-2019)</v>
      </c>
      <c r="C281" s="10" t="s">
        <v>743</v>
      </c>
      <c r="D281" s="2">
        <v>1114</v>
      </c>
      <c r="E281" s="2">
        <v>1092</v>
      </c>
      <c r="F281" s="2">
        <v>1151</v>
      </c>
      <c r="G281" s="2">
        <v>1198</v>
      </c>
      <c r="H281" s="2">
        <v>1249</v>
      </c>
      <c r="I281" s="2">
        <v>1303</v>
      </c>
      <c r="J281" s="2">
        <v>1357</v>
      </c>
      <c r="K281" s="2">
        <v>1403</v>
      </c>
      <c r="L281" s="2">
        <v>1394</v>
      </c>
      <c r="M281" s="2">
        <v>1468</v>
      </c>
      <c r="N281" s="2">
        <v>1455</v>
      </c>
      <c r="O281" s="2">
        <v>1600</v>
      </c>
      <c r="P281" s="2">
        <v>0</v>
      </c>
      <c r="Q281" s="2">
        <v>0</v>
      </c>
      <c r="R281" s="2">
        <v>0</v>
      </c>
      <c r="S281" s="2">
        <v>636</v>
      </c>
      <c r="T281" s="2">
        <v>654</v>
      </c>
      <c r="U281" s="2">
        <v>690</v>
      </c>
      <c r="V281" s="2">
        <v>735</v>
      </c>
      <c r="W281" s="2">
        <v>740</v>
      </c>
      <c r="X281" s="2">
        <v>827</v>
      </c>
      <c r="Y281" s="2">
        <v>849</v>
      </c>
      <c r="Z281" s="2">
        <v>853</v>
      </c>
      <c r="AA281" s="2">
        <v>829</v>
      </c>
      <c r="AB281" s="2">
        <v>860</v>
      </c>
      <c r="AC281" s="2">
        <v>873</v>
      </c>
      <c r="AD281" s="2">
        <v>920</v>
      </c>
      <c r="AE281" s="2">
        <v>0</v>
      </c>
      <c r="AF281" s="2">
        <v>0</v>
      </c>
      <c r="AG281" s="2">
        <v>0</v>
      </c>
      <c r="AH281" s="2">
        <v>2.6</v>
      </c>
      <c r="AI281" s="2">
        <v>2.6</v>
      </c>
      <c r="AJ281" s="2">
        <v>2.5</v>
      </c>
      <c r="AK281" s="2">
        <v>2.6</v>
      </c>
      <c r="AL281" s="2">
        <v>2.5</v>
      </c>
      <c r="AM281" s="2">
        <v>2.5</v>
      </c>
      <c r="AN281" s="2">
        <v>2.6</v>
      </c>
      <c r="AO281" s="2">
        <v>2.6</v>
      </c>
      <c r="AP281" s="2">
        <v>2.6</v>
      </c>
      <c r="AQ281" s="2">
        <v>2.8</v>
      </c>
      <c r="AR281" s="2">
        <v>2.8</v>
      </c>
      <c r="AS281" s="2">
        <v>2.9</v>
      </c>
      <c r="AT281" s="2">
        <v>0</v>
      </c>
      <c r="AU281" s="2">
        <v>0</v>
      </c>
      <c r="AV281" s="2">
        <v>0</v>
      </c>
    </row>
    <row r="282" spans="2:48">
      <c r="B282" t="str">
        <f>C269</f>
        <v>08 Telemark (-2019)</v>
      </c>
      <c r="C282" s="10" t="s">
        <v>736</v>
      </c>
      <c r="D282" s="2">
        <v>1160</v>
      </c>
      <c r="E282" s="2">
        <v>1078</v>
      </c>
      <c r="F282" s="2">
        <v>1129</v>
      </c>
      <c r="G282" s="2">
        <v>1236</v>
      </c>
      <c r="H282" s="2">
        <v>1450</v>
      </c>
      <c r="I282" s="2">
        <v>1580</v>
      </c>
      <c r="J282" s="2">
        <v>1410</v>
      </c>
      <c r="K282" s="2">
        <v>1458</v>
      </c>
      <c r="L282" s="2">
        <v>1348</v>
      </c>
      <c r="M282" s="2">
        <v>1350</v>
      </c>
      <c r="N282" s="2">
        <v>1453</v>
      </c>
      <c r="O282" s="2">
        <v>1489</v>
      </c>
      <c r="P282" s="2">
        <v>0</v>
      </c>
      <c r="Q282" s="2">
        <v>0</v>
      </c>
      <c r="R282" s="2">
        <v>0</v>
      </c>
      <c r="S282" s="2">
        <v>781</v>
      </c>
      <c r="T282" s="2">
        <v>740</v>
      </c>
      <c r="U282" s="2">
        <v>750</v>
      </c>
      <c r="V282" s="2">
        <v>720</v>
      </c>
      <c r="W282" s="2">
        <v>788</v>
      </c>
      <c r="X282" s="2">
        <v>870</v>
      </c>
      <c r="Y282" s="2">
        <v>838</v>
      </c>
      <c r="Z282" s="2">
        <v>759</v>
      </c>
      <c r="AA282" s="2">
        <v>750</v>
      </c>
      <c r="AB282" s="2">
        <v>714</v>
      </c>
      <c r="AC282" s="2">
        <v>761</v>
      </c>
      <c r="AD282" s="2">
        <v>787</v>
      </c>
      <c r="AE282" s="2">
        <v>0</v>
      </c>
      <c r="AF282" s="2">
        <v>0</v>
      </c>
      <c r="AG282" s="2">
        <v>0</v>
      </c>
      <c r="AH282" s="2">
        <v>1.4</v>
      </c>
      <c r="AI282" s="2">
        <v>1.4</v>
      </c>
      <c r="AJ282" s="2">
        <v>1.4</v>
      </c>
      <c r="AK282" s="2">
        <v>1.3</v>
      </c>
      <c r="AL282" s="2">
        <v>1.2</v>
      </c>
      <c r="AM282" s="2">
        <v>1.3</v>
      </c>
      <c r="AN282" s="2">
        <v>1.3</v>
      </c>
      <c r="AO282" s="2">
        <v>1.3</v>
      </c>
      <c r="AP282" s="2">
        <v>1.2</v>
      </c>
      <c r="AQ282" s="2">
        <v>1.1000000000000001</v>
      </c>
      <c r="AR282" s="2">
        <v>1.1000000000000001</v>
      </c>
      <c r="AS282" s="2">
        <v>1.2</v>
      </c>
      <c r="AT282" s="2">
        <v>0</v>
      </c>
      <c r="AU282" s="2">
        <v>0</v>
      </c>
      <c r="AV282" s="2">
        <v>0</v>
      </c>
    </row>
    <row r="283" spans="2:48">
      <c r="B283" t="str">
        <f>C269</f>
        <v>08 Telemark (-2019)</v>
      </c>
      <c r="C283" s="10" t="s">
        <v>737</v>
      </c>
      <c r="D283" s="2">
        <v>1341</v>
      </c>
      <c r="E283" s="2">
        <v>1542</v>
      </c>
      <c r="F283" s="2">
        <v>1368</v>
      </c>
      <c r="G283" s="2">
        <v>1246</v>
      </c>
      <c r="H283" s="2">
        <v>1542</v>
      </c>
      <c r="I283" s="2">
        <v>1831</v>
      </c>
      <c r="J283" s="2">
        <v>1900</v>
      </c>
      <c r="K283" s="2">
        <v>1790</v>
      </c>
      <c r="L283" s="2">
        <v>1916</v>
      </c>
      <c r="M283" s="2">
        <v>1929</v>
      </c>
      <c r="N283" s="2">
        <v>1827</v>
      </c>
      <c r="O283" s="2">
        <v>1736</v>
      </c>
      <c r="P283" s="2">
        <v>0</v>
      </c>
      <c r="Q283" s="2">
        <v>0</v>
      </c>
      <c r="R283" s="2">
        <v>0</v>
      </c>
      <c r="S283" s="2">
        <v>536</v>
      </c>
      <c r="T283" s="2">
        <v>578</v>
      </c>
      <c r="U283" s="2">
        <v>511</v>
      </c>
      <c r="V283" s="2">
        <v>502</v>
      </c>
      <c r="W283" s="2">
        <v>539</v>
      </c>
      <c r="X283" s="2">
        <v>544</v>
      </c>
      <c r="Y283" s="2">
        <v>563</v>
      </c>
      <c r="Z283" s="2">
        <v>535</v>
      </c>
      <c r="AA283" s="2">
        <v>546</v>
      </c>
      <c r="AB283" s="2">
        <v>539</v>
      </c>
      <c r="AC283" s="2">
        <v>539</v>
      </c>
      <c r="AD283" s="2">
        <v>510</v>
      </c>
      <c r="AE283" s="2">
        <v>0</v>
      </c>
      <c r="AF283" s="2">
        <v>0</v>
      </c>
      <c r="AG283" s="2">
        <v>0</v>
      </c>
      <c r="AH283" s="2">
        <v>0.7</v>
      </c>
      <c r="AI283" s="2">
        <v>0.8</v>
      </c>
      <c r="AJ283" s="2">
        <v>0.7</v>
      </c>
      <c r="AK283" s="2">
        <v>0.6</v>
      </c>
      <c r="AL283" s="2">
        <v>0.7</v>
      </c>
      <c r="AM283" s="2">
        <v>0.6</v>
      </c>
      <c r="AN283" s="2">
        <v>0.6</v>
      </c>
      <c r="AO283" s="2">
        <v>0.5</v>
      </c>
      <c r="AP283" s="2">
        <v>0.6</v>
      </c>
      <c r="AQ283" s="2">
        <v>0.5</v>
      </c>
      <c r="AR283" s="2">
        <v>0.5</v>
      </c>
      <c r="AS283" s="2">
        <v>0.6</v>
      </c>
      <c r="AT283" s="2">
        <v>0</v>
      </c>
      <c r="AU283" s="2">
        <v>0</v>
      </c>
      <c r="AV283" s="2">
        <v>0</v>
      </c>
    </row>
    <row r="284" spans="2:48">
      <c r="B284" t="str">
        <f>C269</f>
        <v>08 Telemark (-2019)</v>
      </c>
      <c r="C284" s="10" t="s">
        <v>93</v>
      </c>
      <c r="D284" s="2">
        <v>734</v>
      </c>
      <c r="E284" s="2">
        <v>868</v>
      </c>
      <c r="F284" s="2">
        <v>859</v>
      </c>
      <c r="G284" s="2">
        <v>874</v>
      </c>
      <c r="H284" s="2">
        <v>1019</v>
      </c>
      <c r="I284" s="2">
        <v>923</v>
      </c>
      <c r="J284" s="2">
        <v>1015</v>
      </c>
      <c r="K284" s="2">
        <v>1131</v>
      </c>
      <c r="L284" s="2">
        <v>1153</v>
      </c>
      <c r="M284" s="2">
        <v>1245</v>
      </c>
      <c r="N284" s="2">
        <v>1134</v>
      </c>
      <c r="O284" s="2">
        <v>1375</v>
      </c>
      <c r="P284" s="2">
        <v>0</v>
      </c>
      <c r="Q284" s="2">
        <v>0</v>
      </c>
      <c r="R284" s="2">
        <v>0</v>
      </c>
      <c r="S284" s="2">
        <v>303</v>
      </c>
      <c r="T284" s="2">
        <v>292</v>
      </c>
      <c r="U284" s="2">
        <v>253</v>
      </c>
      <c r="V284" s="2">
        <v>243</v>
      </c>
      <c r="W284" s="2">
        <v>289</v>
      </c>
      <c r="X284" s="2">
        <v>321</v>
      </c>
      <c r="Y284" s="2">
        <v>310</v>
      </c>
      <c r="Z284" s="2">
        <v>330</v>
      </c>
      <c r="AA284" s="2">
        <v>350</v>
      </c>
      <c r="AB284" s="2">
        <v>377</v>
      </c>
      <c r="AC284" s="2">
        <v>413</v>
      </c>
      <c r="AD284" s="2">
        <v>468</v>
      </c>
      <c r="AE284" s="2">
        <v>0</v>
      </c>
      <c r="AF284" s="2">
        <v>0</v>
      </c>
      <c r="AG284" s="2">
        <v>0</v>
      </c>
      <c r="AH284" s="2">
        <v>0.8</v>
      </c>
      <c r="AI284" s="2">
        <v>0.7</v>
      </c>
      <c r="AJ284" s="2">
        <v>0.7</v>
      </c>
      <c r="AK284" s="2">
        <v>0.7</v>
      </c>
      <c r="AL284" s="2">
        <v>0.7</v>
      </c>
      <c r="AM284" s="2">
        <v>0.7</v>
      </c>
      <c r="AN284" s="2">
        <v>0.7</v>
      </c>
      <c r="AO284" s="2">
        <v>0.7</v>
      </c>
      <c r="AP284" s="2">
        <v>0.8</v>
      </c>
      <c r="AQ284" s="2">
        <v>0.8</v>
      </c>
      <c r="AR284" s="2">
        <v>0.7</v>
      </c>
      <c r="AS284" s="2">
        <v>0.7</v>
      </c>
      <c r="AT284" s="2">
        <v>0</v>
      </c>
      <c r="AU284" s="2">
        <v>0</v>
      </c>
      <c r="AV284" s="2">
        <v>0</v>
      </c>
    </row>
    <row r="285" spans="2:48">
      <c r="B285" t="str">
        <f>C269</f>
        <v>08 Telemark (-2019)</v>
      </c>
      <c r="C285" s="10" t="s">
        <v>111</v>
      </c>
      <c r="D285" s="2">
        <v>700</v>
      </c>
      <c r="E285" s="2">
        <v>730</v>
      </c>
      <c r="F285" s="2">
        <v>698</v>
      </c>
      <c r="G285" s="2">
        <v>682</v>
      </c>
      <c r="H285" s="2">
        <v>737</v>
      </c>
      <c r="I285" s="2">
        <v>832</v>
      </c>
      <c r="J285" s="2">
        <v>890</v>
      </c>
      <c r="K285" s="2">
        <v>904</v>
      </c>
      <c r="L285" s="2">
        <v>971</v>
      </c>
      <c r="M285" s="2">
        <v>979</v>
      </c>
      <c r="N285" s="2">
        <v>936</v>
      </c>
      <c r="O285" s="2">
        <v>1025</v>
      </c>
      <c r="P285" s="2">
        <v>0</v>
      </c>
      <c r="Q285" s="2">
        <v>0</v>
      </c>
      <c r="R285" s="2">
        <v>0</v>
      </c>
      <c r="S285" s="2">
        <v>501</v>
      </c>
      <c r="T285" s="2">
        <v>492</v>
      </c>
      <c r="U285" s="2">
        <v>529</v>
      </c>
      <c r="V285" s="2">
        <v>492</v>
      </c>
      <c r="W285" s="2">
        <v>525</v>
      </c>
      <c r="X285" s="2">
        <v>584</v>
      </c>
      <c r="Y285" s="2">
        <v>607</v>
      </c>
      <c r="Z285" s="2">
        <v>639</v>
      </c>
      <c r="AA285" s="2">
        <v>697</v>
      </c>
      <c r="AB285" s="2">
        <v>686</v>
      </c>
      <c r="AC285" s="2">
        <v>699</v>
      </c>
      <c r="AD285" s="2">
        <v>788</v>
      </c>
      <c r="AE285" s="2">
        <v>0</v>
      </c>
      <c r="AF285" s="2">
        <v>0</v>
      </c>
      <c r="AG285" s="2">
        <v>0</v>
      </c>
      <c r="AH285" s="2">
        <v>2.4</v>
      </c>
      <c r="AI285" s="2">
        <v>2.4</v>
      </c>
      <c r="AJ285" s="2">
        <v>2.4</v>
      </c>
      <c r="AK285" s="2">
        <v>2.2999999999999998</v>
      </c>
      <c r="AL285" s="2">
        <v>2.2999999999999998</v>
      </c>
      <c r="AM285" s="2">
        <v>2.2999999999999998</v>
      </c>
      <c r="AN285" s="2">
        <v>2.2999999999999998</v>
      </c>
      <c r="AO285" s="2">
        <v>2.5</v>
      </c>
      <c r="AP285" s="2">
        <v>2.6</v>
      </c>
      <c r="AQ285" s="2">
        <v>2.7</v>
      </c>
      <c r="AR285" s="2">
        <v>2.6</v>
      </c>
      <c r="AS285" s="2">
        <v>2.8</v>
      </c>
      <c r="AT285" s="2">
        <v>0</v>
      </c>
      <c r="AU285" s="2">
        <v>0</v>
      </c>
      <c r="AV285" s="2">
        <v>0</v>
      </c>
    </row>
    <row r="286" spans="2:48">
      <c r="B286" t="str">
        <f>C269</f>
        <v>08 Telemark (-2019)</v>
      </c>
      <c r="C286" s="10" t="s">
        <v>731</v>
      </c>
      <c r="D286" s="2">
        <v>628</v>
      </c>
      <c r="E286" s="2">
        <v>732</v>
      </c>
      <c r="F286" s="2">
        <v>862</v>
      </c>
      <c r="G286" s="2">
        <v>810</v>
      </c>
      <c r="H286" s="2">
        <v>664</v>
      </c>
      <c r="I286" s="2">
        <v>616</v>
      </c>
      <c r="J286" s="2">
        <v>630</v>
      </c>
      <c r="K286" s="2">
        <v>728</v>
      </c>
      <c r="L286" s="2">
        <v>660</v>
      </c>
      <c r="M286" s="2">
        <v>773</v>
      </c>
      <c r="N286" s="2">
        <v>851</v>
      </c>
      <c r="O286" s="2">
        <v>929</v>
      </c>
      <c r="P286" s="2">
        <v>0</v>
      </c>
      <c r="Q286" s="2">
        <v>0</v>
      </c>
      <c r="R286" s="2">
        <v>0</v>
      </c>
      <c r="S286" s="2">
        <v>284</v>
      </c>
      <c r="T286" s="2">
        <v>368</v>
      </c>
      <c r="U286" s="2">
        <v>373</v>
      </c>
      <c r="V286" s="2">
        <v>396</v>
      </c>
      <c r="W286" s="2">
        <v>388</v>
      </c>
      <c r="X286" s="2">
        <v>357</v>
      </c>
      <c r="Y286" s="2">
        <v>365</v>
      </c>
      <c r="Z286" s="2">
        <v>391</v>
      </c>
      <c r="AA286" s="2">
        <v>422</v>
      </c>
      <c r="AB286" s="2">
        <v>438</v>
      </c>
      <c r="AC286" s="2">
        <v>440</v>
      </c>
      <c r="AD286" s="2">
        <v>476</v>
      </c>
      <c r="AE286" s="2">
        <v>0</v>
      </c>
      <c r="AF286" s="2">
        <v>0</v>
      </c>
      <c r="AG286" s="2">
        <v>0</v>
      </c>
      <c r="AH286" s="2">
        <v>0.6</v>
      </c>
      <c r="AI286" s="2">
        <v>0.7</v>
      </c>
      <c r="AJ286" s="2">
        <v>0.7</v>
      </c>
      <c r="AK286" s="2">
        <v>0.7</v>
      </c>
      <c r="AL286" s="2">
        <v>0.7</v>
      </c>
      <c r="AM286" s="2">
        <v>0.6</v>
      </c>
      <c r="AN286" s="2">
        <v>0.6</v>
      </c>
      <c r="AO286" s="2">
        <v>0.6</v>
      </c>
      <c r="AP286" s="2">
        <v>0.7</v>
      </c>
      <c r="AQ286" s="2">
        <v>0.6</v>
      </c>
      <c r="AR286" s="2">
        <v>0.7</v>
      </c>
      <c r="AS286" s="2">
        <v>0.7</v>
      </c>
      <c r="AT286" s="2">
        <v>0</v>
      </c>
      <c r="AU286" s="2">
        <v>0</v>
      </c>
      <c r="AV286" s="2">
        <v>0</v>
      </c>
    </row>
    <row r="287" spans="2:48">
      <c r="B287" t="str">
        <f>C269</f>
        <v>08 Telemark (-2019)</v>
      </c>
      <c r="C287" s="10" t="s">
        <v>715</v>
      </c>
      <c r="D287" s="2">
        <v>655</v>
      </c>
      <c r="E287" s="2">
        <v>527</v>
      </c>
      <c r="F287" s="2">
        <v>627</v>
      </c>
      <c r="G287" s="2">
        <v>604</v>
      </c>
      <c r="H287" s="2">
        <v>530</v>
      </c>
      <c r="I287" s="2">
        <v>484</v>
      </c>
      <c r="J287" s="2">
        <v>531</v>
      </c>
      <c r="K287" s="2">
        <v>582</v>
      </c>
      <c r="L287" s="2">
        <v>592</v>
      </c>
      <c r="M287" s="2">
        <v>621</v>
      </c>
      <c r="N287" s="2">
        <v>569</v>
      </c>
      <c r="O287" s="2">
        <v>716</v>
      </c>
      <c r="P287" s="2">
        <v>0</v>
      </c>
      <c r="Q287" s="2">
        <v>0</v>
      </c>
      <c r="R287" s="2">
        <v>0</v>
      </c>
      <c r="S287" s="2">
        <v>139</v>
      </c>
      <c r="T287" s="2">
        <v>128</v>
      </c>
      <c r="U287" s="2">
        <v>142</v>
      </c>
      <c r="V287" s="2">
        <v>150</v>
      </c>
      <c r="W287" s="2">
        <v>195</v>
      </c>
      <c r="X287" s="2">
        <v>203</v>
      </c>
      <c r="Y287" s="2">
        <v>212</v>
      </c>
      <c r="Z287" s="2">
        <v>222</v>
      </c>
      <c r="AA287" s="2">
        <v>230</v>
      </c>
      <c r="AB287" s="2">
        <v>247</v>
      </c>
      <c r="AC287" s="2">
        <v>247</v>
      </c>
      <c r="AD287" s="2">
        <v>268</v>
      </c>
      <c r="AE287" s="2">
        <v>0</v>
      </c>
      <c r="AF287" s="2">
        <v>0</v>
      </c>
      <c r="AG287" s="2">
        <v>0</v>
      </c>
      <c r="AH287" s="2">
        <v>1.9</v>
      </c>
      <c r="AI287" s="2">
        <v>1.8</v>
      </c>
      <c r="AJ287" s="2">
        <v>1.7</v>
      </c>
      <c r="AK287" s="2">
        <v>1.6</v>
      </c>
      <c r="AL287" s="2">
        <v>1.8</v>
      </c>
      <c r="AM287" s="2">
        <v>1.8</v>
      </c>
      <c r="AN287" s="2">
        <v>1.8</v>
      </c>
      <c r="AO287" s="2">
        <v>1.7</v>
      </c>
      <c r="AP287" s="2">
        <v>1.7</v>
      </c>
      <c r="AQ287" s="2">
        <v>1.7</v>
      </c>
      <c r="AR287" s="2">
        <v>1.6</v>
      </c>
      <c r="AS287" s="2">
        <v>1.6</v>
      </c>
      <c r="AT287" s="2">
        <v>0</v>
      </c>
      <c r="AU287" s="2">
        <v>0</v>
      </c>
      <c r="AV287" s="2">
        <v>0</v>
      </c>
    </row>
    <row r="288" spans="2:48">
      <c r="B288" t="str">
        <f>C269</f>
        <v>08 Telemark (-2019)</v>
      </c>
      <c r="C288" s="10" t="s">
        <v>716</v>
      </c>
      <c r="D288" s="2">
        <v>0</v>
      </c>
      <c r="E288" s="2">
        <v>0</v>
      </c>
      <c r="F288" s="2">
        <v>0</v>
      </c>
      <c r="G288" s="2">
        <v>0</v>
      </c>
      <c r="H288" s="2">
        <v>0</v>
      </c>
      <c r="I288" s="2">
        <v>0</v>
      </c>
      <c r="J288" s="2">
        <v>0</v>
      </c>
      <c r="K288" s="2">
        <v>0</v>
      </c>
      <c r="L288" s="2">
        <v>0</v>
      </c>
      <c r="M288" s="2">
        <v>0</v>
      </c>
      <c r="N288" s="2">
        <v>186</v>
      </c>
      <c r="O288" s="2">
        <v>155</v>
      </c>
      <c r="P288" s="2">
        <v>0</v>
      </c>
      <c r="Q288" s="2">
        <v>0</v>
      </c>
      <c r="R288" s="2">
        <v>0</v>
      </c>
      <c r="S288" s="2">
        <v>0</v>
      </c>
      <c r="T288" s="2">
        <v>0</v>
      </c>
      <c r="U288" s="2">
        <v>0</v>
      </c>
      <c r="V288" s="2">
        <v>0</v>
      </c>
      <c r="W288" s="2">
        <v>0</v>
      </c>
      <c r="X288" s="2">
        <v>0</v>
      </c>
      <c r="Y288" s="2">
        <v>0</v>
      </c>
      <c r="Z288" s="2">
        <v>0</v>
      </c>
      <c r="AA288" s="2">
        <v>0</v>
      </c>
      <c r="AB288" s="2">
        <v>0</v>
      </c>
      <c r="AC288" s="2">
        <v>99</v>
      </c>
      <c r="AD288" s="2">
        <v>81</v>
      </c>
      <c r="AE288" s="2">
        <v>0</v>
      </c>
      <c r="AF288" s="2">
        <v>0</v>
      </c>
      <c r="AG288" s="2">
        <v>0</v>
      </c>
      <c r="AH288" s="2">
        <v>0</v>
      </c>
      <c r="AI288" s="2">
        <v>0</v>
      </c>
      <c r="AJ288" s="2">
        <v>0</v>
      </c>
      <c r="AK288" s="2">
        <v>0</v>
      </c>
      <c r="AL288" s="2">
        <v>0</v>
      </c>
      <c r="AM288" s="2">
        <v>0</v>
      </c>
      <c r="AN288" s="2">
        <v>0</v>
      </c>
      <c r="AO288" s="2">
        <v>0</v>
      </c>
      <c r="AP288" s="2">
        <v>0</v>
      </c>
      <c r="AQ288" s="2">
        <v>0</v>
      </c>
      <c r="AR288" s="2">
        <v>0.1</v>
      </c>
      <c r="AS288" s="2">
        <v>0.1</v>
      </c>
      <c r="AT288" s="2">
        <v>0</v>
      </c>
      <c r="AU288" s="2">
        <v>0</v>
      </c>
      <c r="AV288" s="2">
        <v>0</v>
      </c>
    </row>
    <row r="289" spans="2:48">
      <c r="B289" t="str">
        <f>C269</f>
        <v>08 Telemark (-2019)</v>
      </c>
      <c r="C289" s="10" t="s">
        <v>734</v>
      </c>
      <c r="D289" s="2">
        <v>14</v>
      </c>
      <c r="E289" s="2">
        <v>0</v>
      </c>
      <c r="F289" s="2">
        <v>0</v>
      </c>
      <c r="G289" s="2">
        <v>4</v>
      </c>
      <c r="H289" s="2">
        <v>4</v>
      </c>
      <c r="I289" s="2">
        <v>33</v>
      </c>
      <c r="J289" s="2">
        <v>96</v>
      </c>
      <c r="K289" s="2">
        <v>143</v>
      </c>
      <c r="L289" s="2">
        <v>0</v>
      </c>
      <c r="M289" s="2">
        <v>16</v>
      </c>
      <c r="N289" s="2">
        <v>14</v>
      </c>
      <c r="O289" s="2">
        <v>16</v>
      </c>
      <c r="P289" s="2">
        <v>0</v>
      </c>
      <c r="Q289" s="2">
        <v>0</v>
      </c>
      <c r="R289" s="2">
        <v>0</v>
      </c>
      <c r="S289" s="2">
        <v>29</v>
      </c>
      <c r="T289" s="2">
        <v>0</v>
      </c>
      <c r="U289" s="2">
        <v>0</v>
      </c>
      <c r="V289" s="2">
        <v>7</v>
      </c>
      <c r="W289" s="2">
        <v>8</v>
      </c>
      <c r="X289" s="2">
        <v>10</v>
      </c>
      <c r="Y289" s="2">
        <v>10</v>
      </c>
      <c r="Z289" s="2">
        <v>15</v>
      </c>
      <c r="AA289" s="2">
        <v>15</v>
      </c>
      <c r="AB289" s="2">
        <v>16</v>
      </c>
      <c r="AC289" s="2">
        <v>13</v>
      </c>
      <c r="AD289" s="2">
        <v>14</v>
      </c>
      <c r="AE289" s="2">
        <v>0</v>
      </c>
      <c r="AF289" s="2">
        <v>0</v>
      </c>
      <c r="AG289" s="2">
        <v>0</v>
      </c>
      <c r="AH289" s="2">
        <v>0.1</v>
      </c>
      <c r="AI289" s="2">
        <v>0</v>
      </c>
      <c r="AJ289" s="2">
        <v>0</v>
      </c>
      <c r="AK289" s="2">
        <v>0</v>
      </c>
      <c r="AL289" s="2">
        <v>0</v>
      </c>
      <c r="AM289" s="2">
        <v>0</v>
      </c>
      <c r="AN289" s="2">
        <v>0</v>
      </c>
      <c r="AO289" s="2">
        <v>0</v>
      </c>
      <c r="AP289" s="2">
        <v>0</v>
      </c>
      <c r="AQ289" s="2">
        <v>0</v>
      </c>
      <c r="AR289" s="2">
        <v>0</v>
      </c>
      <c r="AS289" s="2">
        <v>0</v>
      </c>
      <c r="AT289" s="2">
        <v>0</v>
      </c>
      <c r="AU289" s="2">
        <v>0</v>
      </c>
      <c r="AV289" s="2">
        <v>0</v>
      </c>
    </row>
    <row r="290" spans="2:48">
      <c r="B290" t="str">
        <f>C269</f>
        <v>08 Telemark (-2019)</v>
      </c>
      <c r="C290" s="10" t="s">
        <v>733</v>
      </c>
      <c r="D290" s="2">
        <v>0</v>
      </c>
      <c r="E290" s="2">
        <v>0</v>
      </c>
      <c r="F290" s="2">
        <v>0</v>
      </c>
      <c r="G290" s="2">
        <v>0</v>
      </c>
      <c r="H290" s="2">
        <v>0</v>
      </c>
      <c r="I290" s="2">
        <v>0</v>
      </c>
      <c r="J290" s="2">
        <v>0</v>
      </c>
      <c r="K290" s="2">
        <v>0</v>
      </c>
      <c r="L290" s="2">
        <v>0</v>
      </c>
      <c r="M290" s="2">
        <v>0</v>
      </c>
      <c r="N290" s="2">
        <v>0</v>
      </c>
      <c r="O290" s="2">
        <v>0</v>
      </c>
      <c r="P290" s="2">
        <v>0</v>
      </c>
      <c r="Q290" s="2">
        <v>0</v>
      </c>
      <c r="R290" s="2">
        <v>0</v>
      </c>
      <c r="S290" s="2">
        <v>0</v>
      </c>
      <c r="T290" s="2">
        <v>0</v>
      </c>
      <c r="U290" s="2">
        <v>0</v>
      </c>
      <c r="V290" s="2">
        <v>0</v>
      </c>
      <c r="W290" s="2">
        <v>0</v>
      </c>
      <c r="X290" s="2">
        <v>0</v>
      </c>
      <c r="Y290" s="2">
        <v>0</v>
      </c>
      <c r="Z290" s="2">
        <v>0</v>
      </c>
      <c r="AA290" s="2">
        <v>0</v>
      </c>
      <c r="AB290" s="2">
        <v>0</v>
      </c>
      <c r="AC290" s="2">
        <v>0</v>
      </c>
      <c r="AD290" s="2">
        <v>0</v>
      </c>
      <c r="AE290" s="2">
        <v>0</v>
      </c>
      <c r="AF290" s="2">
        <v>0</v>
      </c>
      <c r="AG290" s="2">
        <v>0</v>
      </c>
      <c r="AH290" s="2">
        <v>0</v>
      </c>
      <c r="AI290" s="2">
        <v>0</v>
      </c>
      <c r="AJ290" s="2">
        <v>0</v>
      </c>
      <c r="AK290" s="2">
        <v>0</v>
      </c>
      <c r="AL290" s="2">
        <v>0</v>
      </c>
      <c r="AM290" s="2">
        <v>0</v>
      </c>
      <c r="AN290" s="2">
        <v>0</v>
      </c>
      <c r="AO290" s="2">
        <v>0</v>
      </c>
      <c r="AP290" s="2">
        <v>0</v>
      </c>
      <c r="AQ290" s="2">
        <v>0</v>
      </c>
      <c r="AR290" s="2">
        <v>0</v>
      </c>
      <c r="AS290" s="2">
        <v>0</v>
      </c>
      <c r="AT290" s="2">
        <v>0</v>
      </c>
      <c r="AU290" s="2">
        <v>0</v>
      </c>
      <c r="AV290" s="2">
        <v>0</v>
      </c>
    </row>
    <row r="291" spans="2:48">
      <c r="B291" t="str">
        <f>C269</f>
        <v>08 Telemark (-2019)</v>
      </c>
      <c r="C291" s="10" t="s">
        <v>96</v>
      </c>
      <c r="D291" s="2">
        <v>229</v>
      </c>
      <c r="E291" s="2">
        <v>302</v>
      </c>
      <c r="F291" s="2">
        <v>282</v>
      </c>
      <c r="G291" s="2">
        <v>264</v>
      </c>
      <c r="H291" s="2">
        <v>238</v>
      </c>
      <c r="I291" s="2">
        <v>258</v>
      </c>
      <c r="J291" s="2">
        <v>257</v>
      </c>
      <c r="K291" s="2">
        <v>259</v>
      </c>
      <c r="L291" s="2">
        <v>218</v>
      </c>
      <c r="M291" s="2">
        <v>242</v>
      </c>
      <c r="N291" s="2">
        <v>0</v>
      </c>
      <c r="O291" s="2">
        <v>0</v>
      </c>
      <c r="P291" s="2">
        <v>0</v>
      </c>
      <c r="Q291" s="2">
        <v>0</v>
      </c>
      <c r="R291" s="2">
        <v>0</v>
      </c>
      <c r="S291" s="2">
        <v>202</v>
      </c>
      <c r="T291" s="2">
        <v>214</v>
      </c>
      <c r="U291" s="2">
        <v>196</v>
      </c>
      <c r="V291" s="2">
        <v>177</v>
      </c>
      <c r="W291" s="2">
        <v>199</v>
      </c>
      <c r="X291" s="2">
        <v>208</v>
      </c>
      <c r="Y291" s="2">
        <v>213</v>
      </c>
      <c r="Z291" s="2">
        <v>221</v>
      </c>
      <c r="AA291" s="2">
        <v>181</v>
      </c>
      <c r="AB291" s="2">
        <v>208</v>
      </c>
      <c r="AC291" s="2">
        <v>0</v>
      </c>
      <c r="AD291" s="2">
        <v>0</v>
      </c>
      <c r="AE291" s="2">
        <v>0</v>
      </c>
      <c r="AF291" s="2">
        <v>0</v>
      </c>
      <c r="AG291" s="2">
        <v>0</v>
      </c>
      <c r="AH291" s="2">
        <v>0.6</v>
      </c>
      <c r="AI291" s="2">
        <v>0.6</v>
      </c>
      <c r="AJ291" s="2">
        <v>0.6</v>
      </c>
      <c r="AK291" s="2">
        <v>0.5</v>
      </c>
      <c r="AL291" s="2">
        <v>0.5</v>
      </c>
      <c r="AM291" s="2">
        <v>0.6</v>
      </c>
      <c r="AN291" s="2">
        <v>0.5</v>
      </c>
      <c r="AO291" s="2">
        <v>0.6</v>
      </c>
      <c r="AP291" s="2">
        <v>0.5</v>
      </c>
      <c r="AQ291" s="2">
        <v>0.5</v>
      </c>
      <c r="AR291" s="2">
        <v>0</v>
      </c>
      <c r="AS291" s="2">
        <v>0</v>
      </c>
      <c r="AT291" s="2">
        <v>0</v>
      </c>
      <c r="AU291" s="2">
        <v>0</v>
      </c>
      <c r="AV291" s="2">
        <v>0</v>
      </c>
    </row>
    <row r="292" spans="2:48">
      <c r="B292" t="str">
        <f>C269</f>
        <v>08 Telemark (-2019)</v>
      </c>
      <c r="C292" s="10" t="s">
        <v>717</v>
      </c>
      <c r="D292" s="2">
        <v>60</v>
      </c>
      <c r="E292" s="2">
        <v>41</v>
      </c>
      <c r="F292" s="2">
        <v>65</v>
      </c>
      <c r="G292" s="2">
        <v>101</v>
      </c>
      <c r="H292" s="2">
        <v>272</v>
      </c>
      <c r="I292" s="2">
        <v>95</v>
      </c>
      <c r="J292" s="2">
        <v>103</v>
      </c>
      <c r="K292" s="2">
        <v>66</v>
      </c>
      <c r="L292" s="2">
        <v>66</v>
      </c>
      <c r="M292" s="2">
        <v>23</v>
      </c>
      <c r="N292" s="2">
        <v>0</v>
      </c>
      <c r="O292" s="2">
        <v>0</v>
      </c>
      <c r="P292" s="2">
        <v>0</v>
      </c>
      <c r="Q292" s="2">
        <v>0</v>
      </c>
      <c r="R292" s="2">
        <v>0</v>
      </c>
      <c r="S292" s="2">
        <v>84</v>
      </c>
      <c r="T292" s="2">
        <v>62</v>
      </c>
      <c r="U292" s="2">
        <v>88</v>
      </c>
      <c r="V292" s="2">
        <v>73</v>
      </c>
      <c r="W292" s="2">
        <v>80</v>
      </c>
      <c r="X292" s="2">
        <v>67</v>
      </c>
      <c r="Y292" s="2">
        <v>67</v>
      </c>
      <c r="Z292" s="2">
        <v>65</v>
      </c>
      <c r="AA292" s="2">
        <v>53</v>
      </c>
      <c r="AB292" s="2">
        <v>22</v>
      </c>
      <c r="AC292" s="2">
        <v>0</v>
      </c>
      <c r="AD292" s="2">
        <v>0</v>
      </c>
      <c r="AE292" s="2">
        <v>0</v>
      </c>
      <c r="AF292" s="2">
        <v>0</v>
      </c>
      <c r="AG292" s="2">
        <v>0</v>
      </c>
      <c r="AH292" s="2">
        <v>0.1</v>
      </c>
      <c r="AI292" s="2">
        <v>0.1</v>
      </c>
      <c r="AJ292" s="2">
        <v>0.1</v>
      </c>
      <c r="AK292" s="2">
        <v>0.1</v>
      </c>
      <c r="AL292" s="2">
        <v>0.1</v>
      </c>
      <c r="AM292" s="2">
        <v>0.1</v>
      </c>
      <c r="AN292" s="2">
        <v>0.1</v>
      </c>
      <c r="AO292" s="2">
        <v>0.1</v>
      </c>
      <c r="AP292" s="2">
        <v>0.1</v>
      </c>
      <c r="AQ292" s="2">
        <v>0</v>
      </c>
      <c r="AR292" s="2">
        <v>0</v>
      </c>
      <c r="AS292" s="2">
        <v>0</v>
      </c>
      <c r="AT292" s="2">
        <v>0</v>
      </c>
      <c r="AU292" s="2">
        <v>0</v>
      </c>
      <c r="AV292" s="2">
        <v>0</v>
      </c>
    </row>
    <row r="293" spans="2:48">
      <c r="B293" t="str">
        <f>C269</f>
        <v>08 Telemark (-2019)</v>
      </c>
      <c r="C293" s="10" t="s">
        <v>128</v>
      </c>
      <c r="D293" s="2">
        <v>0</v>
      </c>
      <c r="E293" s="2">
        <v>0</v>
      </c>
      <c r="F293" s="2">
        <v>0</v>
      </c>
      <c r="G293" s="2">
        <v>0</v>
      </c>
      <c r="H293" s="2">
        <v>0</v>
      </c>
      <c r="I293" s="2">
        <v>0</v>
      </c>
      <c r="J293" s="2">
        <v>0</v>
      </c>
      <c r="K293" s="2">
        <v>0</v>
      </c>
      <c r="L293" s="2">
        <v>0</v>
      </c>
      <c r="M293" s="2">
        <v>0</v>
      </c>
      <c r="N293" s="2">
        <v>0</v>
      </c>
      <c r="O293" s="2">
        <v>0</v>
      </c>
      <c r="P293" s="2">
        <v>0</v>
      </c>
      <c r="Q293" s="2">
        <v>0</v>
      </c>
      <c r="R293" s="2">
        <v>0</v>
      </c>
      <c r="S293" s="2">
        <v>0</v>
      </c>
      <c r="T293" s="2">
        <v>0</v>
      </c>
      <c r="U293" s="2">
        <v>0</v>
      </c>
      <c r="V293" s="2">
        <v>0</v>
      </c>
      <c r="W293" s="2">
        <v>0</v>
      </c>
      <c r="X293" s="2">
        <v>0</v>
      </c>
      <c r="Y293" s="2">
        <v>0</v>
      </c>
      <c r="Z293" s="2">
        <v>0</v>
      </c>
      <c r="AA293" s="2">
        <v>0</v>
      </c>
      <c r="AB293" s="2">
        <v>0</v>
      </c>
      <c r="AC293" s="2">
        <v>0</v>
      </c>
      <c r="AD293" s="2">
        <v>0</v>
      </c>
      <c r="AE293" s="2">
        <v>0</v>
      </c>
      <c r="AF293" s="2">
        <v>0</v>
      </c>
      <c r="AG293" s="2">
        <v>0</v>
      </c>
      <c r="AH293" s="2">
        <v>0</v>
      </c>
      <c r="AI293" s="2">
        <v>0</v>
      </c>
      <c r="AJ293" s="2">
        <v>0</v>
      </c>
      <c r="AK293" s="2">
        <v>0</v>
      </c>
      <c r="AL293" s="2">
        <v>0</v>
      </c>
      <c r="AM293" s="2">
        <v>0</v>
      </c>
      <c r="AN293" s="2">
        <v>0</v>
      </c>
      <c r="AO293" s="2">
        <v>0</v>
      </c>
      <c r="AP293" s="2">
        <v>0</v>
      </c>
      <c r="AQ293" s="2">
        <v>0</v>
      </c>
      <c r="AR293" s="2">
        <v>0</v>
      </c>
      <c r="AS293" s="2">
        <v>0</v>
      </c>
      <c r="AT293" s="2">
        <v>0</v>
      </c>
      <c r="AU293" s="2">
        <v>0</v>
      </c>
      <c r="AV293" s="2">
        <v>0</v>
      </c>
    </row>
    <row r="294" spans="2:48">
      <c r="B294" t="str">
        <f>C269</f>
        <v>08 Telemark (-2019)</v>
      </c>
      <c r="C294" s="10" t="s">
        <v>744</v>
      </c>
      <c r="D294" s="2">
        <v>0</v>
      </c>
      <c r="E294" s="2">
        <v>0</v>
      </c>
      <c r="F294" s="2">
        <v>0</v>
      </c>
      <c r="G294" s="2">
        <v>0</v>
      </c>
      <c r="H294" s="2">
        <v>0</v>
      </c>
      <c r="I294" s="2">
        <v>0</v>
      </c>
      <c r="J294" s="2">
        <v>0</v>
      </c>
      <c r="K294" s="2">
        <v>0</v>
      </c>
      <c r="L294" s="2">
        <v>0</v>
      </c>
      <c r="M294" s="2">
        <v>0</v>
      </c>
      <c r="N294" s="2">
        <v>0</v>
      </c>
      <c r="O294" s="2">
        <v>0</v>
      </c>
      <c r="P294" s="2">
        <v>0</v>
      </c>
      <c r="Q294" s="2">
        <v>0</v>
      </c>
      <c r="R294" s="2">
        <v>0</v>
      </c>
      <c r="S294" s="2">
        <v>0</v>
      </c>
      <c r="T294" s="2">
        <v>0</v>
      </c>
      <c r="U294" s="2">
        <v>0</v>
      </c>
      <c r="V294" s="2">
        <v>0</v>
      </c>
      <c r="W294" s="2">
        <v>0</v>
      </c>
      <c r="X294" s="2">
        <v>0</v>
      </c>
      <c r="Y294" s="2">
        <v>0</v>
      </c>
      <c r="Z294" s="2">
        <v>0</v>
      </c>
      <c r="AA294" s="2">
        <v>0</v>
      </c>
      <c r="AB294" s="2">
        <v>0</v>
      </c>
      <c r="AC294" s="2">
        <v>0</v>
      </c>
      <c r="AD294" s="2">
        <v>0</v>
      </c>
      <c r="AE294" s="2">
        <v>0</v>
      </c>
      <c r="AF294" s="2">
        <v>0</v>
      </c>
      <c r="AG294" s="2">
        <v>0</v>
      </c>
      <c r="AH294" s="2">
        <v>0</v>
      </c>
      <c r="AI294" s="2">
        <v>0</v>
      </c>
      <c r="AJ294" s="2">
        <v>0</v>
      </c>
      <c r="AK294" s="2">
        <v>0</v>
      </c>
      <c r="AL294" s="2">
        <v>0</v>
      </c>
      <c r="AM294" s="2">
        <v>0</v>
      </c>
      <c r="AN294" s="2">
        <v>0</v>
      </c>
      <c r="AO294" s="2">
        <v>0</v>
      </c>
      <c r="AP294" s="2">
        <v>0</v>
      </c>
      <c r="AQ294" s="2">
        <v>0</v>
      </c>
      <c r="AR294" s="2">
        <v>0</v>
      </c>
      <c r="AS294" s="2">
        <v>0</v>
      </c>
      <c r="AT294" s="2">
        <v>0</v>
      </c>
      <c r="AU294" s="2">
        <v>0</v>
      </c>
      <c r="AV294" s="2">
        <v>0</v>
      </c>
    </row>
    <row r="295" spans="2:48">
      <c r="B295" t="str">
        <f>C269</f>
        <v>08 Telemark (-2019)</v>
      </c>
      <c r="C295" s="10" t="s">
        <v>735</v>
      </c>
      <c r="D295" s="2">
        <v>1381</v>
      </c>
      <c r="E295" s="2">
        <v>1258</v>
      </c>
      <c r="F295" s="2">
        <v>1315</v>
      </c>
      <c r="G295" s="2">
        <v>1448</v>
      </c>
      <c r="H295" s="2">
        <v>1471</v>
      </c>
      <c r="I295" s="2">
        <v>1411</v>
      </c>
      <c r="J295" s="2">
        <v>1509</v>
      </c>
      <c r="K295" s="2">
        <v>1485</v>
      </c>
      <c r="L295" s="2">
        <v>1644</v>
      </c>
      <c r="M295" s="2">
        <v>1713</v>
      </c>
      <c r="N295" s="2">
        <v>0</v>
      </c>
      <c r="O295" s="2">
        <v>0</v>
      </c>
      <c r="P295" s="2">
        <v>0</v>
      </c>
      <c r="Q295" s="2">
        <v>0</v>
      </c>
      <c r="R295" s="2">
        <v>0</v>
      </c>
      <c r="S295" s="2">
        <v>1100</v>
      </c>
      <c r="T295" s="2">
        <v>1026</v>
      </c>
      <c r="U295" s="2">
        <v>1067</v>
      </c>
      <c r="V295" s="2">
        <v>1085</v>
      </c>
      <c r="W295" s="2">
        <v>1106</v>
      </c>
      <c r="X295" s="2">
        <v>1160</v>
      </c>
      <c r="Y295" s="2">
        <v>1223</v>
      </c>
      <c r="Z295" s="2">
        <v>1052</v>
      </c>
      <c r="AA295" s="2">
        <v>1222</v>
      </c>
      <c r="AB295" s="2">
        <v>1249</v>
      </c>
      <c r="AC295" s="2">
        <v>0</v>
      </c>
      <c r="AD295" s="2">
        <v>0</v>
      </c>
      <c r="AE295" s="2">
        <v>0</v>
      </c>
      <c r="AF295" s="2">
        <v>0</v>
      </c>
      <c r="AG295" s="2">
        <v>0</v>
      </c>
      <c r="AH295" s="2">
        <v>3.2</v>
      </c>
      <c r="AI295" s="2">
        <v>2.9</v>
      </c>
      <c r="AJ295" s="2">
        <v>3</v>
      </c>
      <c r="AK295" s="2">
        <v>2.8</v>
      </c>
      <c r="AL295" s="2">
        <v>2.8</v>
      </c>
      <c r="AM295" s="2">
        <v>2.8</v>
      </c>
      <c r="AN295" s="2">
        <v>2.7</v>
      </c>
      <c r="AO295" s="2">
        <v>2.5</v>
      </c>
      <c r="AP295" s="2">
        <v>2.6</v>
      </c>
      <c r="AQ295" s="2">
        <v>2.6</v>
      </c>
      <c r="AR295" s="2">
        <v>0</v>
      </c>
      <c r="AS295" s="2">
        <v>0</v>
      </c>
      <c r="AT295" s="2">
        <v>0</v>
      </c>
      <c r="AU295" s="2">
        <v>0</v>
      </c>
      <c r="AV295" s="2">
        <v>0</v>
      </c>
    </row>
    <row r="296" spans="2:48">
      <c r="B296" t="str">
        <f>C296</f>
        <v>23 Kontinentalsokkelen</v>
      </c>
      <c r="C296" s="9" t="s">
        <v>752</v>
      </c>
      <c r="D296" s="2">
        <v>1287182</v>
      </c>
      <c r="E296" s="2">
        <v>888336</v>
      </c>
      <c r="F296" s="2">
        <v>982652</v>
      </c>
      <c r="G296" s="2">
        <v>1230644</v>
      </c>
      <c r="H296" s="2">
        <v>1293506</v>
      </c>
      <c r="I296" s="2">
        <v>1248630</v>
      </c>
      <c r="J296" s="2">
        <v>1160674</v>
      </c>
      <c r="K296" s="2">
        <v>898772</v>
      </c>
      <c r="L296" s="2">
        <v>722498</v>
      </c>
      <c r="M296" s="2">
        <v>932142</v>
      </c>
      <c r="N296" s="2">
        <v>1181904</v>
      </c>
      <c r="O296" s="2">
        <v>938300</v>
      </c>
      <c r="P296" s="2">
        <v>682174</v>
      </c>
      <c r="Q296" s="2">
        <v>1907044</v>
      </c>
      <c r="R296" s="2">
        <v>3932702</v>
      </c>
      <c r="S296" s="2">
        <v>29184</v>
      </c>
      <c r="T296" s="2">
        <v>32202</v>
      </c>
      <c r="U296" s="2">
        <v>34638</v>
      </c>
      <c r="V296" s="2">
        <v>42214</v>
      </c>
      <c r="W296" s="2">
        <v>45524</v>
      </c>
      <c r="X296" s="2">
        <v>50818</v>
      </c>
      <c r="Y296" s="2">
        <v>54034</v>
      </c>
      <c r="Z296" s="2">
        <v>19416</v>
      </c>
      <c r="AA296" s="2">
        <v>18604</v>
      </c>
      <c r="AB296" s="2">
        <v>19222</v>
      </c>
      <c r="AC296" s="2">
        <v>20848</v>
      </c>
      <c r="AD296" s="2">
        <v>22922</v>
      </c>
      <c r="AE296" s="2">
        <v>24290</v>
      </c>
      <c r="AF296" s="2">
        <v>24536</v>
      </c>
      <c r="AG296" s="2">
        <v>27252</v>
      </c>
      <c r="AH296" s="2">
        <v>33.700000000000003</v>
      </c>
      <c r="AI296" s="2">
        <v>32.900000000000006</v>
      </c>
      <c r="AJ296" s="2">
        <v>32.600000000000009</v>
      </c>
      <c r="AK296" s="2">
        <v>33.1</v>
      </c>
      <c r="AL296" s="2">
        <v>35.200000000000003</v>
      </c>
      <c r="AM296" s="2">
        <v>37.399999999999991</v>
      </c>
      <c r="AN296" s="2">
        <v>39.599999999999994</v>
      </c>
      <c r="AO296" s="2">
        <v>14.600000000000001</v>
      </c>
      <c r="AP296" s="2">
        <v>14.2</v>
      </c>
      <c r="AQ296" s="2">
        <v>14</v>
      </c>
      <c r="AR296" s="2">
        <v>13.899999999999999</v>
      </c>
      <c r="AS296" s="2">
        <v>14.3</v>
      </c>
      <c r="AT296" s="2">
        <v>15</v>
      </c>
      <c r="AU296" s="2">
        <v>14.899999999999999</v>
      </c>
      <c r="AV296" s="2">
        <v>15</v>
      </c>
    </row>
    <row r="297" spans="2:48">
      <c r="B297" t="str">
        <f>C296</f>
        <v>23 Kontinentalsokkelen</v>
      </c>
      <c r="C297" s="10" t="s">
        <v>713</v>
      </c>
      <c r="D297" s="2">
        <v>643591</v>
      </c>
      <c r="E297" s="2">
        <v>444168</v>
      </c>
      <c r="F297" s="2">
        <v>491326</v>
      </c>
      <c r="G297" s="2">
        <v>615322</v>
      </c>
      <c r="H297" s="2">
        <v>646753</v>
      </c>
      <c r="I297" s="2">
        <v>624315</v>
      </c>
      <c r="J297" s="2">
        <v>580337</v>
      </c>
      <c r="K297" s="2">
        <v>449386</v>
      </c>
      <c r="L297" s="2">
        <v>361249</v>
      </c>
      <c r="M297" s="2">
        <v>466071</v>
      </c>
      <c r="N297" s="2">
        <v>590952</v>
      </c>
      <c r="O297" s="2">
        <v>469150</v>
      </c>
      <c r="P297" s="2">
        <v>341087</v>
      </c>
      <c r="Q297" s="2">
        <v>953522</v>
      </c>
      <c r="R297" s="2">
        <v>1966351</v>
      </c>
      <c r="S297" s="2">
        <v>14592</v>
      </c>
      <c r="T297" s="2">
        <v>16101</v>
      </c>
      <c r="U297" s="2">
        <v>17319</v>
      </c>
      <c r="V297" s="2">
        <v>21107</v>
      </c>
      <c r="W297" s="2">
        <v>22762</v>
      </c>
      <c r="X297" s="2">
        <v>25409</v>
      </c>
      <c r="Y297" s="2">
        <v>27017</v>
      </c>
      <c r="Z297" s="2">
        <v>9708</v>
      </c>
      <c r="AA297" s="2">
        <v>9302</v>
      </c>
      <c r="AB297" s="2">
        <v>9611</v>
      </c>
      <c r="AC297" s="2">
        <v>10424</v>
      </c>
      <c r="AD297" s="2">
        <v>11461</v>
      </c>
      <c r="AE297" s="2">
        <v>12145</v>
      </c>
      <c r="AF297" s="2">
        <v>12268</v>
      </c>
      <c r="AG297" s="2">
        <v>13626</v>
      </c>
      <c r="AH297" s="2">
        <v>16.8</v>
      </c>
      <c r="AI297" s="2">
        <v>16.399999999999999</v>
      </c>
      <c r="AJ297" s="2">
        <v>16.3</v>
      </c>
      <c r="AK297" s="2">
        <v>16.5</v>
      </c>
      <c r="AL297" s="2">
        <v>17.600000000000001</v>
      </c>
      <c r="AM297" s="2">
        <v>18.7</v>
      </c>
      <c r="AN297" s="2">
        <v>19.8</v>
      </c>
      <c r="AO297" s="2">
        <v>7.3</v>
      </c>
      <c r="AP297" s="2">
        <v>7.1</v>
      </c>
      <c r="AQ297" s="2">
        <v>7</v>
      </c>
      <c r="AR297" s="2">
        <v>7</v>
      </c>
      <c r="AS297" s="2">
        <v>7.2</v>
      </c>
      <c r="AT297" s="2">
        <v>7.5</v>
      </c>
      <c r="AU297" s="2">
        <v>7.5</v>
      </c>
      <c r="AV297" s="2">
        <v>7.5</v>
      </c>
    </row>
    <row r="298" spans="2:48">
      <c r="B298" t="str">
        <f>C296</f>
        <v>23 Kontinentalsokkelen</v>
      </c>
      <c r="C298" s="10" t="s">
        <v>717</v>
      </c>
      <c r="D298" s="2">
        <v>624407</v>
      </c>
      <c r="E298" s="2">
        <v>425833</v>
      </c>
      <c r="F298" s="2">
        <v>472944</v>
      </c>
      <c r="G298" s="2">
        <v>599628</v>
      </c>
      <c r="H298" s="2">
        <v>630558</v>
      </c>
      <c r="I298" s="2">
        <v>607048</v>
      </c>
      <c r="J298" s="2">
        <v>562990</v>
      </c>
      <c r="K298" s="2">
        <v>432435</v>
      </c>
      <c r="L298" s="2">
        <v>343524</v>
      </c>
      <c r="M298" s="2">
        <v>448439</v>
      </c>
      <c r="N298" s="2">
        <v>573125</v>
      </c>
      <c r="O298" s="2">
        <v>450410</v>
      </c>
      <c r="P298" s="2">
        <v>322517</v>
      </c>
      <c r="Q298" s="2">
        <v>937425</v>
      </c>
      <c r="R298" s="2">
        <v>1950075</v>
      </c>
      <c r="S298" s="2">
        <v>14366</v>
      </c>
      <c r="T298" s="2">
        <v>15850</v>
      </c>
      <c r="U298" s="2">
        <v>17059</v>
      </c>
      <c r="V298" s="2">
        <v>20864</v>
      </c>
      <c r="W298" s="2">
        <v>22464</v>
      </c>
      <c r="X298" s="2">
        <v>25026</v>
      </c>
      <c r="Y298" s="2">
        <v>26617</v>
      </c>
      <c r="Z298" s="2">
        <v>9310</v>
      </c>
      <c r="AA298" s="2">
        <v>8906</v>
      </c>
      <c r="AB298" s="2">
        <v>9220</v>
      </c>
      <c r="AC298" s="2">
        <v>9976</v>
      </c>
      <c r="AD298" s="2">
        <v>10993</v>
      </c>
      <c r="AE298" s="2">
        <v>11690</v>
      </c>
      <c r="AF298" s="2">
        <v>11824</v>
      </c>
      <c r="AG298" s="2">
        <v>13120</v>
      </c>
      <c r="AH298" s="2">
        <v>16.7</v>
      </c>
      <c r="AI298" s="2">
        <v>16.3</v>
      </c>
      <c r="AJ298" s="2">
        <v>16.100000000000001</v>
      </c>
      <c r="AK298" s="2">
        <v>16.399999999999999</v>
      </c>
      <c r="AL298" s="2">
        <v>17.399999999999999</v>
      </c>
      <c r="AM298" s="2">
        <v>18.399999999999999</v>
      </c>
      <c r="AN298" s="2">
        <v>19.5</v>
      </c>
      <c r="AO298" s="2">
        <v>7</v>
      </c>
      <c r="AP298" s="2">
        <v>6.9</v>
      </c>
      <c r="AQ298" s="2">
        <v>6.8</v>
      </c>
      <c r="AR298" s="2">
        <v>6.7</v>
      </c>
      <c r="AS298" s="2">
        <v>6.9</v>
      </c>
      <c r="AT298" s="2">
        <v>7.3</v>
      </c>
      <c r="AU298" s="2">
        <v>7.2</v>
      </c>
      <c r="AV298" s="2">
        <v>7.3</v>
      </c>
    </row>
    <row r="299" spans="2:48">
      <c r="B299" t="str">
        <f>C296</f>
        <v>23 Kontinentalsokkelen</v>
      </c>
      <c r="C299" s="10" t="s">
        <v>733</v>
      </c>
      <c r="D299" s="2">
        <v>19184</v>
      </c>
      <c r="E299" s="2">
        <v>18335</v>
      </c>
      <c r="F299" s="2">
        <v>18382</v>
      </c>
      <c r="G299" s="2">
        <v>15694</v>
      </c>
      <c r="H299" s="2">
        <v>16195</v>
      </c>
      <c r="I299" s="2">
        <v>17267</v>
      </c>
      <c r="J299" s="2">
        <v>17347</v>
      </c>
      <c r="K299" s="2">
        <v>16951</v>
      </c>
      <c r="L299" s="2">
        <v>17725</v>
      </c>
      <c r="M299" s="2">
        <v>17632</v>
      </c>
      <c r="N299" s="2">
        <v>17827</v>
      </c>
      <c r="O299" s="2">
        <v>18740</v>
      </c>
      <c r="P299" s="2">
        <v>18570</v>
      </c>
      <c r="Q299" s="2">
        <v>16097</v>
      </c>
      <c r="R299" s="2">
        <v>16276</v>
      </c>
      <c r="S299" s="2">
        <v>226</v>
      </c>
      <c r="T299" s="2">
        <v>251</v>
      </c>
      <c r="U299" s="2">
        <v>260</v>
      </c>
      <c r="V299" s="2">
        <v>243</v>
      </c>
      <c r="W299" s="2">
        <v>298</v>
      </c>
      <c r="X299" s="2">
        <v>383</v>
      </c>
      <c r="Y299" s="2">
        <v>400</v>
      </c>
      <c r="Z299" s="2">
        <v>398</v>
      </c>
      <c r="AA299" s="2">
        <v>396</v>
      </c>
      <c r="AB299" s="2">
        <v>391</v>
      </c>
      <c r="AC299" s="2">
        <v>448</v>
      </c>
      <c r="AD299" s="2">
        <v>468</v>
      </c>
      <c r="AE299" s="2">
        <v>455</v>
      </c>
      <c r="AF299" s="2">
        <v>444</v>
      </c>
      <c r="AG299" s="2">
        <v>506</v>
      </c>
      <c r="AH299" s="2">
        <v>0.2</v>
      </c>
      <c r="AI299" s="2">
        <v>0.2</v>
      </c>
      <c r="AJ299" s="2">
        <v>0.2</v>
      </c>
      <c r="AK299" s="2">
        <v>0.2</v>
      </c>
      <c r="AL299" s="2">
        <v>0.2</v>
      </c>
      <c r="AM299" s="2">
        <v>0.3</v>
      </c>
      <c r="AN299" s="2">
        <v>0.3</v>
      </c>
      <c r="AO299" s="2">
        <v>0.3</v>
      </c>
      <c r="AP299" s="2">
        <v>0.2</v>
      </c>
      <c r="AQ299" s="2">
        <v>0.2</v>
      </c>
      <c r="AR299" s="2">
        <v>0.2</v>
      </c>
      <c r="AS299" s="2">
        <v>0.2</v>
      </c>
      <c r="AT299" s="2">
        <v>0.2</v>
      </c>
      <c r="AU299" s="2">
        <v>0.2</v>
      </c>
      <c r="AV299" s="2">
        <v>0.2</v>
      </c>
    </row>
    <row r="300" spans="2:48">
      <c r="B300" t="str">
        <f>C296</f>
        <v>23 Kontinentalsokkelen</v>
      </c>
      <c r="C300" s="10" t="s">
        <v>738</v>
      </c>
      <c r="D300" s="2">
        <v>0</v>
      </c>
      <c r="E300" s="2">
        <v>0</v>
      </c>
      <c r="F300" s="2">
        <v>0</v>
      </c>
      <c r="G300" s="2">
        <v>0</v>
      </c>
      <c r="H300" s="2">
        <v>0</v>
      </c>
      <c r="I300" s="2">
        <v>0</v>
      </c>
      <c r="J300" s="2">
        <v>0</v>
      </c>
      <c r="K300" s="2">
        <v>0</v>
      </c>
      <c r="L300" s="2">
        <v>0</v>
      </c>
      <c r="M300" s="2">
        <v>0</v>
      </c>
      <c r="N300" s="2">
        <v>0</v>
      </c>
      <c r="O300" s="2">
        <v>0</v>
      </c>
      <c r="P300" s="2">
        <v>0</v>
      </c>
      <c r="Q300" s="2">
        <v>0</v>
      </c>
      <c r="R300" s="2">
        <v>0</v>
      </c>
      <c r="S300" s="2">
        <v>0</v>
      </c>
      <c r="T300" s="2">
        <v>0</v>
      </c>
      <c r="U300" s="2">
        <v>0</v>
      </c>
      <c r="V300" s="2">
        <v>0</v>
      </c>
      <c r="W300" s="2">
        <v>0</v>
      </c>
      <c r="X300" s="2">
        <v>0</v>
      </c>
      <c r="Y300" s="2">
        <v>0</v>
      </c>
      <c r="Z300" s="2">
        <v>0</v>
      </c>
      <c r="AA300" s="2">
        <v>0</v>
      </c>
      <c r="AB300" s="2">
        <v>0</v>
      </c>
      <c r="AC300" s="2">
        <v>0</v>
      </c>
      <c r="AD300" s="2">
        <v>0</v>
      </c>
      <c r="AE300" s="2">
        <v>0</v>
      </c>
      <c r="AF300" s="2">
        <v>0</v>
      </c>
      <c r="AG300" s="2">
        <v>0</v>
      </c>
      <c r="AH300" s="2">
        <v>0</v>
      </c>
      <c r="AI300" s="2">
        <v>0</v>
      </c>
      <c r="AJ300" s="2">
        <v>0</v>
      </c>
      <c r="AK300" s="2">
        <v>0</v>
      </c>
      <c r="AL300" s="2">
        <v>0</v>
      </c>
      <c r="AM300" s="2">
        <v>0</v>
      </c>
      <c r="AN300" s="2">
        <v>0</v>
      </c>
      <c r="AO300" s="2">
        <v>0</v>
      </c>
      <c r="AP300" s="2">
        <v>0</v>
      </c>
      <c r="AQ300" s="2">
        <v>0</v>
      </c>
      <c r="AR300" s="2">
        <v>0</v>
      </c>
      <c r="AS300" s="2">
        <v>0</v>
      </c>
      <c r="AT300" s="2">
        <v>0</v>
      </c>
      <c r="AU300" s="2">
        <v>0</v>
      </c>
      <c r="AV300" s="2">
        <v>0</v>
      </c>
    </row>
    <row r="301" spans="2:48">
      <c r="B301" t="str">
        <f>C296</f>
        <v>23 Kontinentalsokkelen</v>
      </c>
      <c r="C301" s="10" t="s">
        <v>111</v>
      </c>
      <c r="D301" s="2">
        <v>0</v>
      </c>
      <c r="E301" s="2">
        <v>0</v>
      </c>
      <c r="F301" s="2">
        <v>0</v>
      </c>
      <c r="G301" s="2">
        <v>0</v>
      </c>
      <c r="H301" s="2">
        <v>0</v>
      </c>
      <c r="I301" s="2">
        <v>0</v>
      </c>
      <c r="J301" s="2">
        <v>0</v>
      </c>
      <c r="K301" s="2">
        <v>0</v>
      </c>
      <c r="L301" s="2">
        <v>0</v>
      </c>
      <c r="M301" s="2">
        <v>0</v>
      </c>
      <c r="N301" s="2">
        <v>0</v>
      </c>
      <c r="O301" s="2">
        <v>0</v>
      </c>
      <c r="P301" s="2">
        <v>0</v>
      </c>
      <c r="Q301" s="2">
        <v>0</v>
      </c>
      <c r="R301" s="2">
        <v>0</v>
      </c>
      <c r="S301" s="2">
        <v>0</v>
      </c>
      <c r="T301" s="2">
        <v>0</v>
      </c>
      <c r="U301" s="2">
        <v>0</v>
      </c>
      <c r="V301" s="2">
        <v>0</v>
      </c>
      <c r="W301" s="2">
        <v>0</v>
      </c>
      <c r="X301" s="2">
        <v>0</v>
      </c>
      <c r="Y301" s="2">
        <v>0</v>
      </c>
      <c r="Z301" s="2">
        <v>0</v>
      </c>
      <c r="AA301" s="2">
        <v>0</v>
      </c>
      <c r="AB301" s="2">
        <v>0</v>
      </c>
      <c r="AC301" s="2">
        <v>0</v>
      </c>
      <c r="AD301" s="2">
        <v>0</v>
      </c>
      <c r="AE301" s="2">
        <v>0</v>
      </c>
      <c r="AF301" s="2">
        <v>0</v>
      </c>
      <c r="AG301" s="2">
        <v>0</v>
      </c>
      <c r="AH301" s="2">
        <v>0</v>
      </c>
      <c r="AI301" s="2">
        <v>0</v>
      </c>
      <c r="AJ301" s="2">
        <v>0</v>
      </c>
      <c r="AK301" s="2">
        <v>0</v>
      </c>
      <c r="AL301" s="2">
        <v>0</v>
      </c>
      <c r="AM301" s="2">
        <v>0</v>
      </c>
      <c r="AN301" s="2">
        <v>0</v>
      </c>
      <c r="AO301" s="2">
        <v>0</v>
      </c>
      <c r="AP301" s="2">
        <v>0</v>
      </c>
      <c r="AQ301" s="2">
        <v>0</v>
      </c>
      <c r="AR301" s="2">
        <v>0</v>
      </c>
      <c r="AS301" s="2">
        <v>0</v>
      </c>
      <c r="AT301" s="2">
        <v>0</v>
      </c>
      <c r="AU301" s="2">
        <v>0</v>
      </c>
      <c r="AV301" s="2">
        <v>0</v>
      </c>
    </row>
    <row r="302" spans="2:48">
      <c r="B302" t="str">
        <f>C296</f>
        <v>23 Kontinentalsokkelen</v>
      </c>
      <c r="C302" s="10" t="s">
        <v>743</v>
      </c>
      <c r="D302" s="2">
        <v>0</v>
      </c>
      <c r="E302" s="2">
        <v>0</v>
      </c>
      <c r="F302" s="2">
        <v>0</v>
      </c>
      <c r="G302" s="2">
        <v>0</v>
      </c>
      <c r="H302" s="2">
        <v>0</v>
      </c>
      <c r="I302" s="2">
        <v>0</v>
      </c>
      <c r="J302" s="2">
        <v>0</v>
      </c>
      <c r="K302" s="2">
        <v>0</v>
      </c>
      <c r="L302" s="2">
        <v>0</v>
      </c>
      <c r="M302" s="2">
        <v>0</v>
      </c>
      <c r="N302" s="2">
        <v>0</v>
      </c>
      <c r="O302" s="2">
        <v>0</v>
      </c>
      <c r="P302" s="2">
        <v>0</v>
      </c>
      <c r="Q302" s="2">
        <v>0</v>
      </c>
      <c r="R302" s="2">
        <v>0</v>
      </c>
      <c r="S302" s="2">
        <v>0</v>
      </c>
      <c r="T302" s="2">
        <v>0</v>
      </c>
      <c r="U302" s="2">
        <v>0</v>
      </c>
      <c r="V302" s="2">
        <v>0</v>
      </c>
      <c r="W302" s="2">
        <v>0</v>
      </c>
      <c r="X302" s="2">
        <v>0</v>
      </c>
      <c r="Y302" s="2">
        <v>0</v>
      </c>
      <c r="Z302" s="2">
        <v>0</v>
      </c>
      <c r="AA302" s="2">
        <v>0</v>
      </c>
      <c r="AB302" s="2">
        <v>0</v>
      </c>
      <c r="AC302" s="2">
        <v>0</v>
      </c>
      <c r="AD302" s="2">
        <v>0</v>
      </c>
      <c r="AE302" s="2">
        <v>0</v>
      </c>
      <c r="AF302" s="2">
        <v>0</v>
      </c>
      <c r="AG302" s="2">
        <v>0</v>
      </c>
      <c r="AH302" s="2">
        <v>0</v>
      </c>
      <c r="AI302" s="2">
        <v>0</v>
      </c>
      <c r="AJ302" s="2">
        <v>0</v>
      </c>
      <c r="AK302" s="2">
        <v>0</v>
      </c>
      <c r="AL302" s="2">
        <v>0</v>
      </c>
      <c r="AM302" s="2">
        <v>0</v>
      </c>
      <c r="AN302" s="2">
        <v>0</v>
      </c>
      <c r="AO302" s="2">
        <v>0</v>
      </c>
      <c r="AP302" s="2">
        <v>0</v>
      </c>
      <c r="AQ302" s="2">
        <v>0</v>
      </c>
      <c r="AR302" s="2">
        <v>0</v>
      </c>
      <c r="AS302" s="2">
        <v>0</v>
      </c>
      <c r="AT302" s="2">
        <v>0</v>
      </c>
      <c r="AU302" s="2">
        <v>0</v>
      </c>
      <c r="AV302" s="2">
        <v>0</v>
      </c>
    </row>
    <row r="303" spans="2:48">
      <c r="B303" t="str">
        <f>C296</f>
        <v>23 Kontinentalsokkelen</v>
      </c>
      <c r="C303" s="10" t="s">
        <v>128</v>
      </c>
      <c r="D303" s="2">
        <v>0</v>
      </c>
      <c r="E303" s="2">
        <v>0</v>
      </c>
      <c r="F303" s="2">
        <v>0</v>
      </c>
      <c r="G303" s="2">
        <v>0</v>
      </c>
      <c r="H303" s="2">
        <v>0</v>
      </c>
      <c r="I303" s="2">
        <v>0</v>
      </c>
      <c r="J303" s="2">
        <v>0</v>
      </c>
      <c r="K303" s="2">
        <v>0</v>
      </c>
      <c r="L303" s="2">
        <v>0</v>
      </c>
      <c r="M303" s="2">
        <v>0</v>
      </c>
      <c r="N303" s="2">
        <v>0</v>
      </c>
      <c r="O303" s="2">
        <v>0</v>
      </c>
      <c r="P303" s="2">
        <v>0</v>
      </c>
      <c r="Q303" s="2">
        <v>0</v>
      </c>
      <c r="R303" s="2">
        <v>0</v>
      </c>
      <c r="S303" s="2">
        <v>0</v>
      </c>
      <c r="T303" s="2">
        <v>0</v>
      </c>
      <c r="U303" s="2">
        <v>0</v>
      </c>
      <c r="V303" s="2">
        <v>0</v>
      </c>
      <c r="W303" s="2">
        <v>0</v>
      </c>
      <c r="X303" s="2">
        <v>0</v>
      </c>
      <c r="Y303" s="2">
        <v>0</v>
      </c>
      <c r="Z303" s="2">
        <v>0</v>
      </c>
      <c r="AA303" s="2">
        <v>0</v>
      </c>
      <c r="AB303" s="2">
        <v>0</v>
      </c>
      <c r="AC303" s="2">
        <v>0</v>
      </c>
      <c r="AD303" s="2">
        <v>0</v>
      </c>
      <c r="AE303" s="2">
        <v>0</v>
      </c>
      <c r="AF303" s="2">
        <v>0</v>
      </c>
      <c r="AG303" s="2">
        <v>0</v>
      </c>
      <c r="AH303" s="2">
        <v>0</v>
      </c>
      <c r="AI303" s="2">
        <v>0</v>
      </c>
      <c r="AJ303" s="2">
        <v>0</v>
      </c>
      <c r="AK303" s="2">
        <v>0</v>
      </c>
      <c r="AL303" s="2">
        <v>0</v>
      </c>
      <c r="AM303" s="2">
        <v>0</v>
      </c>
      <c r="AN303" s="2">
        <v>0</v>
      </c>
      <c r="AO303" s="2">
        <v>0</v>
      </c>
      <c r="AP303" s="2">
        <v>0</v>
      </c>
      <c r="AQ303" s="2">
        <v>0</v>
      </c>
      <c r="AR303" s="2">
        <v>0</v>
      </c>
      <c r="AS303" s="2">
        <v>0</v>
      </c>
      <c r="AT303" s="2">
        <v>0</v>
      </c>
      <c r="AU303" s="2">
        <v>0</v>
      </c>
      <c r="AV303" s="2">
        <v>0</v>
      </c>
    </row>
    <row r="304" spans="2:48">
      <c r="B304" t="str">
        <f>C296</f>
        <v>23 Kontinentalsokkelen</v>
      </c>
      <c r="C304" s="10" t="s">
        <v>737</v>
      </c>
      <c r="D304" s="2">
        <v>0</v>
      </c>
      <c r="E304" s="2">
        <v>0</v>
      </c>
      <c r="F304" s="2">
        <v>0</v>
      </c>
      <c r="G304" s="2">
        <v>0</v>
      </c>
      <c r="H304" s="2">
        <v>0</v>
      </c>
      <c r="I304" s="2">
        <v>0</v>
      </c>
      <c r="J304" s="2">
        <v>0</v>
      </c>
      <c r="K304" s="2">
        <v>0</v>
      </c>
      <c r="L304" s="2">
        <v>0</v>
      </c>
      <c r="M304" s="2">
        <v>0</v>
      </c>
      <c r="N304" s="2">
        <v>0</v>
      </c>
      <c r="O304" s="2">
        <v>0</v>
      </c>
      <c r="P304" s="2">
        <v>0</v>
      </c>
      <c r="Q304" s="2">
        <v>0</v>
      </c>
      <c r="R304" s="2">
        <v>0</v>
      </c>
      <c r="S304" s="2">
        <v>0</v>
      </c>
      <c r="T304" s="2">
        <v>0</v>
      </c>
      <c r="U304" s="2">
        <v>0</v>
      </c>
      <c r="V304" s="2">
        <v>0</v>
      </c>
      <c r="W304" s="2">
        <v>0</v>
      </c>
      <c r="X304" s="2">
        <v>0</v>
      </c>
      <c r="Y304" s="2">
        <v>0</v>
      </c>
      <c r="Z304" s="2">
        <v>0</v>
      </c>
      <c r="AA304" s="2">
        <v>0</v>
      </c>
      <c r="AB304" s="2">
        <v>0</v>
      </c>
      <c r="AC304" s="2">
        <v>0</v>
      </c>
      <c r="AD304" s="2">
        <v>0</v>
      </c>
      <c r="AE304" s="2">
        <v>0</v>
      </c>
      <c r="AF304" s="2">
        <v>0</v>
      </c>
      <c r="AG304" s="2">
        <v>0</v>
      </c>
      <c r="AH304" s="2">
        <v>0</v>
      </c>
      <c r="AI304" s="2">
        <v>0</v>
      </c>
      <c r="AJ304" s="2">
        <v>0</v>
      </c>
      <c r="AK304" s="2">
        <v>0</v>
      </c>
      <c r="AL304" s="2">
        <v>0</v>
      </c>
      <c r="AM304" s="2">
        <v>0</v>
      </c>
      <c r="AN304" s="2">
        <v>0</v>
      </c>
      <c r="AO304" s="2">
        <v>0</v>
      </c>
      <c r="AP304" s="2">
        <v>0</v>
      </c>
      <c r="AQ304" s="2">
        <v>0</v>
      </c>
      <c r="AR304" s="2">
        <v>0</v>
      </c>
      <c r="AS304" s="2">
        <v>0</v>
      </c>
      <c r="AT304" s="2">
        <v>0</v>
      </c>
      <c r="AU304" s="2">
        <v>0</v>
      </c>
      <c r="AV304" s="2">
        <v>0</v>
      </c>
    </row>
    <row r="305" spans="2:48">
      <c r="B305" t="str">
        <f>C296</f>
        <v>23 Kontinentalsokkelen</v>
      </c>
      <c r="C305" s="10" t="s">
        <v>3</v>
      </c>
      <c r="D305" s="2">
        <v>0</v>
      </c>
      <c r="E305" s="2">
        <v>0</v>
      </c>
      <c r="F305" s="2">
        <v>0</v>
      </c>
      <c r="G305" s="2">
        <v>0</v>
      </c>
      <c r="H305" s="2">
        <v>0</v>
      </c>
      <c r="I305" s="2">
        <v>0</v>
      </c>
      <c r="J305" s="2">
        <v>0</v>
      </c>
      <c r="K305" s="2">
        <v>0</v>
      </c>
      <c r="L305" s="2">
        <v>0</v>
      </c>
      <c r="M305" s="2">
        <v>0</v>
      </c>
      <c r="N305" s="2">
        <v>0</v>
      </c>
      <c r="O305" s="2">
        <v>0</v>
      </c>
      <c r="P305" s="2">
        <v>0</v>
      </c>
      <c r="Q305" s="2">
        <v>0</v>
      </c>
      <c r="R305" s="2">
        <v>0</v>
      </c>
      <c r="S305" s="2">
        <v>0</v>
      </c>
      <c r="T305" s="2">
        <v>0</v>
      </c>
      <c r="U305" s="2">
        <v>0</v>
      </c>
      <c r="V305" s="2">
        <v>0</v>
      </c>
      <c r="W305" s="2">
        <v>0</v>
      </c>
      <c r="X305" s="2">
        <v>0</v>
      </c>
      <c r="Y305" s="2">
        <v>0</v>
      </c>
      <c r="Z305" s="2">
        <v>0</v>
      </c>
      <c r="AA305" s="2">
        <v>0</v>
      </c>
      <c r="AB305" s="2">
        <v>0</v>
      </c>
      <c r="AC305" s="2">
        <v>0</v>
      </c>
      <c r="AD305" s="2">
        <v>0</v>
      </c>
      <c r="AE305" s="2">
        <v>0</v>
      </c>
      <c r="AF305" s="2">
        <v>0</v>
      </c>
      <c r="AG305" s="2">
        <v>0</v>
      </c>
      <c r="AH305" s="2">
        <v>0</v>
      </c>
      <c r="AI305" s="2">
        <v>0</v>
      </c>
      <c r="AJ305" s="2">
        <v>0</v>
      </c>
      <c r="AK305" s="2">
        <v>0</v>
      </c>
      <c r="AL305" s="2">
        <v>0</v>
      </c>
      <c r="AM305" s="2">
        <v>0</v>
      </c>
      <c r="AN305" s="2">
        <v>0</v>
      </c>
      <c r="AO305" s="2">
        <v>0</v>
      </c>
      <c r="AP305" s="2">
        <v>0</v>
      </c>
      <c r="AQ305" s="2">
        <v>0</v>
      </c>
      <c r="AR305" s="2">
        <v>0</v>
      </c>
      <c r="AS305" s="2">
        <v>0</v>
      </c>
      <c r="AT305" s="2">
        <v>0</v>
      </c>
      <c r="AU305" s="2">
        <v>0</v>
      </c>
      <c r="AV305" s="2">
        <v>0</v>
      </c>
    </row>
    <row r="306" spans="2:48">
      <c r="B306" t="str">
        <f>C296</f>
        <v>23 Kontinentalsokkelen</v>
      </c>
      <c r="C306" s="10" t="s">
        <v>740</v>
      </c>
      <c r="D306" s="2">
        <v>0</v>
      </c>
      <c r="E306" s="2">
        <v>0</v>
      </c>
      <c r="F306" s="2">
        <v>0</v>
      </c>
      <c r="G306" s="2">
        <v>0</v>
      </c>
      <c r="H306" s="2">
        <v>0</v>
      </c>
      <c r="I306" s="2">
        <v>0</v>
      </c>
      <c r="J306" s="2">
        <v>0</v>
      </c>
      <c r="K306" s="2">
        <v>0</v>
      </c>
      <c r="L306" s="2">
        <v>0</v>
      </c>
      <c r="M306" s="2">
        <v>0</v>
      </c>
      <c r="N306" s="2">
        <v>0</v>
      </c>
      <c r="O306" s="2">
        <v>0</v>
      </c>
      <c r="P306" s="2">
        <v>0</v>
      </c>
      <c r="Q306" s="2">
        <v>0</v>
      </c>
      <c r="R306" s="2">
        <v>0</v>
      </c>
      <c r="S306" s="2">
        <v>0</v>
      </c>
      <c r="T306" s="2">
        <v>0</v>
      </c>
      <c r="U306" s="2">
        <v>0</v>
      </c>
      <c r="V306" s="2">
        <v>0</v>
      </c>
      <c r="W306" s="2">
        <v>0</v>
      </c>
      <c r="X306" s="2">
        <v>0</v>
      </c>
      <c r="Y306" s="2">
        <v>0</v>
      </c>
      <c r="Z306" s="2">
        <v>0</v>
      </c>
      <c r="AA306" s="2">
        <v>0</v>
      </c>
      <c r="AB306" s="2">
        <v>0</v>
      </c>
      <c r="AC306" s="2">
        <v>0</v>
      </c>
      <c r="AD306" s="2">
        <v>0</v>
      </c>
      <c r="AE306" s="2">
        <v>0</v>
      </c>
      <c r="AF306" s="2">
        <v>0</v>
      </c>
      <c r="AG306" s="2">
        <v>0</v>
      </c>
      <c r="AH306" s="2">
        <v>0</v>
      </c>
      <c r="AI306" s="2">
        <v>0</v>
      </c>
      <c r="AJ306" s="2">
        <v>0</v>
      </c>
      <c r="AK306" s="2">
        <v>0</v>
      </c>
      <c r="AL306" s="2">
        <v>0</v>
      </c>
      <c r="AM306" s="2">
        <v>0</v>
      </c>
      <c r="AN306" s="2">
        <v>0</v>
      </c>
      <c r="AO306" s="2">
        <v>0</v>
      </c>
      <c r="AP306" s="2">
        <v>0</v>
      </c>
      <c r="AQ306" s="2">
        <v>0</v>
      </c>
      <c r="AR306" s="2">
        <v>0</v>
      </c>
      <c r="AS306" s="2">
        <v>0</v>
      </c>
      <c r="AT306" s="2">
        <v>0</v>
      </c>
      <c r="AU306" s="2">
        <v>0</v>
      </c>
      <c r="AV306" s="2">
        <v>0</v>
      </c>
    </row>
    <row r="307" spans="2:48">
      <c r="B307" t="str">
        <f>C296</f>
        <v>23 Kontinentalsokkelen</v>
      </c>
      <c r="C307" s="10" t="s">
        <v>2</v>
      </c>
      <c r="D307" s="2">
        <v>0</v>
      </c>
      <c r="E307" s="2">
        <v>0</v>
      </c>
      <c r="F307" s="2">
        <v>0</v>
      </c>
      <c r="G307" s="2">
        <v>0</v>
      </c>
      <c r="H307" s="2">
        <v>0</v>
      </c>
      <c r="I307" s="2">
        <v>0</v>
      </c>
      <c r="J307" s="2">
        <v>0</v>
      </c>
      <c r="K307" s="2">
        <v>0</v>
      </c>
      <c r="L307" s="2">
        <v>0</v>
      </c>
      <c r="M307" s="2">
        <v>0</v>
      </c>
      <c r="N307" s="2">
        <v>0</v>
      </c>
      <c r="O307" s="2">
        <v>0</v>
      </c>
      <c r="P307" s="2">
        <v>0</v>
      </c>
      <c r="Q307" s="2">
        <v>0</v>
      </c>
      <c r="R307" s="2">
        <v>0</v>
      </c>
      <c r="S307" s="2">
        <v>0</v>
      </c>
      <c r="T307" s="2">
        <v>0</v>
      </c>
      <c r="U307" s="2">
        <v>0</v>
      </c>
      <c r="V307" s="2">
        <v>0</v>
      </c>
      <c r="W307" s="2">
        <v>0</v>
      </c>
      <c r="X307" s="2">
        <v>0</v>
      </c>
      <c r="Y307" s="2">
        <v>0</v>
      </c>
      <c r="Z307" s="2">
        <v>0</v>
      </c>
      <c r="AA307" s="2">
        <v>0</v>
      </c>
      <c r="AB307" s="2">
        <v>0</v>
      </c>
      <c r="AC307" s="2">
        <v>0</v>
      </c>
      <c r="AD307" s="2">
        <v>0</v>
      </c>
      <c r="AE307" s="2">
        <v>0</v>
      </c>
      <c r="AF307" s="2">
        <v>0</v>
      </c>
      <c r="AG307" s="2">
        <v>0</v>
      </c>
      <c r="AH307" s="2">
        <v>0</v>
      </c>
      <c r="AI307" s="2">
        <v>0</v>
      </c>
      <c r="AJ307" s="2">
        <v>0</v>
      </c>
      <c r="AK307" s="2">
        <v>0</v>
      </c>
      <c r="AL307" s="2">
        <v>0</v>
      </c>
      <c r="AM307" s="2">
        <v>0</v>
      </c>
      <c r="AN307" s="2">
        <v>0</v>
      </c>
      <c r="AO307" s="2">
        <v>0</v>
      </c>
      <c r="AP307" s="2">
        <v>0</v>
      </c>
      <c r="AQ307" s="2">
        <v>0</v>
      </c>
      <c r="AR307" s="2">
        <v>0</v>
      </c>
      <c r="AS307" s="2">
        <v>0</v>
      </c>
      <c r="AT307" s="2">
        <v>0</v>
      </c>
      <c r="AU307" s="2">
        <v>0</v>
      </c>
      <c r="AV307" s="2">
        <v>0</v>
      </c>
    </row>
    <row r="308" spans="2:48">
      <c r="B308" t="str">
        <f>C296</f>
        <v>23 Kontinentalsokkelen</v>
      </c>
      <c r="C308" s="10" t="s">
        <v>96</v>
      </c>
      <c r="D308" s="2">
        <v>0</v>
      </c>
      <c r="E308" s="2">
        <v>0</v>
      </c>
      <c r="F308" s="2">
        <v>0</v>
      </c>
      <c r="G308" s="2">
        <v>0</v>
      </c>
      <c r="H308" s="2">
        <v>0</v>
      </c>
      <c r="I308" s="2">
        <v>0</v>
      </c>
      <c r="J308" s="2">
        <v>0</v>
      </c>
      <c r="K308" s="2">
        <v>0</v>
      </c>
      <c r="L308" s="2">
        <v>0</v>
      </c>
      <c r="M308" s="2">
        <v>0</v>
      </c>
      <c r="N308" s="2">
        <v>0</v>
      </c>
      <c r="O308" s="2">
        <v>0</v>
      </c>
      <c r="P308" s="2">
        <v>0</v>
      </c>
      <c r="Q308" s="2">
        <v>0</v>
      </c>
      <c r="R308" s="2">
        <v>0</v>
      </c>
      <c r="S308" s="2">
        <v>0</v>
      </c>
      <c r="T308" s="2">
        <v>0</v>
      </c>
      <c r="U308" s="2">
        <v>0</v>
      </c>
      <c r="V308" s="2">
        <v>0</v>
      </c>
      <c r="W308" s="2">
        <v>0</v>
      </c>
      <c r="X308" s="2">
        <v>0</v>
      </c>
      <c r="Y308" s="2">
        <v>0</v>
      </c>
      <c r="Z308" s="2">
        <v>0</v>
      </c>
      <c r="AA308" s="2">
        <v>0</v>
      </c>
      <c r="AB308" s="2">
        <v>0</v>
      </c>
      <c r="AC308" s="2">
        <v>0</v>
      </c>
      <c r="AD308" s="2">
        <v>0</v>
      </c>
      <c r="AE308" s="2">
        <v>0</v>
      </c>
      <c r="AF308" s="2">
        <v>0</v>
      </c>
      <c r="AG308" s="2">
        <v>0</v>
      </c>
      <c r="AH308" s="2">
        <v>0</v>
      </c>
      <c r="AI308" s="2">
        <v>0</v>
      </c>
      <c r="AJ308" s="2">
        <v>0</v>
      </c>
      <c r="AK308" s="2">
        <v>0</v>
      </c>
      <c r="AL308" s="2">
        <v>0</v>
      </c>
      <c r="AM308" s="2">
        <v>0</v>
      </c>
      <c r="AN308" s="2">
        <v>0</v>
      </c>
      <c r="AO308" s="2">
        <v>0</v>
      </c>
      <c r="AP308" s="2">
        <v>0</v>
      </c>
      <c r="AQ308" s="2">
        <v>0</v>
      </c>
      <c r="AR308" s="2">
        <v>0</v>
      </c>
      <c r="AS308" s="2">
        <v>0</v>
      </c>
      <c r="AT308" s="2">
        <v>0</v>
      </c>
      <c r="AU308" s="2">
        <v>0</v>
      </c>
      <c r="AV308" s="2">
        <v>0</v>
      </c>
    </row>
    <row r="309" spans="2:48">
      <c r="B309" t="str">
        <f>C296</f>
        <v>23 Kontinentalsokkelen</v>
      </c>
      <c r="C309" s="10" t="s">
        <v>731</v>
      </c>
      <c r="D309" s="2">
        <v>0</v>
      </c>
      <c r="E309" s="2">
        <v>0</v>
      </c>
      <c r="F309" s="2">
        <v>0</v>
      </c>
      <c r="G309" s="2">
        <v>0</v>
      </c>
      <c r="H309" s="2">
        <v>0</v>
      </c>
      <c r="I309" s="2">
        <v>0</v>
      </c>
      <c r="J309" s="2">
        <v>0</v>
      </c>
      <c r="K309" s="2">
        <v>0</v>
      </c>
      <c r="L309" s="2">
        <v>0</v>
      </c>
      <c r="M309" s="2">
        <v>0</v>
      </c>
      <c r="N309" s="2">
        <v>0</v>
      </c>
      <c r="O309" s="2">
        <v>0</v>
      </c>
      <c r="P309" s="2">
        <v>0</v>
      </c>
      <c r="Q309" s="2">
        <v>0</v>
      </c>
      <c r="R309" s="2">
        <v>0</v>
      </c>
      <c r="S309" s="2">
        <v>0</v>
      </c>
      <c r="T309" s="2">
        <v>0</v>
      </c>
      <c r="U309" s="2">
        <v>0</v>
      </c>
      <c r="V309" s="2">
        <v>0</v>
      </c>
      <c r="W309" s="2">
        <v>0</v>
      </c>
      <c r="X309" s="2">
        <v>0</v>
      </c>
      <c r="Y309" s="2">
        <v>0</v>
      </c>
      <c r="Z309" s="2">
        <v>0</v>
      </c>
      <c r="AA309" s="2">
        <v>0</v>
      </c>
      <c r="AB309" s="2">
        <v>0</v>
      </c>
      <c r="AC309" s="2">
        <v>0</v>
      </c>
      <c r="AD309" s="2">
        <v>0</v>
      </c>
      <c r="AE309" s="2">
        <v>0</v>
      </c>
      <c r="AF309" s="2">
        <v>0</v>
      </c>
      <c r="AG309" s="2">
        <v>0</v>
      </c>
      <c r="AH309" s="2">
        <v>0</v>
      </c>
      <c r="AI309" s="2">
        <v>0</v>
      </c>
      <c r="AJ309" s="2">
        <v>0</v>
      </c>
      <c r="AK309" s="2">
        <v>0</v>
      </c>
      <c r="AL309" s="2">
        <v>0</v>
      </c>
      <c r="AM309" s="2">
        <v>0</v>
      </c>
      <c r="AN309" s="2">
        <v>0</v>
      </c>
      <c r="AO309" s="2">
        <v>0</v>
      </c>
      <c r="AP309" s="2">
        <v>0</v>
      </c>
      <c r="AQ309" s="2">
        <v>0</v>
      </c>
      <c r="AR309" s="2">
        <v>0</v>
      </c>
      <c r="AS309" s="2">
        <v>0</v>
      </c>
      <c r="AT309" s="2">
        <v>0</v>
      </c>
      <c r="AU309" s="2">
        <v>0</v>
      </c>
      <c r="AV309" s="2">
        <v>0</v>
      </c>
    </row>
    <row r="310" spans="2:48">
      <c r="B310" t="str">
        <f>C296</f>
        <v>23 Kontinentalsokkelen</v>
      </c>
      <c r="C310" s="10" t="s">
        <v>736</v>
      </c>
      <c r="D310" s="2">
        <v>0</v>
      </c>
      <c r="E310" s="2">
        <v>0</v>
      </c>
      <c r="F310" s="2">
        <v>0</v>
      </c>
      <c r="G310" s="2">
        <v>0</v>
      </c>
      <c r="H310" s="2">
        <v>0</v>
      </c>
      <c r="I310" s="2">
        <v>0</v>
      </c>
      <c r="J310" s="2">
        <v>0</v>
      </c>
      <c r="K310" s="2">
        <v>0</v>
      </c>
      <c r="L310" s="2">
        <v>0</v>
      </c>
      <c r="M310" s="2">
        <v>0</v>
      </c>
      <c r="N310" s="2">
        <v>0</v>
      </c>
      <c r="O310" s="2">
        <v>0</v>
      </c>
      <c r="P310" s="2">
        <v>0</v>
      </c>
      <c r="Q310" s="2">
        <v>0</v>
      </c>
      <c r="R310" s="2">
        <v>0</v>
      </c>
      <c r="S310" s="2">
        <v>0</v>
      </c>
      <c r="T310" s="2">
        <v>0</v>
      </c>
      <c r="U310" s="2">
        <v>0</v>
      </c>
      <c r="V310" s="2">
        <v>0</v>
      </c>
      <c r="W310" s="2">
        <v>0</v>
      </c>
      <c r="X310" s="2">
        <v>0</v>
      </c>
      <c r="Y310" s="2">
        <v>0</v>
      </c>
      <c r="Z310" s="2">
        <v>0</v>
      </c>
      <c r="AA310" s="2">
        <v>0</v>
      </c>
      <c r="AB310" s="2">
        <v>0</v>
      </c>
      <c r="AC310" s="2">
        <v>0</v>
      </c>
      <c r="AD310" s="2">
        <v>0</v>
      </c>
      <c r="AE310" s="2">
        <v>0</v>
      </c>
      <c r="AF310" s="2">
        <v>0</v>
      </c>
      <c r="AG310" s="2">
        <v>0</v>
      </c>
      <c r="AH310" s="2">
        <v>0</v>
      </c>
      <c r="AI310" s="2">
        <v>0</v>
      </c>
      <c r="AJ310" s="2">
        <v>0</v>
      </c>
      <c r="AK310" s="2">
        <v>0</v>
      </c>
      <c r="AL310" s="2">
        <v>0</v>
      </c>
      <c r="AM310" s="2">
        <v>0</v>
      </c>
      <c r="AN310" s="2">
        <v>0</v>
      </c>
      <c r="AO310" s="2">
        <v>0</v>
      </c>
      <c r="AP310" s="2">
        <v>0</v>
      </c>
      <c r="AQ310" s="2">
        <v>0</v>
      </c>
      <c r="AR310" s="2">
        <v>0</v>
      </c>
      <c r="AS310" s="2">
        <v>0</v>
      </c>
      <c r="AT310" s="2">
        <v>0</v>
      </c>
      <c r="AU310" s="2">
        <v>0</v>
      </c>
      <c r="AV310" s="2">
        <v>0</v>
      </c>
    </row>
    <row r="311" spans="2:48">
      <c r="B311" t="str">
        <f>C296</f>
        <v>23 Kontinentalsokkelen</v>
      </c>
      <c r="C311" s="10" t="s">
        <v>15</v>
      </c>
      <c r="D311" s="2">
        <v>0</v>
      </c>
      <c r="E311" s="2">
        <v>0</v>
      </c>
      <c r="F311" s="2">
        <v>0</v>
      </c>
      <c r="G311" s="2">
        <v>0</v>
      </c>
      <c r="H311" s="2">
        <v>0</v>
      </c>
      <c r="I311" s="2">
        <v>0</v>
      </c>
      <c r="J311" s="2">
        <v>0</v>
      </c>
      <c r="K311" s="2">
        <v>0</v>
      </c>
      <c r="L311" s="2">
        <v>0</v>
      </c>
      <c r="M311" s="2">
        <v>0</v>
      </c>
      <c r="N311" s="2">
        <v>0</v>
      </c>
      <c r="O311" s="2">
        <v>0</v>
      </c>
      <c r="P311" s="2">
        <v>0</v>
      </c>
      <c r="Q311" s="2">
        <v>0</v>
      </c>
      <c r="R311" s="2">
        <v>0</v>
      </c>
      <c r="S311" s="2">
        <v>0</v>
      </c>
      <c r="T311" s="2">
        <v>0</v>
      </c>
      <c r="U311" s="2">
        <v>0</v>
      </c>
      <c r="V311" s="2">
        <v>0</v>
      </c>
      <c r="W311" s="2">
        <v>0</v>
      </c>
      <c r="X311" s="2">
        <v>0</v>
      </c>
      <c r="Y311" s="2">
        <v>0</v>
      </c>
      <c r="Z311" s="2">
        <v>0</v>
      </c>
      <c r="AA311" s="2">
        <v>0</v>
      </c>
      <c r="AB311" s="2">
        <v>0</v>
      </c>
      <c r="AC311" s="2">
        <v>0</v>
      </c>
      <c r="AD311" s="2">
        <v>0</v>
      </c>
      <c r="AE311" s="2">
        <v>0</v>
      </c>
      <c r="AF311" s="2">
        <v>0</v>
      </c>
      <c r="AG311" s="2">
        <v>0</v>
      </c>
      <c r="AH311" s="2">
        <v>0</v>
      </c>
      <c r="AI311" s="2">
        <v>0</v>
      </c>
      <c r="AJ311" s="2">
        <v>0</v>
      </c>
      <c r="AK311" s="2">
        <v>0</v>
      </c>
      <c r="AL311" s="2">
        <v>0</v>
      </c>
      <c r="AM311" s="2">
        <v>0</v>
      </c>
      <c r="AN311" s="2">
        <v>0</v>
      </c>
      <c r="AO311" s="2">
        <v>0</v>
      </c>
      <c r="AP311" s="2">
        <v>0</v>
      </c>
      <c r="AQ311" s="2">
        <v>0</v>
      </c>
      <c r="AR311" s="2">
        <v>0</v>
      </c>
      <c r="AS311" s="2">
        <v>0</v>
      </c>
      <c r="AT311" s="2">
        <v>0</v>
      </c>
      <c r="AU311" s="2">
        <v>0</v>
      </c>
      <c r="AV311" s="2">
        <v>0</v>
      </c>
    </row>
    <row r="312" spans="2:48">
      <c r="B312" t="str">
        <f>C296</f>
        <v>23 Kontinentalsokkelen</v>
      </c>
      <c r="C312" s="10" t="s">
        <v>93</v>
      </c>
      <c r="D312" s="2">
        <v>0</v>
      </c>
      <c r="E312" s="2">
        <v>0</v>
      </c>
      <c r="F312" s="2">
        <v>0</v>
      </c>
      <c r="G312" s="2">
        <v>0</v>
      </c>
      <c r="H312" s="2">
        <v>0</v>
      </c>
      <c r="I312" s="2">
        <v>0</v>
      </c>
      <c r="J312" s="2">
        <v>0</v>
      </c>
      <c r="K312" s="2">
        <v>0</v>
      </c>
      <c r="L312" s="2">
        <v>0</v>
      </c>
      <c r="M312" s="2">
        <v>0</v>
      </c>
      <c r="N312" s="2">
        <v>0</v>
      </c>
      <c r="O312" s="2">
        <v>0</v>
      </c>
      <c r="P312" s="2">
        <v>0</v>
      </c>
      <c r="Q312" s="2">
        <v>0</v>
      </c>
      <c r="R312" s="2">
        <v>0</v>
      </c>
      <c r="S312" s="2">
        <v>0</v>
      </c>
      <c r="T312" s="2">
        <v>0</v>
      </c>
      <c r="U312" s="2">
        <v>0</v>
      </c>
      <c r="V312" s="2">
        <v>0</v>
      </c>
      <c r="W312" s="2">
        <v>0</v>
      </c>
      <c r="X312" s="2">
        <v>0</v>
      </c>
      <c r="Y312" s="2">
        <v>0</v>
      </c>
      <c r="Z312" s="2">
        <v>0</v>
      </c>
      <c r="AA312" s="2">
        <v>0</v>
      </c>
      <c r="AB312" s="2">
        <v>0</v>
      </c>
      <c r="AC312" s="2">
        <v>0</v>
      </c>
      <c r="AD312" s="2">
        <v>0</v>
      </c>
      <c r="AE312" s="2">
        <v>0</v>
      </c>
      <c r="AF312" s="2">
        <v>0</v>
      </c>
      <c r="AG312" s="2">
        <v>0</v>
      </c>
      <c r="AH312" s="2">
        <v>0</v>
      </c>
      <c r="AI312" s="2">
        <v>0</v>
      </c>
      <c r="AJ312" s="2">
        <v>0</v>
      </c>
      <c r="AK312" s="2">
        <v>0</v>
      </c>
      <c r="AL312" s="2">
        <v>0</v>
      </c>
      <c r="AM312" s="2">
        <v>0</v>
      </c>
      <c r="AN312" s="2">
        <v>0</v>
      </c>
      <c r="AO312" s="2">
        <v>0</v>
      </c>
      <c r="AP312" s="2">
        <v>0</v>
      </c>
      <c r="AQ312" s="2">
        <v>0</v>
      </c>
      <c r="AR312" s="2">
        <v>0</v>
      </c>
      <c r="AS312" s="2">
        <v>0</v>
      </c>
      <c r="AT312" s="2">
        <v>0</v>
      </c>
      <c r="AU312" s="2">
        <v>0</v>
      </c>
      <c r="AV312" s="2">
        <v>0</v>
      </c>
    </row>
    <row r="313" spans="2:48">
      <c r="B313" t="str">
        <f>C296</f>
        <v>23 Kontinentalsokkelen</v>
      </c>
      <c r="C313" s="10" t="s">
        <v>732</v>
      </c>
      <c r="D313" s="2">
        <v>0</v>
      </c>
      <c r="E313" s="2">
        <v>0</v>
      </c>
      <c r="F313" s="2">
        <v>0</v>
      </c>
      <c r="G313" s="2">
        <v>0</v>
      </c>
      <c r="H313" s="2">
        <v>0</v>
      </c>
      <c r="I313" s="2">
        <v>0</v>
      </c>
      <c r="J313" s="2">
        <v>0</v>
      </c>
      <c r="K313" s="2">
        <v>0</v>
      </c>
      <c r="L313" s="2">
        <v>0</v>
      </c>
      <c r="M313" s="2">
        <v>0</v>
      </c>
      <c r="N313" s="2">
        <v>0</v>
      </c>
      <c r="O313" s="2">
        <v>0</v>
      </c>
      <c r="P313" s="2">
        <v>0</v>
      </c>
      <c r="Q313" s="2">
        <v>0</v>
      </c>
      <c r="R313" s="2">
        <v>0</v>
      </c>
      <c r="S313" s="2">
        <v>0</v>
      </c>
      <c r="T313" s="2">
        <v>0</v>
      </c>
      <c r="U313" s="2">
        <v>0</v>
      </c>
      <c r="V313" s="2">
        <v>0</v>
      </c>
      <c r="W313" s="2">
        <v>0</v>
      </c>
      <c r="X313" s="2">
        <v>0</v>
      </c>
      <c r="Y313" s="2">
        <v>0</v>
      </c>
      <c r="Z313" s="2">
        <v>0</v>
      </c>
      <c r="AA313" s="2">
        <v>0</v>
      </c>
      <c r="AB313" s="2">
        <v>0</v>
      </c>
      <c r="AC313" s="2">
        <v>0</v>
      </c>
      <c r="AD313" s="2">
        <v>0</v>
      </c>
      <c r="AE313" s="2">
        <v>0</v>
      </c>
      <c r="AF313" s="2">
        <v>0</v>
      </c>
      <c r="AG313" s="2">
        <v>0</v>
      </c>
      <c r="AH313" s="2">
        <v>0</v>
      </c>
      <c r="AI313" s="2">
        <v>0</v>
      </c>
      <c r="AJ313" s="2">
        <v>0</v>
      </c>
      <c r="AK313" s="2">
        <v>0</v>
      </c>
      <c r="AL313" s="2">
        <v>0</v>
      </c>
      <c r="AM313" s="2">
        <v>0</v>
      </c>
      <c r="AN313" s="2">
        <v>0</v>
      </c>
      <c r="AO313" s="2">
        <v>0</v>
      </c>
      <c r="AP313" s="2">
        <v>0</v>
      </c>
      <c r="AQ313" s="2">
        <v>0</v>
      </c>
      <c r="AR313" s="2">
        <v>0</v>
      </c>
      <c r="AS313" s="2">
        <v>0</v>
      </c>
      <c r="AT313" s="2">
        <v>0</v>
      </c>
      <c r="AU313" s="2">
        <v>0</v>
      </c>
      <c r="AV313" s="2">
        <v>0</v>
      </c>
    </row>
    <row r="314" spans="2:48">
      <c r="B314" t="str">
        <f>C296</f>
        <v>23 Kontinentalsokkelen</v>
      </c>
      <c r="C314" s="10" t="s">
        <v>739</v>
      </c>
      <c r="D314" s="2">
        <v>0</v>
      </c>
      <c r="E314" s="2">
        <v>0</v>
      </c>
      <c r="F314" s="2">
        <v>0</v>
      </c>
      <c r="G314" s="2">
        <v>0</v>
      </c>
      <c r="H314" s="2">
        <v>0</v>
      </c>
      <c r="I314" s="2">
        <v>0</v>
      </c>
      <c r="J314" s="2">
        <v>0</v>
      </c>
      <c r="K314" s="2">
        <v>0</v>
      </c>
      <c r="L314" s="2">
        <v>0</v>
      </c>
      <c r="M314" s="2">
        <v>0</v>
      </c>
      <c r="N314" s="2">
        <v>0</v>
      </c>
      <c r="O314" s="2">
        <v>0</v>
      </c>
      <c r="P314" s="2">
        <v>0</v>
      </c>
      <c r="Q314" s="2">
        <v>0</v>
      </c>
      <c r="R314" s="2">
        <v>0</v>
      </c>
      <c r="S314" s="2">
        <v>0</v>
      </c>
      <c r="T314" s="2">
        <v>0</v>
      </c>
      <c r="U314" s="2">
        <v>0</v>
      </c>
      <c r="V314" s="2">
        <v>0</v>
      </c>
      <c r="W314" s="2">
        <v>0</v>
      </c>
      <c r="X314" s="2">
        <v>0</v>
      </c>
      <c r="Y314" s="2">
        <v>0</v>
      </c>
      <c r="Z314" s="2">
        <v>0</v>
      </c>
      <c r="AA314" s="2">
        <v>0</v>
      </c>
      <c r="AB314" s="2">
        <v>0</v>
      </c>
      <c r="AC314" s="2">
        <v>0</v>
      </c>
      <c r="AD314" s="2">
        <v>0</v>
      </c>
      <c r="AE314" s="2">
        <v>0</v>
      </c>
      <c r="AF314" s="2">
        <v>0</v>
      </c>
      <c r="AG314" s="2">
        <v>0</v>
      </c>
      <c r="AH314" s="2">
        <v>0</v>
      </c>
      <c r="AI314" s="2">
        <v>0</v>
      </c>
      <c r="AJ314" s="2">
        <v>0</v>
      </c>
      <c r="AK314" s="2">
        <v>0</v>
      </c>
      <c r="AL314" s="2">
        <v>0</v>
      </c>
      <c r="AM314" s="2">
        <v>0</v>
      </c>
      <c r="AN314" s="2">
        <v>0</v>
      </c>
      <c r="AO314" s="2">
        <v>0</v>
      </c>
      <c r="AP314" s="2">
        <v>0</v>
      </c>
      <c r="AQ314" s="2">
        <v>0</v>
      </c>
      <c r="AR314" s="2">
        <v>0</v>
      </c>
      <c r="AS314" s="2">
        <v>0</v>
      </c>
      <c r="AT314" s="2">
        <v>0</v>
      </c>
      <c r="AU314" s="2">
        <v>0</v>
      </c>
      <c r="AV314" s="2">
        <v>0</v>
      </c>
    </row>
    <row r="315" spans="2:48">
      <c r="B315" t="str">
        <f>C296</f>
        <v>23 Kontinentalsokkelen</v>
      </c>
      <c r="C315" s="10" t="s">
        <v>741</v>
      </c>
      <c r="D315" s="2">
        <v>0</v>
      </c>
      <c r="E315" s="2">
        <v>0</v>
      </c>
      <c r="F315" s="2">
        <v>0</v>
      </c>
      <c r="G315" s="2">
        <v>0</v>
      </c>
      <c r="H315" s="2">
        <v>0</v>
      </c>
      <c r="I315" s="2">
        <v>0</v>
      </c>
      <c r="J315" s="2">
        <v>0</v>
      </c>
      <c r="K315" s="2">
        <v>0</v>
      </c>
      <c r="L315" s="2">
        <v>0</v>
      </c>
      <c r="M315" s="2">
        <v>0</v>
      </c>
      <c r="N315" s="2">
        <v>0</v>
      </c>
      <c r="O315" s="2">
        <v>0</v>
      </c>
      <c r="P315" s="2">
        <v>0</v>
      </c>
      <c r="Q315" s="2">
        <v>0</v>
      </c>
      <c r="R315" s="2">
        <v>0</v>
      </c>
      <c r="S315" s="2">
        <v>0</v>
      </c>
      <c r="T315" s="2">
        <v>0</v>
      </c>
      <c r="U315" s="2">
        <v>0</v>
      </c>
      <c r="V315" s="2">
        <v>0</v>
      </c>
      <c r="W315" s="2">
        <v>0</v>
      </c>
      <c r="X315" s="2">
        <v>0</v>
      </c>
      <c r="Y315" s="2">
        <v>0</v>
      </c>
      <c r="Z315" s="2">
        <v>0</v>
      </c>
      <c r="AA315" s="2">
        <v>0</v>
      </c>
      <c r="AB315" s="2">
        <v>0</v>
      </c>
      <c r="AC315" s="2">
        <v>0</v>
      </c>
      <c r="AD315" s="2">
        <v>0</v>
      </c>
      <c r="AE315" s="2">
        <v>0</v>
      </c>
      <c r="AF315" s="2">
        <v>0</v>
      </c>
      <c r="AG315" s="2">
        <v>0</v>
      </c>
      <c r="AH315" s="2">
        <v>0</v>
      </c>
      <c r="AI315" s="2">
        <v>0</v>
      </c>
      <c r="AJ315" s="2">
        <v>0</v>
      </c>
      <c r="AK315" s="2">
        <v>0</v>
      </c>
      <c r="AL315" s="2">
        <v>0</v>
      </c>
      <c r="AM315" s="2">
        <v>0</v>
      </c>
      <c r="AN315" s="2">
        <v>0</v>
      </c>
      <c r="AO315" s="2">
        <v>0</v>
      </c>
      <c r="AP315" s="2">
        <v>0</v>
      </c>
      <c r="AQ315" s="2">
        <v>0</v>
      </c>
      <c r="AR315" s="2">
        <v>0</v>
      </c>
      <c r="AS315" s="2">
        <v>0</v>
      </c>
      <c r="AT315" s="2">
        <v>0</v>
      </c>
      <c r="AU315" s="2">
        <v>0</v>
      </c>
      <c r="AV315" s="2">
        <v>0</v>
      </c>
    </row>
    <row r="316" spans="2:48">
      <c r="B316" t="str">
        <f>C296</f>
        <v>23 Kontinentalsokkelen</v>
      </c>
      <c r="C316" s="10" t="s">
        <v>716</v>
      </c>
      <c r="D316" s="2">
        <v>0</v>
      </c>
      <c r="E316" s="2">
        <v>0</v>
      </c>
      <c r="F316" s="2">
        <v>0</v>
      </c>
      <c r="G316" s="2">
        <v>0</v>
      </c>
      <c r="H316" s="2">
        <v>0</v>
      </c>
      <c r="I316" s="2">
        <v>0</v>
      </c>
      <c r="J316" s="2">
        <v>0</v>
      </c>
      <c r="K316" s="2">
        <v>0</v>
      </c>
      <c r="L316" s="2">
        <v>0</v>
      </c>
      <c r="M316" s="2">
        <v>0</v>
      </c>
      <c r="N316" s="2">
        <v>0</v>
      </c>
      <c r="O316" s="2">
        <v>0</v>
      </c>
      <c r="P316" s="2">
        <v>0</v>
      </c>
      <c r="Q316" s="2">
        <v>0</v>
      </c>
      <c r="R316" s="2">
        <v>0</v>
      </c>
      <c r="S316" s="2">
        <v>0</v>
      </c>
      <c r="T316" s="2">
        <v>0</v>
      </c>
      <c r="U316" s="2">
        <v>0</v>
      </c>
      <c r="V316" s="2">
        <v>0</v>
      </c>
      <c r="W316" s="2">
        <v>0</v>
      </c>
      <c r="X316" s="2">
        <v>0</v>
      </c>
      <c r="Y316" s="2">
        <v>0</v>
      </c>
      <c r="Z316" s="2">
        <v>0</v>
      </c>
      <c r="AA316" s="2">
        <v>0</v>
      </c>
      <c r="AB316" s="2">
        <v>0</v>
      </c>
      <c r="AC316" s="2">
        <v>0</v>
      </c>
      <c r="AD316" s="2">
        <v>0</v>
      </c>
      <c r="AE316" s="2">
        <v>0</v>
      </c>
      <c r="AF316" s="2">
        <v>0</v>
      </c>
      <c r="AG316" s="2">
        <v>0</v>
      </c>
      <c r="AH316" s="2">
        <v>0</v>
      </c>
      <c r="AI316" s="2">
        <v>0</v>
      </c>
      <c r="AJ316" s="2">
        <v>0</v>
      </c>
      <c r="AK316" s="2">
        <v>0</v>
      </c>
      <c r="AL316" s="2">
        <v>0</v>
      </c>
      <c r="AM316" s="2">
        <v>0</v>
      </c>
      <c r="AN316" s="2">
        <v>0</v>
      </c>
      <c r="AO316" s="2">
        <v>0</v>
      </c>
      <c r="AP316" s="2">
        <v>0</v>
      </c>
      <c r="AQ316" s="2">
        <v>0</v>
      </c>
      <c r="AR316" s="2">
        <v>0</v>
      </c>
      <c r="AS316" s="2">
        <v>0</v>
      </c>
      <c r="AT316" s="2">
        <v>0</v>
      </c>
      <c r="AU316" s="2">
        <v>0</v>
      </c>
      <c r="AV316" s="2">
        <v>0</v>
      </c>
    </row>
    <row r="317" spans="2:48">
      <c r="B317" t="str">
        <f>C296</f>
        <v>23 Kontinentalsokkelen</v>
      </c>
      <c r="C317" s="10" t="s">
        <v>85</v>
      </c>
      <c r="D317" s="2">
        <v>0</v>
      </c>
      <c r="E317" s="2">
        <v>0</v>
      </c>
      <c r="F317" s="2">
        <v>0</v>
      </c>
      <c r="G317" s="2">
        <v>0</v>
      </c>
      <c r="H317" s="2">
        <v>0</v>
      </c>
      <c r="I317" s="2">
        <v>0</v>
      </c>
      <c r="J317" s="2">
        <v>0</v>
      </c>
      <c r="K317" s="2">
        <v>0</v>
      </c>
      <c r="L317" s="2">
        <v>0</v>
      </c>
      <c r="M317" s="2">
        <v>0</v>
      </c>
      <c r="N317" s="2">
        <v>0</v>
      </c>
      <c r="O317" s="2">
        <v>0</v>
      </c>
      <c r="P317" s="2">
        <v>0</v>
      </c>
      <c r="Q317" s="2">
        <v>0</v>
      </c>
      <c r="R317" s="2">
        <v>0</v>
      </c>
      <c r="S317" s="2">
        <v>0</v>
      </c>
      <c r="T317" s="2">
        <v>0</v>
      </c>
      <c r="U317" s="2">
        <v>0</v>
      </c>
      <c r="V317" s="2">
        <v>0</v>
      </c>
      <c r="W317" s="2">
        <v>0</v>
      </c>
      <c r="X317" s="2">
        <v>0</v>
      </c>
      <c r="Y317" s="2">
        <v>0</v>
      </c>
      <c r="Z317" s="2">
        <v>0</v>
      </c>
      <c r="AA317" s="2">
        <v>0</v>
      </c>
      <c r="AB317" s="2">
        <v>0</v>
      </c>
      <c r="AC317" s="2">
        <v>0</v>
      </c>
      <c r="AD317" s="2">
        <v>0</v>
      </c>
      <c r="AE317" s="2">
        <v>0</v>
      </c>
      <c r="AF317" s="2">
        <v>0</v>
      </c>
      <c r="AG317" s="2">
        <v>0</v>
      </c>
      <c r="AH317" s="2">
        <v>0</v>
      </c>
      <c r="AI317" s="2">
        <v>0</v>
      </c>
      <c r="AJ317" s="2">
        <v>0</v>
      </c>
      <c r="AK317" s="2">
        <v>0</v>
      </c>
      <c r="AL317" s="2">
        <v>0</v>
      </c>
      <c r="AM317" s="2">
        <v>0</v>
      </c>
      <c r="AN317" s="2">
        <v>0</v>
      </c>
      <c r="AO317" s="2">
        <v>0</v>
      </c>
      <c r="AP317" s="2">
        <v>0</v>
      </c>
      <c r="AQ317" s="2">
        <v>0</v>
      </c>
      <c r="AR317" s="2">
        <v>0</v>
      </c>
      <c r="AS317" s="2">
        <v>0</v>
      </c>
      <c r="AT317" s="2">
        <v>0</v>
      </c>
      <c r="AU317" s="2">
        <v>0</v>
      </c>
      <c r="AV317" s="2">
        <v>0</v>
      </c>
    </row>
    <row r="318" spans="2:48">
      <c r="B318" t="str">
        <f>C296</f>
        <v>23 Kontinentalsokkelen</v>
      </c>
      <c r="C318" s="10" t="s">
        <v>742</v>
      </c>
      <c r="D318" s="2">
        <v>0</v>
      </c>
      <c r="E318" s="2">
        <v>0</v>
      </c>
      <c r="F318" s="2">
        <v>0</v>
      </c>
      <c r="G318" s="2">
        <v>0</v>
      </c>
      <c r="H318" s="2">
        <v>0</v>
      </c>
      <c r="I318" s="2">
        <v>0</v>
      </c>
      <c r="J318" s="2">
        <v>0</v>
      </c>
      <c r="K318" s="2">
        <v>0</v>
      </c>
      <c r="L318" s="2">
        <v>0</v>
      </c>
      <c r="M318" s="2">
        <v>0</v>
      </c>
      <c r="N318" s="2">
        <v>0</v>
      </c>
      <c r="O318" s="2">
        <v>0</v>
      </c>
      <c r="P318" s="2">
        <v>0</v>
      </c>
      <c r="Q318" s="2">
        <v>0</v>
      </c>
      <c r="R318" s="2">
        <v>0</v>
      </c>
      <c r="S318" s="2">
        <v>0</v>
      </c>
      <c r="T318" s="2">
        <v>0</v>
      </c>
      <c r="U318" s="2">
        <v>0</v>
      </c>
      <c r="V318" s="2">
        <v>0</v>
      </c>
      <c r="W318" s="2">
        <v>0</v>
      </c>
      <c r="X318" s="2">
        <v>0</v>
      </c>
      <c r="Y318" s="2">
        <v>0</v>
      </c>
      <c r="Z318" s="2">
        <v>0</v>
      </c>
      <c r="AA318" s="2">
        <v>0</v>
      </c>
      <c r="AB318" s="2">
        <v>0</v>
      </c>
      <c r="AC318" s="2">
        <v>0</v>
      </c>
      <c r="AD318" s="2">
        <v>0</v>
      </c>
      <c r="AE318" s="2">
        <v>0</v>
      </c>
      <c r="AF318" s="2">
        <v>0</v>
      </c>
      <c r="AG318" s="2">
        <v>0</v>
      </c>
      <c r="AH318" s="2">
        <v>0</v>
      </c>
      <c r="AI318" s="2">
        <v>0</v>
      </c>
      <c r="AJ318" s="2">
        <v>0</v>
      </c>
      <c r="AK318" s="2">
        <v>0</v>
      </c>
      <c r="AL318" s="2">
        <v>0</v>
      </c>
      <c r="AM318" s="2">
        <v>0</v>
      </c>
      <c r="AN318" s="2">
        <v>0</v>
      </c>
      <c r="AO318" s="2">
        <v>0</v>
      </c>
      <c r="AP318" s="2">
        <v>0</v>
      </c>
      <c r="AQ318" s="2">
        <v>0</v>
      </c>
      <c r="AR318" s="2">
        <v>0</v>
      </c>
      <c r="AS318" s="2">
        <v>0</v>
      </c>
      <c r="AT318" s="2">
        <v>0</v>
      </c>
      <c r="AU318" s="2">
        <v>0</v>
      </c>
      <c r="AV318" s="2">
        <v>0</v>
      </c>
    </row>
    <row r="319" spans="2:48">
      <c r="B319" t="str">
        <f>C296</f>
        <v>23 Kontinentalsokkelen</v>
      </c>
      <c r="C319" s="10" t="s">
        <v>734</v>
      </c>
      <c r="D319" s="2">
        <v>0</v>
      </c>
      <c r="E319" s="2">
        <v>0</v>
      </c>
      <c r="F319" s="2">
        <v>0</v>
      </c>
      <c r="G319" s="2">
        <v>0</v>
      </c>
      <c r="H319" s="2">
        <v>0</v>
      </c>
      <c r="I319" s="2">
        <v>0</v>
      </c>
      <c r="J319" s="2">
        <v>0</v>
      </c>
      <c r="K319" s="2">
        <v>0</v>
      </c>
      <c r="L319" s="2">
        <v>0</v>
      </c>
      <c r="M319" s="2">
        <v>0</v>
      </c>
      <c r="N319" s="2">
        <v>0</v>
      </c>
      <c r="O319" s="2">
        <v>0</v>
      </c>
      <c r="P319" s="2">
        <v>0</v>
      </c>
      <c r="Q319" s="2">
        <v>0</v>
      </c>
      <c r="R319" s="2">
        <v>0</v>
      </c>
      <c r="S319" s="2">
        <v>0</v>
      </c>
      <c r="T319" s="2">
        <v>0</v>
      </c>
      <c r="U319" s="2">
        <v>0</v>
      </c>
      <c r="V319" s="2">
        <v>0</v>
      </c>
      <c r="W319" s="2">
        <v>0</v>
      </c>
      <c r="X319" s="2">
        <v>0</v>
      </c>
      <c r="Y319" s="2">
        <v>0</v>
      </c>
      <c r="Z319" s="2">
        <v>0</v>
      </c>
      <c r="AA319" s="2">
        <v>0</v>
      </c>
      <c r="AB319" s="2">
        <v>0</v>
      </c>
      <c r="AC319" s="2">
        <v>0</v>
      </c>
      <c r="AD319" s="2">
        <v>0</v>
      </c>
      <c r="AE319" s="2">
        <v>0</v>
      </c>
      <c r="AF319" s="2">
        <v>0</v>
      </c>
      <c r="AG319" s="2">
        <v>0</v>
      </c>
      <c r="AH319" s="2">
        <v>0</v>
      </c>
      <c r="AI319" s="2">
        <v>0</v>
      </c>
      <c r="AJ319" s="2">
        <v>0</v>
      </c>
      <c r="AK319" s="2">
        <v>0</v>
      </c>
      <c r="AL319" s="2">
        <v>0</v>
      </c>
      <c r="AM319" s="2">
        <v>0</v>
      </c>
      <c r="AN319" s="2">
        <v>0</v>
      </c>
      <c r="AO319" s="2">
        <v>0</v>
      </c>
      <c r="AP319" s="2">
        <v>0</v>
      </c>
      <c r="AQ319" s="2">
        <v>0</v>
      </c>
      <c r="AR319" s="2">
        <v>0</v>
      </c>
      <c r="AS319" s="2">
        <v>0</v>
      </c>
      <c r="AT319" s="2">
        <v>0</v>
      </c>
      <c r="AU319" s="2">
        <v>0</v>
      </c>
      <c r="AV319" s="2">
        <v>0</v>
      </c>
    </row>
    <row r="320" spans="2:48">
      <c r="B320" t="str">
        <f>C296</f>
        <v>23 Kontinentalsokkelen</v>
      </c>
      <c r="C320" s="10" t="s">
        <v>715</v>
      </c>
      <c r="D320" s="2">
        <v>0</v>
      </c>
      <c r="E320" s="2">
        <v>0</v>
      </c>
      <c r="F320" s="2">
        <v>0</v>
      </c>
      <c r="G320" s="2">
        <v>0</v>
      </c>
      <c r="H320" s="2">
        <v>0</v>
      </c>
      <c r="I320" s="2">
        <v>0</v>
      </c>
      <c r="J320" s="2">
        <v>0</v>
      </c>
      <c r="K320" s="2">
        <v>0</v>
      </c>
      <c r="L320" s="2">
        <v>0</v>
      </c>
      <c r="M320" s="2">
        <v>0</v>
      </c>
      <c r="N320" s="2">
        <v>0</v>
      </c>
      <c r="O320" s="2">
        <v>0</v>
      </c>
      <c r="P320" s="2">
        <v>0</v>
      </c>
      <c r="Q320" s="2">
        <v>0</v>
      </c>
      <c r="R320" s="2">
        <v>0</v>
      </c>
      <c r="S320" s="2">
        <v>0</v>
      </c>
      <c r="T320" s="2">
        <v>0</v>
      </c>
      <c r="U320" s="2">
        <v>0</v>
      </c>
      <c r="V320" s="2">
        <v>0</v>
      </c>
      <c r="W320" s="2">
        <v>0</v>
      </c>
      <c r="X320" s="2">
        <v>0</v>
      </c>
      <c r="Y320" s="2">
        <v>0</v>
      </c>
      <c r="Z320" s="2">
        <v>0</v>
      </c>
      <c r="AA320" s="2">
        <v>0</v>
      </c>
      <c r="AB320" s="2">
        <v>0</v>
      </c>
      <c r="AC320" s="2">
        <v>0</v>
      </c>
      <c r="AD320" s="2">
        <v>0</v>
      </c>
      <c r="AE320" s="2">
        <v>0</v>
      </c>
      <c r="AF320" s="2">
        <v>0</v>
      </c>
      <c r="AG320" s="2">
        <v>0</v>
      </c>
      <c r="AH320" s="2">
        <v>0</v>
      </c>
      <c r="AI320" s="2">
        <v>0</v>
      </c>
      <c r="AJ320" s="2">
        <v>0</v>
      </c>
      <c r="AK320" s="2">
        <v>0</v>
      </c>
      <c r="AL320" s="2">
        <v>0</v>
      </c>
      <c r="AM320" s="2">
        <v>0</v>
      </c>
      <c r="AN320" s="2">
        <v>0</v>
      </c>
      <c r="AO320" s="2">
        <v>0</v>
      </c>
      <c r="AP320" s="2">
        <v>0</v>
      </c>
      <c r="AQ320" s="2">
        <v>0</v>
      </c>
      <c r="AR320" s="2">
        <v>0</v>
      </c>
      <c r="AS320" s="2">
        <v>0</v>
      </c>
      <c r="AT320" s="2">
        <v>0</v>
      </c>
      <c r="AU320" s="2">
        <v>0</v>
      </c>
      <c r="AV320" s="2">
        <v>0</v>
      </c>
    </row>
    <row r="321" spans="2:48">
      <c r="B321" t="str">
        <f>C296</f>
        <v>23 Kontinentalsokkelen</v>
      </c>
      <c r="C321" s="10" t="s">
        <v>744</v>
      </c>
      <c r="D321" s="2">
        <v>0</v>
      </c>
      <c r="E321" s="2">
        <v>0</v>
      </c>
      <c r="F321" s="2">
        <v>0</v>
      </c>
      <c r="G321" s="2">
        <v>0</v>
      </c>
      <c r="H321" s="2">
        <v>0</v>
      </c>
      <c r="I321" s="2">
        <v>0</v>
      </c>
      <c r="J321" s="2">
        <v>0</v>
      </c>
      <c r="K321" s="2">
        <v>0</v>
      </c>
      <c r="L321" s="2">
        <v>0</v>
      </c>
      <c r="M321" s="2">
        <v>0</v>
      </c>
      <c r="N321" s="2">
        <v>0</v>
      </c>
      <c r="O321" s="2">
        <v>0</v>
      </c>
      <c r="P321" s="2">
        <v>0</v>
      </c>
      <c r="Q321" s="2">
        <v>0</v>
      </c>
      <c r="R321" s="2">
        <v>0</v>
      </c>
      <c r="S321" s="2">
        <v>0</v>
      </c>
      <c r="T321" s="2">
        <v>0</v>
      </c>
      <c r="U321" s="2">
        <v>0</v>
      </c>
      <c r="V321" s="2">
        <v>0</v>
      </c>
      <c r="W321" s="2">
        <v>0</v>
      </c>
      <c r="X321" s="2">
        <v>0</v>
      </c>
      <c r="Y321" s="2">
        <v>0</v>
      </c>
      <c r="Z321" s="2">
        <v>0</v>
      </c>
      <c r="AA321" s="2">
        <v>0</v>
      </c>
      <c r="AB321" s="2">
        <v>0</v>
      </c>
      <c r="AC321" s="2">
        <v>0</v>
      </c>
      <c r="AD321" s="2">
        <v>0</v>
      </c>
      <c r="AE321" s="2">
        <v>0</v>
      </c>
      <c r="AF321" s="2">
        <v>0</v>
      </c>
      <c r="AG321" s="2">
        <v>0</v>
      </c>
      <c r="AH321" s="2">
        <v>0</v>
      </c>
      <c r="AI321" s="2">
        <v>0</v>
      </c>
      <c r="AJ321" s="2">
        <v>0</v>
      </c>
      <c r="AK321" s="2">
        <v>0</v>
      </c>
      <c r="AL321" s="2">
        <v>0</v>
      </c>
      <c r="AM321" s="2">
        <v>0</v>
      </c>
      <c r="AN321" s="2">
        <v>0</v>
      </c>
      <c r="AO321" s="2">
        <v>0</v>
      </c>
      <c r="AP321" s="2">
        <v>0</v>
      </c>
      <c r="AQ321" s="2">
        <v>0</v>
      </c>
      <c r="AR321" s="2">
        <v>0</v>
      </c>
      <c r="AS321" s="2">
        <v>0</v>
      </c>
      <c r="AT321" s="2">
        <v>0</v>
      </c>
      <c r="AU321" s="2">
        <v>0</v>
      </c>
      <c r="AV321" s="2">
        <v>0</v>
      </c>
    </row>
    <row r="322" spans="2:48">
      <c r="B322" t="str">
        <f>C296</f>
        <v>23 Kontinentalsokkelen</v>
      </c>
      <c r="C322" s="10" t="s">
        <v>735</v>
      </c>
      <c r="D322" s="2">
        <v>0</v>
      </c>
      <c r="E322" s="2">
        <v>0</v>
      </c>
      <c r="F322" s="2">
        <v>0</v>
      </c>
      <c r="G322" s="2">
        <v>0</v>
      </c>
      <c r="H322" s="2">
        <v>0</v>
      </c>
      <c r="I322" s="2">
        <v>0</v>
      </c>
      <c r="J322" s="2">
        <v>0</v>
      </c>
      <c r="K322" s="2">
        <v>0</v>
      </c>
      <c r="L322" s="2">
        <v>0</v>
      </c>
      <c r="M322" s="2">
        <v>0</v>
      </c>
      <c r="N322" s="2">
        <v>0</v>
      </c>
      <c r="O322" s="2">
        <v>0</v>
      </c>
      <c r="P322" s="2">
        <v>0</v>
      </c>
      <c r="Q322" s="2">
        <v>0</v>
      </c>
      <c r="R322" s="2">
        <v>0</v>
      </c>
      <c r="S322" s="2">
        <v>0</v>
      </c>
      <c r="T322" s="2">
        <v>0</v>
      </c>
      <c r="U322" s="2">
        <v>0</v>
      </c>
      <c r="V322" s="2">
        <v>0</v>
      </c>
      <c r="W322" s="2">
        <v>0</v>
      </c>
      <c r="X322" s="2">
        <v>0</v>
      </c>
      <c r="Y322" s="2">
        <v>0</v>
      </c>
      <c r="Z322" s="2">
        <v>0</v>
      </c>
      <c r="AA322" s="2">
        <v>0</v>
      </c>
      <c r="AB322" s="2">
        <v>0</v>
      </c>
      <c r="AC322" s="2">
        <v>0</v>
      </c>
      <c r="AD322" s="2">
        <v>0</v>
      </c>
      <c r="AE322" s="2">
        <v>0</v>
      </c>
      <c r="AF322" s="2">
        <v>0</v>
      </c>
      <c r="AG322" s="2">
        <v>0</v>
      </c>
      <c r="AH322" s="2">
        <v>0</v>
      </c>
      <c r="AI322" s="2">
        <v>0</v>
      </c>
      <c r="AJ322" s="2">
        <v>0</v>
      </c>
      <c r="AK322" s="2">
        <v>0</v>
      </c>
      <c r="AL322" s="2">
        <v>0</v>
      </c>
      <c r="AM322" s="2">
        <v>0</v>
      </c>
      <c r="AN322" s="2">
        <v>0</v>
      </c>
      <c r="AO322" s="2">
        <v>0</v>
      </c>
      <c r="AP322" s="2">
        <v>0</v>
      </c>
      <c r="AQ322" s="2">
        <v>0</v>
      </c>
      <c r="AR322" s="2">
        <v>0</v>
      </c>
      <c r="AS322" s="2">
        <v>0</v>
      </c>
      <c r="AT322" s="2">
        <v>0</v>
      </c>
      <c r="AU322" s="2">
        <v>0</v>
      </c>
      <c r="AV322" s="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AFDF6-2FA2-4DF4-8207-72C252DD5580}">
  <sheetPr>
    <tabColor theme="8" tint="0.79998168889431442"/>
  </sheetPr>
  <dimension ref="A2:AJ53"/>
  <sheetViews>
    <sheetView showGridLines="0" zoomScale="87" workbookViewId="0"/>
  </sheetViews>
  <sheetFormatPr baseColWidth="10" defaultColWidth="8.7109375" defaultRowHeight="15"/>
  <cols>
    <col min="1" max="1" width="38.85546875" bestFit="1" customWidth="1"/>
    <col min="19" max="19" width="9.7109375" bestFit="1" customWidth="1"/>
    <col min="21" max="21" width="16.140625" bestFit="1" customWidth="1"/>
    <col min="22" max="37" width="10.28515625" bestFit="1" customWidth="1"/>
  </cols>
  <sheetData>
    <row r="2" spans="1:36">
      <c r="A2" s="1" t="s">
        <v>1</v>
      </c>
      <c r="U2" t="s">
        <v>1808</v>
      </c>
    </row>
    <row r="3" spans="1:36">
      <c r="A3" s="1" t="s">
        <v>1805</v>
      </c>
      <c r="B3" s="1" t="s">
        <v>809</v>
      </c>
      <c r="C3" s="1" t="s">
        <v>810</v>
      </c>
      <c r="D3" s="1" t="s">
        <v>811</v>
      </c>
      <c r="E3" s="1" t="s">
        <v>812</v>
      </c>
      <c r="F3" s="1" t="s">
        <v>813</v>
      </c>
      <c r="G3" s="1" t="s">
        <v>814</v>
      </c>
      <c r="H3" s="1" t="s">
        <v>815</v>
      </c>
      <c r="I3" s="1" t="s">
        <v>816</v>
      </c>
      <c r="J3" s="1" t="s">
        <v>817</v>
      </c>
      <c r="K3" s="1" t="s">
        <v>804</v>
      </c>
      <c r="L3" s="1" t="s">
        <v>708</v>
      </c>
      <c r="M3" s="1" t="s">
        <v>709</v>
      </c>
      <c r="N3" s="1" t="s">
        <v>710</v>
      </c>
      <c r="O3" s="1" t="s">
        <v>711</v>
      </c>
      <c r="P3" s="1" t="s">
        <v>802</v>
      </c>
      <c r="Q3" s="1" t="s">
        <v>968</v>
      </c>
      <c r="R3" s="1" t="s">
        <v>970</v>
      </c>
      <c r="T3" s="58">
        <v>2008</v>
      </c>
      <c r="U3" s="58">
        <v>2009</v>
      </c>
      <c r="V3" s="58">
        <v>2010</v>
      </c>
      <c r="W3" s="58">
        <v>2011</v>
      </c>
      <c r="X3" s="58">
        <v>2012</v>
      </c>
      <c r="Y3" s="58">
        <v>2013</v>
      </c>
      <c r="Z3" s="58">
        <v>2014</v>
      </c>
      <c r="AA3" s="58">
        <v>2015</v>
      </c>
      <c r="AB3" s="58">
        <v>2016</v>
      </c>
      <c r="AC3" s="58">
        <v>2017</v>
      </c>
      <c r="AD3" s="58">
        <v>2018</v>
      </c>
      <c r="AE3" s="58">
        <v>2019</v>
      </c>
      <c r="AF3" s="58">
        <v>2020</v>
      </c>
      <c r="AG3" s="58">
        <v>2021</v>
      </c>
      <c r="AH3" s="58">
        <v>2022</v>
      </c>
      <c r="AI3" s="58">
        <v>2023</v>
      </c>
      <c r="AJ3" s="58">
        <v>2024</v>
      </c>
    </row>
    <row r="4" spans="1:36">
      <c r="A4" t="s">
        <v>715</v>
      </c>
      <c r="B4" s="2">
        <f>SUMIF('SSB Sysselsetting'!$C$5:$C$835,$A4,Uttrekk_sys_TFK[2008])</f>
        <v>1943</v>
      </c>
      <c r="C4" s="2">
        <f>SUMIF('SSB Sysselsetting'!$C$5:$C$835,$A4,Uttrekk_sys_TFK[2009])</f>
        <v>1886</v>
      </c>
      <c r="D4" s="2">
        <f>SUMIF('SSB Sysselsetting'!$C$5:$C$835,$A4,Uttrekk_sys_TFK[2010])</f>
        <v>1678</v>
      </c>
      <c r="E4" s="2">
        <f>SUMIF('SSB Sysselsetting'!$C$5:$C$835,$A4,Uttrekk_sys_TFK[2011])</f>
        <v>1522</v>
      </c>
      <c r="F4" s="2">
        <f>SUMIF('SSB Sysselsetting'!$C$5:$C$835,$A4,Uttrekk_sys_TFK[2012])</f>
        <v>1730</v>
      </c>
      <c r="G4" s="2">
        <f>SUMIF('SSB Sysselsetting'!$C$5:$C$835,$A4,Uttrekk_sys_TFK[2013])</f>
        <v>1718</v>
      </c>
      <c r="H4" s="2">
        <f>SUMIF('SSB Sysselsetting'!$C$5:$C$835,$A4,Uttrekk_sys_TFK[2014])</f>
        <v>1684</v>
      </c>
      <c r="I4" s="2">
        <f>SUMIF('SSB Sysselsetting'!$C$5:$C$835,$A4,Uttrekk_sys_TFK[2015])</f>
        <v>1529</v>
      </c>
      <c r="J4" s="2">
        <f>SUMIF('SSB Sysselsetting'!$C$5:$C$835,$A4,Uttrekk_sys_TFK[2016])</f>
        <v>1558</v>
      </c>
      <c r="K4" s="2">
        <f>SUMIF('SSB Sysselsetting'!$C$5:$C$835,$A4,Uttrekk_sys_TFK[2017])</f>
        <v>1528</v>
      </c>
      <c r="L4" s="2">
        <f>SUMIF('SSB Sysselsetting'!$C$5:$C$835,$A4,Uttrekk_sys_TFK[2018])</f>
        <v>1401</v>
      </c>
      <c r="M4" s="2">
        <f>SUMIF('SSB Sysselsetting'!$C$5:$C$835,$A4,Uttrekk_sys_TFK[2019])</f>
        <v>1398</v>
      </c>
      <c r="N4" s="2">
        <f>SUMIF('SSB Sysselsetting'!$C$5:$C$835,$A4,Uttrekk_sys_TFK[2020])</f>
        <v>1378</v>
      </c>
      <c r="O4" s="2">
        <f>SUMIF('SSB Sysselsetting'!$C$5:$C$835,$A4,Uttrekk_sys_TFK[2021])</f>
        <v>1401</v>
      </c>
      <c r="P4" s="2">
        <f>SUMIF('SSB Sysselsetting'!$C$5:$C$835,$A4,Uttrekk_sys_TFK[2022])</f>
        <v>1423</v>
      </c>
      <c r="Q4" s="2">
        <f>SUMIF('SSB Sysselsetting'!$C$5:$C$835,$A4,Uttrekk_sys_TFK[2023])</f>
        <v>1412</v>
      </c>
      <c r="R4" s="2">
        <f>SUMIF('SSB Sysselsetting'!$C$5:$C$835,$A4,Uttrekk_sys_TFK[2024])</f>
        <v>1399</v>
      </c>
      <c r="T4" s="89">
        <f>sys_næring_tfk[[#This Row],[2008]]/$I4*100</f>
        <v>127.07652060170045</v>
      </c>
      <c r="U4" s="89">
        <f>sys_næring_tfk[[#This Row],[2009]]/$I4*100</f>
        <v>123.34859385219097</v>
      </c>
      <c r="V4" s="89">
        <f>sys_næring_tfk[[#This Row],[2010]]/$I4*100</f>
        <v>109.74493132766514</v>
      </c>
      <c r="W4" s="89">
        <f>sys_næring_tfk[[#This Row],[2011]]/$I4*100</f>
        <v>99.542184434270766</v>
      </c>
      <c r="X4" s="89">
        <f>sys_næring_tfk[[#This Row],[2012]]/$I4*100</f>
        <v>113.1458469587966</v>
      </c>
      <c r="Y4" s="89">
        <f>sys_næring_tfk[[#This Row],[2013]]/$I4*100</f>
        <v>112.36102027468935</v>
      </c>
      <c r="Z4" s="89">
        <f>sys_næring_tfk[[#This Row],[2014]]/$I4*100</f>
        <v>110.13734466971876</v>
      </c>
      <c r="AA4" s="89">
        <f>sys_næring_tfk[[#This Row],[2015]]/$I4*100</f>
        <v>100</v>
      </c>
      <c r="AB4" s="89">
        <f>sys_næring_tfk[[#This Row],[2016]]/$I4*100</f>
        <v>101.89666448659254</v>
      </c>
      <c r="AC4" s="89">
        <f>sys_næring_tfk[[#This Row],[2017]]/$I4*100</f>
        <v>99.934597776324395</v>
      </c>
      <c r="AD4" s="89">
        <f>sys_næring_tfk[[#This Row],[2018]]/$I4*100</f>
        <v>91.628515369522574</v>
      </c>
      <c r="AE4" s="89">
        <f>sys_næring_tfk[[#This Row],[2019]]/$I4*100</f>
        <v>91.432308698495746</v>
      </c>
      <c r="AF4" s="89">
        <f>sys_næring_tfk[[#This Row],[2020]]/$I4*100</f>
        <v>90.124264224983648</v>
      </c>
      <c r="AG4" s="89">
        <f>sys_næring_tfk[[#This Row],[2021]]/$I4*100</f>
        <v>91.628515369522574</v>
      </c>
      <c r="AH4" s="89">
        <f>sys_næring_tfk[[#This Row],[2022]]/$I4*100</f>
        <v>93.067364290385868</v>
      </c>
      <c r="AI4" s="89">
        <f>sys_næring_tfk[[#This Row],[2023]]/$I4*100</f>
        <v>92.347939829954214</v>
      </c>
      <c r="AJ4" s="89">
        <f>sys_næring_tfk[[#This Row],[2024]]/$I4*100</f>
        <v>91.49771092217135</v>
      </c>
    </row>
    <row r="5" spans="1:36">
      <c r="A5" t="s">
        <v>267</v>
      </c>
      <c r="B5" s="2">
        <f>SUMIF('SSB Sysselsetting'!$C$5:$C$835,$A5,Uttrekk_sys_TFK[2008])</f>
        <v>1394</v>
      </c>
      <c r="C5" s="2">
        <f>SUMIF('SSB Sysselsetting'!$C$5:$C$835,$A5,Uttrekk_sys_TFK[2009])</f>
        <v>1377</v>
      </c>
      <c r="D5" s="2">
        <f>SUMIF('SSB Sysselsetting'!$C$5:$C$835,$A5,Uttrekk_sys_TFK[2010])</f>
        <v>1410</v>
      </c>
      <c r="E5" s="2">
        <f>SUMIF('SSB Sysselsetting'!$C$5:$C$835,$A5,Uttrekk_sys_TFK[2011])</f>
        <v>1126</v>
      </c>
      <c r="F5" s="2">
        <f>SUMIF('SSB Sysselsetting'!$C$5:$C$835,$A5,Uttrekk_sys_TFK[2012])</f>
        <v>1182</v>
      </c>
      <c r="G5" s="2">
        <f>SUMIF('SSB Sysselsetting'!$C$5:$C$835,$A5,Uttrekk_sys_TFK[2013])</f>
        <v>540</v>
      </c>
      <c r="H5" s="2">
        <f>SUMIF('SSB Sysselsetting'!$C$5:$C$835,$A5,Uttrekk_sys_TFK[2014])</f>
        <v>469</v>
      </c>
      <c r="I5" s="2">
        <f>SUMIF('SSB Sysselsetting'!$C$5:$C$835,$A5,Uttrekk_sys_TFK[2015])</f>
        <v>1147</v>
      </c>
      <c r="J5" s="2">
        <f>SUMIF('SSB Sysselsetting'!$C$5:$C$835,$A5,Uttrekk_sys_TFK[2016])</f>
        <v>1054</v>
      </c>
      <c r="K5" s="2">
        <f>SUMIF('SSB Sysselsetting'!$C$5:$C$835,$A5,Uttrekk_sys_TFK[2017])</f>
        <v>978</v>
      </c>
      <c r="L5" s="2">
        <f>SUMIF('SSB Sysselsetting'!$C$5:$C$835,$A5,Uttrekk_sys_TFK[2018])</f>
        <v>876</v>
      </c>
      <c r="M5" s="2">
        <f>SUMIF('SSB Sysselsetting'!$C$5:$C$835,$A5,Uttrekk_sys_TFK[2019])</f>
        <v>778</v>
      </c>
      <c r="N5" s="2">
        <f>SUMIF('SSB Sysselsetting'!$C$5:$C$835,$A5,Uttrekk_sys_TFK[2020])</f>
        <v>750</v>
      </c>
      <c r="O5" s="2">
        <f>SUMIF('SSB Sysselsetting'!$C$5:$C$835,$A5,Uttrekk_sys_TFK[2021])</f>
        <v>692</v>
      </c>
      <c r="P5" s="2">
        <f>SUMIF('SSB Sysselsetting'!$C$5:$C$835,$A5,Uttrekk_sys_TFK[2022])</f>
        <v>633</v>
      </c>
      <c r="Q5" s="2">
        <f>SUMIF('SSB Sysselsetting'!$C$5:$C$835,$A5,Uttrekk_sys_TFK[2023])</f>
        <v>680</v>
      </c>
      <c r="R5" s="2">
        <f>SUMIF('SSB Sysselsetting'!$C$5:$C$835,$A5,Uttrekk_sys_TFK[2024])</f>
        <v>623</v>
      </c>
      <c r="T5" s="90">
        <f>sys_næring_tfk[[#This Row],[2008]]/$I5*100</f>
        <v>121.53443766346992</v>
      </c>
      <c r="U5" s="90">
        <f>sys_næring_tfk[[#This Row],[2009]]/$I5*100</f>
        <v>120.05231037489101</v>
      </c>
      <c r="V5" s="90">
        <f>sys_næring_tfk[[#This Row],[2010]]/$I5*100</f>
        <v>122.92938099389713</v>
      </c>
      <c r="W5" s="90">
        <f>sys_næring_tfk[[#This Row],[2011]]/$I5*100</f>
        <v>98.1691368788143</v>
      </c>
      <c r="X5" s="90">
        <f>sys_næring_tfk[[#This Row],[2012]]/$I5*100</f>
        <v>103.05143853530952</v>
      </c>
      <c r="Y5" s="90">
        <f>sys_næring_tfk[[#This Row],[2013]]/$I5*100</f>
        <v>47.079337401918046</v>
      </c>
      <c r="Z5" s="90">
        <f>sys_næring_tfk[[#This Row],[2014]]/$I5*100</f>
        <v>40.889276373147339</v>
      </c>
      <c r="AA5" s="90">
        <f>sys_næring_tfk[[#This Row],[2015]]/$I5*100</f>
        <v>100</v>
      </c>
      <c r="AB5" s="90">
        <f>sys_næring_tfk[[#This Row],[2016]]/$I5*100</f>
        <v>91.891891891891902</v>
      </c>
      <c r="AC5" s="90">
        <f>sys_næring_tfk[[#This Row],[2017]]/$I5*100</f>
        <v>85.265911072362684</v>
      </c>
      <c r="AD5" s="90">
        <f>sys_næring_tfk[[#This Row],[2018]]/$I5*100</f>
        <v>76.373147340889275</v>
      </c>
      <c r="AE5" s="90">
        <f>sys_næring_tfk[[#This Row],[2019]]/$I5*100</f>
        <v>67.829119442022673</v>
      </c>
      <c r="AF5" s="90">
        <f>sys_næring_tfk[[#This Row],[2020]]/$I5*100</f>
        <v>65.387968613775058</v>
      </c>
      <c r="AG5" s="90">
        <f>sys_næring_tfk[[#This Row],[2021]]/$I5*100</f>
        <v>60.331299040976461</v>
      </c>
      <c r="AH5" s="90">
        <f>sys_næring_tfk[[#This Row],[2022]]/$I5*100</f>
        <v>55.187445510026159</v>
      </c>
      <c r="AI5" s="90">
        <f>sys_næring_tfk[[#This Row],[2023]]/$I5*100</f>
        <v>59.285091543156057</v>
      </c>
      <c r="AJ5" s="90">
        <f>sys_næring_tfk[[#This Row],[2024]]/$I5*100</f>
        <v>54.315605928509157</v>
      </c>
    </row>
    <row r="6" spans="1:36">
      <c r="A6" t="s">
        <v>128</v>
      </c>
      <c r="B6" s="2">
        <f>SUMIF('SSB Sysselsetting'!$C$5:$C$835,$A6,Uttrekk_sys_TFK[2008])</f>
        <v>47</v>
      </c>
      <c r="C6" s="2">
        <f>SUMIF('SSB Sysselsetting'!$C$5:$C$835,$A6,Uttrekk_sys_TFK[2009])</f>
        <v>49</v>
      </c>
      <c r="D6" s="2">
        <f>SUMIF('SSB Sysselsetting'!$C$5:$C$835,$A6,Uttrekk_sys_TFK[2010])</f>
        <v>41</v>
      </c>
      <c r="E6" s="2">
        <f>SUMIF('SSB Sysselsetting'!$C$5:$C$835,$A6,Uttrekk_sys_TFK[2011])</f>
        <v>33</v>
      </c>
      <c r="F6" s="2">
        <f>SUMIF('SSB Sysselsetting'!$C$5:$C$835,$A6,Uttrekk_sys_TFK[2012])</f>
        <v>36</v>
      </c>
      <c r="G6" s="2">
        <f>SUMIF('SSB Sysselsetting'!$C$5:$C$835,$A6,Uttrekk_sys_TFK[2013])</f>
        <v>47</v>
      </c>
      <c r="H6" s="2">
        <f>SUMIF('SSB Sysselsetting'!$C$5:$C$835,$A6,Uttrekk_sys_TFK[2014])</f>
        <v>47</v>
      </c>
      <c r="I6" s="2">
        <f>SUMIF('SSB Sysselsetting'!$C$5:$C$835,$A6,Uttrekk_sys_TFK[2015])</f>
        <v>49</v>
      </c>
      <c r="J6" s="2">
        <f>SUMIF('SSB Sysselsetting'!$C$5:$C$835,$A6,Uttrekk_sys_TFK[2016])</f>
        <v>45</v>
      </c>
      <c r="K6" s="2">
        <f>SUMIF('SSB Sysselsetting'!$C$5:$C$835,$A6,Uttrekk_sys_TFK[2017])</f>
        <v>50</v>
      </c>
      <c r="L6" s="2">
        <f>SUMIF('SSB Sysselsetting'!$C$5:$C$835,$A6,Uttrekk_sys_TFK[2018])</f>
        <v>55</v>
      </c>
      <c r="M6" s="2">
        <f>SUMIF('SSB Sysselsetting'!$C$5:$C$835,$A6,Uttrekk_sys_TFK[2019])</f>
        <v>54</v>
      </c>
      <c r="N6" s="2">
        <f>SUMIF('SSB Sysselsetting'!$C$5:$C$835,$A6,Uttrekk_sys_TFK[2020])</f>
        <v>55</v>
      </c>
      <c r="O6" s="2">
        <f>SUMIF('SSB Sysselsetting'!$C$5:$C$835,$A6,Uttrekk_sys_TFK[2021])</f>
        <v>52</v>
      </c>
      <c r="P6" s="2">
        <f>SUMIF('SSB Sysselsetting'!$C$5:$C$835,$A6,Uttrekk_sys_TFK[2022])</f>
        <v>49</v>
      </c>
      <c r="Q6" s="2">
        <f>SUMIF('SSB Sysselsetting'!$C$5:$C$835,$A6,Uttrekk_sys_TFK[2023])</f>
        <v>59</v>
      </c>
      <c r="R6" s="2">
        <f>SUMIF('SSB Sysselsetting'!$C$5:$C$835,$A6,Uttrekk_sys_TFK[2024])</f>
        <v>72</v>
      </c>
      <c r="T6" s="89">
        <f>sys_næring_tfk[[#This Row],[2008]]/$I6*100</f>
        <v>95.918367346938766</v>
      </c>
      <c r="U6" s="89">
        <f>sys_næring_tfk[[#This Row],[2009]]/$I6*100</f>
        <v>100</v>
      </c>
      <c r="V6" s="89">
        <f>sys_næring_tfk[[#This Row],[2010]]/$I6*100</f>
        <v>83.673469387755105</v>
      </c>
      <c r="W6" s="89">
        <f>sys_næring_tfk[[#This Row],[2011]]/$I6*100</f>
        <v>67.346938775510196</v>
      </c>
      <c r="X6" s="89">
        <f>sys_næring_tfk[[#This Row],[2012]]/$I6*100</f>
        <v>73.469387755102048</v>
      </c>
      <c r="Y6" s="89">
        <f>sys_næring_tfk[[#This Row],[2013]]/$I6*100</f>
        <v>95.918367346938766</v>
      </c>
      <c r="Z6" s="89">
        <f>sys_næring_tfk[[#This Row],[2014]]/$I6*100</f>
        <v>95.918367346938766</v>
      </c>
      <c r="AA6" s="89">
        <f>sys_næring_tfk[[#This Row],[2015]]/$I6*100</f>
        <v>100</v>
      </c>
      <c r="AB6" s="89">
        <f>sys_næring_tfk[[#This Row],[2016]]/$I6*100</f>
        <v>91.83673469387756</v>
      </c>
      <c r="AC6" s="89">
        <f>sys_næring_tfk[[#This Row],[2017]]/$I6*100</f>
        <v>102.04081632653062</v>
      </c>
      <c r="AD6" s="89">
        <f>sys_næring_tfk[[#This Row],[2018]]/$I6*100</f>
        <v>112.24489795918366</v>
      </c>
      <c r="AE6" s="89">
        <f>sys_næring_tfk[[#This Row],[2019]]/$I6*100</f>
        <v>110.20408163265304</v>
      </c>
      <c r="AF6" s="89">
        <f>sys_næring_tfk[[#This Row],[2020]]/$I6*100</f>
        <v>112.24489795918366</v>
      </c>
      <c r="AG6" s="89">
        <f>sys_næring_tfk[[#This Row],[2021]]/$I6*100</f>
        <v>106.12244897959184</v>
      </c>
      <c r="AH6" s="89">
        <f>sys_næring_tfk[[#This Row],[2022]]/$I6*100</f>
        <v>100</v>
      </c>
      <c r="AI6" s="89">
        <f>sys_næring_tfk[[#This Row],[2023]]/$I6*100</f>
        <v>120.40816326530613</v>
      </c>
      <c r="AJ6" s="89">
        <f>sys_næring_tfk[[#This Row],[2024]]/$I6*100</f>
        <v>146.9387755102041</v>
      </c>
    </row>
    <row r="7" spans="1:36">
      <c r="A7" t="s">
        <v>716</v>
      </c>
      <c r="B7" s="2">
        <f>SUMIF('SSB Sysselsetting'!$C$5:$C$835,$A7,Uttrekk_sys_TFK[2008])</f>
        <v>177</v>
      </c>
      <c r="C7" s="2">
        <f>SUMIF('SSB Sysselsetting'!$C$5:$C$835,$A7,Uttrekk_sys_TFK[2009])</f>
        <v>151</v>
      </c>
      <c r="D7" s="2">
        <f>SUMIF('SSB Sysselsetting'!$C$5:$C$835,$A7,Uttrekk_sys_TFK[2010])</f>
        <v>249</v>
      </c>
      <c r="E7" s="2">
        <f>SUMIF('SSB Sysselsetting'!$C$5:$C$835,$A7,Uttrekk_sys_TFK[2011])</f>
        <v>226</v>
      </c>
      <c r="F7" s="2">
        <f>SUMIF('SSB Sysselsetting'!$C$5:$C$835,$A7,Uttrekk_sys_TFK[2012])</f>
        <v>228</v>
      </c>
      <c r="G7" s="2">
        <f>SUMIF('SSB Sysselsetting'!$C$5:$C$835,$A7,Uttrekk_sys_TFK[2013])</f>
        <v>225</v>
      </c>
      <c r="H7" s="2">
        <f>SUMIF('SSB Sysselsetting'!$C$5:$C$835,$A7,Uttrekk_sys_TFK[2014])</f>
        <v>231</v>
      </c>
      <c r="I7" s="2">
        <f>SUMIF('SSB Sysselsetting'!$C$5:$C$835,$A7,Uttrekk_sys_TFK[2015])</f>
        <v>211</v>
      </c>
      <c r="J7" s="2">
        <f>SUMIF('SSB Sysselsetting'!$C$5:$C$835,$A7,Uttrekk_sys_TFK[2016])</f>
        <v>203</v>
      </c>
      <c r="K7" s="2">
        <f>SUMIF('SSB Sysselsetting'!$C$5:$C$835,$A7,Uttrekk_sys_TFK[2017])</f>
        <v>153</v>
      </c>
      <c r="L7" s="2">
        <f>SUMIF('SSB Sysselsetting'!$C$5:$C$835,$A7,Uttrekk_sys_TFK[2018])</f>
        <v>148</v>
      </c>
      <c r="M7" s="2">
        <f>SUMIF('SSB Sysselsetting'!$C$5:$C$835,$A7,Uttrekk_sys_TFK[2019])</f>
        <v>148</v>
      </c>
      <c r="N7" s="2">
        <f>SUMIF('SSB Sysselsetting'!$C$5:$C$835,$A7,Uttrekk_sys_TFK[2020])</f>
        <v>151</v>
      </c>
      <c r="O7" s="2">
        <f>SUMIF('SSB Sysselsetting'!$C$5:$C$835,$A7,Uttrekk_sys_TFK[2021])</f>
        <v>160</v>
      </c>
      <c r="P7" s="2">
        <f>SUMIF('SSB Sysselsetting'!$C$5:$C$835,$A7,Uttrekk_sys_TFK[2022])</f>
        <v>221</v>
      </c>
      <c r="Q7" s="2">
        <f>SUMIF('SSB Sysselsetting'!$C$5:$C$835,$A7,Uttrekk_sys_TFK[2023])</f>
        <v>261</v>
      </c>
      <c r="R7" s="2">
        <f>SUMIF('SSB Sysselsetting'!$C$5:$C$835,$A7,Uttrekk_sys_TFK[2024])</f>
        <v>301</v>
      </c>
      <c r="T7" s="90">
        <f>sys_næring_tfk[[#This Row],[2008]]/$I7*100</f>
        <v>83.886255924170612</v>
      </c>
      <c r="U7" s="90">
        <f>sys_næring_tfk[[#This Row],[2009]]/$I7*100</f>
        <v>71.563981042654021</v>
      </c>
      <c r="V7" s="90">
        <f>sys_næring_tfk[[#This Row],[2010]]/$I7*100</f>
        <v>118.00947867298579</v>
      </c>
      <c r="W7" s="90">
        <f>sys_næring_tfk[[#This Row],[2011]]/$I7*100</f>
        <v>107.10900473933648</v>
      </c>
      <c r="X7" s="90">
        <f>sys_næring_tfk[[#This Row],[2012]]/$I7*100</f>
        <v>108.0568720379147</v>
      </c>
      <c r="Y7" s="90">
        <f>sys_næring_tfk[[#This Row],[2013]]/$I7*100</f>
        <v>106.63507109004739</v>
      </c>
      <c r="Z7" s="90">
        <f>sys_næring_tfk[[#This Row],[2014]]/$I7*100</f>
        <v>109.478672985782</v>
      </c>
      <c r="AA7" s="90">
        <f>sys_næring_tfk[[#This Row],[2015]]/$I7*100</f>
        <v>100</v>
      </c>
      <c r="AB7" s="90">
        <f>sys_næring_tfk[[#This Row],[2016]]/$I7*100</f>
        <v>96.208530805687204</v>
      </c>
      <c r="AC7" s="90">
        <f>sys_næring_tfk[[#This Row],[2017]]/$I7*100</f>
        <v>72.511848341232238</v>
      </c>
      <c r="AD7" s="90">
        <f>sys_næring_tfk[[#This Row],[2018]]/$I7*100</f>
        <v>70.142180094786738</v>
      </c>
      <c r="AE7" s="90">
        <f>sys_næring_tfk[[#This Row],[2019]]/$I7*100</f>
        <v>70.142180094786738</v>
      </c>
      <c r="AF7" s="90">
        <f>sys_næring_tfk[[#This Row],[2020]]/$I7*100</f>
        <v>71.563981042654021</v>
      </c>
      <c r="AG7" s="90">
        <f>sys_næring_tfk[[#This Row],[2021]]/$I7*100</f>
        <v>75.829383886255926</v>
      </c>
      <c r="AH7" s="90">
        <f>sys_næring_tfk[[#This Row],[2022]]/$I7*100</f>
        <v>104.739336492891</v>
      </c>
      <c r="AI7" s="90">
        <f>sys_næring_tfk[[#This Row],[2023]]/$I7*100</f>
        <v>123.69668246445498</v>
      </c>
      <c r="AJ7" s="90">
        <f>sys_næring_tfk[[#This Row],[2024]]/$I7*100</f>
        <v>142.65402843601896</v>
      </c>
    </row>
    <row r="8" spans="1:36">
      <c r="A8" t="s">
        <v>3</v>
      </c>
      <c r="B8" s="2">
        <f>SUMIF('SSB Sysselsetting'!$C$5:$C$835,$A8,Uttrekk_sys_TFK[2008])</f>
        <v>10019</v>
      </c>
      <c r="C8" s="2">
        <f>SUMIF('SSB Sysselsetting'!$C$5:$C$835,$A8,Uttrekk_sys_TFK[2009])</f>
        <v>9251</v>
      </c>
      <c r="D8" s="2">
        <f>SUMIF('SSB Sysselsetting'!$C$5:$C$835,$A8,Uttrekk_sys_TFK[2010])</f>
        <v>8737</v>
      </c>
      <c r="E8" s="2">
        <f>SUMIF('SSB Sysselsetting'!$C$5:$C$835,$A8,Uttrekk_sys_TFK[2011])</f>
        <v>8730</v>
      </c>
      <c r="F8" s="2">
        <f>SUMIF('SSB Sysselsetting'!$C$5:$C$835,$A8,Uttrekk_sys_TFK[2012])</f>
        <v>8180</v>
      </c>
      <c r="G8" s="2">
        <f>SUMIF('SSB Sysselsetting'!$C$5:$C$835,$A8,Uttrekk_sys_TFK[2013])</f>
        <v>8222</v>
      </c>
      <c r="H8" s="2">
        <f>SUMIF('SSB Sysselsetting'!$C$5:$C$835,$A8,Uttrekk_sys_TFK[2014])</f>
        <v>8106</v>
      </c>
      <c r="I8" s="2">
        <f>SUMIF('SSB Sysselsetting'!$C$5:$C$835,$A8,Uttrekk_sys_TFK[2015])</f>
        <v>7608</v>
      </c>
      <c r="J8" s="2">
        <f>SUMIF('SSB Sysselsetting'!$C$5:$C$835,$A8,Uttrekk_sys_TFK[2016])</f>
        <v>7759</v>
      </c>
      <c r="K8" s="2">
        <f>SUMIF('SSB Sysselsetting'!$C$5:$C$835,$A8,Uttrekk_sys_TFK[2017])</f>
        <v>7643</v>
      </c>
      <c r="L8" s="2">
        <f>SUMIF('SSB Sysselsetting'!$C$5:$C$835,$A8,Uttrekk_sys_TFK[2018])</f>
        <v>7738</v>
      </c>
      <c r="M8" s="2">
        <f>SUMIF('SSB Sysselsetting'!$C$5:$C$835,$A8,Uttrekk_sys_TFK[2019])</f>
        <v>7854</v>
      </c>
      <c r="N8" s="2">
        <f>SUMIF('SSB Sysselsetting'!$C$5:$C$835,$A8,Uttrekk_sys_TFK[2020])</f>
        <v>7693</v>
      </c>
      <c r="O8" s="2">
        <f>SUMIF('SSB Sysselsetting'!$C$5:$C$835,$A8,Uttrekk_sys_TFK[2021])</f>
        <v>7778</v>
      </c>
      <c r="P8" s="2">
        <f>SUMIF('SSB Sysselsetting'!$C$5:$C$835,$A8,Uttrekk_sys_TFK[2022])</f>
        <v>8010</v>
      </c>
      <c r="Q8" s="2">
        <f>SUMIF('SSB Sysselsetting'!$C$5:$C$835,$A8,Uttrekk_sys_TFK[2023])</f>
        <v>8351</v>
      </c>
      <c r="R8" s="2">
        <f>SUMIF('SSB Sysselsetting'!$C$5:$C$835,$A8,Uttrekk_sys_TFK[2024])</f>
        <v>8535</v>
      </c>
      <c r="T8" s="89">
        <f>sys_næring_tfk[[#This Row],[2008]]/$I8*100</f>
        <v>131.69032597266036</v>
      </c>
      <c r="U8" s="89">
        <f>sys_næring_tfk[[#This Row],[2009]]/$I8*100</f>
        <v>121.5956887486856</v>
      </c>
      <c r="V8" s="89">
        <f>sys_næring_tfk[[#This Row],[2010]]/$I8*100</f>
        <v>114.83964248159833</v>
      </c>
      <c r="W8" s="89">
        <f>sys_næring_tfk[[#This Row],[2011]]/$I8*100</f>
        <v>114.74763406940063</v>
      </c>
      <c r="X8" s="89">
        <f>sys_næring_tfk[[#This Row],[2012]]/$I8*100</f>
        <v>107.51840168243953</v>
      </c>
      <c r="Y8" s="89">
        <f>sys_næring_tfk[[#This Row],[2013]]/$I8*100</f>
        <v>108.07045215562565</v>
      </c>
      <c r="Z8" s="89">
        <f>sys_næring_tfk[[#This Row],[2014]]/$I8*100</f>
        <v>106.54574132492114</v>
      </c>
      <c r="AA8" s="89">
        <f>sys_næring_tfk[[#This Row],[2015]]/$I8*100</f>
        <v>100</v>
      </c>
      <c r="AB8" s="89">
        <f>sys_næring_tfk[[#This Row],[2016]]/$I8*100</f>
        <v>101.98475289169295</v>
      </c>
      <c r="AC8" s="89">
        <f>sys_næring_tfk[[#This Row],[2017]]/$I8*100</f>
        <v>100.46004206098844</v>
      </c>
      <c r="AD8" s="89">
        <f>sys_næring_tfk[[#This Row],[2018]]/$I8*100</f>
        <v>101.70872765509988</v>
      </c>
      <c r="AE8" s="89">
        <f>sys_næring_tfk[[#This Row],[2019]]/$I8*100</f>
        <v>103.23343848580441</v>
      </c>
      <c r="AF8" s="89">
        <f>sys_næring_tfk[[#This Row],[2020]]/$I8*100</f>
        <v>101.11724500525763</v>
      </c>
      <c r="AG8" s="89">
        <f>sys_næring_tfk[[#This Row],[2021]]/$I8*100</f>
        <v>102.23449001051526</v>
      </c>
      <c r="AH8" s="89">
        <f>sys_næring_tfk[[#This Row],[2022]]/$I8*100</f>
        <v>105.28391167192427</v>
      </c>
      <c r="AI8" s="89">
        <f>sys_næring_tfk[[#This Row],[2023]]/$I8*100</f>
        <v>109.76603575184016</v>
      </c>
      <c r="AJ8" s="89">
        <f>sys_næring_tfk[[#This Row],[2024]]/$I8*100</f>
        <v>112.18454258675079</v>
      </c>
    </row>
    <row r="9" spans="1:36">
      <c r="A9" t="s">
        <v>2</v>
      </c>
      <c r="B9" s="2">
        <f>SUMIF('SSB Sysselsetting'!$C$5:$C$835,$A9,Uttrekk_sys_TFK[2008])</f>
        <v>893</v>
      </c>
      <c r="C9" s="2">
        <f>SUMIF('SSB Sysselsetting'!$C$5:$C$835,$A9,Uttrekk_sys_TFK[2009])</f>
        <v>888</v>
      </c>
      <c r="D9" s="2">
        <f>SUMIF('SSB Sysselsetting'!$C$5:$C$835,$A9,Uttrekk_sys_TFK[2010])</f>
        <v>916</v>
      </c>
      <c r="E9" s="2">
        <f>SUMIF('SSB Sysselsetting'!$C$5:$C$835,$A9,Uttrekk_sys_TFK[2011])</f>
        <v>955</v>
      </c>
      <c r="F9" s="2">
        <f>SUMIF('SSB Sysselsetting'!$C$5:$C$835,$A9,Uttrekk_sys_TFK[2012])</f>
        <v>980</v>
      </c>
      <c r="G9" s="2">
        <f>SUMIF('SSB Sysselsetting'!$C$5:$C$835,$A9,Uttrekk_sys_TFK[2013])</f>
        <v>996</v>
      </c>
      <c r="H9" s="2">
        <f>SUMIF('SSB Sysselsetting'!$C$5:$C$835,$A9,Uttrekk_sys_TFK[2014])</f>
        <v>1004</v>
      </c>
      <c r="I9" s="2">
        <f>SUMIF('SSB Sysselsetting'!$C$5:$C$835,$A9,Uttrekk_sys_TFK[2015])</f>
        <v>993</v>
      </c>
      <c r="J9" s="2">
        <f>SUMIF('SSB Sysselsetting'!$C$5:$C$835,$A9,Uttrekk_sys_TFK[2016])</f>
        <v>970</v>
      </c>
      <c r="K9" s="2">
        <f>SUMIF('SSB Sysselsetting'!$C$5:$C$835,$A9,Uttrekk_sys_TFK[2017])</f>
        <v>982</v>
      </c>
      <c r="L9" s="2">
        <f>SUMIF('SSB Sysselsetting'!$C$5:$C$835,$A9,Uttrekk_sys_TFK[2018])</f>
        <v>991</v>
      </c>
      <c r="M9" s="2">
        <f>SUMIF('SSB Sysselsetting'!$C$5:$C$835,$A9,Uttrekk_sys_TFK[2019])</f>
        <v>1024</v>
      </c>
      <c r="N9" s="2">
        <f>SUMIF('SSB Sysselsetting'!$C$5:$C$835,$A9,Uttrekk_sys_TFK[2020])</f>
        <v>1028</v>
      </c>
      <c r="O9" s="2">
        <f>SUMIF('SSB Sysselsetting'!$C$5:$C$835,$A9,Uttrekk_sys_TFK[2021])</f>
        <v>1074</v>
      </c>
      <c r="P9" s="2">
        <f>SUMIF('SSB Sysselsetting'!$C$5:$C$835,$A9,Uttrekk_sys_TFK[2022])</f>
        <v>1102</v>
      </c>
      <c r="Q9" s="2">
        <f>SUMIF('SSB Sysselsetting'!$C$5:$C$835,$A9,Uttrekk_sys_TFK[2023])</f>
        <v>1165</v>
      </c>
      <c r="R9" s="2">
        <f>SUMIF('SSB Sysselsetting'!$C$5:$C$835,$A9,Uttrekk_sys_TFK[2024])</f>
        <v>1199</v>
      </c>
      <c r="T9" s="90">
        <f>sys_næring_tfk[[#This Row],[2008]]/$I9*100</f>
        <v>89.929506545820743</v>
      </c>
      <c r="U9" s="90">
        <f>sys_næring_tfk[[#This Row],[2009]]/$I9*100</f>
        <v>89.42598187311178</v>
      </c>
      <c r="V9" s="90">
        <f>sys_næring_tfk[[#This Row],[2010]]/$I9*100</f>
        <v>92.245720040281981</v>
      </c>
      <c r="W9" s="90">
        <f>sys_næring_tfk[[#This Row],[2011]]/$I9*100</f>
        <v>96.173212487411888</v>
      </c>
      <c r="X9" s="90">
        <f>sys_næring_tfk[[#This Row],[2012]]/$I9*100</f>
        <v>98.690835850956688</v>
      </c>
      <c r="Y9" s="90">
        <f>sys_næring_tfk[[#This Row],[2013]]/$I9*100</f>
        <v>100.30211480362539</v>
      </c>
      <c r="Z9" s="90">
        <f>sys_næring_tfk[[#This Row],[2014]]/$I9*100</f>
        <v>101.10775427995972</v>
      </c>
      <c r="AA9" s="90">
        <f>sys_næring_tfk[[#This Row],[2015]]/$I9*100</f>
        <v>100</v>
      </c>
      <c r="AB9" s="90">
        <f>sys_næring_tfk[[#This Row],[2016]]/$I9*100</f>
        <v>97.683786505538777</v>
      </c>
      <c r="AC9" s="90">
        <f>sys_næring_tfk[[#This Row],[2017]]/$I9*100</f>
        <v>98.892245720040279</v>
      </c>
      <c r="AD9" s="90">
        <f>sys_næring_tfk[[#This Row],[2018]]/$I9*100</f>
        <v>99.798590130916423</v>
      </c>
      <c r="AE9" s="90">
        <f>sys_næring_tfk[[#This Row],[2019]]/$I9*100</f>
        <v>103.12185297079557</v>
      </c>
      <c r="AF9" s="90">
        <f>sys_næring_tfk[[#This Row],[2020]]/$I9*100</f>
        <v>103.52467270896273</v>
      </c>
      <c r="AG9" s="90">
        <f>sys_næring_tfk[[#This Row],[2021]]/$I9*100</f>
        <v>108.1570996978852</v>
      </c>
      <c r="AH9" s="90">
        <f>sys_næring_tfk[[#This Row],[2022]]/$I9*100</f>
        <v>110.97683786505539</v>
      </c>
      <c r="AI9" s="90">
        <f>sys_næring_tfk[[#This Row],[2023]]/$I9*100</f>
        <v>117.32124874118833</v>
      </c>
      <c r="AJ9" s="90">
        <f>sys_næring_tfk[[#This Row],[2024]]/$I9*100</f>
        <v>120.74521651560926</v>
      </c>
    </row>
    <row r="10" spans="1:36">
      <c r="A10" t="s">
        <v>731</v>
      </c>
      <c r="B10" s="2">
        <f>SUMIF('SSB Sysselsetting'!$C$5:$C$835,$A10,Uttrekk_sys_TFK[2008])</f>
        <v>596</v>
      </c>
      <c r="C10" s="2">
        <f>SUMIF('SSB Sysselsetting'!$C$5:$C$835,$A10,Uttrekk_sys_TFK[2009])</f>
        <v>680</v>
      </c>
      <c r="D10" s="2">
        <f>SUMIF('SSB Sysselsetting'!$C$5:$C$835,$A10,Uttrekk_sys_TFK[2010])</f>
        <v>675</v>
      </c>
      <c r="E10" s="2">
        <f>SUMIF('SSB Sysselsetting'!$C$5:$C$835,$A10,Uttrekk_sys_TFK[2011])</f>
        <v>671</v>
      </c>
      <c r="F10" s="2">
        <f>SUMIF('SSB Sysselsetting'!$C$5:$C$835,$A10,Uttrekk_sys_TFK[2012])</f>
        <v>581</v>
      </c>
      <c r="G10" s="2">
        <f>SUMIF('SSB Sysselsetting'!$C$5:$C$835,$A10,Uttrekk_sys_TFK[2013])</f>
        <v>548</v>
      </c>
      <c r="H10" s="2">
        <f>SUMIF('SSB Sysselsetting'!$C$5:$C$835,$A10,Uttrekk_sys_TFK[2014])</f>
        <v>578</v>
      </c>
      <c r="I10" s="2">
        <f>SUMIF('SSB Sysselsetting'!$C$5:$C$835,$A10,Uttrekk_sys_TFK[2015])</f>
        <v>540</v>
      </c>
      <c r="J10" s="2">
        <f>SUMIF('SSB Sysselsetting'!$C$5:$C$835,$A10,Uttrekk_sys_TFK[2016])</f>
        <v>540</v>
      </c>
      <c r="K10" s="2">
        <f>SUMIF('SSB Sysselsetting'!$C$5:$C$835,$A10,Uttrekk_sys_TFK[2017])</f>
        <v>536</v>
      </c>
      <c r="L10" s="2">
        <f>SUMIF('SSB Sysselsetting'!$C$5:$C$835,$A10,Uttrekk_sys_TFK[2018])</f>
        <v>574</v>
      </c>
      <c r="M10" s="2">
        <f>SUMIF('SSB Sysselsetting'!$C$5:$C$835,$A10,Uttrekk_sys_TFK[2019])</f>
        <v>616</v>
      </c>
      <c r="N10" s="2">
        <f>SUMIF('SSB Sysselsetting'!$C$5:$C$835,$A10,Uttrekk_sys_TFK[2020])</f>
        <v>598</v>
      </c>
      <c r="O10" s="2">
        <f>SUMIF('SSB Sysselsetting'!$C$5:$C$835,$A10,Uttrekk_sys_TFK[2021])</f>
        <v>633</v>
      </c>
      <c r="P10" s="2">
        <f>SUMIF('SSB Sysselsetting'!$C$5:$C$835,$A10,Uttrekk_sys_TFK[2022])</f>
        <v>652</v>
      </c>
      <c r="Q10" s="2">
        <f>SUMIF('SSB Sysselsetting'!$C$5:$C$835,$A10,Uttrekk_sys_TFK[2023])</f>
        <v>654</v>
      </c>
      <c r="R10" s="2">
        <f>SUMIF('SSB Sysselsetting'!$C$5:$C$835,$A10,Uttrekk_sys_TFK[2024])</f>
        <v>632</v>
      </c>
      <c r="T10" s="89">
        <f>sys_næring_tfk[[#This Row],[2008]]/$I10*100</f>
        <v>110.37037037037037</v>
      </c>
      <c r="U10" s="89">
        <f>sys_næring_tfk[[#This Row],[2009]]/$I10*100</f>
        <v>125.92592592592592</v>
      </c>
      <c r="V10" s="89">
        <f>sys_næring_tfk[[#This Row],[2010]]/$I10*100</f>
        <v>125</v>
      </c>
      <c r="W10" s="89">
        <f>sys_næring_tfk[[#This Row],[2011]]/$I10*100</f>
        <v>124.25925925925927</v>
      </c>
      <c r="X10" s="89">
        <f>sys_næring_tfk[[#This Row],[2012]]/$I10*100</f>
        <v>107.5925925925926</v>
      </c>
      <c r="Y10" s="89">
        <f>sys_næring_tfk[[#This Row],[2013]]/$I10*100</f>
        <v>101.48148148148148</v>
      </c>
      <c r="Z10" s="89">
        <f>sys_næring_tfk[[#This Row],[2014]]/$I10*100</f>
        <v>107.03703703703704</v>
      </c>
      <c r="AA10" s="89">
        <f>sys_næring_tfk[[#This Row],[2015]]/$I10*100</f>
        <v>100</v>
      </c>
      <c r="AB10" s="89">
        <f>sys_næring_tfk[[#This Row],[2016]]/$I10*100</f>
        <v>100</v>
      </c>
      <c r="AC10" s="89">
        <f>sys_næring_tfk[[#This Row],[2017]]/$I10*100</f>
        <v>99.259259259259252</v>
      </c>
      <c r="AD10" s="89">
        <f>sys_næring_tfk[[#This Row],[2018]]/$I10*100</f>
        <v>106.29629629629629</v>
      </c>
      <c r="AE10" s="89">
        <f>sys_næring_tfk[[#This Row],[2019]]/$I10*100</f>
        <v>114.07407407407408</v>
      </c>
      <c r="AF10" s="89">
        <f>sys_næring_tfk[[#This Row],[2020]]/$I10*100</f>
        <v>110.74074074074073</v>
      </c>
      <c r="AG10" s="89">
        <f>sys_næring_tfk[[#This Row],[2021]]/$I10*100</f>
        <v>117.22222222222223</v>
      </c>
      <c r="AH10" s="89">
        <f>sys_næring_tfk[[#This Row],[2022]]/$I10*100</f>
        <v>120.74074074074075</v>
      </c>
      <c r="AI10" s="89">
        <f>sys_næring_tfk[[#This Row],[2023]]/$I10*100</f>
        <v>121.1111111111111</v>
      </c>
      <c r="AJ10" s="89">
        <f>sys_næring_tfk[[#This Row],[2024]]/$I10*100</f>
        <v>117.03703703703702</v>
      </c>
    </row>
    <row r="11" spans="1:36">
      <c r="A11" t="s">
        <v>15</v>
      </c>
      <c r="B11" s="2">
        <f>SUMIF('SSB Sysselsetting'!$C$5:$C$835,$A11,Uttrekk_sys_TFK[2008])</f>
        <v>6247</v>
      </c>
      <c r="C11" s="2">
        <f>SUMIF('SSB Sysselsetting'!$C$5:$C$835,$A11,Uttrekk_sys_TFK[2009])</f>
        <v>6106</v>
      </c>
      <c r="D11" s="2">
        <f>SUMIF('SSB Sysselsetting'!$C$5:$C$835,$A11,Uttrekk_sys_TFK[2010])</f>
        <v>6192</v>
      </c>
      <c r="E11" s="2">
        <f>SUMIF('SSB Sysselsetting'!$C$5:$C$835,$A11,Uttrekk_sys_TFK[2011])</f>
        <v>6228</v>
      </c>
      <c r="F11" s="2">
        <f>SUMIF('SSB Sysselsetting'!$C$5:$C$835,$A11,Uttrekk_sys_TFK[2012])</f>
        <v>6357</v>
      </c>
      <c r="G11" s="2">
        <f>SUMIF('SSB Sysselsetting'!$C$5:$C$835,$A11,Uttrekk_sys_TFK[2013])</f>
        <v>6953</v>
      </c>
      <c r="H11" s="2">
        <f>SUMIF('SSB Sysselsetting'!$C$5:$C$835,$A11,Uttrekk_sys_TFK[2014])</f>
        <v>6838</v>
      </c>
      <c r="I11" s="2">
        <f>SUMIF('SSB Sysselsetting'!$C$5:$C$835,$A11,Uttrekk_sys_TFK[2015])</f>
        <v>6560</v>
      </c>
      <c r="J11" s="2">
        <f>SUMIF('SSB Sysselsetting'!$C$5:$C$835,$A11,Uttrekk_sys_TFK[2016])</f>
        <v>6910</v>
      </c>
      <c r="K11" s="2">
        <f>SUMIF('SSB Sysselsetting'!$C$5:$C$835,$A11,Uttrekk_sys_TFK[2017])</f>
        <v>7085</v>
      </c>
      <c r="L11" s="2">
        <f>SUMIF('SSB Sysselsetting'!$C$5:$C$835,$A11,Uttrekk_sys_TFK[2018])</f>
        <v>7176</v>
      </c>
      <c r="M11" s="2">
        <f>SUMIF('SSB Sysselsetting'!$C$5:$C$835,$A11,Uttrekk_sys_TFK[2019])</f>
        <v>7304</v>
      </c>
      <c r="N11" s="2">
        <f>SUMIF('SSB Sysselsetting'!$C$5:$C$835,$A11,Uttrekk_sys_TFK[2020])</f>
        <v>7364</v>
      </c>
      <c r="O11" s="2">
        <f>SUMIF('SSB Sysselsetting'!$C$5:$C$835,$A11,Uttrekk_sys_TFK[2021])</f>
        <v>7463</v>
      </c>
      <c r="P11" s="2">
        <f>SUMIF('SSB Sysselsetting'!$C$5:$C$835,$A11,Uttrekk_sys_TFK[2022])</f>
        <v>7522</v>
      </c>
      <c r="Q11" s="2">
        <f>SUMIF('SSB Sysselsetting'!$C$5:$C$835,$A11,Uttrekk_sys_TFK[2023])</f>
        <v>7313</v>
      </c>
      <c r="R11" s="2">
        <f>SUMIF('SSB Sysselsetting'!$C$5:$C$835,$A11,Uttrekk_sys_TFK[2024])</f>
        <v>7163</v>
      </c>
      <c r="T11" s="90">
        <f>sys_næring_tfk[[#This Row],[2008]]/$I11*100</f>
        <v>95.228658536585371</v>
      </c>
      <c r="U11" s="90">
        <f>sys_næring_tfk[[#This Row],[2009]]/$I11*100</f>
        <v>93.079268292682926</v>
      </c>
      <c r="V11" s="90">
        <f>sys_næring_tfk[[#This Row],[2010]]/$I11*100</f>
        <v>94.390243902439025</v>
      </c>
      <c r="W11" s="90">
        <f>sys_næring_tfk[[#This Row],[2011]]/$I11*100</f>
        <v>94.939024390243901</v>
      </c>
      <c r="X11" s="90">
        <f>sys_næring_tfk[[#This Row],[2012]]/$I11*100</f>
        <v>96.905487804878049</v>
      </c>
      <c r="Y11" s="90">
        <f>sys_næring_tfk[[#This Row],[2013]]/$I11*100</f>
        <v>105.99085365853658</v>
      </c>
      <c r="Z11" s="90">
        <f>sys_næring_tfk[[#This Row],[2014]]/$I11*100</f>
        <v>104.23780487804879</v>
      </c>
      <c r="AA11" s="90">
        <f>sys_næring_tfk[[#This Row],[2015]]/$I11*100</f>
        <v>100</v>
      </c>
      <c r="AB11" s="90">
        <f>sys_næring_tfk[[#This Row],[2016]]/$I11*100</f>
        <v>105.33536585365854</v>
      </c>
      <c r="AC11" s="90">
        <f>sys_næring_tfk[[#This Row],[2017]]/$I11*100</f>
        <v>108.0030487804878</v>
      </c>
      <c r="AD11" s="90">
        <f>sys_næring_tfk[[#This Row],[2018]]/$I11*100</f>
        <v>109.39024390243904</v>
      </c>
      <c r="AE11" s="90">
        <f>sys_næring_tfk[[#This Row],[2019]]/$I11*100</f>
        <v>111.34146341463416</v>
      </c>
      <c r="AF11" s="90">
        <f>sys_næring_tfk[[#This Row],[2020]]/$I11*100</f>
        <v>112.2560975609756</v>
      </c>
      <c r="AG11" s="90">
        <f>sys_næring_tfk[[#This Row],[2021]]/$I11*100</f>
        <v>113.76524390243902</v>
      </c>
      <c r="AH11" s="90">
        <f>sys_næring_tfk[[#This Row],[2022]]/$I11*100</f>
        <v>114.66463414634147</v>
      </c>
      <c r="AI11" s="90">
        <f>sys_næring_tfk[[#This Row],[2023]]/$I11*100</f>
        <v>111.47865853658536</v>
      </c>
      <c r="AJ11" s="90">
        <f>sys_næring_tfk[[#This Row],[2024]]/$I11*100</f>
        <v>109.19207317073172</v>
      </c>
    </row>
    <row r="12" spans="1:36">
      <c r="A12" t="s">
        <v>732</v>
      </c>
      <c r="B12" s="2">
        <f>SUMIF('SSB Sysselsetting'!$C$5:$C$835,$A12,Uttrekk_sys_TFK[2008])</f>
        <v>13355</v>
      </c>
      <c r="C12" s="2">
        <f>SUMIF('SSB Sysselsetting'!$C$5:$C$835,$A12,Uttrekk_sys_TFK[2009])</f>
        <v>13161</v>
      </c>
      <c r="D12" s="2">
        <f>SUMIF('SSB Sysselsetting'!$C$5:$C$835,$A12,Uttrekk_sys_TFK[2010])</f>
        <v>13097</v>
      </c>
      <c r="E12" s="2">
        <f>SUMIF('SSB Sysselsetting'!$C$5:$C$835,$A12,Uttrekk_sys_TFK[2011])</f>
        <v>13093</v>
      </c>
      <c r="F12" s="2">
        <f>SUMIF('SSB Sysselsetting'!$C$5:$C$835,$A12,Uttrekk_sys_TFK[2012])</f>
        <v>13152</v>
      </c>
      <c r="G12" s="2">
        <f>SUMIF('SSB Sysselsetting'!$C$5:$C$835,$A12,Uttrekk_sys_TFK[2013])</f>
        <v>12967</v>
      </c>
      <c r="H12" s="2">
        <f>SUMIF('SSB Sysselsetting'!$C$5:$C$835,$A12,Uttrekk_sys_TFK[2014])</f>
        <v>13041</v>
      </c>
      <c r="I12" s="2">
        <f>SUMIF('SSB Sysselsetting'!$C$5:$C$835,$A12,Uttrekk_sys_TFK[2015])</f>
        <v>12369</v>
      </c>
      <c r="J12" s="2">
        <f>SUMIF('SSB Sysselsetting'!$C$5:$C$835,$A12,Uttrekk_sys_TFK[2016])</f>
        <v>12279</v>
      </c>
      <c r="K12" s="2">
        <f>SUMIF('SSB Sysselsetting'!$C$5:$C$835,$A12,Uttrekk_sys_TFK[2017])</f>
        <v>12409</v>
      </c>
      <c r="L12" s="2">
        <f>SUMIF('SSB Sysselsetting'!$C$5:$C$835,$A12,Uttrekk_sys_TFK[2018])</f>
        <v>12363</v>
      </c>
      <c r="M12" s="2">
        <f>SUMIF('SSB Sysselsetting'!$C$5:$C$835,$A12,Uttrekk_sys_TFK[2019])</f>
        <v>12223</v>
      </c>
      <c r="N12" s="2">
        <f>SUMIF('SSB Sysselsetting'!$C$5:$C$835,$A12,Uttrekk_sys_TFK[2020])</f>
        <v>12242</v>
      </c>
      <c r="O12" s="2">
        <f>SUMIF('SSB Sysselsetting'!$C$5:$C$835,$A12,Uttrekk_sys_TFK[2021])</f>
        <v>12465</v>
      </c>
      <c r="P12" s="2">
        <f>SUMIF('SSB Sysselsetting'!$C$5:$C$835,$A12,Uttrekk_sys_TFK[2022])</f>
        <v>12434</v>
      </c>
      <c r="Q12" s="2">
        <f>SUMIF('SSB Sysselsetting'!$C$5:$C$835,$A12,Uttrekk_sys_TFK[2023])</f>
        <v>12492</v>
      </c>
      <c r="R12" s="2">
        <f>SUMIF('SSB Sysselsetting'!$C$5:$C$835,$A12,Uttrekk_sys_TFK[2024])</f>
        <v>12352</v>
      </c>
      <c r="T12" s="89">
        <f>sys_næring_tfk[[#This Row],[2008]]/$I12*100</f>
        <v>107.97154175761985</v>
      </c>
      <c r="U12" s="89">
        <f>sys_næring_tfk[[#This Row],[2009]]/$I12*100</f>
        <v>106.40310453553239</v>
      </c>
      <c r="V12" s="89">
        <f>sys_næring_tfk[[#This Row],[2010]]/$I12*100</f>
        <v>105.88568194680248</v>
      </c>
      <c r="W12" s="89">
        <f>sys_næring_tfk[[#This Row],[2011]]/$I12*100</f>
        <v>105.85334303500686</v>
      </c>
      <c r="X12" s="89">
        <f>sys_næring_tfk[[#This Row],[2012]]/$I12*100</f>
        <v>106.33034198399226</v>
      </c>
      <c r="Y12" s="89">
        <f>sys_næring_tfk[[#This Row],[2013]]/$I12*100</f>
        <v>104.83466731344491</v>
      </c>
      <c r="Z12" s="89">
        <f>sys_næring_tfk[[#This Row],[2014]]/$I12*100</f>
        <v>105.43293718166385</v>
      </c>
      <c r="AA12" s="89">
        <f>sys_næring_tfk[[#This Row],[2015]]/$I12*100</f>
        <v>100</v>
      </c>
      <c r="AB12" s="89">
        <f>sys_næring_tfk[[#This Row],[2016]]/$I12*100</f>
        <v>99.272374484598586</v>
      </c>
      <c r="AC12" s="89">
        <f>sys_næring_tfk[[#This Row],[2017]]/$I12*100</f>
        <v>100.32338911795617</v>
      </c>
      <c r="AD12" s="89">
        <f>sys_næring_tfk[[#This Row],[2018]]/$I12*100</f>
        <v>99.951491632306571</v>
      </c>
      <c r="AE12" s="89">
        <f>sys_næring_tfk[[#This Row],[2019]]/$I12*100</f>
        <v>98.81962971945994</v>
      </c>
      <c r="AF12" s="89">
        <f>sys_næring_tfk[[#This Row],[2020]]/$I12*100</f>
        <v>98.973239550489126</v>
      </c>
      <c r="AG12" s="89">
        <f>sys_næring_tfk[[#This Row],[2021]]/$I12*100</f>
        <v>100.77613388309483</v>
      </c>
      <c r="AH12" s="89">
        <f>sys_næring_tfk[[#This Row],[2022]]/$I12*100</f>
        <v>100.5255073166788</v>
      </c>
      <c r="AI12" s="89">
        <f>sys_næring_tfk[[#This Row],[2023]]/$I12*100</f>
        <v>100.99442153771525</v>
      </c>
      <c r="AJ12" s="89">
        <f>sys_næring_tfk[[#This Row],[2024]]/$I12*100</f>
        <v>99.862559624868624</v>
      </c>
    </row>
    <row r="13" spans="1:36">
      <c r="A13" t="s">
        <v>734</v>
      </c>
      <c r="B13" s="2">
        <f>SUMIF('SSB Sysselsetting'!$C$5:$C$835,$A13,Uttrekk_sys_TFK[2008])</f>
        <v>351</v>
      </c>
      <c r="C13" s="2">
        <f>SUMIF('SSB Sysselsetting'!$C$5:$C$835,$A13,Uttrekk_sys_TFK[2009])</f>
        <v>302</v>
      </c>
      <c r="D13" s="2">
        <f>SUMIF('SSB Sysselsetting'!$C$5:$C$835,$A13,Uttrekk_sys_TFK[2010])</f>
        <v>328</v>
      </c>
      <c r="E13" s="2">
        <f>SUMIF('SSB Sysselsetting'!$C$5:$C$835,$A13,Uttrekk_sys_TFK[2011])</f>
        <v>287</v>
      </c>
      <c r="F13" s="2">
        <f>SUMIF('SSB Sysselsetting'!$C$5:$C$835,$A13,Uttrekk_sys_TFK[2012])</f>
        <v>334</v>
      </c>
      <c r="G13" s="2">
        <f>SUMIF('SSB Sysselsetting'!$C$5:$C$835,$A13,Uttrekk_sys_TFK[2013])</f>
        <v>338</v>
      </c>
      <c r="H13" s="2">
        <f>SUMIF('SSB Sysselsetting'!$C$5:$C$835,$A13,Uttrekk_sys_TFK[2014])</f>
        <v>337</v>
      </c>
      <c r="I13" s="2">
        <f>SUMIF('SSB Sysselsetting'!$C$5:$C$835,$A13,Uttrekk_sys_TFK[2015])</f>
        <v>321</v>
      </c>
      <c r="J13" s="2">
        <f>SUMIF('SSB Sysselsetting'!$C$5:$C$835,$A13,Uttrekk_sys_TFK[2016])</f>
        <v>312</v>
      </c>
      <c r="K13" s="2">
        <f>SUMIF('SSB Sysselsetting'!$C$5:$C$835,$A13,Uttrekk_sys_TFK[2017])</f>
        <v>313</v>
      </c>
      <c r="L13" s="2">
        <f>SUMIF('SSB Sysselsetting'!$C$5:$C$835,$A13,Uttrekk_sys_TFK[2018])</f>
        <v>315</v>
      </c>
      <c r="M13" s="2">
        <f>SUMIF('SSB Sysselsetting'!$C$5:$C$835,$A13,Uttrekk_sys_TFK[2019])</f>
        <v>299</v>
      </c>
      <c r="N13" s="2">
        <f>SUMIF('SSB Sysselsetting'!$C$5:$C$835,$A13,Uttrekk_sys_TFK[2020])</f>
        <v>254</v>
      </c>
      <c r="O13" s="2">
        <f>SUMIF('SSB Sysselsetting'!$C$5:$C$835,$A13,Uttrekk_sys_TFK[2021])</f>
        <v>287</v>
      </c>
      <c r="P13" s="2">
        <f>SUMIF('SSB Sysselsetting'!$C$5:$C$835,$A13,Uttrekk_sys_TFK[2022])</f>
        <v>293</v>
      </c>
      <c r="Q13" s="2">
        <f>SUMIF('SSB Sysselsetting'!$C$5:$C$835,$A13,Uttrekk_sys_TFK[2023])</f>
        <v>275</v>
      </c>
      <c r="R13" s="2">
        <f>SUMIF('SSB Sysselsetting'!$C$5:$C$835,$A13,Uttrekk_sys_TFK[2024])</f>
        <v>271</v>
      </c>
      <c r="T13" s="90">
        <f>sys_næring_tfk[[#This Row],[2008]]/$I13*100</f>
        <v>109.34579439252336</v>
      </c>
      <c r="U13" s="90">
        <f>sys_næring_tfk[[#This Row],[2009]]/$I13*100</f>
        <v>94.0809968847352</v>
      </c>
      <c r="V13" s="90">
        <f>sys_næring_tfk[[#This Row],[2010]]/$I13*100</f>
        <v>102.18068535825545</v>
      </c>
      <c r="W13" s="90">
        <f>sys_næring_tfk[[#This Row],[2011]]/$I13*100</f>
        <v>89.408099688473513</v>
      </c>
      <c r="X13" s="90">
        <f>sys_næring_tfk[[#This Row],[2012]]/$I13*100</f>
        <v>104.04984423676011</v>
      </c>
      <c r="Y13" s="90">
        <f>sys_næring_tfk[[#This Row],[2013]]/$I13*100</f>
        <v>105.29595015576322</v>
      </c>
      <c r="Z13" s="90">
        <f>sys_næring_tfk[[#This Row],[2014]]/$I13*100</f>
        <v>104.98442367601245</v>
      </c>
      <c r="AA13" s="90">
        <f>sys_næring_tfk[[#This Row],[2015]]/$I13*100</f>
        <v>100</v>
      </c>
      <c r="AB13" s="90">
        <f>sys_næring_tfk[[#This Row],[2016]]/$I13*100</f>
        <v>97.196261682242991</v>
      </c>
      <c r="AC13" s="90">
        <f>sys_næring_tfk[[#This Row],[2017]]/$I13*100</f>
        <v>97.507788161993773</v>
      </c>
      <c r="AD13" s="90">
        <f>sys_næring_tfk[[#This Row],[2018]]/$I13*100</f>
        <v>98.130841121495322</v>
      </c>
      <c r="AE13" s="90">
        <f>sys_næring_tfk[[#This Row],[2019]]/$I13*100</f>
        <v>93.146417445482868</v>
      </c>
      <c r="AF13" s="90">
        <f>sys_næring_tfk[[#This Row],[2020]]/$I13*100</f>
        <v>79.127725856697822</v>
      </c>
      <c r="AG13" s="90">
        <f>sys_næring_tfk[[#This Row],[2021]]/$I13*100</f>
        <v>89.408099688473513</v>
      </c>
      <c r="AH13" s="90">
        <f>sys_næring_tfk[[#This Row],[2022]]/$I13*100</f>
        <v>91.27725856697819</v>
      </c>
      <c r="AI13" s="90">
        <f>sys_næring_tfk[[#This Row],[2023]]/$I13*100</f>
        <v>85.669781931464172</v>
      </c>
      <c r="AJ13" s="90">
        <f>sys_næring_tfk[[#This Row],[2024]]/$I13*100</f>
        <v>84.423676012461058</v>
      </c>
    </row>
    <row r="14" spans="1:36">
      <c r="A14" t="s">
        <v>735</v>
      </c>
      <c r="B14" s="2">
        <f>SUMIF('SSB Sysselsetting'!$C$5:$C$835,$A14,Uttrekk_sys_TFK[2008])</f>
        <v>506</v>
      </c>
      <c r="C14" s="2">
        <f>SUMIF('SSB Sysselsetting'!$C$5:$C$835,$A14,Uttrekk_sys_TFK[2009])</f>
        <v>520</v>
      </c>
      <c r="D14" s="2">
        <f>SUMIF('SSB Sysselsetting'!$C$5:$C$835,$A14,Uttrekk_sys_TFK[2010])</f>
        <v>549</v>
      </c>
      <c r="E14" s="2">
        <f>SUMIF('SSB Sysselsetting'!$C$5:$C$835,$A14,Uttrekk_sys_TFK[2011])</f>
        <v>468</v>
      </c>
      <c r="F14" s="2">
        <f>SUMIF('SSB Sysselsetting'!$C$5:$C$835,$A14,Uttrekk_sys_TFK[2012])</f>
        <v>430</v>
      </c>
      <c r="G14" s="2">
        <f>SUMIF('SSB Sysselsetting'!$C$5:$C$835,$A14,Uttrekk_sys_TFK[2013])</f>
        <v>434</v>
      </c>
      <c r="H14" s="2">
        <f>SUMIF('SSB Sysselsetting'!$C$5:$C$835,$A14,Uttrekk_sys_TFK[2014])</f>
        <v>442</v>
      </c>
      <c r="I14" s="2">
        <f>SUMIF('SSB Sysselsetting'!$C$5:$C$835,$A14,Uttrekk_sys_TFK[2015])</f>
        <v>406</v>
      </c>
      <c r="J14" s="2">
        <f>SUMIF('SSB Sysselsetting'!$C$5:$C$835,$A14,Uttrekk_sys_TFK[2016])</f>
        <v>389</v>
      </c>
      <c r="K14" s="2">
        <f>SUMIF('SSB Sysselsetting'!$C$5:$C$835,$A14,Uttrekk_sys_TFK[2017])</f>
        <v>402</v>
      </c>
      <c r="L14" s="2">
        <f>SUMIF('SSB Sysselsetting'!$C$5:$C$835,$A14,Uttrekk_sys_TFK[2018])</f>
        <v>401</v>
      </c>
      <c r="M14" s="2">
        <f>SUMIF('SSB Sysselsetting'!$C$5:$C$835,$A14,Uttrekk_sys_TFK[2019])</f>
        <v>454</v>
      </c>
      <c r="N14" s="2">
        <f>SUMIF('SSB Sysselsetting'!$C$5:$C$835,$A14,Uttrekk_sys_TFK[2020])</f>
        <v>420</v>
      </c>
      <c r="O14" s="2">
        <f>SUMIF('SSB Sysselsetting'!$C$5:$C$835,$A14,Uttrekk_sys_TFK[2021])</f>
        <v>350</v>
      </c>
      <c r="P14" s="2">
        <f>SUMIF('SSB Sysselsetting'!$C$5:$C$835,$A14,Uttrekk_sys_TFK[2022])</f>
        <v>362</v>
      </c>
      <c r="Q14" s="2">
        <f>SUMIF('SSB Sysselsetting'!$C$5:$C$835,$A14,Uttrekk_sys_TFK[2023])</f>
        <v>371</v>
      </c>
      <c r="R14" s="2">
        <f>SUMIF('SSB Sysselsetting'!$C$5:$C$835,$A14,Uttrekk_sys_TFK[2024])</f>
        <v>412</v>
      </c>
      <c r="T14" s="89">
        <f>sys_næring_tfk[[#This Row],[2008]]/$I14*100</f>
        <v>124.63054187192117</v>
      </c>
      <c r="U14" s="89">
        <f>sys_næring_tfk[[#This Row],[2009]]/$I14*100</f>
        <v>128.07881773399015</v>
      </c>
      <c r="V14" s="89">
        <f>sys_næring_tfk[[#This Row],[2010]]/$I14*100</f>
        <v>135.22167487684729</v>
      </c>
      <c r="W14" s="89">
        <f>sys_næring_tfk[[#This Row],[2011]]/$I14*100</f>
        <v>115.27093596059113</v>
      </c>
      <c r="X14" s="89">
        <f>sys_næring_tfk[[#This Row],[2012]]/$I14*100</f>
        <v>105.91133004926108</v>
      </c>
      <c r="Y14" s="89">
        <f>sys_næring_tfk[[#This Row],[2013]]/$I14*100</f>
        <v>106.89655172413792</v>
      </c>
      <c r="Z14" s="89">
        <f>sys_næring_tfk[[#This Row],[2014]]/$I14*100</f>
        <v>108.86699507389162</v>
      </c>
      <c r="AA14" s="89">
        <f>sys_næring_tfk[[#This Row],[2015]]/$I14*100</f>
        <v>100</v>
      </c>
      <c r="AB14" s="89">
        <f>sys_næring_tfk[[#This Row],[2016]]/$I14*100</f>
        <v>95.812807881773395</v>
      </c>
      <c r="AC14" s="89">
        <f>sys_næring_tfk[[#This Row],[2017]]/$I14*100</f>
        <v>99.01477832512316</v>
      </c>
      <c r="AD14" s="89">
        <f>sys_næring_tfk[[#This Row],[2018]]/$I14*100</f>
        <v>98.768472906403943</v>
      </c>
      <c r="AE14" s="89">
        <f>sys_næring_tfk[[#This Row],[2019]]/$I14*100</f>
        <v>111.82266009852218</v>
      </c>
      <c r="AF14" s="89">
        <f>sys_næring_tfk[[#This Row],[2020]]/$I14*100</f>
        <v>103.44827586206897</v>
      </c>
      <c r="AG14" s="89">
        <f>sys_næring_tfk[[#This Row],[2021]]/$I14*100</f>
        <v>86.206896551724128</v>
      </c>
      <c r="AH14" s="89">
        <f>sys_næring_tfk[[#This Row],[2022]]/$I14*100</f>
        <v>89.162561576354676</v>
      </c>
      <c r="AI14" s="89">
        <f>sys_næring_tfk[[#This Row],[2023]]/$I14*100</f>
        <v>91.379310344827587</v>
      </c>
      <c r="AJ14" s="89">
        <f>sys_næring_tfk[[#This Row],[2024]]/$I14*100</f>
        <v>101.47783251231527</v>
      </c>
    </row>
    <row r="15" spans="1:36">
      <c r="A15" t="s">
        <v>96</v>
      </c>
      <c r="B15" s="2">
        <f>SUMIF('SSB Sysselsetting'!$C$5:$C$835,$A15,Uttrekk_sys_TFK[2008])</f>
        <v>644</v>
      </c>
      <c r="C15" s="2">
        <f>SUMIF('SSB Sysselsetting'!$C$5:$C$835,$A15,Uttrekk_sys_TFK[2009])</f>
        <v>622</v>
      </c>
      <c r="D15" s="2">
        <f>SUMIF('SSB Sysselsetting'!$C$5:$C$835,$A15,Uttrekk_sys_TFK[2010])</f>
        <v>606</v>
      </c>
      <c r="E15" s="2">
        <f>SUMIF('SSB Sysselsetting'!$C$5:$C$835,$A15,Uttrekk_sys_TFK[2011])</f>
        <v>597</v>
      </c>
      <c r="F15" s="2">
        <f>SUMIF('SSB Sysselsetting'!$C$5:$C$835,$A15,Uttrekk_sys_TFK[2012])</f>
        <v>582</v>
      </c>
      <c r="G15" s="2">
        <f>SUMIF('SSB Sysselsetting'!$C$5:$C$835,$A15,Uttrekk_sys_TFK[2013])</f>
        <v>548</v>
      </c>
      <c r="H15" s="2">
        <f>SUMIF('SSB Sysselsetting'!$C$5:$C$835,$A15,Uttrekk_sys_TFK[2014])</f>
        <v>498</v>
      </c>
      <c r="I15" s="2">
        <f>SUMIF('SSB Sysselsetting'!$C$5:$C$835,$A15,Uttrekk_sys_TFK[2015])</f>
        <v>468</v>
      </c>
      <c r="J15" s="2">
        <f>SUMIF('SSB Sysselsetting'!$C$5:$C$835,$A15,Uttrekk_sys_TFK[2016])</f>
        <v>430</v>
      </c>
      <c r="K15" s="2">
        <f>SUMIF('SSB Sysselsetting'!$C$5:$C$835,$A15,Uttrekk_sys_TFK[2017])</f>
        <v>409</v>
      </c>
      <c r="L15" s="2">
        <f>SUMIF('SSB Sysselsetting'!$C$5:$C$835,$A15,Uttrekk_sys_TFK[2018])</f>
        <v>416</v>
      </c>
      <c r="M15" s="2">
        <f>SUMIF('SSB Sysselsetting'!$C$5:$C$835,$A15,Uttrekk_sys_TFK[2019])</f>
        <v>397</v>
      </c>
      <c r="N15" s="2">
        <f>SUMIF('SSB Sysselsetting'!$C$5:$C$835,$A15,Uttrekk_sys_TFK[2020])</f>
        <v>384</v>
      </c>
      <c r="O15" s="2">
        <f>SUMIF('SSB Sysselsetting'!$C$5:$C$835,$A15,Uttrekk_sys_TFK[2021])</f>
        <v>370</v>
      </c>
      <c r="P15" s="2">
        <f>SUMIF('SSB Sysselsetting'!$C$5:$C$835,$A15,Uttrekk_sys_TFK[2022])</f>
        <v>356</v>
      </c>
      <c r="Q15" s="2">
        <f>SUMIF('SSB Sysselsetting'!$C$5:$C$835,$A15,Uttrekk_sys_TFK[2023])</f>
        <v>328</v>
      </c>
      <c r="R15" s="2">
        <f>SUMIF('SSB Sysselsetting'!$C$5:$C$835,$A15,Uttrekk_sys_TFK[2024])</f>
        <v>236</v>
      </c>
      <c r="T15" s="90">
        <f>sys_næring_tfk[[#This Row],[2008]]/$I15*100</f>
        <v>137.60683760683762</v>
      </c>
      <c r="U15" s="90">
        <f>sys_næring_tfk[[#This Row],[2009]]/$I15*100</f>
        <v>132.90598290598291</v>
      </c>
      <c r="V15" s="90">
        <f>sys_næring_tfk[[#This Row],[2010]]/$I15*100</f>
        <v>129.4871794871795</v>
      </c>
      <c r="W15" s="90">
        <f>sys_næring_tfk[[#This Row],[2011]]/$I15*100</f>
        <v>127.56410256410255</v>
      </c>
      <c r="X15" s="90">
        <f>sys_næring_tfk[[#This Row],[2012]]/$I15*100</f>
        <v>124.35897435897436</v>
      </c>
      <c r="Y15" s="90">
        <f>sys_næring_tfk[[#This Row],[2013]]/$I15*100</f>
        <v>117.0940170940171</v>
      </c>
      <c r="Z15" s="90">
        <f>sys_næring_tfk[[#This Row],[2014]]/$I15*100</f>
        <v>106.41025641025641</v>
      </c>
      <c r="AA15" s="90">
        <f>sys_næring_tfk[[#This Row],[2015]]/$I15*100</f>
        <v>100</v>
      </c>
      <c r="AB15" s="90">
        <f>sys_næring_tfk[[#This Row],[2016]]/$I15*100</f>
        <v>91.880341880341874</v>
      </c>
      <c r="AC15" s="90">
        <f>sys_næring_tfk[[#This Row],[2017]]/$I15*100</f>
        <v>87.393162393162399</v>
      </c>
      <c r="AD15" s="90">
        <f>sys_næring_tfk[[#This Row],[2018]]/$I15*100</f>
        <v>88.888888888888886</v>
      </c>
      <c r="AE15" s="90">
        <f>sys_næring_tfk[[#This Row],[2019]]/$I15*100</f>
        <v>84.82905982905983</v>
      </c>
      <c r="AF15" s="90">
        <f>sys_næring_tfk[[#This Row],[2020]]/$I15*100</f>
        <v>82.051282051282044</v>
      </c>
      <c r="AG15" s="90">
        <f>sys_næring_tfk[[#This Row],[2021]]/$I15*100</f>
        <v>79.059829059829056</v>
      </c>
      <c r="AH15" s="90">
        <f>sys_næring_tfk[[#This Row],[2022]]/$I15*100</f>
        <v>76.068376068376068</v>
      </c>
      <c r="AI15" s="90">
        <f>sys_næring_tfk[[#This Row],[2023]]/$I15*100</f>
        <v>70.085470085470078</v>
      </c>
      <c r="AJ15" s="90">
        <f>sys_næring_tfk[[#This Row],[2024]]/$I15*100</f>
        <v>50.427350427350426</v>
      </c>
    </row>
    <row r="16" spans="1:36">
      <c r="A16" t="s">
        <v>111</v>
      </c>
      <c r="B16" s="2">
        <f>SUMIF('SSB Sysselsetting'!$C$5:$C$835,$A16,Uttrekk_sys_TFK[2008])</f>
        <v>2311</v>
      </c>
      <c r="C16" s="2">
        <f>SUMIF('SSB Sysselsetting'!$C$5:$C$835,$A16,Uttrekk_sys_TFK[2009])</f>
        <v>2202</v>
      </c>
      <c r="D16" s="2">
        <f>SUMIF('SSB Sysselsetting'!$C$5:$C$835,$A16,Uttrekk_sys_TFK[2010])</f>
        <v>2143</v>
      </c>
      <c r="E16" s="2">
        <f>SUMIF('SSB Sysselsetting'!$C$5:$C$835,$A16,Uttrekk_sys_TFK[2011])</f>
        <v>2204</v>
      </c>
      <c r="F16" s="2">
        <f>SUMIF('SSB Sysselsetting'!$C$5:$C$835,$A16,Uttrekk_sys_TFK[2012])</f>
        <v>2131</v>
      </c>
      <c r="G16" s="2">
        <f>SUMIF('SSB Sysselsetting'!$C$5:$C$835,$A16,Uttrekk_sys_TFK[2013])</f>
        <v>2241</v>
      </c>
      <c r="H16" s="2">
        <f>SUMIF('SSB Sysselsetting'!$C$5:$C$835,$A16,Uttrekk_sys_TFK[2014])</f>
        <v>2286</v>
      </c>
      <c r="I16" s="2">
        <f>SUMIF('SSB Sysselsetting'!$C$5:$C$835,$A16,Uttrekk_sys_TFK[2015])</f>
        <v>2029</v>
      </c>
      <c r="J16" s="2">
        <f>SUMIF('SSB Sysselsetting'!$C$5:$C$835,$A16,Uttrekk_sys_TFK[2016])</f>
        <v>2224</v>
      </c>
      <c r="K16" s="2">
        <f>SUMIF('SSB Sysselsetting'!$C$5:$C$835,$A16,Uttrekk_sys_TFK[2017])</f>
        <v>2335</v>
      </c>
      <c r="L16" s="2">
        <f>SUMIF('SSB Sysselsetting'!$C$5:$C$835,$A16,Uttrekk_sys_TFK[2018])</f>
        <v>2216</v>
      </c>
      <c r="M16" s="2">
        <f>SUMIF('SSB Sysselsetting'!$C$5:$C$835,$A16,Uttrekk_sys_TFK[2019])</f>
        <v>2399</v>
      </c>
      <c r="N16" s="2">
        <f>SUMIF('SSB Sysselsetting'!$C$5:$C$835,$A16,Uttrekk_sys_TFK[2020])</f>
        <v>2173</v>
      </c>
      <c r="O16" s="2">
        <f>SUMIF('SSB Sysselsetting'!$C$5:$C$835,$A16,Uttrekk_sys_TFK[2021])</f>
        <v>2523</v>
      </c>
      <c r="P16" s="2">
        <f>SUMIF('SSB Sysselsetting'!$C$5:$C$835,$A16,Uttrekk_sys_TFK[2022])</f>
        <v>2428</v>
      </c>
      <c r="Q16" s="2">
        <f>SUMIF('SSB Sysselsetting'!$C$5:$C$835,$A16,Uttrekk_sys_TFK[2023])</f>
        <v>2484</v>
      </c>
      <c r="R16" s="2">
        <f>SUMIF('SSB Sysselsetting'!$C$5:$C$835,$A16,Uttrekk_sys_TFK[2024])</f>
        <v>2448</v>
      </c>
      <c r="T16" s="89">
        <f>sys_næring_tfk[[#This Row],[2008]]/$I16*100</f>
        <v>113.89847215377034</v>
      </c>
      <c r="U16" s="89">
        <f>sys_næring_tfk[[#This Row],[2009]]/$I16*100</f>
        <v>108.52636766880237</v>
      </c>
      <c r="V16" s="89">
        <f>sys_næring_tfk[[#This Row],[2010]]/$I16*100</f>
        <v>105.61853129620502</v>
      </c>
      <c r="W16" s="89">
        <f>sys_næring_tfk[[#This Row],[2011]]/$I16*100</f>
        <v>108.62493839329719</v>
      </c>
      <c r="X16" s="89">
        <f>sys_næring_tfk[[#This Row],[2012]]/$I16*100</f>
        <v>105.02710694923607</v>
      </c>
      <c r="Y16" s="89">
        <f>sys_næring_tfk[[#This Row],[2013]]/$I16*100</f>
        <v>110.44849679645145</v>
      </c>
      <c r="Z16" s="89">
        <f>sys_næring_tfk[[#This Row],[2014]]/$I16*100</f>
        <v>112.66633809758501</v>
      </c>
      <c r="AA16" s="89">
        <f>sys_næring_tfk[[#This Row],[2015]]/$I16*100</f>
        <v>100</v>
      </c>
      <c r="AB16" s="89">
        <f>sys_næring_tfk[[#This Row],[2016]]/$I16*100</f>
        <v>109.61064563824546</v>
      </c>
      <c r="AC16" s="89">
        <f>sys_næring_tfk[[#This Row],[2017]]/$I16*100</f>
        <v>115.08132084770824</v>
      </c>
      <c r="AD16" s="89">
        <f>sys_næring_tfk[[#This Row],[2018]]/$I16*100</f>
        <v>109.21636274026613</v>
      </c>
      <c r="AE16" s="89">
        <f>sys_næring_tfk[[#This Row],[2019]]/$I16*100</f>
        <v>118.23558403154264</v>
      </c>
      <c r="AF16" s="89">
        <f>sys_næring_tfk[[#This Row],[2020]]/$I16*100</f>
        <v>107.09709216362739</v>
      </c>
      <c r="AG16" s="89">
        <f>sys_næring_tfk[[#This Row],[2021]]/$I16*100</f>
        <v>124.34696895022179</v>
      </c>
      <c r="AH16" s="89">
        <f>sys_næring_tfk[[#This Row],[2022]]/$I16*100</f>
        <v>119.6648595367176</v>
      </c>
      <c r="AI16" s="89">
        <f>sys_næring_tfk[[#This Row],[2023]]/$I16*100</f>
        <v>122.42483982257271</v>
      </c>
      <c r="AJ16" s="89">
        <f>sys_næring_tfk[[#This Row],[2024]]/$I16*100</f>
        <v>120.65056678166583</v>
      </c>
    </row>
    <row r="17" spans="1:36">
      <c r="A17" t="s">
        <v>736</v>
      </c>
      <c r="B17" s="2">
        <f>SUMIF('SSB Sysselsetting'!$C$5:$C$835,$A17,Uttrekk_sys_TFK[2008])</f>
        <v>1440</v>
      </c>
      <c r="C17" s="2">
        <f>SUMIF('SSB Sysselsetting'!$C$5:$C$835,$A17,Uttrekk_sys_TFK[2009])</f>
        <v>1300</v>
      </c>
      <c r="D17" s="2">
        <f>SUMIF('SSB Sysselsetting'!$C$5:$C$835,$A17,Uttrekk_sys_TFK[2010])</f>
        <v>1282</v>
      </c>
      <c r="E17" s="2">
        <f>SUMIF('SSB Sysselsetting'!$C$5:$C$835,$A17,Uttrekk_sys_TFK[2011])</f>
        <v>1230</v>
      </c>
      <c r="F17" s="2">
        <f>SUMIF('SSB Sysselsetting'!$C$5:$C$835,$A17,Uttrekk_sys_TFK[2012])</f>
        <v>1221</v>
      </c>
      <c r="G17" s="2">
        <f>SUMIF('SSB Sysselsetting'!$C$5:$C$835,$A17,Uttrekk_sys_TFK[2013])</f>
        <v>1233</v>
      </c>
      <c r="H17" s="2">
        <f>SUMIF('SSB Sysselsetting'!$C$5:$C$835,$A17,Uttrekk_sys_TFK[2014])</f>
        <v>1281</v>
      </c>
      <c r="I17" s="2">
        <f>SUMIF('SSB Sysselsetting'!$C$5:$C$835,$A17,Uttrekk_sys_TFK[2015])</f>
        <v>1135</v>
      </c>
      <c r="J17" s="2">
        <f>SUMIF('SSB Sysselsetting'!$C$5:$C$835,$A17,Uttrekk_sys_TFK[2016])</f>
        <v>1093</v>
      </c>
      <c r="K17" s="2">
        <f>SUMIF('SSB Sysselsetting'!$C$5:$C$835,$A17,Uttrekk_sys_TFK[2017])</f>
        <v>1036</v>
      </c>
      <c r="L17" s="2">
        <f>SUMIF('SSB Sysselsetting'!$C$5:$C$835,$A17,Uttrekk_sys_TFK[2018])</f>
        <v>1091</v>
      </c>
      <c r="M17" s="2">
        <f>SUMIF('SSB Sysselsetting'!$C$5:$C$835,$A17,Uttrekk_sys_TFK[2019])</f>
        <v>1160</v>
      </c>
      <c r="N17" s="2">
        <f>SUMIF('SSB Sysselsetting'!$C$5:$C$835,$A17,Uttrekk_sys_TFK[2020])</f>
        <v>1213</v>
      </c>
      <c r="O17" s="2">
        <f>SUMIF('SSB Sysselsetting'!$C$5:$C$835,$A17,Uttrekk_sys_TFK[2021])</f>
        <v>1334</v>
      </c>
      <c r="P17" s="2">
        <f>SUMIF('SSB Sysselsetting'!$C$5:$C$835,$A17,Uttrekk_sys_TFK[2022])</f>
        <v>1428</v>
      </c>
      <c r="Q17" s="2">
        <f>SUMIF('SSB Sysselsetting'!$C$5:$C$835,$A17,Uttrekk_sys_TFK[2023])</f>
        <v>1373</v>
      </c>
      <c r="R17" s="2">
        <f>SUMIF('SSB Sysselsetting'!$C$5:$C$835,$A17,Uttrekk_sys_TFK[2024])</f>
        <v>1466</v>
      </c>
      <c r="T17" s="90">
        <f>sys_næring_tfk[[#This Row],[2008]]/$I17*100</f>
        <v>126.87224669603525</v>
      </c>
      <c r="U17" s="90">
        <f>sys_næring_tfk[[#This Row],[2009]]/$I17*100</f>
        <v>114.53744493392071</v>
      </c>
      <c r="V17" s="90">
        <f>sys_næring_tfk[[#This Row],[2010]]/$I17*100</f>
        <v>112.95154185022027</v>
      </c>
      <c r="W17" s="90">
        <f>sys_næring_tfk[[#This Row],[2011]]/$I17*100</f>
        <v>108.37004405286343</v>
      </c>
      <c r="X17" s="90">
        <f>sys_næring_tfk[[#This Row],[2012]]/$I17*100</f>
        <v>107.57709251101322</v>
      </c>
      <c r="Y17" s="90">
        <f>sys_næring_tfk[[#This Row],[2013]]/$I17*100</f>
        <v>108.63436123348018</v>
      </c>
      <c r="Z17" s="90">
        <f>sys_næring_tfk[[#This Row],[2014]]/$I17*100</f>
        <v>112.86343612334801</v>
      </c>
      <c r="AA17" s="90">
        <f>sys_næring_tfk[[#This Row],[2015]]/$I17*100</f>
        <v>100</v>
      </c>
      <c r="AB17" s="90">
        <f>sys_næring_tfk[[#This Row],[2016]]/$I17*100</f>
        <v>96.29955947136564</v>
      </c>
      <c r="AC17" s="90">
        <f>sys_næring_tfk[[#This Row],[2017]]/$I17*100</f>
        <v>91.277533039647579</v>
      </c>
      <c r="AD17" s="90">
        <f>sys_næring_tfk[[#This Row],[2018]]/$I17*100</f>
        <v>96.12334801762114</v>
      </c>
      <c r="AE17" s="90">
        <f>sys_næring_tfk[[#This Row],[2019]]/$I17*100</f>
        <v>102.20264317180616</v>
      </c>
      <c r="AF17" s="90">
        <f>sys_næring_tfk[[#This Row],[2020]]/$I17*100</f>
        <v>106.87224669603523</v>
      </c>
      <c r="AG17" s="90">
        <f>sys_næring_tfk[[#This Row],[2021]]/$I17*100</f>
        <v>117.53303964757708</v>
      </c>
      <c r="AH17" s="90">
        <f>sys_næring_tfk[[#This Row],[2022]]/$I17*100</f>
        <v>125.81497797356829</v>
      </c>
      <c r="AI17" s="90">
        <f>sys_næring_tfk[[#This Row],[2023]]/$I17*100</f>
        <v>120.9691629955947</v>
      </c>
      <c r="AJ17" s="90">
        <f>sys_næring_tfk[[#This Row],[2024]]/$I17*100</f>
        <v>129.16299559471364</v>
      </c>
    </row>
    <row r="18" spans="1:36">
      <c r="A18" t="s">
        <v>737</v>
      </c>
      <c r="B18" s="2">
        <f>SUMIF('SSB Sysselsetting'!$C$5:$C$835,$A18,Uttrekk_sys_TFK[2008])</f>
        <v>844</v>
      </c>
      <c r="C18" s="2">
        <f>SUMIF('SSB Sysselsetting'!$C$5:$C$835,$A18,Uttrekk_sys_TFK[2009])</f>
        <v>816</v>
      </c>
      <c r="D18" s="2">
        <f>SUMIF('SSB Sysselsetting'!$C$5:$C$835,$A18,Uttrekk_sys_TFK[2010])</f>
        <v>815</v>
      </c>
      <c r="E18" s="2">
        <f>SUMIF('SSB Sysselsetting'!$C$5:$C$835,$A18,Uttrekk_sys_TFK[2011])</f>
        <v>843</v>
      </c>
      <c r="F18" s="2">
        <f>SUMIF('SSB Sysselsetting'!$C$5:$C$835,$A18,Uttrekk_sys_TFK[2012])</f>
        <v>830</v>
      </c>
      <c r="G18" s="2">
        <f>SUMIF('SSB Sysselsetting'!$C$5:$C$835,$A18,Uttrekk_sys_TFK[2013])</f>
        <v>797</v>
      </c>
      <c r="H18" s="2">
        <f>SUMIF('SSB Sysselsetting'!$C$5:$C$835,$A18,Uttrekk_sys_TFK[2014])</f>
        <v>816</v>
      </c>
      <c r="I18" s="2">
        <f>SUMIF('SSB Sysselsetting'!$C$5:$C$835,$A18,Uttrekk_sys_TFK[2015])</f>
        <v>801</v>
      </c>
      <c r="J18" s="2">
        <f>SUMIF('SSB Sysselsetting'!$C$5:$C$835,$A18,Uttrekk_sys_TFK[2016])</f>
        <v>736</v>
      </c>
      <c r="K18" s="2">
        <f>SUMIF('SSB Sysselsetting'!$C$5:$C$835,$A18,Uttrekk_sys_TFK[2017])</f>
        <v>695</v>
      </c>
      <c r="L18" s="2">
        <f>SUMIF('SSB Sysselsetting'!$C$5:$C$835,$A18,Uttrekk_sys_TFK[2018])</f>
        <v>699</v>
      </c>
      <c r="M18" s="2">
        <f>SUMIF('SSB Sysselsetting'!$C$5:$C$835,$A18,Uttrekk_sys_TFK[2019])</f>
        <v>647</v>
      </c>
      <c r="N18" s="2">
        <f>SUMIF('SSB Sysselsetting'!$C$5:$C$835,$A18,Uttrekk_sys_TFK[2020])</f>
        <v>617</v>
      </c>
      <c r="O18" s="2">
        <f>SUMIF('SSB Sysselsetting'!$C$5:$C$835,$A18,Uttrekk_sys_TFK[2021])</f>
        <v>596</v>
      </c>
      <c r="P18" s="2">
        <f>SUMIF('SSB Sysselsetting'!$C$5:$C$835,$A18,Uttrekk_sys_TFK[2022])</f>
        <v>588</v>
      </c>
      <c r="Q18" s="2">
        <f>SUMIF('SSB Sysselsetting'!$C$5:$C$835,$A18,Uttrekk_sys_TFK[2023])</f>
        <v>610</v>
      </c>
      <c r="R18" s="2">
        <f>SUMIF('SSB Sysselsetting'!$C$5:$C$835,$A18,Uttrekk_sys_TFK[2024])</f>
        <v>716</v>
      </c>
      <c r="T18" s="89">
        <f>sys_næring_tfk[[#This Row],[2008]]/$I18*100</f>
        <v>105.36828963795256</v>
      </c>
      <c r="U18" s="89">
        <f>sys_næring_tfk[[#This Row],[2009]]/$I18*100</f>
        <v>101.87265917602997</v>
      </c>
      <c r="V18" s="89">
        <f>sys_næring_tfk[[#This Row],[2010]]/$I18*100</f>
        <v>101.74781523096131</v>
      </c>
      <c r="W18" s="89">
        <f>sys_næring_tfk[[#This Row],[2011]]/$I18*100</f>
        <v>105.24344569288388</v>
      </c>
      <c r="X18" s="89">
        <f>sys_næring_tfk[[#This Row],[2012]]/$I18*100</f>
        <v>103.62047440699126</v>
      </c>
      <c r="Y18" s="89">
        <f>sys_næring_tfk[[#This Row],[2013]]/$I18*100</f>
        <v>99.500624219725339</v>
      </c>
      <c r="Z18" s="89">
        <f>sys_næring_tfk[[#This Row],[2014]]/$I18*100</f>
        <v>101.87265917602997</v>
      </c>
      <c r="AA18" s="89">
        <f>sys_næring_tfk[[#This Row],[2015]]/$I18*100</f>
        <v>100</v>
      </c>
      <c r="AB18" s="89">
        <f>sys_næring_tfk[[#This Row],[2016]]/$I18*100</f>
        <v>91.885143570536826</v>
      </c>
      <c r="AC18" s="89">
        <f>sys_næring_tfk[[#This Row],[2017]]/$I18*100</f>
        <v>86.766541822721592</v>
      </c>
      <c r="AD18" s="89">
        <f>sys_næring_tfk[[#This Row],[2018]]/$I18*100</f>
        <v>87.265917602996254</v>
      </c>
      <c r="AE18" s="89">
        <f>sys_næring_tfk[[#This Row],[2019]]/$I18*100</f>
        <v>80.774032459425712</v>
      </c>
      <c r="AF18" s="89">
        <f>sys_næring_tfk[[#This Row],[2020]]/$I18*100</f>
        <v>77.028714107365786</v>
      </c>
      <c r="AG18" s="89">
        <f>sys_næring_tfk[[#This Row],[2021]]/$I18*100</f>
        <v>74.406991260923846</v>
      </c>
      <c r="AH18" s="89">
        <f>sys_næring_tfk[[#This Row],[2022]]/$I18*100</f>
        <v>73.408239700374537</v>
      </c>
      <c r="AI18" s="89">
        <f>sys_næring_tfk[[#This Row],[2023]]/$I18*100</f>
        <v>76.15480649188514</v>
      </c>
      <c r="AJ18" s="89">
        <f>sys_næring_tfk[[#This Row],[2024]]/$I18*100</f>
        <v>89.388264669163547</v>
      </c>
    </row>
    <row r="19" spans="1:36">
      <c r="A19" t="s">
        <v>738</v>
      </c>
      <c r="B19" s="2">
        <f>SUMIF('SSB Sysselsetting'!$C$5:$C$835,$A19,Uttrekk_sys_TFK[2008])</f>
        <v>526</v>
      </c>
      <c r="C19" s="2">
        <f>SUMIF('SSB Sysselsetting'!$C$5:$C$835,$A19,Uttrekk_sys_TFK[2009])</f>
        <v>531</v>
      </c>
      <c r="D19" s="2">
        <f>SUMIF('SSB Sysselsetting'!$C$5:$C$835,$A19,Uttrekk_sys_TFK[2010])</f>
        <v>466</v>
      </c>
      <c r="E19" s="2">
        <f>SUMIF('SSB Sysselsetting'!$C$5:$C$835,$A19,Uttrekk_sys_TFK[2011])</f>
        <v>463</v>
      </c>
      <c r="F19" s="2">
        <f>SUMIF('SSB Sysselsetting'!$C$5:$C$835,$A19,Uttrekk_sys_TFK[2012])</f>
        <v>450</v>
      </c>
      <c r="G19" s="2">
        <f>SUMIF('SSB Sysselsetting'!$C$5:$C$835,$A19,Uttrekk_sys_TFK[2013])</f>
        <v>510</v>
      </c>
      <c r="H19" s="2">
        <f>SUMIF('SSB Sysselsetting'!$C$5:$C$835,$A19,Uttrekk_sys_TFK[2014])</f>
        <v>539</v>
      </c>
      <c r="I19" s="2">
        <f>SUMIF('SSB Sysselsetting'!$C$5:$C$835,$A19,Uttrekk_sys_TFK[2015])</f>
        <v>407</v>
      </c>
      <c r="J19" s="2">
        <f>SUMIF('SSB Sysselsetting'!$C$5:$C$835,$A19,Uttrekk_sys_TFK[2016])</f>
        <v>404</v>
      </c>
      <c r="K19" s="2">
        <f>SUMIF('SSB Sysselsetting'!$C$5:$C$835,$A19,Uttrekk_sys_TFK[2017])</f>
        <v>395</v>
      </c>
      <c r="L19" s="2">
        <f>SUMIF('SSB Sysselsetting'!$C$5:$C$835,$A19,Uttrekk_sys_TFK[2018])</f>
        <v>445</v>
      </c>
      <c r="M19" s="2">
        <f>SUMIF('SSB Sysselsetting'!$C$5:$C$835,$A19,Uttrekk_sys_TFK[2019])</f>
        <v>470</v>
      </c>
      <c r="N19" s="2">
        <f>SUMIF('SSB Sysselsetting'!$C$5:$C$835,$A19,Uttrekk_sys_TFK[2020])</f>
        <v>447</v>
      </c>
      <c r="O19" s="2">
        <f>SUMIF('SSB Sysselsetting'!$C$5:$C$835,$A19,Uttrekk_sys_TFK[2021])</f>
        <v>459</v>
      </c>
      <c r="P19" s="2">
        <f>SUMIF('SSB Sysselsetting'!$C$5:$C$835,$A19,Uttrekk_sys_TFK[2022])</f>
        <v>494</v>
      </c>
      <c r="Q19" s="2">
        <f>SUMIF('SSB Sysselsetting'!$C$5:$C$835,$A19,Uttrekk_sys_TFK[2023])</f>
        <v>475</v>
      </c>
      <c r="R19" s="2">
        <f>SUMIF('SSB Sysselsetting'!$C$5:$C$835,$A19,Uttrekk_sys_TFK[2024])</f>
        <v>458</v>
      </c>
      <c r="T19" s="90">
        <f>sys_næring_tfk[[#This Row],[2008]]/$I19*100</f>
        <v>129.23832923832924</v>
      </c>
      <c r="U19" s="90">
        <f>sys_næring_tfk[[#This Row],[2009]]/$I19*100</f>
        <v>130.46683046683049</v>
      </c>
      <c r="V19" s="90">
        <f>sys_næring_tfk[[#This Row],[2010]]/$I19*100</f>
        <v>114.4963144963145</v>
      </c>
      <c r="W19" s="90">
        <f>sys_næring_tfk[[#This Row],[2011]]/$I19*100</f>
        <v>113.75921375921376</v>
      </c>
      <c r="X19" s="90">
        <f>sys_næring_tfk[[#This Row],[2012]]/$I19*100</f>
        <v>110.56511056511056</v>
      </c>
      <c r="Y19" s="90">
        <f>sys_næring_tfk[[#This Row],[2013]]/$I19*100</f>
        <v>125.30712530712532</v>
      </c>
      <c r="Z19" s="90">
        <f>sys_næring_tfk[[#This Row],[2014]]/$I19*100</f>
        <v>132.43243243243242</v>
      </c>
      <c r="AA19" s="90">
        <f>sys_næring_tfk[[#This Row],[2015]]/$I19*100</f>
        <v>100</v>
      </c>
      <c r="AB19" s="90">
        <f>sys_næring_tfk[[#This Row],[2016]]/$I19*100</f>
        <v>99.262899262899268</v>
      </c>
      <c r="AC19" s="90">
        <f>sys_næring_tfk[[#This Row],[2017]]/$I19*100</f>
        <v>97.051597051597042</v>
      </c>
      <c r="AD19" s="90">
        <f>sys_næring_tfk[[#This Row],[2018]]/$I19*100</f>
        <v>109.33660933660934</v>
      </c>
      <c r="AE19" s="90">
        <f>sys_næring_tfk[[#This Row],[2019]]/$I19*100</f>
        <v>115.47911547911546</v>
      </c>
      <c r="AF19" s="90">
        <f>sys_næring_tfk[[#This Row],[2020]]/$I19*100</f>
        <v>109.82800982800983</v>
      </c>
      <c r="AG19" s="90">
        <f>sys_næring_tfk[[#This Row],[2021]]/$I19*100</f>
        <v>112.77641277641277</v>
      </c>
      <c r="AH19" s="90">
        <f>sys_næring_tfk[[#This Row],[2022]]/$I19*100</f>
        <v>121.37592137592137</v>
      </c>
      <c r="AI19" s="90">
        <f>sys_næring_tfk[[#This Row],[2023]]/$I19*100</f>
        <v>116.70761670761671</v>
      </c>
      <c r="AJ19" s="90">
        <f>sys_næring_tfk[[#This Row],[2024]]/$I19*100</f>
        <v>112.53071253071253</v>
      </c>
    </row>
    <row r="20" spans="1:36">
      <c r="A20" t="s">
        <v>93</v>
      </c>
      <c r="B20" s="2">
        <f>SUMIF('SSB Sysselsetting'!$C$5:$C$835,$A20,Uttrekk_sys_TFK[2008])</f>
        <v>123</v>
      </c>
      <c r="C20" s="2">
        <f>SUMIF('SSB Sysselsetting'!$C$5:$C$835,$A20,Uttrekk_sys_TFK[2009])</f>
        <v>129</v>
      </c>
      <c r="D20" s="2">
        <f>SUMIF('SSB Sysselsetting'!$C$5:$C$835,$A20,Uttrekk_sys_TFK[2010])</f>
        <v>139</v>
      </c>
      <c r="E20" s="2">
        <f>SUMIF('SSB Sysselsetting'!$C$5:$C$835,$A20,Uttrekk_sys_TFK[2011])</f>
        <v>133</v>
      </c>
      <c r="F20" s="2">
        <f>SUMIF('SSB Sysselsetting'!$C$5:$C$835,$A20,Uttrekk_sys_TFK[2012])</f>
        <v>135</v>
      </c>
      <c r="G20" s="2">
        <f>SUMIF('SSB Sysselsetting'!$C$5:$C$835,$A20,Uttrekk_sys_TFK[2013])</f>
        <v>136</v>
      </c>
      <c r="H20" s="2">
        <f>SUMIF('SSB Sysselsetting'!$C$5:$C$835,$A20,Uttrekk_sys_TFK[2014])</f>
        <v>136</v>
      </c>
      <c r="I20" s="2">
        <f>SUMIF('SSB Sysselsetting'!$C$5:$C$835,$A20,Uttrekk_sys_TFK[2015])</f>
        <v>164</v>
      </c>
      <c r="J20" s="2">
        <f>SUMIF('SSB Sysselsetting'!$C$5:$C$835,$A20,Uttrekk_sys_TFK[2016])</f>
        <v>165</v>
      </c>
      <c r="K20" s="2">
        <f>SUMIF('SSB Sysselsetting'!$C$5:$C$835,$A20,Uttrekk_sys_TFK[2017])</f>
        <v>200</v>
      </c>
      <c r="L20" s="2">
        <f>SUMIF('SSB Sysselsetting'!$C$5:$C$835,$A20,Uttrekk_sys_TFK[2018])</f>
        <v>204</v>
      </c>
      <c r="M20" s="2">
        <f>SUMIF('SSB Sysselsetting'!$C$5:$C$835,$A20,Uttrekk_sys_TFK[2019])</f>
        <v>207</v>
      </c>
      <c r="N20" s="2">
        <f>SUMIF('SSB Sysselsetting'!$C$5:$C$835,$A20,Uttrekk_sys_TFK[2020])</f>
        <v>194</v>
      </c>
      <c r="O20" s="2">
        <f>SUMIF('SSB Sysselsetting'!$C$5:$C$835,$A20,Uttrekk_sys_TFK[2021])</f>
        <v>214</v>
      </c>
      <c r="P20" s="2">
        <f>SUMIF('SSB Sysselsetting'!$C$5:$C$835,$A20,Uttrekk_sys_TFK[2022])</f>
        <v>217</v>
      </c>
      <c r="Q20" s="2">
        <f>SUMIF('SSB Sysselsetting'!$C$5:$C$835,$A20,Uttrekk_sys_TFK[2023])</f>
        <v>205</v>
      </c>
      <c r="R20" s="2">
        <f>SUMIF('SSB Sysselsetting'!$C$5:$C$835,$A20,Uttrekk_sys_TFK[2024])</f>
        <v>207</v>
      </c>
      <c r="T20" s="89">
        <f>sys_næring_tfk[[#This Row],[2008]]/$I20*100</f>
        <v>75</v>
      </c>
      <c r="U20" s="89">
        <f>sys_næring_tfk[[#This Row],[2009]]/$I20*100</f>
        <v>78.658536585365852</v>
      </c>
      <c r="V20" s="89">
        <f>sys_næring_tfk[[#This Row],[2010]]/$I20*100</f>
        <v>84.756097560975604</v>
      </c>
      <c r="W20" s="89">
        <f>sys_næring_tfk[[#This Row],[2011]]/$I20*100</f>
        <v>81.097560975609767</v>
      </c>
      <c r="X20" s="89">
        <f>sys_næring_tfk[[#This Row],[2012]]/$I20*100</f>
        <v>82.317073170731703</v>
      </c>
      <c r="Y20" s="89">
        <f>sys_næring_tfk[[#This Row],[2013]]/$I20*100</f>
        <v>82.926829268292678</v>
      </c>
      <c r="Z20" s="89">
        <f>sys_næring_tfk[[#This Row],[2014]]/$I20*100</f>
        <v>82.926829268292678</v>
      </c>
      <c r="AA20" s="89">
        <f>sys_næring_tfk[[#This Row],[2015]]/$I20*100</f>
        <v>100</v>
      </c>
      <c r="AB20" s="89">
        <f>sys_næring_tfk[[#This Row],[2016]]/$I20*100</f>
        <v>100.60975609756098</v>
      </c>
      <c r="AC20" s="89">
        <f>sys_næring_tfk[[#This Row],[2017]]/$I20*100</f>
        <v>121.95121951219512</v>
      </c>
      <c r="AD20" s="89">
        <f>sys_næring_tfk[[#This Row],[2018]]/$I20*100</f>
        <v>124.39024390243902</v>
      </c>
      <c r="AE20" s="89">
        <f>sys_næring_tfk[[#This Row],[2019]]/$I20*100</f>
        <v>126.21951219512195</v>
      </c>
      <c r="AF20" s="89">
        <f>sys_næring_tfk[[#This Row],[2020]]/$I20*100</f>
        <v>118.29268292682926</v>
      </c>
      <c r="AG20" s="89">
        <f>sys_næring_tfk[[#This Row],[2021]]/$I20*100</f>
        <v>130.48780487804879</v>
      </c>
      <c r="AH20" s="89">
        <f>sys_næring_tfk[[#This Row],[2022]]/$I20*100</f>
        <v>132.3170731707317</v>
      </c>
      <c r="AI20" s="89">
        <f>sys_næring_tfk[[#This Row],[2023]]/$I20*100</f>
        <v>125</v>
      </c>
      <c r="AJ20" s="89">
        <f>sys_næring_tfk[[#This Row],[2024]]/$I20*100</f>
        <v>126.21951219512195</v>
      </c>
    </row>
    <row r="21" spans="1:36">
      <c r="A21" t="s">
        <v>739</v>
      </c>
      <c r="B21" s="2">
        <f>SUMIF('SSB Sysselsetting'!$C$5:$C$835,$A21,Uttrekk_sys_TFK[2008])</f>
        <v>2862</v>
      </c>
      <c r="C21" s="2">
        <f>SUMIF('SSB Sysselsetting'!$C$5:$C$835,$A21,Uttrekk_sys_TFK[2009])</f>
        <v>2937</v>
      </c>
      <c r="D21" s="2">
        <f>SUMIF('SSB Sysselsetting'!$C$5:$C$835,$A21,Uttrekk_sys_TFK[2010])</f>
        <v>2916</v>
      </c>
      <c r="E21" s="2">
        <f>SUMIF('SSB Sysselsetting'!$C$5:$C$835,$A21,Uttrekk_sys_TFK[2011])</f>
        <v>2956</v>
      </c>
      <c r="F21" s="2">
        <f>SUMIF('SSB Sysselsetting'!$C$5:$C$835,$A21,Uttrekk_sys_TFK[2012])</f>
        <v>3087</v>
      </c>
      <c r="G21" s="2">
        <f>SUMIF('SSB Sysselsetting'!$C$5:$C$835,$A21,Uttrekk_sys_TFK[2013])</f>
        <v>2915</v>
      </c>
      <c r="H21" s="2">
        <f>SUMIF('SSB Sysselsetting'!$C$5:$C$835,$A21,Uttrekk_sys_TFK[2014])</f>
        <v>2931</v>
      </c>
      <c r="I21" s="2">
        <f>SUMIF('SSB Sysselsetting'!$C$5:$C$835,$A21,Uttrekk_sys_TFK[2015])</f>
        <v>2781</v>
      </c>
      <c r="J21" s="2">
        <f>SUMIF('SSB Sysselsetting'!$C$5:$C$835,$A21,Uttrekk_sys_TFK[2016])</f>
        <v>2760</v>
      </c>
      <c r="K21" s="2">
        <f>SUMIF('SSB Sysselsetting'!$C$5:$C$835,$A21,Uttrekk_sys_TFK[2017])</f>
        <v>2936</v>
      </c>
      <c r="L21" s="2">
        <f>SUMIF('SSB Sysselsetting'!$C$5:$C$835,$A21,Uttrekk_sys_TFK[2018])</f>
        <v>3014</v>
      </c>
      <c r="M21" s="2">
        <f>SUMIF('SSB Sysselsetting'!$C$5:$C$835,$A21,Uttrekk_sys_TFK[2019])</f>
        <v>3044</v>
      </c>
      <c r="N21" s="2">
        <f>SUMIF('SSB Sysselsetting'!$C$5:$C$835,$A21,Uttrekk_sys_TFK[2020])</f>
        <v>3081</v>
      </c>
      <c r="O21" s="2">
        <f>SUMIF('SSB Sysselsetting'!$C$5:$C$835,$A21,Uttrekk_sys_TFK[2021])</f>
        <v>3077</v>
      </c>
      <c r="P21" s="2">
        <f>SUMIF('SSB Sysselsetting'!$C$5:$C$835,$A21,Uttrekk_sys_TFK[2022])</f>
        <v>3213</v>
      </c>
      <c r="Q21" s="2">
        <f>SUMIF('SSB Sysselsetting'!$C$5:$C$835,$A21,Uttrekk_sys_TFK[2023])</f>
        <v>3165</v>
      </c>
      <c r="R21" s="2">
        <f>SUMIF('SSB Sysselsetting'!$C$5:$C$835,$A21,Uttrekk_sys_TFK[2024])</f>
        <v>3325</v>
      </c>
      <c r="T21" s="90">
        <f>sys_næring_tfk[[#This Row],[2008]]/$I21*100</f>
        <v>102.91262135922329</v>
      </c>
      <c r="U21" s="90">
        <f>sys_næring_tfk[[#This Row],[2009]]/$I21*100</f>
        <v>105.60949298813375</v>
      </c>
      <c r="V21" s="90">
        <f>sys_næring_tfk[[#This Row],[2010]]/$I21*100</f>
        <v>104.85436893203884</v>
      </c>
      <c r="W21" s="90">
        <f>sys_næring_tfk[[#This Row],[2011]]/$I21*100</f>
        <v>106.29270046745776</v>
      </c>
      <c r="X21" s="90">
        <f>sys_næring_tfk[[#This Row],[2012]]/$I21*100</f>
        <v>111.0032362459547</v>
      </c>
      <c r="Y21" s="90">
        <f>sys_næring_tfk[[#This Row],[2013]]/$I21*100</f>
        <v>104.81841064365337</v>
      </c>
      <c r="Z21" s="90">
        <f>sys_næring_tfk[[#This Row],[2014]]/$I21*100</f>
        <v>105.39374325782094</v>
      </c>
      <c r="AA21" s="90">
        <f>sys_næring_tfk[[#This Row],[2015]]/$I21*100</f>
        <v>100</v>
      </c>
      <c r="AB21" s="90">
        <f>sys_næring_tfk[[#This Row],[2016]]/$I21*100</f>
        <v>99.244875943905072</v>
      </c>
      <c r="AC21" s="90">
        <f>sys_næring_tfk[[#This Row],[2017]]/$I21*100</f>
        <v>105.57353469974828</v>
      </c>
      <c r="AD21" s="90">
        <f>sys_næring_tfk[[#This Row],[2018]]/$I21*100</f>
        <v>108.37828119381518</v>
      </c>
      <c r="AE21" s="90">
        <f>sys_næring_tfk[[#This Row],[2019]]/$I21*100</f>
        <v>109.45702984537935</v>
      </c>
      <c r="AF21" s="90">
        <f>sys_næring_tfk[[#This Row],[2020]]/$I21*100</f>
        <v>110.78748651564186</v>
      </c>
      <c r="AG21" s="90">
        <f>sys_næring_tfk[[#This Row],[2021]]/$I21*100</f>
        <v>110.64365336209995</v>
      </c>
      <c r="AH21" s="90">
        <f>sys_næring_tfk[[#This Row],[2022]]/$I21*100</f>
        <v>115.53398058252426</v>
      </c>
      <c r="AI21" s="90">
        <f>sys_næring_tfk[[#This Row],[2023]]/$I21*100</f>
        <v>113.80798274002157</v>
      </c>
      <c r="AJ21" s="90">
        <f>sys_næring_tfk[[#This Row],[2024]]/$I21*100</f>
        <v>119.56130888169723</v>
      </c>
    </row>
    <row r="22" spans="1:36">
      <c r="A22" t="s">
        <v>740</v>
      </c>
      <c r="B22" s="2">
        <f>SUMIF('SSB Sysselsetting'!$C$5:$C$835,$A22,Uttrekk_sys_TFK[2008])</f>
        <v>4219</v>
      </c>
      <c r="C22" s="2">
        <f>SUMIF('SSB Sysselsetting'!$C$5:$C$835,$A22,Uttrekk_sys_TFK[2009])</f>
        <v>3695</v>
      </c>
      <c r="D22" s="2">
        <f>SUMIF('SSB Sysselsetting'!$C$5:$C$835,$A22,Uttrekk_sys_TFK[2010])</f>
        <v>3571</v>
      </c>
      <c r="E22" s="2">
        <f>SUMIF('SSB Sysselsetting'!$C$5:$C$835,$A22,Uttrekk_sys_TFK[2011])</f>
        <v>3611</v>
      </c>
      <c r="F22" s="2">
        <f>SUMIF('SSB Sysselsetting'!$C$5:$C$835,$A22,Uttrekk_sys_TFK[2012])</f>
        <v>3734</v>
      </c>
      <c r="G22" s="2">
        <f>SUMIF('SSB Sysselsetting'!$C$5:$C$835,$A22,Uttrekk_sys_TFK[2013])</f>
        <v>3516</v>
      </c>
      <c r="H22" s="2">
        <f>SUMIF('SSB Sysselsetting'!$C$5:$C$835,$A22,Uttrekk_sys_TFK[2014])</f>
        <v>3369</v>
      </c>
      <c r="I22" s="2">
        <f>SUMIF('SSB Sysselsetting'!$C$5:$C$835,$A22,Uttrekk_sys_TFK[2015])</f>
        <v>3004</v>
      </c>
      <c r="J22" s="2">
        <f>SUMIF('SSB Sysselsetting'!$C$5:$C$835,$A22,Uttrekk_sys_TFK[2016])</f>
        <v>3232</v>
      </c>
      <c r="K22" s="2">
        <f>SUMIF('SSB Sysselsetting'!$C$5:$C$835,$A22,Uttrekk_sys_TFK[2017])</f>
        <v>3380</v>
      </c>
      <c r="L22" s="2">
        <f>SUMIF('SSB Sysselsetting'!$C$5:$C$835,$A22,Uttrekk_sys_TFK[2018])</f>
        <v>3392</v>
      </c>
      <c r="M22" s="2">
        <f>SUMIF('SSB Sysselsetting'!$C$5:$C$835,$A22,Uttrekk_sys_TFK[2019])</f>
        <v>3347</v>
      </c>
      <c r="N22" s="2">
        <f>SUMIF('SSB Sysselsetting'!$C$5:$C$835,$A22,Uttrekk_sys_TFK[2020])</f>
        <v>3188</v>
      </c>
      <c r="O22" s="2">
        <f>SUMIF('SSB Sysselsetting'!$C$5:$C$835,$A22,Uttrekk_sys_TFK[2021])</f>
        <v>3391</v>
      </c>
      <c r="P22" s="2">
        <f>SUMIF('SSB Sysselsetting'!$C$5:$C$835,$A22,Uttrekk_sys_TFK[2022])</f>
        <v>3116</v>
      </c>
      <c r="Q22" s="2">
        <f>SUMIF('SSB Sysselsetting'!$C$5:$C$835,$A22,Uttrekk_sys_TFK[2023])</f>
        <v>3035</v>
      </c>
      <c r="R22" s="2">
        <f>SUMIF('SSB Sysselsetting'!$C$5:$C$835,$A22,Uttrekk_sys_TFK[2024])</f>
        <v>3086</v>
      </c>
      <c r="T22" s="89">
        <f>sys_næring_tfk[[#This Row],[2008]]/$I22*100</f>
        <v>140.44607190412785</v>
      </c>
      <c r="U22" s="89">
        <f>sys_næring_tfk[[#This Row],[2009]]/$I22*100</f>
        <v>123.00266311584554</v>
      </c>
      <c r="V22" s="89">
        <f>sys_næring_tfk[[#This Row],[2010]]/$I22*100</f>
        <v>118.87483355525966</v>
      </c>
      <c r="W22" s="89">
        <f>sys_næring_tfk[[#This Row],[2011]]/$I22*100</f>
        <v>120.20639147802929</v>
      </c>
      <c r="X22" s="89">
        <f>sys_næring_tfk[[#This Row],[2012]]/$I22*100</f>
        <v>124.30093209054593</v>
      </c>
      <c r="Y22" s="89">
        <f>sys_næring_tfk[[#This Row],[2013]]/$I22*100</f>
        <v>117.0439414114514</v>
      </c>
      <c r="Z22" s="89">
        <f>sys_næring_tfk[[#This Row],[2014]]/$I22*100</f>
        <v>112.15046604527296</v>
      </c>
      <c r="AA22" s="89">
        <f>sys_næring_tfk[[#This Row],[2015]]/$I22*100</f>
        <v>100</v>
      </c>
      <c r="AB22" s="89">
        <f>sys_næring_tfk[[#This Row],[2016]]/$I22*100</f>
        <v>107.58988015978694</v>
      </c>
      <c r="AC22" s="89">
        <f>sys_næring_tfk[[#This Row],[2017]]/$I22*100</f>
        <v>112.51664447403462</v>
      </c>
      <c r="AD22" s="89">
        <f>sys_næring_tfk[[#This Row],[2018]]/$I22*100</f>
        <v>112.91611185086552</v>
      </c>
      <c r="AE22" s="89">
        <f>sys_næring_tfk[[#This Row],[2019]]/$I22*100</f>
        <v>111.41810918774966</v>
      </c>
      <c r="AF22" s="89">
        <f>sys_næring_tfk[[#This Row],[2020]]/$I22*100</f>
        <v>106.12516644474034</v>
      </c>
      <c r="AG22" s="89">
        <f>sys_næring_tfk[[#This Row],[2021]]/$I22*100</f>
        <v>112.88282290279628</v>
      </c>
      <c r="AH22" s="89">
        <f>sys_næring_tfk[[#This Row],[2022]]/$I22*100</f>
        <v>103.72836218375498</v>
      </c>
      <c r="AI22" s="89">
        <f>sys_næring_tfk[[#This Row],[2023]]/$I22*100</f>
        <v>101.03195739014647</v>
      </c>
      <c r="AJ22" s="89">
        <f>sys_næring_tfk[[#This Row],[2024]]/$I22*100</f>
        <v>102.72969374167775</v>
      </c>
    </row>
    <row r="23" spans="1:36">
      <c r="A23" t="s">
        <v>741</v>
      </c>
      <c r="B23" s="2">
        <f>SUMIF('SSB Sysselsetting'!$C$5:$C$835,$A23,Uttrekk_sys_TFK[2008])</f>
        <v>4035</v>
      </c>
      <c r="C23" s="2">
        <f>SUMIF('SSB Sysselsetting'!$C$5:$C$835,$A23,Uttrekk_sys_TFK[2009])</f>
        <v>4103</v>
      </c>
      <c r="D23" s="2">
        <f>SUMIF('SSB Sysselsetting'!$C$5:$C$835,$A23,Uttrekk_sys_TFK[2010])</f>
        <v>4069</v>
      </c>
      <c r="E23" s="2">
        <f>SUMIF('SSB Sysselsetting'!$C$5:$C$835,$A23,Uttrekk_sys_TFK[2011])</f>
        <v>4156</v>
      </c>
      <c r="F23" s="2">
        <f>SUMIF('SSB Sysselsetting'!$C$5:$C$835,$A23,Uttrekk_sys_TFK[2012])</f>
        <v>4164</v>
      </c>
      <c r="G23" s="2">
        <f>SUMIF('SSB Sysselsetting'!$C$5:$C$835,$A23,Uttrekk_sys_TFK[2013])</f>
        <v>4309</v>
      </c>
      <c r="H23" s="2">
        <f>SUMIF('SSB Sysselsetting'!$C$5:$C$835,$A23,Uttrekk_sys_TFK[2014])</f>
        <v>4305</v>
      </c>
      <c r="I23" s="2">
        <f>SUMIF('SSB Sysselsetting'!$C$5:$C$835,$A23,Uttrekk_sys_TFK[2015])</f>
        <v>4404</v>
      </c>
      <c r="J23" s="2">
        <f>SUMIF('SSB Sysselsetting'!$C$5:$C$835,$A23,Uttrekk_sys_TFK[2016])</f>
        <v>4526</v>
      </c>
      <c r="K23" s="2">
        <f>SUMIF('SSB Sysselsetting'!$C$5:$C$835,$A23,Uttrekk_sys_TFK[2017])</f>
        <v>4357</v>
      </c>
      <c r="L23" s="2">
        <f>SUMIF('SSB Sysselsetting'!$C$5:$C$835,$A23,Uttrekk_sys_TFK[2018])</f>
        <v>4148</v>
      </c>
      <c r="M23" s="2">
        <f>SUMIF('SSB Sysselsetting'!$C$5:$C$835,$A23,Uttrekk_sys_TFK[2019])</f>
        <v>4127</v>
      </c>
      <c r="N23" s="2">
        <f>SUMIF('SSB Sysselsetting'!$C$5:$C$835,$A23,Uttrekk_sys_TFK[2020])</f>
        <v>4267</v>
      </c>
      <c r="O23" s="2">
        <f>SUMIF('SSB Sysselsetting'!$C$5:$C$835,$A23,Uttrekk_sys_TFK[2021])</f>
        <v>4328</v>
      </c>
      <c r="P23" s="2">
        <f>SUMIF('SSB Sysselsetting'!$C$5:$C$835,$A23,Uttrekk_sys_TFK[2022])</f>
        <v>4329</v>
      </c>
      <c r="Q23" s="2">
        <f>SUMIF('SSB Sysselsetting'!$C$5:$C$835,$A23,Uttrekk_sys_TFK[2023])</f>
        <v>4327</v>
      </c>
      <c r="R23" s="2">
        <f>SUMIF('SSB Sysselsetting'!$C$5:$C$835,$A23,Uttrekk_sys_TFK[2024])</f>
        <v>4353</v>
      </c>
      <c r="T23" s="90">
        <f>sys_næring_tfk[[#This Row],[2008]]/$I23*100</f>
        <v>91.621253405994551</v>
      </c>
      <c r="U23" s="90">
        <f>sys_næring_tfk[[#This Row],[2009]]/$I23*100</f>
        <v>93.165304268846512</v>
      </c>
      <c r="V23" s="90">
        <f>sys_næring_tfk[[#This Row],[2010]]/$I23*100</f>
        <v>92.393278837420524</v>
      </c>
      <c r="W23" s="90">
        <f>sys_næring_tfk[[#This Row],[2011]]/$I23*100</f>
        <v>94.368755676657585</v>
      </c>
      <c r="X23" s="90">
        <f>sys_næring_tfk[[#This Row],[2012]]/$I23*100</f>
        <v>94.550408719346052</v>
      </c>
      <c r="Y23" s="90">
        <f>sys_næring_tfk[[#This Row],[2013]]/$I23*100</f>
        <v>97.842870118074472</v>
      </c>
      <c r="Z23" s="90">
        <f>sys_næring_tfk[[#This Row],[2014]]/$I23*100</f>
        <v>97.752043596730246</v>
      </c>
      <c r="AA23" s="90">
        <f>sys_næring_tfk[[#This Row],[2015]]/$I23*100</f>
        <v>100</v>
      </c>
      <c r="AB23" s="90">
        <f>sys_næring_tfk[[#This Row],[2016]]/$I23*100</f>
        <v>102.77020890099908</v>
      </c>
      <c r="AC23" s="90">
        <f>sys_næring_tfk[[#This Row],[2017]]/$I23*100</f>
        <v>98.932788374205273</v>
      </c>
      <c r="AD23" s="90">
        <f>sys_næring_tfk[[#This Row],[2018]]/$I23*100</f>
        <v>94.187102633969118</v>
      </c>
      <c r="AE23" s="90">
        <f>sys_næring_tfk[[#This Row],[2019]]/$I23*100</f>
        <v>93.710263396911898</v>
      </c>
      <c r="AF23" s="90">
        <f>sys_næring_tfk[[#This Row],[2020]]/$I23*100</f>
        <v>96.889191643960032</v>
      </c>
      <c r="AG23" s="90">
        <f>sys_næring_tfk[[#This Row],[2021]]/$I23*100</f>
        <v>98.274296094459572</v>
      </c>
      <c r="AH23" s="90">
        <f>sys_næring_tfk[[#This Row],[2022]]/$I23*100</f>
        <v>98.297002724795647</v>
      </c>
      <c r="AI23" s="90">
        <f>sys_næring_tfk[[#This Row],[2023]]/$I23*100</f>
        <v>98.251589464123526</v>
      </c>
      <c r="AJ23" s="90">
        <f>sys_næring_tfk[[#This Row],[2024]]/$I23*100</f>
        <v>98.841961852861033</v>
      </c>
    </row>
    <row r="24" spans="1:36">
      <c r="A24" t="s">
        <v>85</v>
      </c>
      <c r="B24" s="2">
        <f>SUMIF('SSB Sysselsetting'!$C$5:$C$835,$A24,Uttrekk_sys_TFK[2008])</f>
        <v>5925</v>
      </c>
      <c r="C24" s="2">
        <f>SUMIF('SSB Sysselsetting'!$C$5:$C$835,$A24,Uttrekk_sys_TFK[2009])</f>
        <v>5965</v>
      </c>
      <c r="D24" s="2">
        <f>SUMIF('SSB Sysselsetting'!$C$5:$C$835,$A24,Uttrekk_sys_TFK[2010])</f>
        <v>6007</v>
      </c>
      <c r="E24" s="2">
        <f>SUMIF('SSB Sysselsetting'!$C$5:$C$835,$A24,Uttrekk_sys_TFK[2011])</f>
        <v>6162</v>
      </c>
      <c r="F24" s="2">
        <f>SUMIF('SSB Sysselsetting'!$C$5:$C$835,$A24,Uttrekk_sys_TFK[2012])</f>
        <v>6073</v>
      </c>
      <c r="G24" s="2">
        <f>SUMIF('SSB Sysselsetting'!$C$5:$C$835,$A24,Uttrekk_sys_TFK[2013])</f>
        <v>6231</v>
      </c>
      <c r="H24" s="2">
        <f>SUMIF('SSB Sysselsetting'!$C$5:$C$835,$A24,Uttrekk_sys_TFK[2014])</f>
        <v>6313</v>
      </c>
      <c r="I24" s="2">
        <f>SUMIF('SSB Sysselsetting'!$C$5:$C$835,$A24,Uttrekk_sys_TFK[2015])</f>
        <v>6300</v>
      </c>
      <c r="J24" s="2">
        <f>SUMIF('SSB Sysselsetting'!$C$5:$C$835,$A24,Uttrekk_sys_TFK[2016])</f>
        <v>6429</v>
      </c>
      <c r="K24" s="2">
        <f>SUMIF('SSB Sysselsetting'!$C$5:$C$835,$A24,Uttrekk_sys_TFK[2017])</f>
        <v>6551</v>
      </c>
      <c r="L24" s="2">
        <f>SUMIF('SSB Sysselsetting'!$C$5:$C$835,$A24,Uttrekk_sys_TFK[2018])</f>
        <v>6611</v>
      </c>
      <c r="M24" s="2">
        <f>SUMIF('SSB Sysselsetting'!$C$5:$C$835,$A24,Uttrekk_sys_TFK[2019])</f>
        <v>6702</v>
      </c>
      <c r="N24" s="2">
        <f>SUMIF('SSB Sysselsetting'!$C$5:$C$835,$A24,Uttrekk_sys_TFK[2020])</f>
        <v>6661</v>
      </c>
      <c r="O24" s="2">
        <f>SUMIF('SSB Sysselsetting'!$C$5:$C$835,$A24,Uttrekk_sys_TFK[2021])</f>
        <v>6665</v>
      </c>
      <c r="P24" s="2">
        <f>SUMIF('SSB Sysselsetting'!$C$5:$C$835,$A24,Uttrekk_sys_TFK[2022])</f>
        <v>6800</v>
      </c>
      <c r="Q24" s="2">
        <f>SUMIF('SSB Sysselsetting'!$C$5:$C$835,$A24,Uttrekk_sys_TFK[2023])</f>
        <v>6787</v>
      </c>
      <c r="R24" s="2">
        <f>SUMIF('SSB Sysselsetting'!$C$5:$C$835,$A24,Uttrekk_sys_TFK[2024])</f>
        <v>6764</v>
      </c>
      <c r="T24" s="89">
        <f>sys_næring_tfk[[#This Row],[2008]]/$I24*100</f>
        <v>94.047619047619051</v>
      </c>
      <c r="U24" s="89">
        <f>sys_næring_tfk[[#This Row],[2009]]/$I24*100</f>
        <v>94.682539682539684</v>
      </c>
      <c r="V24" s="89">
        <f>sys_næring_tfk[[#This Row],[2010]]/$I24*100</f>
        <v>95.349206349206355</v>
      </c>
      <c r="W24" s="89">
        <f>sys_næring_tfk[[#This Row],[2011]]/$I24*100</f>
        <v>97.80952380952381</v>
      </c>
      <c r="X24" s="89">
        <f>sys_næring_tfk[[#This Row],[2012]]/$I24*100</f>
        <v>96.396825396825392</v>
      </c>
      <c r="Y24" s="89">
        <f>sys_næring_tfk[[#This Row],[2013]]/$I24*100</f>
        <v>98.904761904761912</v>
      </c>
      <c r="Z24" s="89">
        <f>sys_næring_tfk[[#This Row],[2014]]/$I24*100</f>
        <v>100.20634920634922</v>
      </c>
      <c r="AA24" s="89">
        <f>sys_næring_tfk[[#This Row],[2015]]/$I24*100</f>
        <v>100</v>
      </c>
      <c r="AB24" s="89">
        <f>sys_næring_tfk[[#This Row],[2016]]/$I24*100</f>
        <v>102.04761904761905</v>
      </c>
      <c r="AC24" s="89">
        <f>sys_næring_tfk[[#This Row],[2017]]/$I24*100</f>
        <v>103.98412698412697</v>
      </c>
      <c r="AD24" s="89">
        <f>sys_næring_tfk[[#This Row],[2018]]/$I24*100</f>
        <v>104.93650793650792</v>
      </c>
      <c r="AE24" s="89">
        <f>sys_næring_tfk[[#This Row],[2019]]/$I24*100</f>
        <v>106.38095238095238</v>
      </c>
      <c r="AF24" s="89">
        <f>sys_næring_tfk[[#This Row],[2020]]/$I24*100</f>
        <v>105.73015873015873</v>
      </c>
      <c r="AG24" s="89">
        <f>sys_næring_tfk[[#This Row],[2021]]/$I24*100</f>
        <v>105.7936507936508</v>
      </c>
      <c r="AH24" s="89">
        <f>sys_næring_tfk[[#This Row],[2022]]/$I24*100</f>
        <v>107.93650793650794</v>
      </c>
      <c r="AI24" s="89">
        <f>sys_næring_tfk[[#This Row],[2023]]/$I24*100</f>
        <v>107.73015873015872</v>
      </c>
      <c r="AJ24" s="89">
        <f>sys_næring_tfk[[#This Row],[2024]]/$I24*100</f>
        <v>107.36507936507937</v>
      </c>
    </row>
    <row r="25" spans="1:36">
      <c r="A25" t="s">
        <v>742</v>
      </c>
      <c r="B25" s="2">
        <f>SUMIF('SSB Sysselsetting'!$C$5:$C$835,$A25,Uttrekk_sys_TFK[2008])</f>
        <v>17386</v>
      </c>
      <c r="C25" s="2">
        <f>SUMIF('SSB Sysselsetting'!$C$5:$C$835,$A25,Uttrekk_sys_TFK[2009])</f>
        <v>17584</v>
      </c>
      <c r="D25" s="2">
        <f>SUMIF('SSB Sysselsetting'!$C$5:$C$835,$A25,Uttrekk_sys_TFK[2010])</f>
        <v>18045</v>
      </c>
      <c r="E25" s="2">
        <f>SUMIF('SSB Sysselsetting'!$C$5:$C$835,$A25,Uttrekk_sys_TFK[2011])</f>
        <v>18302</v>
      </c>
      <c r="F25" s="2">
        <f>SUMIF('SSB Sysselsetting'!$C$5:$C$835,$A25,Uttrekk_sys_TFK[2012])</f>
        <v>18353</v>
      </c>
      <c r="G25" s="2">
        <f>SUMIF('SSB Sysselsetting'!$C$5:$C$835,$A25,Uttrekk_sys_TFK[2013])</f>
        <v>18338</v>
      </c>
      <c r="H25" s="2">
        <f>SUMIF('SSB Sysselsetting'!$C$5:$C$835,$A25,Uttrekk_sys_TFK[2014])</f>
        <v>18389</v>
      </c>
      <c r="I25" s="2">
        <f>SUMIF('SSB Sysselsetting'!$C$5:$C$835,$A25,Uttrekk_sys_TFK[2015])</f>
        <v>18323</v>
      </c>
      <c r="J25" s="2">
        <f>SUMIF('SSB Sysselsetting'!$C$5:$C$835,$A25,Uttrekk_sys_TFK[2016])</f>
        <v>18462</v>
      </c>
      <c r="K25" s="2">
        <f>SUMIF('SSB Sysselsetting'!$C$5:$C$835,$A25,Uttrekk_sys_TFK[2017])</f>
        <v>18512</v>
      </c>
      <c r="L25" s="2">
        <f>SUMIF('SSB Sysselsetting'!$C$5:$C$835,$A25,Uttrekk_sys_TFK[2018])</f>
        <v>18655</v>
      </c>
      <c r="M25" s="2">
        <f>SUMIF('SSB Sysselsetting'!$C$5:$C$835,$A25,Uttrekk_sys_TFK[2019])</f>
        <v>18708</v>
      </c>
      <c r="N25" s="2">
        <f>SUMIF('SSB Sysselsetting'!$C$5:$C$835,$A25,Uttrekk_sys_TFK[2020])</f>
        <v>18812</v>
      </c>
      <c r="O25" s="2">
        <f>SUMIF('SSB Sysselsetting'!$C$5:$C$835,$A25,Uttrekk_sys_TFK[2021])</f>
        <v>18927</v>
      </c>
      <c r="P25" s="2">
        <f>SUMIF('SSB Sysselsetting'!$C$5:$C$835,$A25,Uttrekk_sys_TFK[2022])</f>
        <v>19019</v>
      </c>
      <c r="Q25" s="2">
        <f>SUMIF('SSB Sysselsetting'!$C$5:$C$835,$A25,Uttrekk_sys_TFK[2023])</f>
        <v>19568</v>
      </c>
      <c r="R25" s="2">
        <f>SUMIF('SSB Sysselsetting'!$C$5:$C$835,$A25,Uttrekk_sys_TFK[2024])</f>
        <v>19920</v>
      </c>
      <c r="T25" s="90">
        <f>sys_næring_tfk[[#This Row],[2008]]/$I25*100</f>
        <v>94.886208590296349</v>
      </c>
      <c r="U25" s="90">
        <f>sys_næring_tfk[[#This Row],[2009]]/$I25*100</f>
        <v>95.966817660863384</v>
      </c>
      <c r="V25" s="90">
        <f>sys_næring_tfk[[#This Row],[2010]]/$I25*100</f>
        <v>98.482781203951319</v>
      </c>
      <c r="W25" s="90">
        <f>sys_næring_tfk[[#This Row],[2011]]/$I25*100</f>
        <v>99.885389947061071</v>
      </c>
      <c r="X25" s="90">
        <f>sys_næring_tfk[[#This Row],[2012]]/$I25*100</f>
        <v>100.16372864705561</v>
      </c>
      <c r="Y25" s="90">
        <f>sys_næring_tfk[[#This Row],[2013]]/$I25*100</f>
        <v>100.08186432352781</v>
      </c>
      <c r="Z25" s="90">
        <f>sys_næring_tfk[[#This Row],[2014]]/$I25*100</f>
        <v>100.36020302352236</v>
      </c>
      <c r="AA25" s="90">
        <f>sys_næring_tfk[[#This Row],[2015]]/$I25*100</f>
        <v>100</v>
      </c>
      <c r="AB25" s="90">
        <f>sys_næring_tfk[[#This Row],[2016]]/$I25*100</f>
        <v>100.75860939802435</v>
      </c>
      <c r="AC25" s="90">
        <f>sys_næring_tfk[[#This Row],[2017]]/$I25*100</f>
        <v>101.03149047645037</v>
      </c>
      <c r="AD25" s="90">
        <f>sys_næring_tfk[[#This Row],[2018]]/$I25*100</f>
        <v>101.81193036074878</v>
      </c>
      <c r="AE25" s="90">
        <f>sys_næring_tfk[[#This Row],[2019]]/$I25*100</f>
        <v>102.10118430388037</v>
      </c>
      <c r="AF25" s="90">
        <f>sys_næring_tfk[[#This Row],[2020]]/$I25*100</f>
        <v>102.66877694700649</v>
      </c>
      <c r="AG25" s="90">
        <f>sys_næring_tfk[[#This Row],[2021]]/$I25*100</f>
        <v>103.29640342738635</v>
      </c>
      <c r="AH25" s="90">
        <f>sys_næring_tfk[[#This Row],[2022]]/$I25*100</f>
        <v>103.79850461169022</v>
      </c>
      <c r="AI25" s="90">
        <f>sys_næring_tfk[[#This Row],[2023]]/$I25*100</f>
        <v>106.79473885280795</v>
      </c>
      <c r="AJ25" s="90">
        <f>sys_næring_tfk[[#This Row],[2024]]/$I25*100</f>
        <v>108.71582164492715</v>
      </c>
    </row>
    <row r="26" spans="1:36">
      <c r="A26" t="s">
        <v>743</v>
      </c>
      <c r="B26" s="2">
        <f>SUMIF('SSB Sysselsetting'!$C$5:$C$835,$A26,Uttrekk_sys_TFK[2008])</f>
        <v>2539</v>
      </c>
      <c r="C26" s="2">
        <f>SUMIF('SSB Sysselsetting'!$C$5:$C$835,$A26,Uttrekk_sys_TFK[2009])</f>
        <v>2553</v>
      </c>
      <c r="D26" s="2">
        <f>SUMIF('SSB Sysselsetting'!$C$5:$C$835,$A26,Uttrekk_sys_TFK[2010])</f>
        <v>2593</v>
      </c>
      <c r="E26" s="2">
        <f>SUMIF('SSB Sysselsetting'!$C$5:$C$835,$A26,Uttrekk_sys_TFK[2011])</f>
        <v>2695</v>
      </c>
      <c r="F26" s="2">
        <f>SUMIF('SSB Sysselsetting'!$C$5:$C$835,$A26,Uttrekk_sys_TFK[2012])</f>
        <v>2657</v>
      </c>
      <c r="G26" s="2">
        <f>SUMIF('SSB Sysselsetting'!$C$5:$C$835,$A26,Uttrekk_sys_TFK[2013])</f>
        <v>2698</v>
      </c>
      <c r="H26" s="2">
        <f>SUMIF('SSB Sysselsetting'!$C$5:$C$835,$A26,Uttrekk_sys_TFK[2014])</f>
        <v>2639</v>
      </c>
      <c r="I26" s="2">
        <f>SUMIF('SSB Sysselsetting'!$C$5:$C$835,$A26,Uttrekk_sys_TFK[2015])</f>
        <v>2769</v>
      </c>
      <c r="J26" s="2">
        <f>SUMIF('SSB Sysselsetting'!$C$5:$C$835,$A26,Uttrekk_sys_TFK[2016])</f>
        <v>2708</v>
      </c>
      <c r="K26" s="2">
        <f>SUMIF('SSB Sysselsetting'!$C$5:$C$835,$A26,Uttrekk_sys_TFK[2017])</f>
        <v>2755</v>
      </c>
      <c r="L26" s="2">
        <f>SUMIF('SSB Sysselsetting'!$C$5:$C$835,$A26,Uttrekk_sys_TFK[2018])</f>
        <v>2823</v>
      </c>
      <c r="M26" s="2">
        <f>SUMIF('SSB Sysselsetting'!$C$5:$C$835,$A26,Uttrekk_sys_TFK[2019])</f>
        <v>2820</v>
      </c>
      <c r="N26" s="2">
        <f>SUMIF('SSB Sysselsetting'!$C$5:$C$835,$A26,Uttrekk_sys_TFK[2020])</f>
        <v>2786</v>
      </c>
      <c r="O26" s="2">
        <f>SUMIF('SSB Sysselsetting'!$C$5:$C$835,$A26,Uttrekk_sys_TFK[2021])</f>
        <v>2845</v>
      </c>
      <c r="P26" s="2">
        <f>SUMIF('SSB Sysselsetting'!$C$5:$C$835,$A26,Uttrekk_sys_TFK[2022])</f>
        <v>2874</v>
      </c>
      <c r="Q26" s="2">
        <f>SUMIF('SSB Sysselsetting'!$C$5:$C$835,$A26,Uttrekk_sys_TFK[2023])</f>
        <v>2918</v>
      </c>
      <c r="R26" s="2">
        <f>SUMIF('SSB Sysselsetting'!$C$5:$C$835,$A26,Uttrekk_sys_TFK[2024])</f>
        <v>2911</v>
      </c>
      <c r="T26" s="89">
        <f>sys_næring_tfk[[#This Row],[2008]]/$I26*100</f>
        <v>91.693752257132545</v>
      </c>
      <c r="U26" s="89">
        <f>sys_næring_tfk[[#This Row],[2009]]/$I26*100</f>
        <v>92.199349945828828</v>
      </c>
      <c r="V26" s="89">
        <f>sys_næring_tfk[[#This Row],[2010]]/$I26*100</f>
        <v>93.643914770675323</v>
      </c>
      <c r="W26" s="89">
        <f>sys_næring_tfk[[#This Row],[2011]]/$I26*100</f>
        <v>97.327555074033938</v>
      </c>
      <c r="X26" s="89">
        <f>sys_næring_tfk[[#This Row],[2012]]/$I26*100</f>
        <v>95.955218490429758</v>
      </c>
      <c r="Y26" s="89">
        <f>sys_næring_tfk[[#This Row],[2013]]/$I26*100</f>
        <v>97.435897435897431</v>
      </c>
      <c r="Z26" s="89">
        <f>sys_næring_tfk[[#This Row],[2014]]/$I26*100</f>
        <v>95.305164319248831</v>
      </c>
      <c r="AA26" s="89">
        <f>sys_næring_tfk[[#This Row],[2015]]/$I26*100</f>
        <v>100</v>
      </c>
      <c r="AB26" s="89">
        <f>sys_næring_tfk[[#This Row],[2016]]/$I26*100</f>
        <v>97.797038642109072</v>
      </c>
      <c r="AC26" s="89">
        <f>sys_næring_tfk[[#This Row],[2017]]/$I26*100</f>
        <v>99.494402311303716</v>
      </c>
      <c r="AD26" s="89">
        <f>sys_næring_tfk[[#This Row],[2018]]/$I26*100</f>
        <v>101.95016251354278</v>
      </c>
      <c r="AE26" s="89">
        <f>sys_næring_tfk[[#This Row],[2019]]/$I26*100</f>
        <v>101.84182015167931</v>
      </c>
      <c r="AF26" s="89">
        <f>sys_næring_tfk[[#This Row],[2020]]/$I26*100</f>
        <v>100.61394005055976</v>
      </c>
      <c r="AG26" s="89">
        <f>sys_næring_tfk[[#This Row],[2021]]/$I26*100</f>
        <v>102.74467316720839</v>
      </c>
      <c r="AH26" s="89">
        <f>sys_næring_tfk[[#This Row],[2022]]/$I26*100</f>
        <v>103.79198266522209</v>
      </c>
      <c r="AI26" s="89">
        <f>sys_næring_tfk[[#This Row],[2023]]/$I26*100</f>
        <v>105.38100397255327</v>
      </c>
      <c r="AJ26" s="89">
        <f>sys_næring_tfk[[#This Row],[2024]]/$I26*100</f>
        <v>105.12820512820514</v>
      </c>
    </row>
    <row r="29" spans="1:36">
      <c r="A29" s="1" t="s">
        <v>1807</v>
      </c>
      <c r="U29" t="s">
        <v>1808</v>
      </c>
    </row>
    <row r="30" spans="1:36">
      <c r="A30" s="1" t="s">
        <v>1805</v>
      </c>
      <c r="B30" s="1" t="s">
        <v>809</v>
      </c>
      <c r="C30" s="1" t="s">
        <v>810</v>
      </c>
      <c r="D30" s="1" t="s">
        <v>811</v>
      </c>
      <c r="E30" s="1" t="s">
        <v>812</v>
      </c>
      <c r="F30" s="1" t="s">
        <v>813</v>
      </c>
      <c r="G30" s="1" t="s">
        <v>814</v>
      </c>
      <c r="H30" s="1" t="s">
        <v>815</v>
      </c>
      <c r="I30" s="1" t="s">
        <v>816</v>
      </c>
      <c r="J30" s="1" t="s">
        <v>817</v>
      </c>
      <c r="K30" s="1" t="s">
        <v>804</v>
      </c>
      <c r="L30" s="1" t="s">
        <v>708</v>
      </c>
      <c r="M30" s="1" t="s">
        <v>709</v>
      </c>
      <c r="N30" s="1" t="s">
        <v>710</v>
      </c>
      <c r="O30" s="1" t="s">
        <v>711</v>
      </c>
      <c r="P30" s="1" t="s">
        <v>802</v>
      </c>
      <c r="Q30" s="1" t="s">
        <v>968</v>
      </c>
      <c r="R30" s="1" t="s">
        <v>970</v>
      </c>
      <c r="T30" s="58">
        <v>2008</v>
      </c>
      <c r="U30" s="58">
        <v>2009</v>
      </c>
      <c r="V30" s="58">
        <v>2010</v>
      </c>
      <c r="W30" s="58">
        <v>2011</v>
      </c>
      <c r="X30" s="58">
        <v>2012</v>
      </c>
      <c r="Y30" s="58">
        <v>2013</v>
      </c>
      <c r="Z30" s="58">
        <v>2014</v>
      </c>
      <c r="AA30" s="58">
        <v>2015</v>
      </c>
      <c r="AB30" s="58">
        <v>2016</v>
      </c>
      <c r="AC30" s="58">
        <v>2017</v>
      </c>
      <c r="AD30" s="58">
        <v>2018</v>
      </c>
      <c r="AE30" s="58">
        <v>2019</v>
      </c>
      <c r="AF30" s="58">
        <v>2020</v>
      </c>
      <c r="AG30" s="58">
        <v>2021</v>
      </c>
      <c r="AH30" s="58">
        <v>2022</v>
      </c>
      <c r="AI30" s="58">
        <v>2023</v>
      </c>
      <c r="AJ30" s="58">
        <v>2024</v>
      </c>
    </row>
    <row r="31" spans="1:36">
      <c r="A31" t="s">
        <v>715</v>
      </c>
      <c r="B31" s="2">
        <f>SUMIF('SSB Sysselsetting'!$Z$5:$Z$835,$A31,Uttrekk_sys_nas[2008])</f>
        <v>59256</v>
      </c>
      <c r="C31" s="2">
        <f>SUMIF('SSB Sysselsetting'!$Z$5:$Z$835,$A31,Uttrekk_sys_nas[2009])</f>
        <v>57676</v>
      </c>
      <c r="D31" s="2">
        <f>SUMIF('SSB Sysselsetting'!$Z$5:$Z$835,$A31,Uttrekk_sys_nas[2010])</f>
        <v>54910</v>
      </c>
      <c r="E31" s="2">
        <f>SUMIF('SSB Sysselsetting'!$Z$5:$Z$835,$A31,Uttrekk_sys_nas[2011])</f>
        <v>50683</v>
      </c>
      <c r="F31" s="2">
        <f>SUMIF('SSB Sysselsetting'!$Z$5:$Z$835,$A31,Uttrekk_sys_nas[2012])</f>
        <v>49085</v>
      </c>
      <c r="G31" s="2">
        <f>SUMIF('SSB Sysselsetting'!$Z$5:$Z$835,$A31,Uttrekk_sys_nas[2013])</f>
        <v>47743</v>
      </c>
      <c r="H31" s="2">
        <f>SUMIF('SSB Sysselsetting'!$Z$5:$Z$835,$A31,Uttrekk_sys_nas[2014])</f>
        <v>47207</v>
      </c>
      <c r="I31" s="2">
        <f>SUMIF('SSB Sysselsetting'!$Z$5:$Z$835,$A31,Uttrekk_sys_nas[2015])</f>
        <v>43401</v>
      </c>
      <c r="J31" s="2">
        <f>SUMIF('SSB Sysselsetting'!$Z$5:$Z$835,$A31,Uttrekk_sys_nas[2016])</f>
        <v>43396</v>
      </c>
      <c r="K31" s="2">
        <f>SUMIF('SSB Sysselsetting'!$Z$5:$Z$835,$A31,Uttrekk_sys_nas[2017])</f>
        <v>42676</v>
      </c>
      <c r="L31" s="2">
        <f>SUMIF('SSB Sysselsetting'!$Z$5:$Z$835,$A31,Uttrekk_sys_nas[2018])</f>
        <v>41579</v>
      </c>
      <c r="M31" s="2">
        <f>SUMIF('SSB Sysselsetting'!$Z$5:$Z$835,$A31,Uttrekk_sys_nas[2019])</f>
        <v>40902</v>
      </c>
      <c r="N31" s="2">
        <f>SUMIF('SSB Sysselsetting'!$Z$5:$Z$835,$A31,Uttrekk_sys_nas[2020])</f>
        <v>40268</v>
      </c>
      <c r="O31" s="2">
        <f>SUMIF('SSB Sysselsetting'!$Z$5:$Z$835,$A31,Uttrekk_sys_nas[2021])</f>
        <v>40022</v>
      </c>
      <c r="P31" s="2">
        <f>SUMIF('SSB Sysselsetting'!$Z$5:$Z$835,$A31,Uttrekk_sys_nas[2022])</f>
        <v>40100</v>
      </c>
      <c r="Q31" s="2">
        <f>SUMIF('SSB Sysselsetting'!$Z$5:$Z$835,$A31,Uttrekk_sys_nas[2023])</f>
        <v>40107</v>
      </c>
      <c r="R31" s="2">
        <f>SUMIF('SSB Sysselsetting'!$Z$5:$Z$835,$A31,Uttrekk_sys_nas[2024])</f>
        <v>39674</v>
      </c>
      <c r="T31" s="89">
        <f>sys_næring_nas[[#This Row],[2008]]/$I31*100</f>
        <v>136.53141632681275</v>
      </c>
      <c r="U31" s="89">
        <f>sys_næring_nas[[#This Row],[2009]]/$I31*100</f>
        <v>132.89094721319785</v>
      </c>
      <c r="V31" s="89">
        <f>sys_næring_nas[[#This Row],[2010]]/$I31*100</f>
        <v>126.51782216999608</v>
      </c>
      <c r="W31" s="89">
        <f>sys_næring_nas[[#This Row],[2011]]/$I31*100</f>
        <v>116.77841524388839</v>
      </c>
      <c r="X31" s="89">
        <f>sys_næring_nas[[#This Row],[2012]]/$I31*100</f>
        <v>113.09647243151079</v>
      </c>
      <c r="Y31" s="89">
        <f>sys_næring_nas[[#This Row],[2013]]/$I31*100</f>
        <v>110.00437777931384</v>
      </c>
      <c r="Z31" s="89">
        <f>sys_næring_nas[[#This Row],[2014]]/$I31*100</f>
        <v>108.76938319393562</v>
      </c>
      <c r="AA31" s="89">
        <f>sys_næring_nas[[#This Row],[2015]]/$I31*100</f>
        <v>100</v>
      </c>
      <c r="AB31" s="89">
        <f>sys_næring_nas[[#This Row],[2016]]/$I31*100</f>
        <v>99.988479528121474</v>
      </c>
      <c r="AC31" s="89">
        <f>sys_næring_nas[[#This Row],[2017]]/$I31*100</f>
        <v>98.329531577613409</v>
      </c>
      <c r="AD31" s="89">
        <f>sys_næring_nas[[#This Row],[2018]]/$I31*100</f>
        <v>95.801940047464342</v>
      </c>
      <c r="AE31" s="89">
        <f>sys_næring_nas[[#This Row],[2019]]/$I31*100</f>
        <v>94.242068155111639</v>
      </c>
      <c r="AF31" s="89">
        <f>sys_næring_nas[[#This Row],[2020]]/$I31*100</f>
        <v>92.781272320914269</v>
      </c>
      <c r="AG31" s="89">
        <f>sys_næring_nas[[#This Row],[2021]]/$I31*100</f>
        <v>92.214465104490685</v>
      </c>
      <c r="AH31" s="89">
        <f>sys_næring_nas[[#This Row],[2022]]/$I31*100</f>
        <v>92.394184465795718</v>
      </c>
      <c r="AI31" s="89">
        <f>sys_næring_nas[[#This Row],[2023]]/$I31*100</f>
        <v>92.410313126425663</v>
      </c>
      <c r="AJ31" s="89">
        <f>sys_næring_nas[[#This Row],[2024]]/$I31*100</f>
        <v>91.412640261745125</v>
      </c>
    </row>
    <row r="32" spans="1:36">
      <c r="A32" t="s">
        <v>267</v>
      </c>
      <c r="B32" s="2">
        <f>SUMIF('SSB Sysselsetting'!$Z$5:$Z$835,$A32,Uttrekk_sys_nas[2008])</f>
        <v>39974</v>
      </c>
      <c r="C32" s="2">
        <f>SUMIF('SSB Sysselsetting'!$Z$5:$Z$835,$A32,Uttrekk_sys_nas[2009])</f>
        <v>39745</v>
      </c>
      <c r="D32" s="2">
        <f>SUMIF('SSB Sysselsetting'!$Z$5:$Z$835,$A32,Uttrekk_sys_nas[2010])</f>
        <v>42371</v>
      </c>
      <c r="E32" s="2">
        <f>SUMIF('SSB Sysselsetting'!$Z$5:$Z$835,$A32,Uttrekk_sys_nas[2011])</f>
        <v>38417</v>
      </c>
      <c r="F32" s="2">
        <f>SUMIF('SSB Sysselsetting'!$Z$5:$Z$835,$A32,Uttrekk_sys_nas[2012])</f>
        <v>39010</v>
      </c>
      <c r="G32" s="2">
        <f>SUMIF('SSB Sysselsetting'!$Z$5:$Z$835,$A32,Uttrekk_sys_nas[2013])</f>
        <v>18280</v>
      </c>
      <c r="H32" s="2">
        <f>SUMIF('SSB Sysselsetting'!$Z$5:$Z$835,$A32,Uttrekk_sys_nas[2014])</f>
        <v>17703</v>
      </c>
      <c r="I32" s="2">
        <f>SUMIF('SSB Sysselsetting'!$Z$5:$Z$835,$A32,Uttrekk_sys_nas[2015])</f>
        <v>35566</v>
      </c>
      <c r="J32" s="2">
        <f>SUMIF('SSB Sysselsetting'!$Z$5:$Z$835,$A32,Uttrekk_sys_nas[2016])</f>
        <v>33878</v>
      </c>
      <c r="K32" s="2">
        <f>SUMIF('SSB Sysselsetting'!$Z$5:$Z$835,$A32,Uttrekk_sys_nas[2017])</f>
        <v>32275</v>
      </c>
      <c r="L32" s="2">
        <f>SUMIF('SSB Sysselsetting'!$Z$5:$Z$835,$A32,Uttrekk_sys_nas[2018])</f>
        <v>30321</v>
      </c>
      <c r="M32" s="2">
        <f>SUMIF('SSB Sysselsetting'!$Z$5:$Z$835,$A32,Uttrekk_sys_nas[2019])</f>
        <v>28515</v>
      </c>
      <c r="N32" s="2">
        <f>SUMIF('SSB Sysselsetting'!$Z$5:$Z$835,$A32,Uttrekk_sys_nas[2020])</f>
        <v>28750</v>
      </c>
      <c r="O32" s="2">
        <f>SUMIF('SSB Sysselsetting'!$Z$5:$Z$835,$A32,Uttrekk_sys_nas[2021])</f>
        <v>27379</v>
      </c>
      <c r="P32" s="2">
        <f>SUMIF('SSB Sysselsetting'!$Z$5:$Z$835,$A32,Uttrekk_sys_nas[2022])</f>
        <v>27763</v>
      </c>
      <c r="Q32" s="2">
        <f>SUMIF('SSB Sysselsetting'!$Z$5:$Z$835,$A32,Uttrekk_sys_nas[2023])</f>
        <v>27566</v>
      </c>
      <c r="R32" s="2">
        <f>SUMIF('SSB Sysselsetting'!$Z$5:$Z$835,$A32,Uttrekk_sys_nas[2024])</f>
        <v>27503</v>
      </c>
      <c r="T32" s="90">
        <f>sys_næring_nas[[#This Row],[2008]]/$I32*100</f>
        <v>112.3938593038295</v>
      </c>
      <c r="U32" s="90">
        <f>sys_næring_nas[[#This Row],[2009]]/$I32*100</f>
        <v>111.74998594162963</v>
      </c>
      <c r="V32" s="90">
        <f>sys_næring_nas[[#This Row],[2010]]/$I32*100</f>
        <v>119.1334420513974</v>
      </c>
      <c r="W32" s="90">
        <f>sys_næring_nas[[#This Row],[2011]]/$I32*100</f>
        <v>108.01608277568464</v>
      </c>
      <c r="X32" s="90">
        <f>sys_næring_nas[[#This Row],[2012]]/$I32*100</f>
        <v>109.68340549963449</v>
      </c>
      <c r="Y32" s="90">
        <f>sys_næring_nas[[#This Row],[2013]]/$I32*100</f>
        <v>51.397402013158633</v>
      </c>
      <c r="Z32" s="90">
        <f>sys_næring_nas[[#This Row],[2014]]/$I32*100</f>
        <v>49.775066074340664</v>
      </c>
      <c r="AA32" s="90">
        <f>sys_næring_nas[[#This Row],[2015]]/$I32*100</f>
        <v>100</v>
      </c>
      <c r="AB32" s="90">
        <f>sys_næring_nas[[#This Row],[2016]]/$I32*100</f>
        <v>95.253894168587976</v>
      </c>
      <c r="AC32" s="90">
        <f>sys_næring_nas[[#This Row],[2017]]/$I32*100</f>
        <v>90.746780633189005</v>
      </c>
      <c r="AD32" s="90">
        <f>sys_næring_nas[[#This Row],[2018]]/$I32*100</f>
        <v>85.25276949895968</v>
      </c>
      <c r="AE32" s="90">
        <f>sys_næring_nas[[#This Row],[2019]]/$I32*100</f>
        <v>80.174886127200139</v>
      </c>
      <c r="AF32" s="90">
        <f>sys_næring_nas[[#This Row],[2020]]/$I32*100</f>
        <v>80.835629533824431</v>
      </c>
      <c r="AG32" s="90">
        <f>sys_næring_nas[[#This Row],[2021]]/$I32*100</f>
        <v>76.98082438283754</v>
      </c>
      <c r="AH32" s="90">
        <f>sys_næring_nas[[#This Row],[2022]]/$I32*100</f>
        <v>78.060507226002358</v>
      </c>
      <c r="AI32" s="90">
        <f>sys_næring_nas[[#This Row],[2023]]/$I32*100</f>
        <v>77.50660743406624</v>
      </c>
      <c r="AJ32" s="90">
        <f>sys_næring_nas[[#This Row],[2024]]/$I32*100</f>
        <v>77.329471967609521</v>
      </c>
    </row>
    <row r="33" spans="1:36">
      <c r="A33" t="s">
        <v>128</v>
      </c>
      <c r="B33" s="2">
        <f>SUMIF('SSB Sysselsetting'!$Z$5:$Z$835,$A33,Uttrekk_sys_nas[2008])</f>
        <v>11271</v>
      </c>
      <c r="C33" s="2">
        <f>SUMIF('SSB Sysselsetting'!$Z$5:$Z$835,$A33,Uttrekk_sys_nas[2009])</f>
        <v>11141</v>
      </c>
      <c r="D33" s="2">
        <f>SUMIF('SSB Sysselsetting'!$Z$5:$Z$835,$A33,Uttrekk_sys_nas[2010])</f>
        <v>10865</v>
      </c>
      <c r="E33" s="2">
        <f>SUMIF('SSB Sysselsetting'!$Z$5:$Z$835,$A33,Uttrekk_sys_nas[2011])</f>
        <v>11378</v>
      </c>
      <c r="F33" s="2">
        <f>SUMIF('SSB Sysselsetting'!$Z$5:$Z$835,$A33,Uttrekk_sys_nas[2012])</f>
        <v>11054</v>
      </c>
      <c r="G33" s="2">
        <f>SUMIF('SSB Sysselsetting'!$Z$5:$Z$835,$A33,Uttrekk_sys_nas[2013])</f>
        <v>11199</v>
      </c>
      <c r="H33" s="2">
        <f>SUMIF('SSB Sysselsetting'!$Z$5:$Z$835,$A33,Uttrekk_sys_nas[2014])</f>
        <v>11633</v>
      </c>
      <c r="I33" s="2">
        <f>SUMIF('SSB Sysselsetting'!$Z$5:$Z$835,$A33,Uttrekk_sys_nas[2015])</f>
        <v>11033</v>
      </c>
      <c r="J33" s="2">
        <f>SUMIF('SSB Sysselsetting'!$Z$5:$Z$835,$A33,Uttrekk_sys_nas[2016])</f>
        <v>11855</v>
      </c>
      <c r="K33" s="2">
        <f>SUMIF('SSB Sysselsetting'!$Z$5:$Z$835,$A33,Uttrekk_sys_nas[2017])</f>
        <v>12804</v>
      </c>
      <c r="L33" s="2">
        <f>SUMIF('SSB Sysselsetting'!$Z$5:$Z$835,$A33,Uttrekk_sys_nas[2018])</f>
        <v>13199</v>
      </c>
      <c r="M33" s="2">
        <f>SUMIF('SSB Sysselsetting'!$Z$5:$Z$835,$A33,Uttrekk_sys_nas[2019])</f>
        <v>13941</v>
      </c>
      <c r="N33" s="2">
        <f>SUMIF('SSB Sysselsetting'!$Z$5:$Z$835,$A33,Uttrekk_sys_nas[2020])</f>
        <v>14439</v>
      </c>
      <c r="O33" s="2">
        <f>SUMIF('SSB Sysselsetting'!$Z$5:$Z$835,$A33,Uttrekk_sys_nas[2021])</f>
        <v>15277</v>
      </c>
      <c r="P33" s="2">
        <f>SUMIF('SSB Sysselsetting'!$Z$5:$Z$835,$A33,Uttrekk_sys_nas[2022])</f>
        <v>15907</v>
      </c>
      <c r="Q33" s="2">
        <f>SUMIF('SSB Sysselsetting'!$Z$5:$Z$835,$A33,Uttrekk_sys_nas[2023])</f>
        <v>16608</v>
      </c>
      <c r="R33" s="2">
        <f>SUMIF('SSB Sysselsetting'!$Z$5:$Z$835,$A33,Uttrekk_sys_nas[2024])</f>
        <v>17139</v>
      </c>
      <c r="T33" s="89">
        <f>sys_næring_nas[[#This Row],[2008]]/$I33*100</f>
        <v>102.15716486902929</v>
      </c>
      <c r="U33" s="89">
        <f>sys_næring_nas[[#This Row],[2009]]/$I33*100</f>
        <v>100.97888153720656</v>
      </c>
      <c r="V33" s="89">
        <f>sys_næring_nas[[#This Row],[2010]]/$I33*100</f>
        <v>98.477295386567562</v>
      </c>
      <c r="W33" s="89">
        <f>sys_næring_nas[[#This Row],[2011]]/$I33*100</f>
        <v>103.12698268829874</v>
      </c>
      <c r="X33" s="89">
        <f>sys_næring_nas[[#This Row],[2012]]/$I33*100</f>
        <v>100.19033807667905</v>
      </c>
      <c r="Y33" s="89">
        <f>sys_næring_nas[[#This Row],[2013]]/$I33*100</f>
        <v>101.50457717755823</v>
      </c>
      <c r="Z33" s="89">
        <f>sys_næring_nas[[#This Row],[2014]]/$I33*100</f>
        <v>105.43823076225868</v>
      </c>
      <c r="AA33" s="89">
        <f>sys_næring_nas[[#This Row],[2015]]/$I33*100</f>
        <v>100</v>
      </c>
      <c r="AB33" s="89">
        <f>sys_næring_nas[[#This Row],[2016]]/$I33*100</f>
        <v>107.45037614429438</v>
      </c>
      <c r="AC33" s="89">
        <f>sys_næring_nas[[#This Row],[2017]]/$I33*100</f>
        <v>116.0518444666002</v>
      </c>
      <c r="AD33" s="89">
        <f>sys_næring_nas[[#This Row],[2018]]/$I33*100</f>
        <v>119.63201305175384</v>
      </c>
      <c r="AE33" s="89">
        <f>sys_næring_nas[[#This Row],[2019]]/$I33*100</f>
        <v>126.35729176108039</v>
      </c>
      <c r="AF33" s="89">
        <f>sys_næring_nas[[#This Row],[2020]]/$I33*100</f>
        <v>130.87102329375512</v>
      </c>
      <c r="AG33" s="89">
        <f>sys_næring_nas[[#This Row],[2021]]/$I33*100</f>
        <v>138.46641892504306</v>
      </c>
      <c r="AH33" s="89">
        <f>sys_næring_nas[[#This Row],[2022]]/$I33*100</f>
        <v>144.17656122541467</v>
      </c>
      <c r="AI33" s="89">
        <f>sys_næring_nas[[#This Row],[2023]]/$I33*100</f>
        <v>150.5302274993202</v>
      </c>
      <c r="AJ33" s="89">
        <f>sys_næring_nas[[#This Row],[2024]]/$I33*100</f>
        <v>155.34306172391916</v>
      </c>
    </row>
    <row r="34" spans="1:36">
      <c r="A34" t="s">
        <v>716</v>
      </c>
      <c r="B34" s="2">
        <f>SUMIF('SSB Sysselsetting'!$Z$5:$Z$835,$A34,Uttrekk_sys_nas[2008])</f>
        <v>43273</v>
      </c>
      <c r="C34" s="2">
        <f>SUMIF('SSB Sysselsetting'!$Z$5:$Z$835,$A34,Uttrekk_sys_nas[2009])</f>
        <v>44544</v>
      </c>
      <c r="D34" s="2">
        <f>SUMIF('SSB Sysselsetting'!$Z$5:$Z$835,$A34,Uttrekk_sys_nas[2010])</f>
        <v>52718</v>
      </c>
      <c r="E34" s="2">
        <f>SUMIF('SSB Sysselsetting'!$Z$5:$Z$835,$A34,Uttrekk_sys_nas[2011])</f>
        <v>56188</v>
      </c>
      <c r="F34" s="2">
        <f>SUMIF('SSB Sysselsetting'!$Z$5:$Z$835,$A34,Uttrekk_sys_nas[2012])</f>
        <v>61992</v>
      </c>
      <c r="G34" s="2">
        <f>SUMIF('SSB Sysselsetting'!$Z$5:$Z$835,$A34,Uttrekk_sys_nas[2013])</f>
        <v>65316</v>
      </c>
      <c r="H34" s="2">
        <f>SUMIF('SSB Sysselsetting'!$Z$5:$Z$835,$A34,Uttrekk_sys_nas[2014])</f>
        <v>66677</v>
      </c>
      <c r="I34" s="2">
        <f>SUMIF('SSB Sysselsetting'!$Z$5:$Z$835,$A34,Uttrekk_sys_nas[2015])</f>
        <v>60015</v>
      </c>
      <c r="J34" s="2">
        <f>SUMIF('SSB Sysselsetting'!$Z$5:$Z$835,$A34,Uttrekk_sys_nas[2016])</f>
        <v>52990</v>
      </c>
      <c r="K34" s="2">
        <f>SUMIF('SSB Sysselsetting'!$Z$5:$Z$835,$A34,Uttrekk_sys_nas[2017])</f>
        <v>53228</v>
      </c>
      <c r="L34" s="2">
        <f>SUMIF('SSB Sysselsetting'!$Z$5:$Z$835,$A34,Uttrekk_sys_nas[2018])</f>
        <v>54359</v>
      </c>
      <c r="M34" s="2">
        <f>SUMIF('SSB Sysselsetting'!$Z$5:$Z$835,$A34,Uttrekk_sys_nas[2019])</f>
        <v>58756</v>
      </c>
      <c r="N34" s="2">
        <f>SUMIF('SSB Sysselsetting'!$Z$5:$Z$835,$A34,Uttrekk_sys_nas[2020])</f>
        <v>58752</v>
      </c>
      <c r="O34" s="2">
        <f>SUMIF('SSB Sysselsetting'!$Z$5:$Z$835,$A34,Uttrekk_sys_nas[2021])</f>
        <v>59598</v>
      </c>
      <c r="P34" s="2">
        <f>SUMIF('SSB Sysselsetting'!$Z$5:$Z$835,$A34,Uttrekk_sys_nas[2022])</f>
        <v>61308</v>
      </c>
      <c r="Q34" s="2">
        <f>SUMIF('SSB Sysselsetting'!$Z$5:$Z$835,$A34,Uttrekk_sys_nas[2023])</f>
        <v>63744</v>
      </c>
      <c r="R34" s="2">
        <f>SUMIF('SSB Sysselsetting'!$Z$5:$Z$835,$A34,Uttrekk_sys_nas[2024])</f>
        <v>66265</v>
      </c>
      <c r="T34" s="90">
        <f>sys_næring_nas[[#This Row],[2008]]/$I34*100</f>
        <v>72.103640756477546</v>
      </c>
      <c r="U34" s="90">
        <f>sys_næring_nas[[#This Row],[2009]]/$I34*100</f>
        <v>74.221444638840296</v>
      </c>
      <c r="V34" s="90">
        <f>sys_næring_nas[[#This Row],[2010]]/$I34*100</f>
        <v>87.841372990085802</v>
      </c>
      <c r="W34" s="90">
        <f>sys_næring_nas[[#This Row],[2011]]/$I34*100</f>
        <v>93.623260851453807</v>
      </c>
      <c r="X34" s="90">
        <f>sys_næring_nas[[#This Row],[2012]]/$I34*100</f>
        <v>103.29417645588603</v>
      </c>
      <c r="Y34" s="90">
        <f>sys_næring_nas[[#This Row],[2013]]/$I34*100</f>
        <v>108.83279180204948</v>
      </c>
      <c r="Z34" s="90">
        <f>sys_næring_nas[[#This Row],[2014]]/$I34*100</f>
        <v>111.10055819378488</v>
      </c>
      <c r="AA34" s="90">
        <f>sys_næring_nas[[#This Row],[2015]]/$I34*100</f>
        <v>100</v>
      </c>
      <c r="AB34" s="90">
        <f>sys_næring_nas[[#This Row],[2016]]/$I34*100</f>
        <v>88.294593018412058</v>
      </c>
      <c r="AC34" s="90">
        <f>sys_næring_nas[[#This Row],[2017]]/$I34*100</f>
        <v>88.69116054319754</v>
      </c>
      <c r="AD34" s="90">
        <f>sys_næring_nas[[#This Row],[2018]]/$I34*100</f>
        <v>90.575689410980587</v>
      </c>
      <c r="AE34" s="90">
        <f>sys_næring_nas[[#This Row],[2019]]/$I34*100</f>
        <v>97.902191118886947</v>
      </c>
      <c r="AF34" s="90">
        <f>sys_næring_nas[[#This Row],[2020]]/$I34*100</f>
        <v>97.895526118470372</v>
      </c>
      <c r="AG34" s="90">
        <f>sys_næring_nas[[#This Row],[2021]]/$I34*100</f>
        <v>99.305173706573356</v>
      </c>
      <c r="AH34" s="90">
        <f>sys_næring_nas[[#This Row],[2022]]/$I34*100</f>
        <v>102.15446138465383</v>
      </c>
      <c r="AI34" s="90">
        <f>sys_næring_nas[[#This Row],[2023]]/$I34*100</f>
        <v>106.21344663834043</v>
      </c>
      <c r="AJ34" s="90">
        <f>sys_næring_nas[[#This Row],[2024]]/$I34*100</f>
        <v>110.41406315087895</v>
      </c>
    </row>
    <row r="35" spans="1:36">
      <c r="A35" t="s">
        <v>3</v>
      </c>
      <c r="B35" s="2">
        <f>SUMIF('SSB Sysselsetting'!$Z$5:$Z$835,$A35,Uttrekk_sys_nas[2008])</f>
        <v>255950</v>
      </c>
      <c r="C35" s="2">
        <f>SUMIF('SSB Sysselsetting'!$Z$5:$Z$835,$A35,Uttrekk_sys_nas[2009])</f>
        <v>239584</v>
      </c>
      <c r="D35" s="2">
        <f>SUMIF('SSB Sysselsetting'!$Z$5:$Z$835,$A35,Uttrekk_sys_nas[2010])</f>
        <v>227186</v>
      </c>
      <c r="E35" s="2">
        <f>SUMIF('SSB Sysselsetting'!$Z$5:$Z$835,$A35,Uttrekk_sys_nas[2011])</f>
        <v>229313</v>
      </c>
      <c r="F35" s="2">
        <f>SUMIF('SSB Sysselsetting'!$Z$5:$Z$835,$A35,Uttrekk_sys_nas[2012])</f>
        <v>229188</v>
      </c>
      <c r="G35" s="2">
        <f>SUMIF('SSB Sysselsetting'!$Z$5:$Z$835,$A35,Uttrekk_sys_nas[2013])</f>
        <v>230941</v>
      </c>
      <c r="H35" s="2">
        <f>SUMIF('SSB Sysselsetting'!$Z$5:$Z$835,$A35,Uttrekk_sys_nas[2014])</f>
        <v>231808</v>
      </c>
      <c r="I35" s="2">
        <f>SUMIF('SSB Sysselsetting'!$Z$5:$Z$835,$A35,Uttrekk_sys_nas[2015])</f>
        <v>215670</v>
      </c>
      <c r="J35" s="2">
        <f>SUMIF('SSB Sysselsetting'!$Z$5:$Z$835,$A35,Uttrekk_sys_nas[2016])</f>
        <v>208235</v>
      </c>
      <c r="K35" s="2">
        <f>SUMIF('SSB Sysselsetting'!$Z$5:$Z$835,$A35,Uttrekk_sys_nas[2017])</f>
        <v>207172</v>
      </c>
      <c r="L35" s="2">
        <f>SUMIF('SSB Sysselsetting'!$Z$5:$Z$835,$A35,Uttrekk_sys_nas[2018])</f>
        <v>208828</v>
      </c>
      <c r="M35" s="2">
        <f>SUMIF('SSB Sysselsetting'!$Z$5:$Z$835,$A35,Uttrekk_sys_nas[2019])</f>
        <v>210773</v>
      </c>
      <c r="N35" s="2">
        <f>SUMIF('SSB Sysselsetting'!$Z$5:$Z$835,$A35,Uttrekk_sys_nas[2020])</f>
        <v>206844</v>
      </c>
      <c r="O35" s="2">
        <f>SUMIF('SSB Sysselsetting'!$Z$5:$Z$835,$A35,Uttrekk_sys_nas[2021])</f>
        <v>209735</v>
      </c>
      <c r="P35" s="2">
        <f>SUMIF('SSB Sysselsetting'!$Z$5:$Z$835,$A35,Uttrekk_sys_nas[2022])</f>
        <v>213645</v>
      </c>
      <c r="Q35" s="2">
        <f>SUMIF('SSB Sysselsetting'!$Z$5:$Z$835,$A35,Uttrekk_sys_nas[2023])</f>
        <v>215335</v>
      </c>
      <c r="R35" s="2">
        <f>SUMIF('SSB Sysselsetting'!$Z$5:$Z$835,$A35,Uttrekk_sys_nas[2024])</f>
        <v>217343</v>
      </c>
      <c r="T35" s="89">
        <f>sys_næring_nas[[#This Row],[2008]]/$I35*100</f>
        <v>118.67668196782122</v>
      </c>
      <c r="U35" s="89">
        <f>sys_næring_nas[[#This Row],[2009]]/$I35*100</f>
        <v>111.08823665785692</v>
      </c>
      <c r="V35" s="89">
        <f>sys_næring_nas[[#This Row],[2010]]/$I35*100</f>
        <v>105.3396392636899</v>
      </c>
      <c r="W35" s="89">
        <f>sys_næring_nas[[#This Row],[2011]]/$I35*100</f>
        <v>106.32586822460239</v>
      </c>
      <c r="X35" s="89">
        <f>sys_næring_nas[[#This Row],[2012]]/$I35*100</f>
        <v>106.26790930588399</v>
      </c>
      <c r="Y35" s="89">
        <f>sys_næring_nas[[#This Row],[2013]]/$I35*100</f>
        <v>107.08072518199101</v>
      </c>
      <c r="Z35" s="89">
        <f>sys_næring_nas[[#This Row],[2014]]/$I35*100</f>
        <v>107.48272824222191</v>
      </c>
      <c r="AA35" s="89">
        <f>sys_næring_nas[[#This Row],[2015]]/$I35*100</f>
        <v>100</v>
      </c>
      <c r="AB35" s="89">
        <f>sys_næring_nas[[#This Row],[2016]]/$I35*100</f>
        <v>96.552603514628828</v>
      </c>
      <c r="AC35" s="89">
        <f>sys_næring_nas[[#This Row],[2017]]/$I35*100</f>
        <v>96.059720869847453</v>
      </c>
      <c r="AD35" s="89">
        <f>sys_næring_nas[[#This Row],[2018]]/$I35*100</f>
        <v>96.82756062502898</v>
      </c>
      <c r="AE35" s="89">
        <f>sys_næring_nas[[#This Row],[2019]]/$I35*100</f>
        <v>97.729401400287472</v>
      </c>
      <c r="AF35" s="89">
        <f>sys_næring_nas[[#This Row],[2020]]/$I35*100</f>
        <v>95.907636667130333</v>
      </c>
      <c r="AG35" s="89">
        <f>sys_næring_nas[[#This Row],[2021]]/$I35*100</f>
        <v>97.24811053924978</v>
      </c>
      <c r="AH35" s="89">
        <f>sys_næring_nas[[#This Row],[2022]]/$I35*100</f>
        <v>99.061065516761715</v>
      </c>
      <c r="AI35" s="89">
        <f>sys_næring_nas[[#This Row],[2023]]/$I35*100</f>
        <v>99.844670097834651</v>
      </c>
      <c r="AJ35" s="89">
        <f>sys_næring_nas[[#This Row],[2024]]/$I35*100</f>
        <v>100.77572216812723</v>
      </c>
    </row>
    <row r="36" spans="1:36">
      <c r="A36" t="s">
        <v>2</v>
      </c>
      <c r="B36" s="2">
        <f>SUMIF('SSB Sysselsetting'!$Z$5:$Z$835,$A36,Uttrekk_sys_nas[2008])</f>
        <v>13967</v>
      </c>
      <c r="C36" s="2">
        <f>SUMIF('SSB Sysselsetting'!$Z$5:$Z$835,$A36,Uttrekk_sys_nas[2009])</f>
        <v>14409</v>
      </c>
      <c r="D36" s="2">
        <f>SUMIF('SSB Sysselsetting'!$Z$5:$Z$835,$A36,Uttrekk_sys_nas[2010])</f>
        <v>14768</v>
      </c>
      <c r="E36" s="2">
        <f>SUMIF('SSB Sysselsetting'!$Z$5:$Z$835,$A36,Uttrekk_sys_nas[2011])</f>
        <v>15199</v>
      </c>
      <c r="F36" s="2">
        <f>SUMIF('SSB Sysselsetting'!$Z$5:$Z$835,$A36,Uttrekk_sys_nas[2012])</f>
        <v>15300</v>
      </c>
      <c r="G36" s="2">
        <f>SUMIF('SSB Sysselsetting'!$Z$5:$Z$835,$A36,Uttrekk_sys_nas[2013])</f>
        <v>15661</v>
      </c>
      <c r="H36" s="2">
        <f>SUMIF('SSB Sysselsetting'!$Z$5:$Z$835,$A36,Uttrekk_sys_nas[2014])</f>
        <v>15587</v>
      </c>
      <c r="I36" s="2">
        <f>SUMIF('SSB Sysselsetting'!$Z$5:$Z$835,$A36,Uttrekk_sys_nas[2015])</f>
        <v>15502</v>
      </c>
      <c r="J36" s="2">
        <f>SUMIF('SSB Sysselsetting'!$Z$5:$Z$835,$A36,Uttrekk_sys_nas[2016])</f>
        <v>15930</v>
      </c>
      <c r="K36" s="2">
        <f>SUMIF('SSB Sysselsetting'!$Z$5:$Z$835,$A36,Uttrekk_sys_nas[2017])</f>
        <v>15769</v>
      </c>
      <c r="L36" s="2">
        <f>SUMIF('SSB Sysselsetting'!$Z$5:$Z$835,$A36,Uttrekk_sys_nas[2018])</f>
        <v>15763</v>
      </c>
      <c r="M36" s="2">
        <f>SUMIF('SSB Sysselsetting'!$Z$5:$Z$835,$A36,Uttrekk_sys_nas[2019])</f>
        <v>16122</v>
      </c>
      <c r="N36" s="2">
        <f>SUMIF('SSB Sysselsetting'!$Z$5:$Z$835,$A36,Uttrekk_sys_nas[2020])</f>
        <v>16407</v>
      </c>
      <c r="O36" s="2">
        <f>SUMIF('SSB Sysselsetting'!$Z$5:$Z$835,$A36,Uttrekk_sys_nas[2021])</f>
        <v>16868</v>
      </c>
      <c r="P36" s="2">
        <f>SUMIF('SSB Sysselsetting'!$Z$5:$Z$835,$A36,Uttrekk_sys_nas[2022])</f>
        <v>17525</v>
      </c>
      <c r="Q36" s="2">
        <f>SUMIF('SSB Sysselsetting'!$Z$5:$Z$835,$A36,Uttrekk_sys_nas[2023])</f>
        <v>18227</v>
      </c>
      <c r="R36" s="2">
        <f>SUMIF('SSB Sysselsetting'!$Z$5:$Z$835,$A36,Uttrekk_sys_nas[2024])</f>
        <v>18729</v>
      </c>
      <c r="T36" s="90">
        <f>sys_næring_nas[[#This Row],[2008]]/$I36*100</f>
        <v>90.098051864275575</v>
      </c>
      <c r="U36" s="90">
        <f>sys_næring_nas[[#This Row],[2009]]/$I36*100</f>
        <v>92.949296864920655</v>
      </c>
      <c r="V36" s="90">
        <f>sys_næring_nas[[#This Row],[2010]]/$I36*100</f>
        <v>95.265127080376715</v>
      </c>
      <c r="W36" s="90">
        <f>sys_næring_nas[[#This Row],[2011]]/$I36*100</f>
        <v>98.045413495032889</v>
      </c>
      <c r="X36" s="90">
        <f>sys_næring_nas[[#This Row],[2012]]/$I36*100</f>
        <v>98.696942330021926</v>
      </c>
      <c r="Y36" s="90">
        <f>sys_næring_nas[[#This Row],[2013]]/$I36*100</f>
        <v>101.02567410656688</v>
      </c>
      <c r="Z36" s="90">
        <f>sys_næring_nas[[#This Row],[2014]]/$I36*100</f>
        <v>100.5483163462779</v>
      </c>
      <c r="AA36" s="90">
        <f>sys_næring_nas[[#This Row],[2015]]/$I36*100</f>
        <v>100</v>
      </c>
      <c r="AB36" s="90">
        <f>sys_næring_nas[[#This Row],[2016]]/$I36*100</f>
        <v>102.76093407302282</v>
      </c>
      <c r="AC36" s="90">
        <f>sys_næring_nas[[#This Row],[2017]]/$I36*100</f>
        <v>101.72235840536705</v>
      </c>
      <c r="AD36" s="90">
        <f>sys_næring_nas[[#This Row],[2018]]/$I36*100</f>
        <v>101.68365372210037</v>
      </c>
      <c r="AE36" s="90">
        <f>sys_næring_nas[[#This Row],[2019]]/$I36*100</f>
        <v>103.99948393755645</v>
      </c>
      <c r="AF36" s="90">
        <f>sys_næring_nas[[#This Row],[2020]]/$I36*100</f>
        <v>105.83795639272351</v>
      </c>
      <c r="AG36" s="90">
        <f>sys_næring_nas[[#This Row],[2021]]/$I36*100</f>
        <v>108.81176622371306</v>
      </c>
      <c r="AH36" s="90">
        <f>sys_næring_nas[[#This Row],[2022]]/$I36*100</f>
        <v>113.04992904141402</v>
      </c>
      <c r="AI36" s="90">
        <f>sys_næring_nas[[#This Row],[2023]]/$I36*100</f>
        <v>117.57837698361502</v>
      </c>
      <c r="AJ36" s="90">
        <f>sys_næring_nas[[#This Row],[2024]]/$I36*100</f>
        <v>120.81666881692685</v>
      </c>
    </row>
    <row r="37" spans="1:36">
      <c r="A37" t="s">
        <v>731</v>
      </c>
      <c r="B37" s="2">
        <f>SUMIF('SSB Sysselsetting'!$Z$5:$Z$835,$A37,Uttrekk_sys_nas[2008])</f>
        <v>11901</v>
      </c>
      <c r="C37" s="2">
        <f>SUMIF('SSB Sysselsetting'!$Z$5:$Z$835,$A37,Uttrekk_sys_nas[2009])</f>
        <v>12226</v>
      </c>
      <c r="D37" s="2">
        <f>SUMIF('SSB Sysselsetting'!$Z$5:$Z$835,$A37,Uttrekk_sys_nas[2010])</f>
        <v>13097</v>
      </c>
      <c r="E37" s="2">
        <f>SUMIF('SSB Sysselsetting'!$Z$5:$Z$835,$A37,Uttrekk_sys_nas[2011])</f>
        <v>13572</v>
      </c>
      <c r="F37" s="2">
        <f>SUMIF('SSB Sysselsetting'!$Z$5:$Z$835,$A37,Uttrekk_sys_nas[2012])</f>
        <v>13581</v>
      </c>
      <c r="G37" s="2">
        <f>SUMIF('SSB Sysselsetting'!$Z$5:$Z$835,$A37,Uttrekk_sys_nas[2013])</f>
        <v>14031</v>
      </c>
      <c r="H37" s="2">
        <f>SUMIF('SSB Sysselsetting'!$Z$5:$Z$835,$A37,Uttrekk_sys_nas[2014])</f>
        <v>14322</v>
      </c>
      <c r="I37" s="2">
        <f>SUMIF('SSB Sysselsetting'!$Z$5:$Z$835,$A37,Uttrekk_sys_nas[2015])</f>
        <v>14065</v>
      </c>
      <c r="J37" s="2">
        <f>SUMIF('SSB Sysselsetting'!$Z$5:$Z$835,$A37,Uttrekk_sys_nas[2016])</f>
        <v>14475</v>
      </c>
      <c r="K37" s="2">
        <f>SUMIF('SSB Sysselsetting'!$Z$5:$Z$835,$A37,Uttrekk_sys_nas[2017])</f>
        <v>14708</v>
      </c>
      <c r="L37" s="2">
        <f>SUMIF('SSB Sysselsetting'!$Z$5:$Z$835,$A37,Uttrekk_sys_nas[2018])</f>
        <v>15535</v>
      </c>
      <c r="M37" s="2">
        <f>SUMIF('SSB Sysselsetting'!$Z$5:$Z$835,$A37,Uttrekk_sys_nas[2019])</f>
        <v>16002</v>
      </c>
      <c r="N37" s="2">
        <f>SUMIF('SSB Sysselsetting'!$Z$5:$Z$835,$A37,Uttrekk_sys_nas[2020])</f>
        <v>16348</v>
      </c>
      <c r="O37" s="2">
        <f>SUMIF('SSB Sysselsetting'!$Z$5:$Z$835,$A37,Uttrekk_sys_nas[2021])</f>
        <v>16728</v>
      </c>
      <c r="P37" s="2">
        <f>SUMIF('SSB Sysselsetting'!$Z$5:$Z$835,$A37,Uttrekk_sys_nas[2022])</f>
        <v>17408</v>
      </c>
      <c r="Q37" s="2">
        <f>SUMIF('SSB Sysselsetting'!$Z$5:$Z$835,$A37,Uttrekk_sys_nas[2023])</f>
        <v>18032</v>
      </c>
      <c r="R37" s="2">
        <f>SUMIF('SSB Sysselsetting'!$Z$5:$Z$835,$A37,Uttrekk_sys_nas[2024])</f>
        <v>18492</v>
      </c>
      <c r="T37" s="89">
        <f>sys_næring_nas[[#This Row],[2008]]/$I37*100</f>
        <v>84.614290792747965</v>
      </c>
      <c r="U37" s="89">
        <f>sys_næring_nas[[#This Row],[2009]]/$I37*100</f>
        <v>86.924991112691075</v>
      </c>
      <c r="V37" s="89">
        <f>sys_næring_nas[[#This Row],[2010]]/$I37*100</f>
        <v>93.11766797013864</v>
      </c>
      <c r="W37" s="89">
        <f>sys_næring_nas[[#This Row],[2011]]/$I37*100</f>
        <v>96.494845360824741</v>
      </c>
      <c r="X37" s="89">
        <f>sys_næring_nas[[#This Row],[2012]]/$I37*100</f>
        <v>96.558833985069327</v>
      </c>
      <c r="Y37" s="89">
        <f>sys_næring_nas[[#This Row],[2013]]/$I37*100</f>
        <v>99.758265197298257</v>
      </c>
      <c r="Z37" s="89">
        <f>sys_næring_nas[[#This Row],[2014]]/$I37*100</f>
        <v>101.82723071453962</v>
      </c>
      <c r="AA37" s="89">
        <f>sys_næring_nas[[#This Row],[2015]]/$I37*100</f>
        <v>100</v>
      </c>
      <c r="AB37" s="89">
        <f>sys_næring_nas[[#This Row],[2016]]/$I37*100</f>
        <v>102.91503732669747</v>
      </c>
      <c r="AC37" s="89">
        <f>sys_næring_nas[[#This Row],[2017]]/$I37*100</f>
        <v>104.57163170991824</v>
      </c>
      <c r="AD37" s="89">
        <f>sys_næring_nas[[#This Row],[2018]]/$I37*100</f>
        <v>110.45147529328119</v>
      </c>
      <c r="AE37" s="89">
        <f>sys_næring_nas[[#This Row],[2019]]/$I37*100</f>
        <v>113.771773906861</v>
      </c>
      <c r="AF37" s="89">
        <f>sys_næring_nas[[#This Row],[2020]]/$I37*100</f>
        <v>116.23178101670814</v>
      </c>
      <c r="AG37" s="89">
        <f>sys_næring_nas[[#This Row],[2021]]/$I37*100</f>
        <v>118.93352292925702</v>
      </c>
      <c r="AH37" s="89">
        <f>sys_næring_nas[[#This Row],[2022]]/$I37*100</f>
        <v>123.76821898329186</v>
      </c>
      <c r="AI37" s="89">
        <f>sys_næring_nas[[#This Row],[2023]]/$I37*100</f>
        <v>128.20476359758266</v>
      </c>
      <c r="AJ37" s="89">
        <f>sys_næring_nas[[#This Row],[2024]]/$I37*100</f>
        <v>131.47529328119444</v>
      </c>
    </row>
    <row r="38" spans="1:36">
      <c r="A38" t="s">
        <v>15</v>
      </c>
      <c r="B38" s="2">
        <f>SUMIF('SSB Sysselsetting'!$Z$5:$Z$835,$A38,Uttrekk_sys_nas[2008])</f>
        <v>171923</v>
      </c>
      <c r="C38" s="2">
        <f>SUMIF('SSB Sysselsetting'!$Z$5:$Z$835,$A38,Uttrekk_sys_nas[2009])</f>
        <v>167435</v>
      </c>
      <c r="D38" s="2">
        <f>SUMIF('SSB Sysselsetting'!$Z$5:$Z$835,$A38,Uttrekk_sys_nas[2010])</f>
        <v>169515</v>
      </c>
      <c r="E38" s="2">
        <f>SUMIF('SSB Sysselsetting'!$Z$5:$Z$835,$A38,Uttrekk_sys_nas[2011])</f>
        <v>177167</v>
      </c>
      <c r="F38" s="2">
        <f>SUMIF('SSB Sysselsetting'!$Z$5:$Z$835,$A38,Uttrekk_sys_nas[2012])</f>
        <v>182015</v>
      </c>
      <c r="G38" s="2">
        <f>SUMIF('SSB Sysselsetting'!$Z$5:$Z$835,$A38,Uttrekk_sys_nas[2013])</f>
        <v>208321</v>
      </c>
      <c r="H38" s="2">
        <f>SUMIF('SSB Sysselsetting'!$Z$5:$Z$835,$A38,Uttrekk_sys_nas[2014])</f>
        <v>212556</v>
      </c>
      <c r="I38" s="2">
        <f>SUMIF('SSB Sysselsetting'!$Z$5:$Z$835,$A38,Uttrekk_sys_nas[2015])</f>
        <v>207607</v>
      </c>
      <c r="J38" s="2">
        <f>SUMIF('SSB Sysselsetting'!$Z$5:$Z$835,$A38,Uttrekk_sys_nas[2016])</f>
        <v>212920</v>
      </c>
      <c r="K38" s="2">
        <f>SUMIF('SSB Sysselsetting'!$Z$5:$Z$835,$A38,Uttrekk_sys_nas[2017])</f>
        <v>220009</v>
      </c>
      <c r="L38" s="2">
        <f>SUMIF('SSB Sysselsetting'!$Z$5:$Z$835,$A38,Uttrekk_sys_nas[2018])</f>
        <v>225955</v>
      </c>
      <c r="M38" s="2">
        <f>SUMIF('SSB Sysselsetting'!$Z$5:$Z$835,$A38,Uttrekk_sys_nas[2019])</f>
        <v>230157</v>
      </c>
      <c r="N38" s="2">
        <f>SUMIF('SSB Sysselsetting'!$Z$5:$Z$835,$A38,Uttrekk_sys_nas[2020])</f>
        <v>230246</v>
      </c>
      <c r="O38" s="2">
        <f>SUMIF('SSB Sysselsetting'!$Z$5:$Z$835,$A38,Uttrekk_sys_nas[2021])</f>
        <v>237583</v>
      </c>
      <c r="P38" s="2">
        <f>SUMIF('SSB Sysselsetting'!$Z$5:$Z$835,$A38,Uttrekk_sys_nas[2022])</f>
        <v>241943</v>
      </c>
      <c r="Q38" s="2">
        <f>SUMIF('SSB Sysselsetting'!$Z$5:$Z$835,$A38,Uttrekk_sys_nas[2023])</f>
        <v>242248</v>
      </c>
      <c r="R38" s="2">
        <f>SUMIF('SSB Sysselsetting'!$Z$5:$Z$835,$A38,Uttrekk_sys_nas[2024])</f>
        <v>237436</v>
      </c>
      <c r="T38" s="90">
        <f>sys_næring_nas[[#This Row],[2008]]/$I38*100</f>
        <v>82.811754902291341</v>
      </c>
      <c r="U38" s="90">
        <f>sys_næring_nas[[#This Row],[2009]]/$I38*100</f>
        <v>80.649978083590639</v>
      </c>
      <c r="V38" s="90">
        <f>sys_næring_nas[[#This Row],[2010]]/$I38*100</f>
        <v>81.651871083344972</v>
      </c>
      <c r="W38" s="90">
        <f>sys_næring_nas[[#This Row],[2011]]/$I38*100</f>
        <v>85.337681292056615</v>
      </c>
      <c r="X38" s="90">
        <f>sys_næring_nas[[#This Row],[2012]]/$I38*100</f>
        <v>87.672862668407134</v>
      </c>
      <c r="Y38" s="90">
        <f>sys_næring_nas[[#This Row],[2013]]/$I38*100</f>
        <v>100.34391903933874</v>
      </c>
      <c r="Z38" s="90">
        <f>sys_næring_nas[[#This Row],[2014]]/$I38*100</f>
        <v>102.38383098835781</v>
      </c>
      <c r="AA38" s="90">
        <f>sys_næring_nas[[#This Row],[2015]]/$I38*100</f>
        <v>100</v>
      </c>
      <c r="AB38" s="90">
        <f>sys_næring_nas[[#This Row],[2016]]/$I38*100</f>
        <v>102.55916226331483</v>
      </c>
      <c r="AC38" s="90">
        <f>sys_næring_nas[[#This Row],[2017]]/$I38*100</f>
        <v>105.97378701103528</v>
      </c>
      <c r="AD38" s="90">
        <f>sys_næring_nas[[#This Row],[2018]]/$I38*100</f>
        <v>108.83785228821765</v>
      </c>
      <c r="AE38" s="90">
        <f>sys_næring_nas[[#This Row],[2019]]/$I38*100</f>
        <v>110.86186881945214</v>
      </c>
      <c r="AF38" s="90">
        <f>sys_næring_nas[[#This Row],[2020]]/$I38*100</f>
        <v>110.90473827953777</v>
      </c>
      <c r="AG38" s="90">
        <f>sys_næring_nas[[#This Row],[2021]]/$I38*100</f>
        <v>114.43881950030588</v>
      </c>
      <c r="AH38" s="90">
        <f>sys_næring_nas[[#This Row],[2022]]/$I38*100</f>
        <v>116.53894136517555</v>
      </c>
      <c r="AI38" s="90">
        <f>sys_næring_nas[[#This Row],[2023]]/$I38*100</f>
        <v>116.68585355985105</v>
      </c>
      <c r="AJ38" s="90">
        <f>sys_næring_nas[[#This Row],[2024]]/$I38*100</f>
        <v>114.36801263926553</v>
      </c>
    </row>
    <row r="39" spans="1:36">
      <c r="A39" t="s">
        <v>732</v>
      </c>
      <c r="B39" s="2">
        <f>SUMIF('SSB Sysselsetting'!$Z$5:$Z$835,$A39,Uttrekk_sys_nas[2008])</f>
        <v>437490</v>
      </c>
      <c r="C39" s="2">
        <f>SUMIF('SSB Sysselsetting'!$Z$5:$Z$835,$A39,Uttrekk_sys_nas[2009])</f>
        <v>426357</v>
      </c>
      <c r="D39" s="2">
        <f>SUMIF('SSB Sysselsetting'!$Z$5:$Z$835,$A39,Uttrekk_sys_nas[2010])</f>
        <v>425758</v>
      </c>
      <c r="E39" s="2">
        <f>SUMIF('SSB Sysselsetting'!$Z$5:$Z$835,$A39,Uttrekk_sys_nas[2011])</f>
        <v>427379</v>
      </c>
      <c r="F39" s="2">
        <f>SUMIF('SSB Sysselsetting'!$Z$5:$Z$835,$A39,Uttrekk_sys_nas[2012])</f>
        <v>426128</v>
      </c>
      <c r="G39" s="2">
        <f>SUMIF('SSB Sysselsetting'!$Z$5:$Z$835,$A39,Uttrekk_sys_nas[2013])</f>
        <v>426121</v>
      </c>
      <c r="H39" s="2">
        <f>SUMIF('SSB Sysselsetting'!$Z$5:$Z$835,$A39,Uttrekk_sys_nas[2014])</f>
        <v>428264</v>
      </c>
      <c r="I39" s="2">
        <f>SUMIF('SSB Sysselsetting'!$Z$5:$Z$835,$A39,Uttrekk_sys_nas[2015])</f>
        <v>410816</v>
      </c>
      <c r="J39" s="2">
        <f>SUMIF('SSB Sysselsetting'!$Z$5:$Z$835,$A39,Uttrekk_sys_nas[2016])</f>
        <v>411668</v>
      </c>
      <c r="K39" s="2">
        <f>SUMIF('SSB Sysselsetting'!$Z$5:$Z$835,$A39,Uttrekk_sys_nas[2017])</f>
        <v>412901</v>
      </c>
      <c r="L39" s="2">
        <f>SUMIF('SSB Sysselsetting'!$Z$5:$Z$835,$A39,Uttrekk_sys_nas[2018])</f>
        <v>414181</v>
      </c>
      <c r="M39" s="2">
        <f>SUMIF('SSB Sysselsetting'!$Z$5:$Z$835,$A39,Uttrekk_sys_nas[2019])</f>
        <v>411311</v>
      </c>
      <c r="N39" s="2">
        <f>SUMIF('SSB Sysselsetting'!$Z$5:$Z$835,$A39,Uttrekk_sys_nas[2020])</f>
        <v>405490</v>
      </c>
      <c r="O39" s="2">
        <f>SUMIF('SSB Sysselsetting'!$Z$5:$Z$835,$A39,Uttrekk_sys_nas[2021])</f>
        <v>413377</v>
      </c>
      <c r="P39" s="2">
        <f>SUMIF('SSB Sysselsetting'!$Z$5:$Z$835,$A39,Uttrekk_sys_nas[2022])</f>
        <v>417095</v>
      </c>
      <c r="Q39" s="2">
        <f>SUMIF('SSB Sysselsetting'!$Z$5:$Z$835,$A39,Uttrekk_sys_nas[2023])</f>
        <v>417744</v>
      </c>
      <c r="R39" s="2">
        <f>SUMIF('SSB Sysselsetting'!$Z$5:$Z$835,$A39,Uttrekk_sys_nas[2024])</f>
        <v>419597</v>
      </c>
      <c r="T39" s="89">
        <f>sys_næring_nas[[#This Row],[2008]]/$I39*100</f>
        <v>106.49293114192243</v>
      </c>
      <c r="U39" s="89">
        <f>sys_næring_nas[[#This Row],[2009]]/$I39*100</f>
        <v>103.78295879420469</v>
      </c>
      <c r="V39" s="89">
        <f>sys_næring_nas[[#This Row],[2010]]/$I39*100</f>
        <v>103.63715142545568</v>
      </c>
      <c r="W39" s="89">
        <f>sys_næring_nas[[#This Row],[2011]]/$I39*100</f>
        <v>104.03173196759622</v>
      </c>
      <c r="X39" s="89">
        <f>sys_næring_nas[[#This Row],[2012]]/$I39*100</f>
        <v>103.7272160772706</v>
      </c>
      <c r="Y39" s="89">
        <f>sys_næring_nas[[#This Row],[2013]]/$I39*100</f>
        <v>103.72551215142545</v>
      </c>
      <c r="Z39" s="89">
        <f>sys_næring_nas[[#This Row],[2014]]/$I39*100</f>
        <v>104.24715687801837</v>
      </c>
      <c r="AA39" s="89">
        <f>sys_næring_nas[[#This Row],[2015]]/$I39*100</f>
        <v>100</v>
      </c>
      <c r="AB39" s="89">
        <f>sys_næring_nas[[#This Row],[2016]]/$I39*100</f>
        <v>100.2073921171522</v>
      </c>
      <c r="AC39" s="89">
        <f>sys_næring_nas[[#This Row],[2017]]/$I39*100</f>
        <v>100.50752648387599</v>
      </c>
      <c r="AD39" s="89">
        <f>sys_næring_nas[[#This Row],[2018]]/$I39*100</f>
        <v>100.81910149556006</v>
      </c>
      <c r="AE39" s="89">
        <f>sys_næring_nas[[#This Row],[2019]]/$I39*100</f>
        <v>100.1204918990497</v>
      </c>
      <c r="AF39" s="89">
        <f>sys_næring_nas[[#This Row],[2020]]/$I39*100</f>
        <v>98.703555849820845</v>
      </c>
      <c r="AG39" s="89">
        <f>sys_næring_nas[[#This Row],[2021]]/$I39*100</f>
        <v>100.62339344134601</v>
      </c>
      <c r="AH39" s="89">
        <f>sys_næring_nas[[#This Row],[2022]]/$I39*100</f>
        <v>101.52842148309706</v>
      </c>
      <c r="AI39" s="89">
        <f>sys_næring_nas[[#This Row],[2023]]/$I39*100</f>
        <v>101.68639975073998</v>
      </c>
      <c r="AJ39" s="89">
        <f>sys_næring_nas[[#This Row],[2024]]/$I39*100</f>
        <v>102.13745326374826</v>
      </c>
    </row>
    <row r="40" spans="1:36">
      <c r="A40" t="s">
        <v>734</v>
      </c>
      <c r="B40" s="2">
        <f>SUMIF('SSB Sysselsetting'!$Z$5:$Z$835,$A40,Uttrekk_sys_nas[2008])</f>
        <v>24104</v>
      </c>
      <c r="C40" s="2">
        <f>SUMIF('SSB Sysselsetting'!$Z$5:$Z$835,$A40,Uttrekk_sys_nas[2009])</f>
        <v>23127</v>
      </c>
      <c r="D40" s="2">
        <f>SUMIF('SSB Sysselsetting'!$Z$5:$Z$835,$A40,Uttrekk_sys_nas[2010])</f>
        <v>23280</v>
      </c>
      <c r="E40" s="2">
        <f>SUMIF('SSB Sysselsetting'!$Z$5:$Z$835,$A40,Uttrekk_sys_nas[2011])</f>
        <v>21475</v>
      </c>
      <c r="F40" s="2">
        <f>SUMIF('SSB Sysselsetting'!$Z$5:$Z$835,$A40,Uttrekk_sys_nas[2012])</f>
        <v>23046</v>
      </c>
      <c r="G40" s="2">
        <f>SUMIF('SSB Sysselsetting'!$Z$5:$Z$835,$A40,Uttrekk_sys_nas[2013])</f>
        <v>23002</v>
      </c>
      <c r="H40" s="2">
        <f>SUMIF('SSB Sysselsetting'!$Z$5:$Z$835,$A40,Uttrekk_sys_nas[2014])</f>
        <v>22538</v>
      </c>
      <c r="I40" s="2">
        <f>SUMIF('SSB Sysselsetting'!$Z$5:$Z$835,$A40,Uttrekk_sys_nas[2015])</f>
        <v>20317</v>
      </c>
      <c r="J40" s="2">
        <f>SUMIF('SSB Sysselsetting'!$Z$5:$Z$835,$A40,Uttrekk_sys_nas[2016])</f>
        <v>19999</v>
      </c>
      <c r="K40" s="2">
        <f>SUMIF('SSB Sysselsetting'!$Z$5:$Z$835,$A40,Uttrekk_sys_nas[2017])</f>
        <v>19421</v>
      </c>
      <c r="L40" s="2">
        <f>SUMIF('SSB Sysselsetting'!$Z$5:$Z$835,$A40,Uttrekk_sys_nas[2018])</f>
        <v>19383</v>
      </c>
      <c r="M40" s="2">
        <f>SUMIF('SSB Sysselsetting'!$Z$5:$Z$835,$A40,Uttrekk_sys_nas[2019])</f>
        <v>18760</v>
      </c>
      <c r="N40" s="2">
        <f>SUMIF('SSB Sysselsetting'!$Z$5:$Z$835,$A40,Uttrekk_sys_nas[2020])</f>
        <v>17642</v>
      </c>
      <c r="O40" s="2">
        <f>SUMIF('SSB Sysselsetting'!$Z$5:$Z$835,$A40,Uttrekk_sys_nas[2021])</f>
        <v>17596</v>
      </c>
      <c r="P40" s="2">
        <f>SUMIF('SSB Sysselsetting'!$Z$5:$Z$835,$A40,Uttrekk_sys_nas[2022])</f>
        <v>17952</v>
      </c>
      <c r="Q40" s="2">
        <f>SUMIF('SSB Sysselsetting'!$Z$5:$Z$835,$A40,Uttrekk_sys_nas[2023])</f>
        <v>17216</v>
      </c>
      <c r="R40" s="2">
        <f>SUMIF('SSB Sysselsetting'!$Z$5:$Z$835,$A40,Uttrekk_sys_nas[2024])</f>
        <v>17787</v>
      </c>
      <c r="T40" s="90">
        <f>sys_næring_nas[[#This Row],[2008]]/$I40*100</f>
        <v>118.63956292759758</v>
      </c>
      <c r="U40" s="90">
        <f>sys_næring_nas[[#This Row],[2009]]/$I40*100</f>
        <v>113.83078210365704</v>
      </c>
      <c r="V40" s="90">
        <f>sys_næring_nas[[#This Row],[2010]]/$I40*100</f>
        <v>114.58384604026183</v>
      </c>
      <c r="W40" s="90">
        <f>sys_næring_nas[[#This Row],[2011]]/$I40*100</f>
        <v>105.69966038293055</v>
      </c>
      <c r="X40" s="90">
        <f>sys_næring_nas[[#This Row],[2012]]/$I40*100</f>
        <v>113.43210119604272</v>
      </c>
      <c r="Y40" s="90">
        <f>sys_næring_nas[[#This Row],[2013]]/$I40*100</f>
        <v>113.2155337894374</v>
      </c>
      <c r="Z40" s="90">
        <f>sys_næring_nas[[#This Row],[2014]]/$I40*100</f>
        <v>110.9317320470542</v>
      </c>
      <c r="AA40" s="90">
        <f>sys_næring_nas[[#This Row],[2015]]/$I40*100</f>
        <v>100</v>
      </c>
      <c r="AB40" s="90">
        <f>sys_næring_nas[[#This Row],[2016]]/$I40*100</f>
        <v>98.434808288625291</v>
      </c>
      <c r="AC40" s="90">
        <f>sys_næring_nas[[#This Row],[2017]]/$I40*100</f>
        <v>95.589900083673768</v>
      </c>
      <c r="AD40" s="90">
        <f>sys_næring_nas[[#This Row],[2018]]/$I40*100</f>
        <v>95.402864596151005</v>
      </c>
      <c r="AE40" s="90">
        <f>sys_næring_nas[[#This Row],[2019]]/$I40*100</f>
        <v>92.336466998080425</v>
      </c>
      <c r="AF40" s="90">
        <f>sys_næring_nas[[#This Row],[2020]]/$I40*100</f>
        <v>86.833686075700157</v>
      </c>
      <c r="AG40" s="90">
        <f>sys_næring_nas[[#This Row],[2021]]/$I40*100</f>
        <v>86.607274696067336</v>
      </c>
      <c r="AH40" s="90">
        <f>sys_næring_nas[[#This Row],[2022]]/$I40*100</f>
        <v>88.359501894964808</v>
      </c>
      <c r="AI40" s="90">
        <f>sys_næring_nas[[#This Row],[2023]]/$I40*100</f>
        <v>84.736919820839702</v>
      </c>
      <c r="AJ40" s="90">
        <f>sys_næring_nas[[#This Row],[2024]]/$I40*100</f>
        <v>87.547374120194917</v>
      </c>
    </row>
    <row r="41" spans="1:36">
      <c r="A41" t="s">
        <v>735</v>
      </c>
      <c r="B41" s="2">
        <f>SUMIF('SSB Sysselsetting'!$Z$5:$Z$835,$A41,Uttrekk_sys_nas[2008])</f>
        <v>36778</v>
      </c>
      <c r="C41" s="2">
        <f>SUMIF('SSB Sysselsetting'!$Z$5:$Z$835,$A41,Uttrekk_sys_nas[2009])</f>
        <v>35626</v>
      </c>
      <c r="D41" s="2">
        <f>SUMIF('SSB Sysselsetting'!$Z$5:$Z$835,$A41,Uttrekk_sys_nas[2010])</f>
        <v>36162</v>
      </c>
      <c r="E41" s="2">
        <f>SUMIF('SSB Sysselsetting'!$Z$5:$Z$835,$A41,Uttrekk_sys_nas[2011])</f>
        <v>37581</v>
      </c>
      <c r="F41" s="2">
        <f>SUMIF('SSB Sysselsetting'!$Z$5:$Z$835,$A41,Uttrekk_sys_nas[2012])</f>
        <v>37138</v>
      </c>
      <c r="G41" s="2">
        <f>SUMIF('SSB Sysselsetting'!$Z$5:$Z$835,$A41,Uttrekk_sys_nas[2013])</f>
        <v>37144</v>
      </c>
      <c r="H41" s="2">
        <f>SUMIF('SSB Sysselsetting'!$Z$5:$Z$835,$A41,Uttrekk_sys_nas[2014])</f>
        <v>37202</v>
      </c>
      <c r="I41" s="2">
        <f>SUMIF('SSB Sysselsetting'!$Z$5:$Z$835,$A41,Uttrekk_sys_nas[2015])</f>
        <v>36696</v>
      </c>
      <c r="J41" s="2">
        <f>SUMIF('SSB Sysselsetting'!$Z$5:$Z$835,$A41,Uttrekk_sys_nas[2016])</f>
        <v>36408</v>
      </c>
      <c r="K41" s="2">
        <f>SUMIF('SSB Sysselsetting'!$Z$5:$Z$835,$A41,Uttrekk_sys_nas[2017])</f>
        <v>35835</v>
      </c>
      <c r="L41" s="2">
        <f>SUMIF('SSB Sysselsetting'!$Z$5:$Z$835,$A41,Uttrekk_sys_nas[2018])</f>
        <v>36610</v>
      </c>
      <c r="M41" s="2">
        <f>SUMIF('SSB Sysselsetting'!$Z$5:$Z$835,$A41,Uttrekk_sys_nas[2019])</f>
        <v>36680</v>
      </c>
      <c r="N41" s="2">
        <f>SUMIF('SSB Sysselsetting'!$Z$5:$Z$835,$A41,Uttrekk_sys_nas[2020])</f>
        <v>32832</v>
      </c>
      <c r="O41" s="2">
        <f>SUMIF('SSB Sysselsetting'!$Z$5:$Z$835,$A41,Uttrekk_sys_nas[2021])</f>
        <v>33608</v>
      </c>
      <c r="P41" s="2">
        <f>SUMIF('SSB Sysselsetting'!$Z$5:$Z$835,$A41,Uttrekk_sys_nas[2022])</f>
        <v>35329</v>
      </c>
      <c r="Q41" s="2">
        <f>SUMIF('SSB Sysselsetting'!$Z$5:$Z$835,$A41,Uttrekk_sys_nas[2023])</f>
        <v>37058</v>
      </c>
      <c r="R41" s="2">
        <f>SUMIF('SSB Sysselsetting'!$Z$5:$Z$835,$A41,Uttrekk_sys_nas[2024])</f>
        <v>38349</v>
      </c>
      <c r="T41" s="89">
        <f>sys_næring_nas[[#This Row],[2008]]/$I41*100</f>
        <v>100.22345759755831</v>
      </c>
      <c r="U41" s="89">
        <f>sys_næring_nas[[#This Row],[2009]]/$I41*100</f>
        <v>97.084150861129288</v>
      </c>
      <c r="V41" s="89">
        <f>sys_næring_nas[[#This Row],[2010]]/$I41*100</f>
        <v>98.544800523217788</v>
      </c>
      <c r="W41" s="89">
        <f>sys_næring_nas[[#This Row],[2011]]/$I41*100</f>
        <v>102.41170699803794</v>
      </c>
      <c r="X41" s="89">
        <f>sys_næring_nas[[#This Row],[2012]]/$I41*100</f>
        <v>101.2044909526924</v>
      </c>
      <c r="Y41" s="89">
        <f>sys_næring_nas[[#This Row],[2013]]/$I41*100</f>
        <v>101.2208415086113</v>
      </c>
      <c r="Z41" s="89">
        <f>sys_næring_nas[[#This Row],[2014]]/$I41*100</f>
        <v>101.37889688249399</v>
      </c>
      <c r="AA41" s="89">
        <f>sys_næring_nas[[#This Row],[2015]]/$I41*100</f>
        <v>100</v>
      </c>
      <c r="AB41" s="89">
        <f>sys_næring_nas[[#This Row],[2016]]/$I41*100</f>
        <v>99.215173315892741</v>
      </c>
      <c r="AC41" s="89">
        <f>sys_næring_nas[[#This Row],[2017]]/$I41*100</f>
        <v>97.653695225637676</v>
      </c>
      <c r="AD41" s="89">
        <f>sys_næring_nas[[#This Row],[2018]]/$I41*100</f>
        <v>99.765642031829088</v>
      </c>
      <c r="AE41" s="89">
        <f>sys_næring_nas[[#This Row],[2019]]/$I41*100</f>
        <v>99.956398517549587</v>
      </c>
      <c r="AF41" s="89">
        <f>sys_næring_nas[[#This Row],[2020]]/$I41*100</f>
        <v>89.470241988227599</v>
      </c>
      <c r="AG41" s="89">
        <f>sys_næring_nas[[#This Row],[2021]]/$I41*100</f>
        <v>91.584913887072162</v>
      </c>
      <c r="AH41" s="89">
        <f>sys_næring_nas[[#This Row],[2022]]/$I41*100</f>
        <v>96.274798343143658</v>
      </c>
      <c r="AI41" s="89">
        <f>sys_næring_nas[[#This Row],[2023]]/$I41*100</f>
        <v>100.98648354044037</v>
      </c>
      <c r="AJ41" s="89">
        <f>sys_næring_nas[[#This Row],[2024]]/$I41*100</f>
        <v>104.5045781556573</v>
      </c>
    </row>
    <row r="42" spans="1:36">
      <c r="A42" t="s">
        <v>96</v>
      </c>
      <c r="B42" s="2">
        <f>SUMIF('SSB Sysselsetting'!$Z$5:$Z$835,$A42,Uttrekk_sys_nas[2008])</f>
        <v>23026</v>
      </c>
      <c r="C42" s="2">
        <f>SUMIF('SSB Sysselsetting'!$Z$5:$Z$835,$A42,Uttrekk_sys_nas[2009])</f>
        <v>20977</v>
      </c>
      <c r="D42" s="2">
        <f>SUMIF('SSB Sysselsetting'!$Z$5:$Z$835,$A42,Uttrekk_sys_nas[2010])</f>
        <v>20644</v>
      </c>
      <c r="E42" s="2">
        <f>SUMIF('SSB Sysselsetting'!$Z$5:$Z$835,$A42,Uttrekk_sys_nas[2011])</f>
        <v>19889</v>
      </c>
      <c r="F42" s="2">
        <f>SUMIF('SSB Sysselsetting'!$Z$5:$Z$835,$A42,Uttrekk_sys_nas[2012])</f>
        <v>19948</v>
      </c>
      <c r="G42" s="2">
        <f>SUMIF('SSB Sysselsetting'!$Z$5:$Z$835,$A42,Uttrekk_sys_nas[2013])</f>
        <v>19334</v>
      </c>
      <c r="H42" s="2">
        <f>SUMIF('SSB Sysselsetting'!$Z$5:$Z$835,$A42,Uttrekk_sys_nas[2014])</f>
        <v>19134</v>
      </c>
      <c r="I42" s="2">
        <f>SUMIF('SSB Sysselsetting'!$Z$5:$Z$835,$A42,Uttrekk_sys_nas[2015])</f>
        <v>18952</v>
      </c>
      <c r="J42" s="2">
        <f>SUMIF('SSB Sysselsetting'!$Z$5:$Z$835,$A42,Uttrekk_sys_nas[2016])</f>
        <v>18221</v>
      </c>
      <c r="K42" s="2">
        <f>SUMIF('SSB Sysselsetting'!$Z$5:$Z$835,$A42,Uttrekk_sys_nas[2017])</f>
        <v>17549</v>
      </c>
      <c r="L42" s="2">
        <f>SUMIF('SSB Sysselsetting'!$Z$5:$Z$835,$A42,Uttrekk_sys_nas[2018])</f>
        <v>17032</v>
      </c>
      <c r="M42" s="2">
        <f>SUMIF('SSB Sysselsetting'!$Z$5:$Z$835,$A42,Uttrekk_sys_nas[2019])</f>
        <v>16665</v>
      </c>
      <c r="N42" s="2">
        <f>SUMIF('SSB Sysselsetting'!$Z$5:$Z$835,$A42,Uttrekk_sys_nas[2020])</f>
        <v>16246</v>
      </c>
      <c r="O42" s="2">
        <f>SUMIF('SSB Sysselsetting'!$Z$5:$Z$835,$A42,Uttrekk_sys_nas[2021])</f>
        <v>16358</v>
      </c>
      <c r="P42" s="2">
        <f>SUMIF('SSB Sysselsetting'!$Z$5:$Z$835,$A42,Uttrekk_sys_nas[2022])</f>
        <v>16186</v>
      </c>
      <c r="Q42" s="2">
        <f>SUMIF('SSB Sysselsetting'!$Z$5:$Z$835,$A42,Uttrekk_sys_nas[2023])</f>
        <v>16505</v>
      </c>
      <c r="R42" s="2">
        <f>SUMIF('SSB Sysselsetting'!$Z$5:$Z$835,$A42,Uttrekk_sys_nas[2024])</f>
        <v>15449</v>
      </c>
      <c r="T42" s="90">
        <f>sys_næring_nas[[#This Row],[2008]]/$I42*100</f>
        <v>121.49641198818067</v>
      </c>
      <c r="U42" s="90">
        <f>sys_næring_nas[[#This Row],[2009]]/$I42*100</f>
        <v>110.68488813845505</v>
      </c>
      <c r="V42" s="90">
        <f>sys_næring_nas[[#This Row],[2010]]/$I42*100</f>
        <v>108.92781764457578</v>
      </c>
      <c r="W42" s="90">
        <f>sys_næring_nas[[#This Row],[2011]]/$I42*100</f>
        <v>104.94406922752215</v>
      </c>
      <c r="X42" s="90">
        <f>sys_næring_nas[[#This Row],[2012]]/$I42*100</f>
        <v>105.25538201772899</v>
      </c>
      <c r="Y42" s="90">
        <f>sys_næring_nas[[#This Row],[2013]]/$I42*100</f>
        <v>102.01561840439004</v>
      </c>
      <c r="Z42" s="90">
        <f>sys_næring_nas[[#This Row],[2014]]/$I42*100</f>
        <v>100.96032081046855</v>
      </c>
      <c r="AA42" s="90">
        <f>sys_næring_nas[[#This Row],[2015]]/$I42*100</f>
        <v>100</v>
      </c>
      <c r="AB42" s="90">
        <f>sys_næring_nas[[#This Row],[2016]]/$I42*100</f>
        <v>96.142887294216976</v>
      </c>
      <c r="AC42" s="90">
        <f>sys_næring_nas[[#This Row],[2017]]/$I42*100</f>
        <v>92.597087378640779</v>
      </c>
      <c r="AD42" s="90">
        <f>sys_næring_nas[[#This Row],[2018]]/$I42*100</f>
        <v>89.869143098353732</v>
      </c>
      <c r="AE42" s="90">
        <f>sys_næring_nas[[#This Row],[2019]]/$I42*100</f>
        <v>87.932672013507812</v>
      </c>
      <c r="AF42" s="90">
        <f>sys_næring_nas[[#This Row],[2020]]/$I42*100</f>
        <v>85.721823554242292</v>
      </c>
      <c r="AG42" s="90">
        <f>sys_næring_nas[[#This Row],[2021]]/$I42*100</f>
        <v>86.312790206838329</v>
      </c>
      <c r="AH42" s="90">
        <f>sys_næring_nas[[#This Row],[2022]]/$I42*100</f>
        <v>85.405234276065855</v>
      </c>
      <c r="AI42" s="90">
        <f>sys_næring_nas[[#This Row],[2023]]/$I42*100</f>
        <v>87.088433938370628</v>
      </c>
      <c r="AJ42" s="90">
        <f>sys_næring_nas[[#This Row],[2024]]/$I42*100</f>
        <v>81.516462642465171</v>
      </c>
    </row>
    <row r="43" spans="1:36">
      <c r="A43" t="s">
        <v>111</v>
      </c>
      <c r="B43" s="2">
        <f>SUMIF('SSB Sysselsetting'!$Z$5:$Z$835,$A43,Uttrekk_sys_nas[2008])</f>
        <v>79649</v>
      </c>
      <c r="C43" s="2">
        <f>SUMIF('SSB Sysselsetting'!$Z$5:$Z$835,$A43,Uttrekk_sys_nas[2009])</f>
        <v>76668</v>
      </c>
      <c r="D43" s="2">
        <f>SUMIF('SSB Sysselsetting'!$Z$5:$Z$835,$A43,Uttrekk_sys_nas[2010])</f>
        <v>77922</v>
      </c>
      <c r="E43" s="2">
        <f>SUMIF('SSB Sysselsetting'!$Z$5:$Z$835,$A43,Uttrekk_sys_nas[2011])</f>
        <v>82783</v>
      </c>
      <c r="F43" s="2">
        <f>SUMIF('SSB Sysselsetting'!$Z$5:$Z$835,$A43,Uttrekk_sys_nas[2012])</f>
        <v>83335</v>
      </c>
      <c r="G43" s="2">
        <f>SUMIF('SSB Sysselsetting'!$Z$5:$Z$835,$A43,Uttrekk_sys_nas[2013])</f>
        <v>85534</v>
      </c>
      <c r="H43" s="2">
        <f>SUMIF('SSB Sysselsetting'!$Z$5:$Z$835,$A43,Uttrekk_sys_nas[2014])</f>
        <v>89531</v>
      </c>
      <c r="I43" s="2">
        <f>SUMIF('SSB Sysselsetting'!$Z$5:$Z$835,$A43,Uttrekk_sys_nas[2015])</f>
        <v>85643</v>
      </c>
      <c r="J43" s="2">
        <f>SUMIF('SSB Sysselsetting'!$Z$5:$Z$835,$A43,Uttrekk_sys_nas[2016])</f>
        <v>89149</v>
      </c>
      <c r="K43" s="2">
        <f>SUMIF('SSB Sysselsetting'!$Z$5:$Z$835,$A43,Uttrekk_sys_nas[2017])</f>
        <v>92863</v>
      </c>
      <c r="L43" s="2">
        <f>SUMIF('SSB Sysselsetting'!$Z$5:$Z$835,$A43,Uttrekk_sys_nas[2018])</f>
        <v>94566</v>
      </c>
      <c r="M43" s="2">
        <f>SUMIF('SSB Sysselsetting'!$Z$5:$Z$835,$A43,Uttrekk_sys_nas[2019])</f>
        <v>96919</v>
      </c>
      <c r="N43" s="2">
        <f>SUMIF('SSB Sysselsetting'!$Z$5:$Z$835,$A43,Uttrekk_sys_nas[2020])</f>
        <v>80699</v>
      </c>
      <c r="O43" s="2">
        <f>SUMIF('SSB Sysselsetting'!$Z$5:$Z$835,$A43,Uttrekk_sys_nas[2021])</f>
        <v>95257</v>
      </c>
      <c r="P43" s="2">
        <f>SUMIF('SSB Sysselsetting'!$Z$5:$Z$835,$A43,Uttrekk_sys_nas[2022])</f>
        <v>102735</v>
      </c>
      <c r="Q43" s="2">
        <f>SUMIF('SSB Sysselsetting'!$Z$5:$Z$835,$A43,Uttrekk_sys_nas[2023])</f>
        <v>102603</v>
      </c>
      <c r="R43" s="2">
        <f>SUMIF('SSB Sysselsetting'!$Z$5:$Z$835,$A43,Uttrekk_sys_nas[2024])</f>
        <v>104343</v>
      </c>
      <c r="T43" s="89">
        <f>sys_næring_nas[[#This Row],[2008]]/$I43*100</f>
        <v>93.001179314129587</v>
      </c>
      <c r="U43" s="89">
        <f>sys_næring_nas[[#This Row],[2009]]/$I43*100</f>
        <v>89.520451175227407</v>
      </c>
      <c r="V43" s="89">
        <f>sys_næring_nas[[#This Row],[2010]]/$I43*100</f>
        <v>90.9846689163154</v>
      </c>
      <c r="W43" s="89">
        <f>sys_næring_nas[[#This Row],[2011]]/$I43*100</f>
        <v>96.660556029097535</v>
      </c>
      <c r="X43" s="89">
        <f>sys_næring_nas[[#This Row],[2012]]/$I43*100</f>
        <v>97.30509206823676</v>
      </c>
      <c r="Y43" s="89">
        <f>sys_næring_nas[[#This Row],[2013]]/$I43*100</f>
        <v>99.872727485025052</v>
      </c>
      <c r="Z43" s="89">
        <f>sys_næring_nas[[#This Row],[2014]]/$I43*100</f>
        <v>104.53977558002406</v>
      </c>
      <c r="AA43" s="89">
        <f>sys_næring_nas[[#This Row],[2015]]/$I43*100</f>
        <v>100</v>
      </c>
      <c r="AB43" s="89">
        <f>sys_næring_nas[[#This Row],[2016]]/$I43*100</f>
        <v>104.09373795873569</v>
      </c>
      <c r="AC43" s="89">
        <f>sys_næring_nas[[#This Row],[2017]]/$I43*100</f>
        <v>108.43034456990064</v>
      </c>
      <c r="AD43" s="89">
        <f>sys_næring_nas[[#This Row],[2018]]/$I43*100</f>
        <v>110.41883166166528</v>
      </c>
      <c r="AE43" s="89">
        <f>sys_næring_nas[[#This Row],[2019]]/$I43*100</f>
        <v>113.1662832922714</v>
      </c>
      <c r="AF43" s="89">
        <f>sys_næring_nas[[#This Row],[2020]]/$I43*100</f>
        <v>94.227198953796574</v>
      </c>
      <c r="AG43" s="89">
        <f>sys_næring_nas[[#This Row],[2021]]/$I43*100</f>
        <v>111.22566934834137</v>
      </c>
      <c r="AH43" s="89">
        <f>sys_næring_nas[[#This Row],[2022]]/$I43*100</f>
        <v>119.95726445827447</v>
      </c>
      <c r="AI43" s="89">
        <f>sys_næring_nas[[#This Row],[2023]]/$I43*100</f>
        <v>119.80313627500206</v>
      </c>
      <c r="AJ43" s="89">
        <f>sys_næring_nas[[#This Row],[2024]]/$I43*100</f>
        <v>121.83482596359305</v>
      </c>
    </row>
    <row r="44" spans="1:36">
      <c r="A44" t="s">
        <v>736</v>
      </c>
      <c r="B44" s="2">
        <f>SUMIF('SSB Sysselsetting'!$Z$5:$Z$835,$A44,Uttrekk_sys_nas[2008])</f>
        <v>86896</v>
      </c>
      <c r="C44" s="2">
        <f>SUMIF('SSB Sysselsetting'!$Z$5:$Z$835,$A44,Uttrekk_sys_nas[2009])</f>
        <v>85324</v>
      </c>
      <c r="D44" s="2">
        <f>SUMIF('SSB Sysselsetting'!$Z$5:$Z$835,$A44,Uttrekk_sys_nas[2010])</f>
        <v>86508</v>
      </c>
      <c r="E44" s="2">
        <f>SUMIF('SSB Sysselsetting'!$Z$5:$Z$835,$A44,Uttrekk_sys_nas[2011])</f>
        <v>88224</v>
      </c>
      <c r="F44" s="2">
        <f>SUMIF('SSB Sysselsetting'!$Z$5:$Z$835,$A44,Uttrekk_sys_nas[2012])</f>
        <v>89847</v>
      </c>
      <c r="G44" s="2">
        <f>SUMIF('SSB Sysselsetting'!$Z$5:$Z$835,$A44,Uttrekk_sys_nas[2013])</f>
        <v>90758</v>
      </c>
      <c r="H44" s="2">
        <f>SUMIF('SSB Sysselsetting'!$Z$5:$Z$835,$A44,Uttrekk_sys_nas[2014])</f>
        <v>92273</v>
      </c>
      <c r="I44" s="2">
        <f>SUMIF('SSB Sysselsetting'!$Z$5:$Z$835,$A44,Uttrekk_sys_nas[2015])</f>
        <v>88392</v>
      </c>
      <c r="J44" s="2">
        <f>SUMIF('SSB Sysselsetting'!$Z$5:$Z$835,$A44,Uttrekk_sys_nas[2016])</f>
        <v>88390</v>
      </c>
      <c r="K44" s="2">
        <f>SUMIF('SSB Sysselsetting'!$Z$5:$Z$835,$A44,Uttrekk_sys_nas[2017])</f>
        <v>90232</v>
      </c>
      <c r="L44" s="2">
        <f>SUMIF('SSB Sysselsetting'!$Z$5:$Z$835,$A44,Uttrekk_sys_nas[2018])</f>
        <v>93811</v>
      </c>
      <c r="M44" s="2">
        <f>SUMIF('SSB Sysselsetting'!$Z$5:$Z$835,$A44,Uttrekk_sys_nas[2019])</f>
        <v>98869</v>
      </c>
      <c r="N44" s="2">
        <f>SUMIF('SSB Sysselsetting'!$Z$5:$Z$835,$A44,Uttrekk_sys_nas[2020])</f>
        <v>100977</v>
      </c>
      <c r="O44" s="2">
        <f>SUMIF('SSB Sysselsetting'!$Z$5:$Z$835,$A44,Uttrekk_sys_nas[2021])</f>
        <v>108283</v>
      </c>
      <c r="P44" s="2">
        <f>SUMIF('SSB Sysselsetting'!$Z$5:$Z$835,$A44,Uttrekk_sys_nas[2022])</f>
        <v>115610</v>
      </c>
      <c r="Q44" s="2">
        <f>SUMIF('SSB Sysselsetting'!$Z$5:$Z$835,$A44,Uttrekk_sys_nas[2023])</f>
        <v>117173</v>
      </c>
      <c r="R44" s="2">
        <f>SUMIF('SSB Sysselsetting'!$Z$5:$Z$835,$A44,Uttrekk_sys_nas[2024])</f>
        <v>116914</v>
      </c>
      <c r="T44" s="90">
        <f>sys_næring_nas[[#This Row],[2008]]/$I44*100</f>
        <v>98.307539143813912</v>
      </c>
      <c r="U44" s="90">
        <f>sys_næring_nas[[#This Row],[2009]]/$I44*100</f>
        <v>96.52909765589645</v>
      </c>
      <c r="V44" s="90">
        <f>sys_næring_nas[[#This Row],[2010]]/$I44*100</f>
        <v>97.868585392343192</v>
      </c>
      <c r="W44" s="90">
        <f>sys_næring_nas[[#This Row],[2011]]/$I44*100</f>
        <v>99.809937550909595</v>
      </c>
      <c r="X44" s="90">
        <f>sys_næring_nas[[#This Row],[2012]]/$I44*100</f>
        <v>101.6460765680152</v>
      </c>
      <c r="Y44" s="90">
        <f>sys_næring_nas[[#This Row],[2013]]/$I44*100</f>
        <v>102.67671282469001</v>
      </c>
      <c r="Z44" s="90">
        <f>sys_næring_nas[[#This Row],[2014]]/$I44*100</f>
        <v>104.39066883880895</v>
      </c>
      <c r="AA44" s="90">
        <f>sys_næring_nas[[#This Row],[2015]]/$I44*100</f>
        <v>100</v>
      </c>
      <c r="AB44" s="90">
        <f>sys_næring_nas[[#This Row],[2016]]/$I44*100</f>
        <v>99.997737351796545</v>
      </c>
      <c r="AC44" s="90">
        <f>sys_næring_nas[[#This Row],[2017]]/$I44*100</f>
        <v>102.08163634718075</v>
      </c>
      <c r="AD44" s="90">
        <f>sys_næring_nas[[#This Row],[2018]]/$I44*100</f>
        <v>106.13064530726763</v>
      </c>
      <c r="AE44" s="90">
        <f>sys_næring_nas[[#This Row],[2019]]/$I44*100</f>
        <v>111.8528826138112</v>
      </c>
      <c r="AF44" s="90">
        <f>sys_næring_nas[[#This Row],[2020]]/$I44*100</f>
        <v>114.23771382025522</v>
      </c>
      <c r="AG44" s="90">
        <f>sys_næring_nas[[#This Row],[2021]]/$I44*100</f>
        <v>122.50316770748483</v>
      </c>
      <c r="AH44" s="90">
        <f>sys_næring_nas[[#This Row],[2022]]/$I44*100</f>
        <v>130.79237940085076</v>
      </c>
      <c r="AI44" s="90">
        <f>sys_næring_nas[[#This Row],[2023]]/$I44*100</f>
        <v>132.56063897185265</v>
      </c>
      <c r="AJ44" s="90">
        <f>sys_næring_nas[[#This Row],[2024]]/$I44*100</f>
        <v>132.26762602950492</v>
      </c>
    </row>
    <row r="45" spans="1:36">
      <c r="A45" t="s">
        <v>737</v>
      </c>
      <c r="B45" s="2">
        <f>SUMIF('SSB Sysselsetting'!$Z$5:$Z$835,$A45,Uttrekk_sys_nas[2008])</f>
        <v>49666</v>
      </c>
      <c r="C45" s="2">
        <f>SUMIF('SSB Sysselsetting'!$Z$5:$Z$835,$A45,Uttrekk_sys_nas[2009])</f>
        <v>48604</v>
      </c>
      <c r="D45" s="2">
        <f>SUMIF('SSB Sysselsetting'!$Z$5:$Z$835,$A45,Uttrekk_sys_nas[2010])</f>
        <v>48118</v>
      </c>
      <c r="E45" s="2">
        <f>SUMIF('SSB Sysselsetting'!$Z$5:$Z$835,$A45,Uttrekk_sys_nas[2011])</f>
        <v>49442</v>
      </c>
      <c r="F45" s="2">
        <f>SUMIF('SSB Sysselsetting'!$Z$5:$Z$835,$A45,Uttrekk_sys_nas[2012])</f>
        <v>48792</v>
      </c>
      <c r="G45" s="2">
        <f>SUMIF('SSB Sysselsetting'!$Z$5:$Z$835,$A45,Uttrekk_sys_nas[2013])</f>
        <v>48299</v>
      </c>
      <c r="H45" s="2">
        <f>SUMIF('SSB Sysselsetting'!$Z$5:$Z$835,$A45,Uttrekk_sys_nas[2014])</f>
        <v>47569</v>
      </c>
      <c r="I45" s="2">
        <f>SUMIF('SSB Sysselsetting'!$Z$5:$Z$835,$A45,Uttrekk_sys_nas[2015])</f>
        <v>46829</v>
      </c>
      <c r="J45" s="2">
        <f>SUMIF('SSB Sysselsetting'!$Z$5:$Z$835,$A45,Uttrekk_sys_nas[2016])</f>
        <v>45739</v>
      </c>
      <c r="K45" s="2">
        <f>SUMIF('SSB Sysselsetting'!$Z$5:$Z$835,$A45,Uttrekk_sys_nas[2017])</f>
        <v>45166</v>
      </c>
      <c r="L45" s="2">
        <f>SUMIF('SSB Sysselsetting'!$Z$5:$Z$835,$A45,Uttrekk_sys_nas[2018])</f>
        <v>45583</v>
      </c>
      <c r="M45" s="2">
        <f>SUMIF('SSB Sysselsetting'!$Z$5:$Z$835,$A45,Uttrekk_sys_nas[2019])</f>
        <v>46469</v>
      </c>
      <c r="N45" s="2">
        <f>SUMIF('SSB Sysselsetting'!$Z$5:$Z$835,$A45,Uttrekk_sys_nas[2020])</f>
        <v>47539</v>
      </c>
      <c r="O45" s="2">
        <f>SUMIF('SSB Sysselsetting'!$Z$5:$Z$835,$A45,Uttrekk_sys_nas[2021])</f>
        <v>48301</v>
      </c>
      <c r="P45" s="2">
        <f>SUMIF('SSB Sysselsetting'!$Z$5:$Z$835,$A45,Uttrekk_sys_nas[2022])</f>
        <v>50130</v>
      </c>
      <c r="Q45" s="2">
        <f>SUMIF('SSB Sysselsetting'!$Z$5:$Z$835,$A45,Uttrekk_sys_nas[2023])</f>
        <v>51725</v>
      </c>
      <c r="R45" s="2">
        <f>SUMIF('SSB Sysselsetting'!$Z$5:$Z$835,$A45,Uttrekk_sys_nas[2024])</f>
        <v>53613</v>
      </c>
      <c r="T45" s="89">
        <f>sys_næring_nas[[#This Row],[2008]]/$I45*100</f>
        <v>106.05821179183839</v>
      </c>
      <c r="U45" s="89">
        <f>sys_næring_nas[[#This Row],[2009]]/$I45*100</f>
        <v>103.79038629908817</v>
      </c>
      <c r="V45" s="89">
        <f>sys_næring_nas[[#This Row],[2010]]/$I45*100</f>
        <v>102.75256785325332</v>
      </c>
      <c r="W45" s="89">
        <f>sys_næring_nas[[#This Row],[2011]]/$I45*100</f>
        <v>105.57987571803797</v>
      </c>
      <c r="X45" s="89">
        <f>sys_næring_nas[[#This Row],[2012]]/$I45*100</f>
        <v>104.19184693245637</v>
      </c>
      <c r="Y45" s="89">
        <f>sys_næring_nas[[#This Row],[2013]]/$I45*100</f>
        <v>103.13908048431529</v>
      </c>
      <c r="Z45" s="89">
        <f>sys_næring_nas[[#This Row],[2014]]/$I45*100</f>
        <v>101.58021738666211</v>
      </c>
      <c r="AA45" s="89">
        <f>sys_næring_nas[[#This Row],[2015]]/$I45*100</f>
        <v>100</v>
      </c>
      <c r="AB45" s="89">
        <f>sys_næring_nas[[#This Row],[2016]]/$I45*100</f>
        <v>97.672382498024717</v>
      </c>
      <c r="AC45" s="89">
        <f>sys_næring_nas[[#This Row],[2017]]/$I45*100</f>
        <v>96.448781737812041</v>
      </c>
      <c r="AD45" s="89">
        <f>sys_næring_nas[[#This Row],[2018]]/$I45*100</f>
        <v>97.339255589485148</v>
      </c>
      <c r="AE45" s="89">
        <f>sys_næring_nas[[#This Row],[2019]]/$I45*100</f>
        <v>99.23124559567789</v>
      </c>
      <c r="AF45" s="89">
        <f>sys_næring_nas[[#This Row],[2020]]/$I45*100</f>
        <v>101.51615451963526</v>
      </c>
      <c r="AG45" s="89">
        <f>sys_næring_nas[[#This Row],[2021]]/$I45*100</f>
        <v>103.14335134211707</v>
      </c>
      <c r="AH45" s="89">
        <f>sys_næring_nas[[#This Row],[2022]]/$I45*100</f>
        <v>107.04905080185357</v>
      </c>
      <c r="AI45" s="89">
        <f>sys_næring_nas[[#This Row],[2023]]/$I45*100</f>
        <v>110.45505989878066</v>
      </c>
      <c r="AJ45" s="89">
        <f>sys_næring_nas[[#This Row],[2024]]/$I45*100</f>
        <v>114.48674966366994</v>
      </c>
    </row>
    <row r="46" spans="1:36">
      <c r="A46" t="s">
        <v>738</v>
      </c>
      <c r="B46" s="2">
        <f>SUMIF('SSB Sysselsetting'!$Z$5:$Z$835,$A46,Uttrekk_sys_nas[2008])</f>
        <v>17961</v>
      </c>
      <c r="C46" s="2">
        <f>SUMIF('SSB Sysselsetting'!$Z$5:$Z$835,$A46,Uttrekk_sys_nas[2009])</f>
        <v>17410</v>
      </c>
      <c r="D46" s="2">
        <f>SUMIF('SSB Sysselsetting'!$Z$5:$Z$835,$A46,Uttrekk_sys_nas[2010])</f>
        <v>17981</v>
      </c>
      <c r="E46" s="2">
        <f>SUMIF('SSB Sysselsetting'!$Z$5:$Z$835,$A46,Uttrekk_sys_nas[2011])</f>
        <v>18094</v>
      </c>
      <c r="F46" s="2">
        <f>SUMIF('SSB Sysselsetting'!$Z$5:$Z$835,$A46,Uttrekk_sys_nas[2012])</f>
        <v>17882</v>
      </c>
      <c r="G46" s="2">
        <f>SUMIF('SSB Sysselsetting'!$Z$5:$Z$835,$A46,Uttrekk_sys_nas[2013])</f>
        <v>18494</v>
      </c>
      <c r="H46" s="2">
        <f>SUMIF('SSB Sysselsetting'!$Z$5:$Z$835,$A46,Uttrekk_sys_nas[2014])</f>
        <v>18365</v>
      </c>
      <c r="I46" s="2">
        <f>SUMIF('SSB Sysselsetting'!$Z$5:$Z$835,$A46,Uttrekk_sys_nas[2015])</f>
        <v>16125</v>
      </c>
      <c r="J46" s="2">
        <f>SUMIF('SSB Sysselsetting'!$Z$5:$Z$835,$A46,Uttrekk_sys_nas[2016])</f>
        <v>16279</v>
      </c>
      <c r="K46" s="2">
        <f>SUMIF('SSB Sysselsetting'!$Z$5:$Z$835,$A46,Uttrekk_sys_nas[2017])</f>
        <v>16627</v>
      </c>
      <c r="L46" s="2">
        <f>SUMIF('SSB Sysselsetting'!$Z$5:$Z$835,$A46,Uttrekk_sys_nas[2018])</f>
        <v>16990</v>
      </c>
      <c r="M46" s="2">
        <f>SUMIF('SSB Sysselsetting'!$Z$5:$Z$835,$A46,Uttrekk_sys_nas[2019])</f>
        <v>16626</v>
      </c>
      <c r="N46" s="2">
        <f>SUMIF('SSB Sysselsetting'!$Z$5:$Z$835,$A46,Uttrekk_sys_nas[2020])</f>
        <v>16265</v>
      </c>
      <c r="O46" s="2">
        <f>SUMIF('SSB Sysselsetting'!$Z$5:$Z$835,$A46,Uttrekk_sys_nas[2021])</f>
        <v>17216</v>
      </c>
      <c r="P46" s="2">
        <f>SUMIF('SSB Sysselsetting'!$Z$5:$Z$835,$A46,Uttrekk_sys_nas[2022])</f>
        <v>17548</v>
      </c>
      <c r="Q46" s="2">
        <f>SUMIF('SSB Sysselsetting'!$Z$5:$Z$835,$A46,Uttrekk_sys_nas[2023])</f>
        <v>17453</v>
      </c>
      <c r="R46" s="2">
        <f>SUMIF('SSB Sysselsetting'!$Z$5:$Z$835,$A46,Uttrekk_sys_nas[2024])</f>
        <v>16974</v>
      </c>
      <c r="T46" s="90">
        <f>sys_næring_nas[[#This Row],[2008]]/$I46*100</f>
        <v>111.38604651162791</v>
      </c>
      <c r="U46" s="90">
        <f>sys_næring_nas[[#This Row],[2009]]/$I46*100</f>
        <v>107.96899224806202</v>
      </c>
      <c r="V46" s="90">
        <f>sys_næring_nas[[#This Row],[2010]]/$I46*100</f>
        <v>111.51007751937985</v>
      </c>
      <c r="W46" s="90">
        <f>sys_næring_nas[[#This Row],[2011]]/$I46*100</f>
        <v>112.2108527131783</v>
      </c>
      <c r="X46" s="90">
        <f>sys_næring_nas[[#This Row],[2012]]/$I46*100</f>
        <v>110.89612403100774</v>
      </c>
      <c r="Y46" s="90">
        <f>sys_næring_nas[[#This Row],[2013]]/$I46*100</f>
        <v>114.69147286821706</v>
      </c>
      <c r="Z46" s="90">
        <f>sys_næring_nas[[#This Row],[2014]]/$I46*100</f>
        <v>113.89147286821706</v>
      </c>
      <c r="AA46" s="90">
        <f>sys_næring_nas[[#This Row],[2015]]/$I46*100</f>
        <v>100</v>
      </c>
      <c r="AB46" s="90">
        <f>sys_næring_nas[[#This Row],[2016]]/$I46*100</f>
        <v>100.95503875968991</v>
      </c>
      <c r="AC46" s="90">
        <f>sys_næring_nas[[#This Row],[2017]]/$I46*100</f>
        <v>103.11317829457364</v>
      </c>
      <c r="AD46" s="90">
        <f>sys_næring_nas[[#This Row],[2018]]/$I46*100</f>
        <v>105.36434108527131</v>
      </c>
      <c r="AE46" s="90">
        <f>sys_næring_nas[[#This Row],[2019]]/$I46*100</f>
        <v>103.10697674418606</v>
      </c>
      <c r="AF46" s="90">
        <f>sys_næring_nas[[#This Row],[2020]]/$I46*100</f>
        <v>100.86821705426357</v>
      </c>
      <c r="AG46" s="90">
        <f>sys_næring_nas[[#This Row],[2021]]/$I46*100</f>
        <v>106.76589147286822</v>
      </c>
      <c r="AH46" s="90">
        <f>sys_næring_nas[[#This Row],[2022]]/$I46*100</f>
        <v>108.82480620155039</v>
      </c>
      <c r="AI46" s="90">
        <f>sys_næring_nas[[#This Row],[2023]]/$I46*100</f>
        <v>108.23565891472869</v>
      </c>
      <c r="AJ46" s="90">
        <f>sys_næring_nas[[#This Row],[2024]]/$I46*100</f>
        <v>105.26511627906976</v>
      </c>
    </row>
    <row r="47" spans="1:36">
      <c r="A47" t="s">
        <v>93</v>
      </c>
      <c r="B47" s="2">
        <f>SUMIF('SSB Sysselsetting'!$Z$5:$Z$835,$A47,Uttrekk_sys_nas[2008])</f>
        <v>7513</v>
      </c>
      <c r="C47" s="2">
        <f>SUMIF('SSB Sysselsetting'!$Z$5:$Z$835,$A47,Uttrekk_sys_nas[2009])</f>
        <v>7584</v>
      </c>
      <c r="D47" s="2">
        <f>SUMIF('SSB Sysselsetting'!$Z$5:$Z$835,$A47,Uttrekk_sys_nas[2010])</f>
        <v>7616</v>
      </c>
      <c r="E47" s="2">
        <f>SUMIF('SSB Sysselsetting'!$Z$5:$Z$835,$A47,Uttrekk_sys_nas[2011])</f>
        <v>8331</v>
      </c>
      <c r="F47" s="2">
        <f>SUMIF('SSB Sysselsetting'!$Z$5:$Z$835,$A47,Uttrekk_sys_nas[2012])</f>
        <v>8487</v>
      </c>
      <c r="G47" s="2">
        <f>SUMIF('SSB Sysselsetting'!$Z$5:$Z$835,$A47,Uttrekk_sys_nas[2013])</f>
        <v>8549</v>
      </c>
      <c r="H47" s="2">
        <f>SUMIF('SSB Sysselsetting'!$Z$5:$Z$835,$A47,Uttrekk_sys_nas[2014])</f>
        <v>8631</v>
      </c>
      <c r="I47" s="2">
        <f>SUMIF('SSB Sysselsetting'!$Z$5:$Z$835,$A47,Uttrekk_sys_nas[2015])</f>
        <v>8858</v>
      </c>
      <c r="J47" s="2">
        <f>SUMIF('SSB Sysselsetting'!$Z$5:$Z$835,$A47,Uttrekk_sys_nas[2016])</f>
        <v>9175</v>
      </c>
      <c r="K47" s="2">
        <f>SUMIF('SSB Sysselsetting'!$Z$5:$Z$835,$A47,Uttrekk_sys_nas[2017])</f>
        <v>9947</v>
      </c>
      <c r="L47" s="2">
        <f>SUMIF('SSB Sysselsetting'!$Z$5:$Z$835,$A47,Uttrekk_sys_nas[2018])</f>
        <v>9765</v>
      </c>
      <c r="M47" s="2">
        <f>SUMIF('SSB Sysselsetting'!$Z$5:$Z$835,$A47,Uttrekk_sys_nas[2019])</f>
        <v>9953</v>
      </c>
      <c r="N47" s="2">
        <f>SUMIF('SSB Sysselsetting'!$Z$5:$Z$835,$A47,Uttrekk_sys_nas[2020])</f>
        <v>10125</v>
      </c>
      <c r="O47" s="2">
        <f>SUMIF('SSB Sysselsetting'!$Z$5:$Z$835,$A47,Uttrekk_sys_nas[2021])</f>
        <v>10374</v>
      </c>
      <c r="P47" s="2">
        <f>SUMIF('SSB Sysselsetting'!$Z$5:$Z$835,$A47,Uttrekk_sys_nas[2022])</f>
        <v>10659</v>
      </c>
      <c r="Q47" s="2">
        <f>SUMIF('SSB Sysselsetting'!$Z$5:$Z$835,$A47,Uttrekk_sys_nas[2023])</f>
        <v>10903</v>
      </c>
      <c r="R47" s="2">
        <f>SUMIF('SSB Sysselsetting'!$Z$5:$Z$835,$A47,Uttrekk_sys_nas[2024])</f>
        <v>11092</v>
      </c>
      <c r="T47" s="89">
        <f>sys_næring_nas[[#This Row],[2008]]/$I47*100</f>
        <v>84.815985549785495</v>
      </c>
      <c r="U47" s="89">
        <f>sys_næring_nas[[#This Row],[2009]]/$I47*100</f>
        <v>85.617520885075635</v>
      </c>
      <c r="V47" s="89">
        <f>sys_næring_nas[[#This Row],[2010]]/$I47*100</f>
        <v>85.978776247459919</v>
      </c>
      <c r="W47" s="89">
        <f>sys_næring_nas[[#This Row],[2011]]/$I47*100</f>
        <v>94.050575750733799</v>
      </c>
      <c r="X47" s="89">
        <f>sys_næring_nas[[#This Row],[2012]]/$I47*100</f>
        <v>95.811695642357193</v>
      </c>
      <c r="Y47" s="89">
        <f>sys_næring_nas[[#This Row],[2013]]/$I47*100</f>
        <v>96.511627906976756</v>
      </c>
      <c r="Z47" s="89">
        <f>sys_næring_nas[[#This Row],[2014]]/$I47*100</f>
        <v>97.43734477308648</v>
      </c>
      <c r="AA47" s="89">
        <f>sys_næring_nas[[#This Row],[2015]]/$I47*100</f>
        <v>100</v>
      </c>
      <c r="AB47" s="89">
        <f>sys_næring_nas[[#This Row],[2016]]/$I47*100</f>
        <v>103.57868593361931</v>
      </c>
      <c r="AC47" s="89">
        <f>sys_næring_nas[[#This Row],[2017]]/$I47*100</f>
        <v>112.2939715511402</v>
      </c>
      <c r="AD47" s="89">
        <f>sys_næring_nas[[#This Row],[2018]]/$I47*100</f>
        <v>110.2393316775796</v>
      </c>
      <c r="AE47" s="89">
        <f>sys_næring_nas[[#This Row],[2019]]/$I47*100</f>
        <v>112.36170693158726</v>
      </c>
      <c r="AF47" s="89">
        <f>sys_næring_nas[[#This Row],[2020]]/$I47*100</f>
        <v>114.30345450440281</v>
      </c>
      <c r="AG47" s="89">
        <f>sys_næring_nas[[#This Row],[2021]]/$I47*100</f>
        <v>117.11447279295552</v>
      </c>
      <c r="AH47" s="89">
        <f>sys_næring_nas[[#This Row],[2022]]/$I47*100</f>
        <v>120.33190336419055</v>
      </c>
      <c r="AI47" s="89">
        <f>sys_næring_nas[[#This Row],[2023]]/$I47*100</f>
        <v>123.08647550237073</v>
      </c>
      <c r="AJ47" s="89">
        <f>sys_næring_nas[[#This Row],[2024]]/$I47*100</f>
        <v>125.22013998645292</v>
      </c>
    </row>
    <row r="48" spans="1:36">
      <c r="A48" t="s">
        <v>739</v>
      </c>
      <c r="B48" s="2">
        <f>SUMIF('SSB Sysselsetting'!$Z$5:$Z$835,$A48,Uttrekk_sys_nas[2008])</f>
        <v>122622</v>
      </c>
      <c r="C48" s="2">
        <f>SUMIF('SSB Sysselsetting'!$Z$5:$Z$835,$A48,Uttrekk_sys_nas[2009])</f>
        <v>122259</v>
      </c>
      <c r="D48" s="2">
        <f>SUMIF('SSB Sysselsetting'!$Z$5:$Z$835,$A48,Uttrekk_sys_nas[2010])</f>
        <v>123068</v>
      </c>
      <c r="E48" s="2">
        <f>SUMIF('SSB Sysselsetting'!$Z$5:$Z$835,$A48,Uttrekk_sys_nas[2011])</f>
        <v>127442</v>
      </c>
      <c r="F48" s="2">
        <f>SUMIF('SSB Sysselsetting'!$Z$5:$Z$835,$A48,Uttrekk_sys_nas[2012])</f>
        <v>132701</v>
      </c>
      <c r="G48" s="2">
        <f>SUMIF('SSB Sysselsetting'!$Z$5:$Z$835,$A48,Uttrekk_sys_nas[2013])</f>
        <v>137125</v>
      </c>
      <c r="H48" s="2">
        <f>SUMIF('SSB Sysselsetting'!$Z$5:$Z$835,$A48,Uttrekk_sys_nas[2014])</f>
        <v>138782</v>
      </c>
      <c r="I48" s="2">
        <f>SUMIF('SSB Sysselsetting'!$Z$5:$Z$835,$A48,Uttrekk_sys_nas[2015])</f>
        <v>137025</v>
      </c>
      <c r="J48" s="2">
        <f>SUMIF('SSB Sysselsetting'!$Z$5:$Z$835,$A48,Uttrekk_sys_nas[2016])</f>
        <v>136726</v>
      </c>
      <c r="K48" s="2">
        <f>SUMIF('SSB Sysselsetting'!$Z$5:$Z$835,$A48,Uttrekk_sys_nas[2017])</f>
        <v>139703</v>
      </c>
      <c r="L48" s="2">
        <f>SUMIF('SSB Sysselsetting'!$Z$5:$Z$835,$A48,Uttrekk_sys_nas[2018])</f>
        <v>144561</v>
      </c>
      <c r="M48" s="2">
        <f>SUMIF('SSB Sysselsetting'!$Z$5:$Z$835,$A48,Uttrekk_sys_nas[2019])</f>
        <v>148118</v>
      </c>
      <c r="N48" s="2">
        <f>SUMIF('SSB Sysselsetting'!$Z$5:$Z$835,$A48,Uttrekk_sys_nas[2020])</f>
        <v>146858</v>
      </c>
      <c r="O48" s="2">
        <f>SUMIF('SSB Sysselsetting'!$Z$5:$Z$835,$A48,Uttrekk_sys_nas[2021])</f>
        <v>153464</v>
      </c>
      <c r="P48" s="2">
        <f>SUMIF('SSB Sysselsetting'!$Z$5:$Z$835,$A48,Uttrekk_sys_nas[2022])</f>
        <v>161311</v>
      </c>
      <c r="Q48" s="2">
        <f>SUMIF('SSB Sysselsetting'!$Z$5:$Z$835,$A48,Uttrekk_sys_nas[2023])</f>
        <v>165645</v>
      </c>
      <c r="R48" s="2">
        <f>SUMIF('SSB Sysselsetting'!$Z$5:$Z$835,$A48,Uttrekk_sys_nas[2024])</f>
        <v>167240</v>
      </c>
      <c r="T48" s="90">
        <f>sys_næring_nas[[#This Row],[2008]]/$I48*100</f>
        <v>89.488779419813909</v>
      </c>
      <c r="U48" s="90">
        <f>sys_næring_nas[[#This Row],[2009]]/$I48*100</f>
        <v>89.223864258347021</v>
      </c>
      <c r="V48" s="90">
        <f>sys_næring_nas[[#This Row],[2010]]/$I48*100</f>
        <v>89.814267469439883</v>
      </c>
      <c r="W48" s="90">
        <f>sys_næring_nas[[#This Row],[2011]]/$I48*100</f>
        <v>93.006385696040866</v>
      </c>
      <c r="X48" s="90">
        <f>sys_næring_nas[[#This Row],[2012]]/$I48*100</f>
        <v>96.844371465061116</v>
      </c>
      <c r="Y48" s="90">
        <f>sys_næring_nas[[#This Row],[2013]]/$I48*100</f>
        <v>100.0729793833242</v>
      </c>
      <c r="Z48" s="90">
        <f>sys_næring_nas[[#This Row],[2014]]/$I48*100</f>
        <v>101.28224776500639</v>
      </c>
      <c r="AA48" s="90">
        <f>sys_næring_nas[[#This Row],[2015]]/$I48*100</f>
        <v>100</v>
      </c>
      <c r="AB48" s="90">
        <f>sys_næring_nas[[#This Row],[2016]]/$I48*100</f>
        <v>99.781791643860601</v>
      </c>
      <c r="AC48" s="90">
        <f>sys_næring_nas[[#This Row],[2017]]/$I48*100</f>
        <v>101.95438788542236</v>
      </c>
      <c r="AD48" s="90">
        <f>sys_næring_nas[[#This Row],[2018]]/$I48*100</f>
        <v>105.49972632731253</v>
      </c>
      <c r="AE48" s="90">
        <f>sys_næring_nas[[#This Row],[2019]]/$I48*100</f>
        <v>108.09560299215472</v>
      </c>
      <c r="AF48" s="90">
        <f>sys_næring_nas[[#This Row],[2020]]/$I48*100</f>
        <v>107.17606276226965</v>
      </c>
      <c r="AG48" s="90">
        <f>sys_næring_nas[[#This Row],[2021]]/$I48*100</f>
        <v>111.99708082466704</v>
      </c>
      <c r="AH48" s="90">
        <f>sys_næring_nas[[#This Row],[2022]]/$I48*100</f>
        <v>117.72377303411785</v>
      </c>
      <c r="AI48" s="90">
        <f>sys_næring_nas[[#This Row],[2023]]/$I48*100</f>
        <v>120.88669950738917</v>
      </c>
      <c r="AJ48" s="90">
        <f>sys_næring_nas[[#This Row],[2024]]/$I48*100</f>
        <v>122.05072067141032</v>
      </c>
    </row>
    <row r="49" spans="1:36">
      <c r="A49" t="s">
        <v>740</v>
      </c>
      <c r="B49" s="2">
        <f>SUMIF('SSB Sysselsetting'!$Z$5:$Z$835,$A49,Uttrekk_sys_nas[2008])</f>
        <v>129963</v>
      </c>
      <c r="C49" s="2">
        <f>SUMIF('SSB Sysselsetting'!$Z$5:$Z$835,$A49,Uttrekk_sys_nas[2009])</f>
        <v>119496</v>
      </c>
      <c r="D49" s="2">
        <f>SUMIF('SSB Sysselsetting'!$Z$5:$Z$835,$A49,Uttrekk_sys_nas[2010])</f>
        <v>120948</v>
      </c>
      <c r="E49" s="2">
        <f>SUMIF('SSB Sysselsetting'!$Z$5:$Z$835,$A49,Uttrekk_sys_nas[2011])</f>
        <v>128040</v>
      </c>
      <c r="F49" s="2">
        <f>SUMIF('SSB Sysselsetting'!$Z$5:$Z$835,$A49,Uttrekk_sys_nas[2012])</f>
        <v>133517</v>
      </c>
      <c r="G49" s="2">
        <f>SUMIF('SSB Sysselsetting'!$Z$5:$Z$835,$A49,Uttrekk_sys_nas[2013])</f>
        <v>132369</v>
      </c>
      <c r="H49" s="2">
        <f>SUMIF('SSB Sysselsetting'!$Z$5:$Z$835,$A49,Uttrekk_sys_nas[2014])</f>
        <v>133973</v>
      </c>
      <c r="I49" s="2">
        <f>SUMIF('SSB Sysselsetting'!$Z$5:$Z$835,$A49,Uttrekk_sys_nas[2015])</f>
        <v>120874</v>
      </c>
      <c r="J49" s="2">
        <f>SUMIF('SSB Sysselsetting'!$Z$5:$Z$835,$A49,Uttrekk_sys_nas[2016])</f>
        <v>125909</v>
      </c>
      <c r="K49" s="2">
        <f>SUMIF('SSB Sysselsetting'!$Z$5:$Z$835,$A49,Uttrekk_sys_nas[2017])</f>
        <v>131346</v>
      </c>
      <c r="L49" s="2">
        <f>SUMIF('SSB Sysselsetting'!$Z$5:$Z$835,$A49,Uttrekk_sys_nas[2018])</f>
        <v>135170</v>
      </c>
      <c r="M49" s="2">
        <f>SUMIF('SSB Sysselsetting'!$Z$5:$Z$835,$A49,Uttrekk_sys_nas[2019])</f>
        <v>133961</v>
      </c>
      <c r="N49" s="2">
        <f>SUMIF('SSB Sysselsetting'!$Z$5:$Z$835,$A49,Uttrekk_sys_nas[2020])</f>
        <v>126061</v>
      </c>
      <c r="O49" s="2">
        <f>SUMIF('SSB Sysselsetting'!$Z$5:$Z$835,$A49,Uttrekk_sys_nas[2021])</f>
        <v>134945</v>
      </c>
      <c r="P49" s="2">
        <f>SUMIF('SSB Sysselsetting'!$Z$5:$Z$835,$A49,Uttrekk_sys_nas[2022])</f>
        <v>135934</v>
      </c>
      <c r="Q49" s="2">
        <f>SUMIF('SSB Sysselsetting'!$Z$5:$Z$835,$A49,Uttrekk_sys_nas[2023])</f>
        <v>131097</v>
      </c>
      <c r="R49" s="2">
        <f>SUMIF('SSB Sysselsetting'!$Z$5:$Z$835,$A49,Uttrekk_sys_nas[2024])</f>
        <v>128927</v>
      </c>
      <c r="T49" s="89">
        <f>sys_næring_nas[[#This Row],[2008]]/$I49*100</f>
        <v>107.51940036732466</v>
      </c>
      <c r="U49" s="89">
        <f>sys_næring_nas[[#This Row],[2009]]/$I49*100</f>
        <v>98.859969885996989</v>
      </c>
      <c r="V49" s="89">
        <f>sys_næring_nas[[#This Row],[2010]]/$I49*100</f>
        <v>100.06122077535284</v>
      </c>
      <c r="W49" s="89">
        <f>sys_næring_nas[[#This Row],[2011]]/$I49*100</f>
        <v>105.92848751592567</v>
      </c>
      <c r="X49" s="89">
        <f>sys_næring_nas[[#This Row],[2012]]/$I49*100</f>
        <v>110.45965219981137</v>
      </c>
      <c r="Y49" s="89">
        <f>sys_næring_nas[[#This Row],[2013]]/$I49*100</f>
        <v>109.50990287406721</v>
      </c>
      <c r="Z49" s="89">
        <f>sys_næring_nas[[#This Row],[2014]]/$I49*100</f>
        <v>110.83690454522892</v>
      </c>
      <c r="AA49" s="89">
        <f>sys_næring_nas[[#This Row],[2015]]/$I49*100</f>
        <v>100</v>
      </c>
      <c r="AB49" s="89">
        <f>sys_næring_nas[[#This Row],[2016]]/$I49*100</f>
        <v>104.1654946473187</v>
      </c>
      <c r="AC49" s="89">
        <f>sys_næring_nas[[#This Row],[2017]]/$I49*100</f>
        <v>108.66356702020286</v>
      </c>
      <c r="AD49" s="89">
        <f>sys_næring_nas[[#This Row],[2018]]/$I49*100</f>
        <v>111.82719195194997</v>
      </c>
      <c r="AE49" s="89">
        <f>sys_næring_nas[[#This Row],[2019]]/$I49*100</f>
        <v>110.82697685192846</v>
      </c>
      <c r="AF49" s="89">
        <f>sys_næring_nas[[#This Row],[2020]]/$I49*100</f>
        <v>104.29124542912453</v>
      </c>
      <c r="AG49" s="89">
        <f>sys_næring_nas[[#This Row],[2021]]/$I49*100</f>
        <v>111.64104770256631</v>
      </c>
      <c r="AH49" s="89">
        <f>sys_næring_nas[[#This Row],[2022]]/$I49*100</f>
        <v>112.45925509207935</v>
      </c>
      <c r="AI49" s="89">
        <f>sys_næring_nas[[#This Row],[2023]]/$I49*100</f>
        <v>108.45756738421828</v>
      </c>
      <c r="AJ49" s="89">
        <f>sys_næring_nas[[#This Row],[2024]]/$I49*100</f>
        <v>106.66230951238479</v>
      </c>
    </row>
    <row r="50" spans="1:36">
      <c r="A50" t="s">
        <v>741</v>
      </c>
      <c r="B50" s="2">
        <f>SUMIF('SSB Sysselsetting'!$Z$5:$Z$835,$A50,Uttrekk_sys_nas[2008])</f>
        <v>141294</v>
      </c>
      <c r="C50" s="2">
        <f>SUMIF('SSB Sysselsetting'!$Z$5:$Z$835,$A50,Uttrekk_sys_nas[2009])</f>
        <v>149027</v>
      </c>
      <c r="D50" s="2">
        <f>SUMIF('SSB Sysselsetting'!$Z$5:$Z$835,$A50,Uttrekk_sys_nas[2010])</f>
        <v>150920</v>
      </c>
      <c r="E50" s="2">
        <f>SUMIF('SSB Sysselsetting'!$Z$5:$Z$835,$A50,Uttrekk_sys_nas[2011])</f>
        <v>153873</v>
      </c>
      <c r="F50" s="2">
        <f>SUMIF('SSB Sysselsetting'!$Z$5:$Z$835,$A50,Uttrekk_sys_nas[2012])</f>
        <v>158029</v>
      </c>
      <c r="G50" s="2">
        <f>SUMIF('SSB Sysselsetting'!$Z$5:$Z$835,$A50,Uttrekk_sys_nas[2013])</f>
        <v>161013</v>
      </c>
      <c r="H50" s="2">
        <f>SUMIF('SSB Sysselsetting'!$Z$5:$Z$835,$A50,Uttrekk_sys_nas[2014])</f>
        <v>163576</v>
      </c>
      <c r="I50" s="2">
        <f>SUMIF('SSB Sysselsetting'!$Z$5:$Z$835,$A50,Uttrekk_sys_nas[2015])</f>
        <v>162509</v>
      </c>
      <c r="J50" s="2">
        <f>SUMIF('SSB Sysselsetting'!$Z$5:$Z$835,$A50,Uttrekk_sys_nas[2016])</f>
        <v>164981</v>
      </c>
      <c r="K50" s="2">
        <f>SUMIF('SSB Sysselsetting'!$Z$5:$Z$835,$A50,Uttrekk_sys_nas[2017])</f>
        <v>167123</v>
      </c>
      <c r="L50" s="2">
        <f>SUMIF('SSB Sysselsetting'!$Z$5:$Z$835,$A50,Uttrekk_sys_nas[2018])</f>
        <v>167901</v>
      </c>
      <c r="M50" s="2">
        <f>SUMIF('SSB Sysselsetting'!$Z$5:$Z$835,$A50,Uttrekk_sys_nas[2019])</f>
        <v>168296</v>
      </c>
      <c r="N50" s="2">
        <f>SUMIF('SSB Sysselsetting'!$Z$5:$Z$835,$A50,Uttrekk_sys_nas[2020])</f>
        <v>171734</v>
      </c>
      <c r="O50" s="2">
        <f>SUMIF('SSB Sysselsetting'!$Z$5:$Z$835,$A50,Uttrekk_sys_nas[2021])</f>
        <v>174666</v>
      </c>
      <c r="P50" s="2">
        <f>SUMIF('SSB Sysselsetting'!$Z$5:$Z$835,$A50,Uttrekk_sys_nas[2022])</f>
        <v>174970</v>
      </c>
      <c r="Q50" s="2">
        <f>SUMIF('SSB Sysselsetting'!$Z$5:$Z$835,$A50,Uttrekk_sys_nas[2023])</f>
        <v>176245</v>
      </c>
      <c r="R50" s="2">
        <f>SUMIF('SSB Sysselsetting'!$Z$5:$Z$835,$A50,Uttrekk_sys_nas[2024])</f>
        <v>179805</v>
      </c>
      <c r="T50" s="90">
        <f>sys_næring_nas[[#This Row],[2008]]/$I50*100</f>
        <v>86.945338412026402</v>
      </c>
      <c r="U50" s="90">
        <f>sys_næring_nas[[#This Row],[2009]]/$I50*100</f>
        <v>91.703844094788593</v>
      </c>
      <c r="V50" s="90">
        <f>sys_næring_nas[[#This Row],[2010]]/$I50*100</f>
        <v>92.868702656468258</v>
      </c>
      <c r="W50" s="90">
        <f>sys_næring_nas[[#This Row],[2011]]/$I50*100</f>
        <v>94.685832784645768</v>
      </c>
      <c r="X50" s="90">
        <f>sys_næring_nas[[#This Row],[2012]]/$I50*100</f>
        <v>97.243229605744901</v>
      </c>
      <c r="Y50" s="90">
        <f>sys_næring_nas[[#This Row],[2013]]/$I50*100</f>
        <v>99.079435600489816</v>
      </c>
      <c r="Z50" s="90">
        <f>sys_næring_nas[[#This Row],[2014]]/$I50*100</f>
        <v>100.65657902023888</v>
      </c>
      <c r="AA50" s="90">
        <f>sys_næring_nas[[#This Row],[2015]]/$I50*100</f>
        <v>100</v>
      </c>
      <c r="AB50" s="90">
        <f>sys_næring_nas[[#This Row],[2016]]/$I50*100</f>
        <v>101.52114652111575</v>
      </c>
      <c r="AC50" s="90">
        <f>sys_næring_nas[[#This Row],[2017]]/$I50*100</f>
        <v>102.83922736586896</v>
      </c>
      <c r="AD50" s="90">
        <f>sys_næring_nas[[#This Row],[2018]]/$I50*100</f>
        <v>103.31797008165702</v>
      </c>
      <c r="AE50" s="90">
        <f>sys_næring_nas[[#This Row],[2019]]/$I50*100</f>
        <v>103.56103354275763</v>
      </c>
      <c r="AF50" s="90">
        <f>sys_næring_nas[[#This Row],[2020]]/$I50*100</f>
        <v>105.67660868013465</v>
      </c>
      <c r="AG50" s="90">
        <f>sys_næring_nas[[#This Row],[2021]]/$I50*100</f>
        <v>107.48081644708908</v>
      </c>
      <c r="AH50" s="90">
        <f>sys_næring_nas[[#This Row],[2022]]/$I50*100</f>
        <v>107.66788300955639</v>
      </c>
      <c r="AI50" s="90">
        <f>sys_næring_nas[[#This Row],[2023]]/$I50*100</f>
        <v>108.45245494095713</v>
      </c>
      <c r="AJ50" s="90">
        <f>sys_næring_nas[[#This Row],[2024]]/$I50*100</f>
        <v>110.64310284353482</v>
      </c>
    </row>
    <row r="51" spans="1:36">
      <c r="A51" t="s">
        <v>85</v>
      </c>
      <c r="B51" s="2">
        <f>SUMIF('SSB Sysselsetting'!$Z$5:$Z$835,$A51,Uttrekk_sys_nas[2008])</f>
        <v>194587</v>
      </c>
      <c r="C51" s="2">
        <f>SUMIF('SSB Sysselsetting'!$Z$5:$Z$835,$A51,Uttrekk_sys_nas[2009])</f>
        <v>196495</v>
      </c>
      <c r="D51" s="2">
        <f>SUMIF('SSB Sysselsetting'!$Z$5:$Z$835,$A51,Uttrekk_sys_nas[2010])</f>
        <v>200622</v>
      </c>
      <c r="E51" s="2">
        <f>SUMIF('SSB Sysselsetting'!$Z$5:$Z$835,$A51,Uttrekk_sys_nas[2011])</f>
        <v>203183</v>
      </c>
      <c r="F51" s="2">
        <f>SUMIF('SSB Sysselsetting'!$Z$5:$Z$835,$A51,Uttrekk_sys_nas[2012])</f>
        <v>203144</v>
      </c>
      <c r="G51" s="2">
        <f>SUMIF('SSB Sysselsetting'!$Z$5:$Z$835,$A51,Uttrekk_sys_nas[2013])</f>
        <v>205726</v>
      </c>
      <c r="H51" s="2">
        <f>SUMIF('SSB Sysselsetting'!$Z$5:$Z$835,$A51,Uttrekk_sys_nas[2014])</f>
        <v>208645</v>
      </c>
      <c r="I51" s="2">
        <f>SUMIF('SSB Sysselsetting'!$Z$5:$Z$835,$A51,Uttrekk_sys_nas[2015])</f>
        <v>209116</v>
      </c>
      <c r="J51" s="2">
        <f>SUMIF('SSB Sysselsetting'!$Z$5:$Z$835,$A51,Uttrekk_sys_nas[2016])</f>
        <v>213253</v>
      </c>
      <c r="K51" s="2">
        <f>SUMIF('SSB Sysselsetting'!$Z$5:$Z$835,$A51,Uttrekk_sys_nas[2017])</f>
        <v>217290</v>
      </c>
      <c r="L51" s="2">
        <f>SUMIF('SSB Sysselsetting'!$Z$5:$Z$835,$A51,Uttrekk_sys_nas[2018])</f>
        <v>220313</v>
      </c>
      <c r="M51" s="2">
        <f>SUMIF('SSB Sysselsetting'!$Z$5:$Z$835,$A51,Uttrekk_sys_nas[2019])</f>
        <v>223923</v>
      </c>
      <c r="N51" s="2">
        <f>SUMIF('SSB Sysselsetting'!$Z$5:$Z$835,$A51,Uttrekk_sys_nas[2020])</f>
        <v>225678</v>
      </c>
      <c r="O51" s="2">
        <f>SUMIF('SSB Sysselsetting'!$Z$5:$Z$835,$A51,Uttrekk_sys_nas[2021])</f>
        <v>229275</v>
      </c>
      <c r="P51" s="2">
        <f>SUMIF('SSB Sysselsetting'!$Z$5:$Z$835,$A51,Uttrekk_sys_nas[2022])</f>
        <v>231959</v>
      </c>
      <c r="Q51" s="2">
        <f>SUMIF('SSB Sysselsetting'!$Z$5:$Z$835,$A51,Uttrekk_sys_nas[2023])</f>
        <v>235198</v>
      </c>
      <c r="R51" s="2">
        <f>SUMIF('SSB Sysselsetting'!$Z$5:$Z$835,$A51,Uttrekk_sys_nas[2024])</f>
        <v>234468</v>
      </c>
      <c r="T51" s="89">
        <f>sys_næring_nas[[#This Row],[2008]]/$I51*100</f>
        <v>93.052181564299246</v>
      </c>
      <c r="U51" s="89">
        <f>sys_næring_nas[[#This Row],[2009]]/$I51*100</f>
        <v>93.964593813959723</v>
      </c>
      <c r="V51" s="89">
        <f>sys_næring_nas[[#This Row],[2010]]/$I51*100</f>
        <v>95.938139597161381</v>
      </c>
      <c r="W51" s="89">
        <f>sys_næring_nas[[#This Row],[2011]]/$I51*100</f>
        <v>97.162818722622845</v>
      </c>
      <c r="X51" s="89">
        <f>sys_næring_nas[[#This Row],[2012]]/$I51*100</f>
        <v>97.14416878670211</v>
      </c>
      <c r="Y51" s="89">
        <f>sys_næring_nas[[#This Row],[2013]]/$I51*100</f>
        <v>98.378890185351679</v>
      </c>
      <c r="Z51" s="89">
        <f>sys_næring_nas[[#This Row],[2014]]/$I51*100</f>
        <v>99.774766158495765</v>
      </c>
      <c r="AA51" s="89">
        <f>sys_næring_nas[[#This Row],[2015]]/$I51*100</f>
        <v>100</v>
      </c>
      <c r="AB51" s="89">
        <f>sys_næring_nas[[#This Row],[2016]]/$I51*100</f>
        <v>101.97832781805315</v>
      </c>
      <c r="AC51" s="89">
        <f>sys_næring_nas[[#This Row],[2017]]/$I51*100</f>
        <v>103.90883528759159</v>
      </c>
      <c r="AD51" s="89">
        <f>sys_næring_nas[[#This Row],[2018]]/$I51*100</f>
        <v>105.35444442319096</v>
      </c>
      <c r="AE51" s="89">
        <f>sys_næring_nas[[#This Row],[2019]]/$I51*100</f>
        <v>107.08075900457163</v>
      </c>
      <c r="AF51" s="89">
        <f>sys_næring_nas[[#This Row],[2020]]/$I51*100</f>
        <v>107.9200061210046</v>
      </c>
      <c r="AG51" s="89">
        <f>sys_næring_nas[[#This Row],[2021]]/$I51*100</f>
        <v>109.64010405707836</v>
      </c>
      <c r="AH51" s="89">
        <f>sys_næring_nas[[#This Row],[2022]]/$I51*100</f>
        <v>110.92360221121291</v>
      </c>
      <c r="AI51" s="89">
        <f>sys_næring_nas[[#This Row],[2023]]/$I51*100</f>
        <v>112.47250329960406</v>
      </c>
      <c r="AJ51" s="89">
        <f>sys_næring_nas[[#This Row],[2024]]/$I51*100</f>
        <v>112.12341475544673</v>
      </c>
    </row>
    <row r="52" spans="1:36">
      <c r="A52" t="s">
        <v>742</v>
      </c>
      <c r="B52" s="2">
        <f>SUMIF('SSB Sysselsetting'!$Z$5:$Z$835,$A52,Uttrekk_sys_nas[2008])</f>
        <v>477683</v>
      </c>
      <c r="C52" s="2">
        <f>SUMIF('SSB Sysselsetting'!$Z$5:$Z$835,$A52,Uttrekk_sys_nas[2009])</f>
        <v>490087</v>
      </c>
      <c r="D52" s="2">
        <f>SUMIF('SSB Sysselsetting'!$Z$5:$Z$835,$A52,Uttrekk_sys_nas[2010])</f>
        <v>499671</v>
      </c>
      <c r="E52" s="2">
        <f>SUMIF('SSB Sysselsetting'!$Z$5:$Z$835,$A52,Uttrekk_sys_nas[2011])</f>
        <v>510209</v>
      </c>
      <c r="F52" s="2">
        <f>SUMIF('SSB Sysselsetting'!$Z$5:$Z$835,$A52,Uttrekk_sys_nas[2012])</f>
        <v>510774</v>
      </c>
      <c r="G52" s="2">
        <f>SUMIF('SSB Sysselsetting'!$Z$5:$Z$835,$A52,Uttrekk_sys_nas[2013])</f>
        <v>517274</v>
      </c>
      <c r="H52" s="2">
        <f>SUMIF('SSB Sysselsetting'!$Z$5:$Z$835,$A52,Uttrekk_sys_nas[2014])</f>
        <v>525398</v>
      </c>
      <c r="I52" s="2">
        <f>SUMIF('SSB Sysselsetting'!$Z$5:$Z$835,$A52,Uttrekk_sys_nas[2015])</f>
        <v>532305</v>
      </c>
      <c r="J52" s="2">
        <f>SUMIF('SSB Sysselsetting'!$Z$5:$Z$835,$A52,Uttrekk_sys_nas[2016])</f>
        <v>541351</v>
      </c>
      <c r="K52" s="2">
        <f>SUMIF('SSB Sysselsetting'!$Z$5:$Z$835,$A52,Uttrekk_sys_nas[2017])</f>
        <v>546867</v>
      </c>
      <c r="L52" s="2">
        <f>SUMIF('SSB Sysselsetting'!$Z$5:$Z$835,$A52,Uttrekk_sys_nas[2018])</f>
        <v>553162</v>
      </c>
      <c r="M52" s="2">
        <f>SUMIF('SSB Sysselsetting'!$Z$5:$Z$835,$A52,Uttrekk_sys_nas[2019])</f>
        <v>558018</v>
      </c>
      <c r="N52" s="2">
        <f>SUMIF('SSB Sysselsetting'!$Z$5:$Z$835,$A52,Uttrekk_sys_nas[2020])</f>
        <v>563028</v>
      </c>
      <c r="O52" s="2">
        <f>SUMIF('SSB Sysselsetting'!$Z$5:$Z$835,$A52,Uttrekk_sys_nas[2021])</f>
        <v>573004</v>
      </c>
      <c r="P52" s="2">
        <f>SUMIF('SSB Sysselsetting'!$Z$5:$Z$835,$A52,Uttrekk_sys_nas[2022])</f>
        <v>578212</v>
      </c>
      <c r="Q52" s="2">
        <f>SUMIF('SSB Sysselsetting'!$Z$5:$Z$835,$A52,Uttrekk_sys_nas[2023])</f>
        <v>587355</v>
      </c>
      <c r="R52" s="2">
        <f>SUMIF('SSB Sysselsetting'!$Z$5:$Z$835,$A52,Uttrekk_sys_nas[2024])</f>
        <v>594497</v>
      </c>
      <c r="T52" s="90">
        <f>sys_næring_nas[[#This Row],[2008]]/$I52*100</f>
        <v>89.738589718300602</v>
      </c>
      <c r="U52" s="90">
        <f>sys_næring_nas[[#This Row],[2009]]/$I52*100</f>
        <v>92.068832718084565</v>
      </c>
      <c r="V52" s="90">
        <f>sys_næring_nas[[#This Row],[2010]]/$I52*100</f>
        <v>93.869304252261387</v>
      </c>
      <c r="W52" s="90">
        <f>sys_næring_nas[[#This Row],[2011]]/$I52*100</f>
        <v>95.848996346079787</v>
      </c>
      <c r="X52" s="90">
        <f>sys_næring_nas[[#This Row],[2012]]/$I52*100</f>
        <v>95.95513850142305</v>
      </c>
      <c r="Y52" s="90">
        <f>sys_næring_nas[[#This Row],[2013]]/$I52*100</f>
        <v>97.176242943425294</v>
      </c>
      <c r="Z52" s="90">
        <f>sys_næring_nas[[#This Row],[2014]]/$I52*100</f>
        <v>98.702435633706244</v>
      </c>
      <c r="AA52" s="90">
        <f>sys_næring_nas[[#This Row],[2015]]/$I52*100</f>
        <v>100</v>
      </c>
      <c r="AB52" s="90">
        <f>sys_næring_nas[[#This Row],[2016]]/$I52*100</f>
        <v>101.69940165882343</v>
      </c>
      <c r="AC52" s="90">
        <f>sys_næring_nas[[#This Row],[2017]]/$I52*100</f>
        <v>102.7356496745287</v>
      </c>
      <c r="AD52" s="90">
        <f>sys_næring_nas[[#This Row],[2018]]/$I52*100</f>
        <v>103.91824236105241</v>
      </c>
      <c r="AE52" s="90">
        <f>sys_næring_nas[[#This Row],[2019]]/$I52*100</f>
        <v>104.830501310339</v>
      </c>
      <c r="AF52" s="90">
        <f>sys_næring_nas[[#This Row],[2020]]/$I52*100</f>
        <v>105.77169104178996</v>
      </c>
      <c r="AG52" s="90">
        <f>sys_næring_nas[[#This Row],[2021]]/$I52*100</f>
        <v>107.64580456693061</v>
      </c>
      <c r="AH52" s="90">
        <f>sys_næring_nas[[#This Row],[2022]]/$I52*100</f>
        <v>108.62419101830719</v>
      </c>
      <c r="AI52" s="90">
        <f>sys_næring_nas[[#This Row],[2023]]/$I52*100</f>
        <v>110.3418153126497</v>
      </c>
      <c r="AJ52" s="90">
        <f>sys_næring_nas[[#This Row],[2024]]/$I52*100</f>
        <v>111.68352730107738</v>
      </c>
    </row>
    <row r="53" spans="1:36">
      <c r="A53" t="s">
        <v>743</v>
      </c>
      <c r="B53" s="2">
        <f>SUMIF('SSB Sysselsetting'!$Z$5:$Z$835,$A53,Uttrekk_sys_nas[2008])</f>
        <v>88254</v>
      </c>
      <c r="C53" s="2">
        <f>SUMIF('SSB Sysselsetting'!$Z$5:$Z$835,$A53,Uttrekk_sys_nas[2009])</f>
        <v>91200</v>
      </c>
      <c r="D53" s="2">
        <f>SUMIF('SSB Sysselsetting'!$Z$5:$Z$835,$A53,Uttrekk_sys_nas[2010])</f>
        <v>92351</v>
      </c>
      <c r="E53" s="2">
        <f>SUMIF('SSB Sysselsetting'!$Z$5:$Z$835,$A53,Uttrekk_sys_nas[2011])</f>
        <v>94139</v>
      </c>
      <c r="F53" s="2">
        <f>SUMIF('SSB Sysselsetting'!$Z$5:$Z$835,$A53,Uttrekk_sys_nas[2012])</f>
        <v>95008</v>
      </c>
      <c r="G53" s="2">
        <f>SUMIF('SSB Sysselsetting'!$Z$5:$Z$835,$A53,Uttrekk_sys_nas[2013])</f>
        <v>96766</v>
      </c>
      <c r="H53" s="2">
        <f>SUMIF('SSB Sysselsetting'!$Z$5:$Z$835,$A53,Uttrekk_sys_nas[2014])</f>
        <v>98627</v>
      </c>
      <c r="I53" s="2">
        <f>SUMIF('SSB Sysselsetting'!$Z$5:$Z$835,$A53,Uttrekk_sys_nas[2015])</f>
        <v>99748</v>
      </c>
      <c r="J53" s="2">
        <f>SUMIF('SSB Sysselsetting'!$Z$5:$Z$835,$A53,Uttrekk_sys_nas[2016])</f>
        <v>102727</v>
      </c>
      <c r="K53" s="2">
        <f>SUMIF('SSB Sysselsetting'!$Z$5:$Z$835,$A53,Uttrekk_sys_nas[2017])</f>
        <v>105786</v>
      </c>
      <c r="L53" s="2">
        <f>SUMIF('SSB Sysselsetting'!$Z$5:$Z$835,$A53,Uttrekk_sys_nas[2018])</f>
        <v>108881</v>
      </c>
      <c r="M53" s="2">
        <f>SUMIF('SSB Sysselsetting'!$Z$5:$Z$835,$A53,Uttrekk_sys_nas[2019])</f>
        <v>110700</v>
      </c>
      <c r="N53" s="2">
        <f>SUMIF('SSB Sysselsetting'!$Z$5:$Z$835,$A53,Uttrekk_sys_nas[2020])</f>
        <v>108314</v>
      </c>
      <c r="O53" s="2">
        <f>SUMIF('SSB Sysselsetting'!$Z$5:$Z$835,$A53,Uttrekk_sys_nas[2021])</f>
        <v>113263</v>
      </c>
      <c r="P53" s="2">
        <f>SUMIF('SSB Sysselsetting'!$Z$5:$Z$835,$A53,Uttrekk_sys_nas[2022])</f>
        <v>116892</v>
      </c>
      <c r="Q53" s="2">
        <f>SUMIF('SSB Sysselsetting'!$Z$5:$Z$835,$A53,Uttrekk_sys_nas[2023])</f>
        <v>119520</v>
      </c>
      <c r="R53" s="2">
        <f>SUMIF('SSB Sysselsetting'!$Z$5:$Z$835,$A53,Uttrekk_sys_nas[2024])</f>
        <v>121680</v>
      </c>
      <c r="T53" s="89">
        <f>sys_næring_nas[[#This Row],[2008]]/$I53*100</f>
        <v>88.476961944099131</v>
      </c>
      <c r="U53" s="89">
        <f>sys_næring_nas[[#This Row],[2009]]/$I53*100</f>
        <v>91.430404619641493</v>
      </c>
      <c r="V53" s="89">
        <f>sys_næring_nas[[#This Row],[2010]]/$I53*100</f>
        <v>92.584312467417902</v>
      </c>
      <c r="W53" s="89">
        <f>sys_næring_nas[[#This Row],[2011]]/$I53*100</f>
        <v>94.376829610618756</v>
      </c>
      <c r="X53" s="89">
        <f>sys_næring_nas[[#This Row],[2012]]/$I53*100</f>
        <v>95.248025023058105</v>
      </c>
      <c r="Y53" s="89">
        <f>sys_næring_nas[[#This Row],[2013]]/$I53*100</f>
        <v>97.010466375265665</v>
      </c>
      <c r="Z53" s="89">
        <f>sys_næring_nas[[#This Row],[2014]]/$I53*100</f>
        <v>98.876167943216913</v>
      </c>
      <c r="AA53" s="89">
        <f>sys_næring_nas[[#This Row],[2015]]/$I53*100</f>
        <v>100</v>
      </c>
      <c r="AB53" s="89">
        <f>sys_næring_nas[[#This Row],[2016]]/$I53*100</f>
        <v>102.986526045635</v>
      </c>
      <c r="AC53" s="89">
        <f>sys_næring_nas[[#This Row],[2017]]/$I53*100</f>
        <v>106.05325420058547</v>
      </c>
      <c r="AD53" s="89">
        <f>sys_næring_nas[[#This Row],[2018]]/$I53*100</f>
        <v>109.15607330472793</v>
      </c>
      <c r="AE53" s="89">
        <f>sys_næring_nas[[#This Row],[2019]]/$I53*100</f>
        <v>110.97966876528854</v>
      </c>
      <c r="AF53" s="89">
        <f>sys_næring_nas[[#This Row],[2020]]/$I53*100</f>
        <v>108.58764085495449</v>
      </c>
      <c r="AG53" s="89">
        <f>sys_næring_nas[[#This Row],[2021]]/$I53*100</f>
        <v>113.54914384248305</v>
      </c>
      <c r="AH53" s="89">
        <f>sys_næring_nas[[#This Row],[2022]]/$I53*100</f>
        <v>117.1873120263063</v>
      </c>
      <c r="AI53" s="89">
        <f>sys_næring_nas[[#This Row],[2023]]/$I53*100</f>
        <v>119.82195131731966</v>
      </c>
      <c r="AJ53" s="89">
        <f>sys_næring_nas[[#This Row],[2024]]/$I53*100</f>
        <v>121.98740826883747</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693C-6335-45EC-9F38-77BE577202E0}">
  <sheetPr>
    <tabColor theme="7" tint="0.79998168889431442"/>
  </sheetPr>
  <dimension ref="A1:R514"/>
  <sheetViews>
    <sheetView zoomScale="84" zoomScaleNormal="100" workbookViewId="0">
      <pane ySplit="3" topLeftCell="A49" activePane="bottomLeft" state="frozen"/>
      <selection pane="bottomLeft" activeCell="T59" sqref="T59"/>
    </sheetView>
  </sheetViews>
  <sheetFormatPr baseColWidth="10" defaultColWidth="8.7109375" defaultRowHeight="15"/>
  <cols>
    <col min="1" max="1" width="48.140625" style="4" customWidth="1"/>
    <col min="2" max="2" width="24.7109375" style="4" customWidth="1"/>
    <col min="3" max="3" width="52.5703125" style="4" customWidth="1"/>
    <col min="4" max="18" width="10.7109375" style="4" customWidth="1"/>
    <col min="19" max="16384" width="8.7109375" style="4"/>
  </cols>
  <sheetData>
    <row r="1" spans="1:18" s="13" customFormat="1" ht="35.1" customHeight="1">
      <c r="A1" s="14" t="s">
        <v>803</v>
      </c>
    </row>
    <row r="3" spans="1:18" s="13" customFormat="1" ht="43.5" customHeight="1">
      <c r="A3" s="5" t="s">
        <v>707</v>
      </c>
      <c r="B3" s="5" t="s">
        <v>705</v>
      </c>
      <c r="C3" s="13" t="s">
        <v>706</v>
      </c>
      <c r="D3" s="5" t="s">
        <v>809</v>
      </c>
      <c r="E3" s="5" t="s">
        <v>810</v>
      </c>
      <c r="F3" s="5" t="s">
        <v>811</v>
      </c>
      <c r="G3" s="5" t="s">
        <v>812</v>
      </c>
      <c r="H3" s="5" t="s">
        <v>813</v>
      </c>
      <c r="I3" s="5" t="s">
        <v>814</v>
      </c>
      <c r="J3" s="5" t="s">
        <v>815</v>
      </c>
      <c r="K3" s="5" t="s">
        <v>816</v>
      </c>
      <c r="L3" s="5" t="s">
        <v>817</v>
      </c>
      <c r="M3" s="5" t="s">
        <v>804</v>
      </c>
      <c r="N3" s="5" t="s">
        <v>708</v>
      </c>
      <c r="O3" s="5" t="s">
        <v>709</v>
      </c>
      <c r="P3" s="5" t="s">
        <v>710</v>
      </c>
      <c r="Q3" s="5" t="s">
        <v>711</v>
      </c>
      <c r="R3" s="5" t="s">
        <v>802</v>
      </c>
    </row>
    <row r="4" spans="1:18">
      <c r="A4" s="4" t="s">
        <v>714</v>
      </c>
      <c r="B4" s="4" t="s">
        <v>712</v>
      </c>
      <c r="C4" s="4" t="s">
        <v>713</v>
      </c>
      <c r="D4" s="6">
        <v>2361687</v>
      </c>
      <c r="E4" s="6">
        <v>2178622</v>
      </c>
      <c r="F4" s="6">
        <v>2321905</v>
      </c>
      <c r="G4" s="6">
        <v>2515074</v>
      </c>
      <c r="H4" s="6">
        <v>2674361</v>
      </c>
      <c r="I4" s="6">
        <v>2768461</v>
      </c>
      <c r="J4" s="6">
        <v>2829537</v>
      </c>
      <c r="K4" s="6">
        <v>2787861</v>
      </c>
      <c r="L4" s="6">
        <v>2757573</v>
      </c>
      <c r="M4" s="6">
        <v>2947535</v>
      </c>
      <c r="N4" s="6">
        <v>3184225</v>
      </c>
      <c r="O4" s="6">
        <v>3198296</v>
      </c>
      <c r="P4" s="6">
        <v>3057651</v>
      </c>
      <c r="Q4" s="6">
        <v>3894480</v>
      </c>
      <c r="R4" s="6">
        <v>5307902</v>
      </c>
    </row>
    <row r="5" spans="1:18">
      <c r="A5" s="4" t="s">
        <v>714</v>
      </c>
      <c r="B5" s="4" t="s">
        <v>712</v>
      </c>
      <c r="C5" s="4" t="s">
        <v>715</v>
      </c>
      <c r="D5" s="6">
        <v>16877</v>
      </c>
      <c r="E5" s="6">
        <v>16181</v>
      </c>
      <c r="F5" s="6">
        <v>17753</v>
      </c>
      <c r="G5" s="6">
        <v>16949</v>
      </c>
      <c r="H5" s="6">
        <v>17060</v>
      </c>
      <c r="I5" s="6">
        <v>16390</v>
      </c>
      <c r="J5" s="6">
        <v>17816</v>
      </c>
      <c r="K5" s="6">
        <v>19897</v>
      </c>
      <c r="L5" s="6">
        <v>20500</v>
      </c>
      <c r="M5" s="6">
        <v>20573</v>
      </c>
      <c r="N5" s="6">
        <v>20071</v>
      </c>
      <c r="O5" s="6">
        <v>21720</v>
      </c>
      <c r="P5" s="6">
        <v>22122</v>
      </c>
      <c r="Q5" s="6">
        <v>23666</v>
      </c>
      <c r="R5" s="6">
        <v>26445</v>
      </c>
    </row>
    <row r="6" spans="1:18">
      <c r="A6" s="4" t="s">
        <v>714</v>
      </c>
      <c r="B6" s="4" t="s">
        <v>712</v>
      </c>
      <c r="C6" s="4" t="s">
        <v>128</v>
      </c>
      <c r="D6" s="6">
        <v>11509</v>
      </c>
      <c r="E6" s="6">
        <v>13976</v>
      </c>
      <c r="F6" s="6">
        <v>21973</v>
      </c>
      <c r="G6" s="6">
        <v>19716</v>
      </c>
      <c r="H6" s="6">
        <v>15076</v>
      </c>
      <c r="I6" s="6">
        <v>22333</v>
      </c>
      <c r="J6" s="6">
        <v>25925</v>
      </c>
      <c r="K6" s="6">
        <v>26487</v>
      </c>
      <c r="L6" s="6">
        <v>42877</v>
      </c>
      <c r="M6" s="6">
        <v>43190</v>
      </c>
      <c r="N6" s="6">
        <v>44708</v>
      </c>
      <c r="O6" s="6">
        <v>42394</v>
      </c>
      <c r="P6" s="6">
        <v>41707</v>
      </c>
      <c r="Q6" s="6">
        <v>45468</v>
      </c>
      <c r="R6" s="6">
        <v>67255</v>
      </c>
    </row>
    <row r="7" spans="1:18">
      <c r="A7" s="4" t="s">
        <v>714</v>
      </c>
      <c r="B7" s="4" t="s">
        <v>712</v>
      </c>
      <c r="C7" s="4" t="s">
        <v>716</v>
      </c>
      <c r="D7" s="6">
        <v>5576</v>
      </c>
      <c r="E7" s="6">
        <v>4207</v>
      </c>
      <c r="F7" s="6">
        <v>4528</v>
      </c>
      <c r="G7" s="6">
        <v>5177</v>
      </c>
      <c r="H7" s="6">
        <v>5304</v>
      </c>
      <c r="I7" s="6">
        <v>5496</v>
      </c>
      <c r="J7" s="6">
        <v>4940</v>
      </c>
      <c r="K7" s="6">
        <v>5519</v>
      </c>
      <c r="L7" s="6">
        <v>5126</v>
      </c>
      <c r="M7" s="6">
        <v>5296</v>
      </c>
      <c r="N7" s="6">
        <v>5601</v>
      </c>
      <c r="O7" s="6">
        <v>6426</v>
      </c>
      <c r="P7" s="6">
        <v>6481</v>
      </c>
      <c r="Q7" s="6">
        <v>6464</v>
      </c>
      <c r="R7" s="6">
        <v>6788</v>
      </c>
    </row>
    <row r="8" spans="1:18">
      <c r="A8" s="4" t="s">
        <v>714</v>
      </c>
      <c r="B8" s="4" t="s">
        <v>712</v>
      </c>
      <c r="C8" s="4" t="s">
        <v>717</v>
      </c>
      <c r="D8" s="6">
        <v>667080</v>
      </c>
      <c r="E8" s="6">
        <v>479965</v>
      </c>
      <c r="F8" s="6">
        <v>529698</v>
      </c>
      <c r="G8" s="6">
        <v>654338</v>
      </c>
      <c r="H8" s="6">
        <v>690275</v>
      </c>
      <c r="I8" s="6">
        <v>677252</v>
      </c>
      <c r="J8" s="6">
        <v>633518</v>
      </c>
      <c r="K8" s="6">
        <v>518406</v>
      </c>
      <c r="L8" s="6">
        <v>414572</v>
      </c>
      <c r="M8" s="6">
        <v>513050</v>
      </c>
      <c r="N8" s="6">
        <v>635382</v>
      </c>
      <c r="O8" s="6">
        <v>524321</v>
      </c>
      <c r="P8" s="6">
        <v>403434</v>
      </c>
      <c r="Q8" s="6">
        <v>1015429</v>
      </c>
      <c r="R8" s="6">
        <v>2055092</v>
      </c>
    </row>
    <row r="9" spans="1:18">
      <c r="A9" s="4" t="s">
        <v>714</v>
      </c>
      <c r="B9" s="4" t="s">
        <v>712</v>
      </c>
      <c r="C9" s="4" t="s">
        <v>718</v>
      </c>
      <c r="D9" s="6">
        <v>636126</v>
      </c>
      <c r="E9" s="6">
        <v>439513</v>
      </c>
      <c r="F9" s="6">
        <v>489558</v>
      </c>
      <c r="G9" s="6">
        <v>613780</v>
      </c>
      <c r="H9" s="6">
        <v>648947</v>
      </c>
      <c r="I9" s="6">
        <v>626789</v>
      </c>
      <c r="J9" s="6">
        <v>582339</v>
      </c>
      <c r="K9" s="6">
        <v>469390</v>
      </c>
      <c r="L9" s="6">
        <v>378583</v>
      </c>
      <c r="M9" s="6">
        <v>481807</v>
      </c>
      <c r="N9" s="6">
        <v>605097</v>
      </c>
      <c r="O9" s="6">
        <v>485290</v>
      </c>
      <c r="P9" s="6">
        <v>357020</v>
      </c>
      <c r="Q9" s="6">
        <v>971905</v>
      </c>
      <c r="R9" s="6">
        <v>1999796</v>
      </c>
    </row>
    <row r="10" spans="1:18">
      <c r="A10" s="4" t="s">
        <v>714</v>
      </c>
      <c r="B10" s="4" t="s">
        <v>712</v>
      </c>
      <c r="C10" s="4" t="s">
        <v>719</v>
      </c>
      <c r="D10" s="6">
        <v>30954</v>
      </c>
      <c r="E10" s="6">
        <v>40452</v>
      </c>
      <c r="F10" s="6">
        <v>40140</v>
      </c>
      <c r="G10" s="6">
        <v>40558</v>
      </c>
      <c r="H10" s="6">
        <v>41328</v>
      </c>
      <c r="I10" s="6">
        <v>50463</v>
      </c>
      <c r="J10" s="6">
        <v>51179</v>
      </c>
      <c r="K10" s="6">
        <v>49016</v>
      </c>
      <c r="L10" s="6">
        <v>35989</v>
      </c>
      <c r="M10" s="6">
        <v>31243</v>
      </c>
      <c r="N10" s="6">
        <v>30285</v>
      </c>
      <c r="O10" s="6">
        <v>39031</v>
      </c>
      <c r="P10" s="6">
        <v>46414</v>
      </c>
      <c r="Q10" s="6">
        <v>43524</v>
      </c>
      <c r="R10" s="6">
        <v>55296</v>
      </c>
    </row>
    <row r="11" spans="1:18">
      <c r="A11" s="4" t="s">
        <v>714</v>
      </c>
      <c r="B11" s="4" t="s">
        <v>712</v>
      </c>
      <c r="C11" s="4" t="s">
        <v>3</v>
      </c>
      <c r="D11" s="6">
        <v>204922</v>
      </c>
      <c r="E11" s="6">
        <v>182306</v>
      </c>
      <c r="F11" s="6">
        <v>189608</v>
      </c>
      <c r="G11" s="6">
        <v>191953</v>
      </c>
      <c r="H11" s="6">
        <v>200074</v>
      </c>
      <c r="I11" s="6">
        <v>207342</v>
      </c>
      <c r="J11" s="6">
        <v>217755</v>
      </c>
      <c r="K11" s="6">
        <v>217910</v>
      </c>
      <c r="L11" s="6">
        <v>207830</v>
      </c>
      <c r="M11" s="6">
        <v>215260</v>
      </c>
      <c r="N11" s="6">
        <v>218314</v>
      </c>
      <c r="O11" s="6">
        <v>225746</v>
      </c>
      <c r="P11" s="6">
        <v>228046</v>
      </c>
      <c r="Q11" s="6">
        <v>242801</v>
      </c>
      <c r="R11" s="6">
        <v>279965</v>
      </c>
    </row>
    <row r="12" spans="1:18">
      <c r="A12" s="4" t="s">
        <v>714</v>
      </c>
      <c r="B12" s="4" t="s">
        <v>712</v>
      </c>
      <c r="C12" s="4" t="s">
        <v>720</v>
      </c>
      <c r="D12" s="6">
        <v>32216</v>
      </c>
      <c r="E12" s="6">
        <v>31127</v>
      </c>
      <c r="F12" s="6">
        <v>34464</v>
      </c>
      <c r="G12" s="6">
        <v>35006</v>
      </c>
      <c r="H12" s="6">
        <v>35941</v>
      </c>
      <c r="I12" s="6">
        <v>37574</v>
      </c>
      <c r="J12" s="6">
        <v>40301</v>
      </c>
      <c r="K12" s="6">
        <v>41555</v>
      </c>
      <c r="L12" s="6">
        <v>44034</v>
      </c>
      <c r="M12" s="6">
        <v>47137</v>
      </c>
      <c r="N12" s="6">
        <v>48985</v>
      </c>
      <c r="O12" s="6">
        <v>51924</v>
      </c>
      <c r="P12" s="6">
        <v>51167</v>
      </c>
      <c r="Q12" s="6">
        <v>48591</v>
      </c>
      <c r="R12" s="6">
        <v>53261</v>
      </c>
    </row>
    <row r="13" spans="1:18">
      <c r="A13" s="4" t="s">
        <v>714</v>
      </c>
      <c r="B13" s="4" t="s">
        <v>712</v>
      </c>
      <c r="C13" s="4" t="s">
        <v>721</v>
      </c>
      <c r="D13" s="6">
        <v>2876</v>
      </c>
      <c r="E13" s="6">
        <v>2313</v>
      </c>
      <c r="F13" s="6">
        <v>2563</v>
      </c>
      <c r="G13" s="6">
        <v>2756</v>
      </c>
      <c r="H13" s="6">
        <v>2592</v>
      </c>
      <c r="I13" s="6">
        <v>2766</v>
      </c>
      <c r="J13" s="6">
        <v>2713</v>
      </c>
      <c r="K13" s="6">
        <v>2745</v>
      </c>
      <c r="L13" s="6">
        <v>3013</v>
      </c>
      <c r="M13" s="6">
        <v>3207</v>
      </c>
      <c r="N13" s="6">
        <v>3216</v>
      </c>
      <c r="O13" s="6">
        <v>3164</v>
      </c>
      <c r="P13" s="6">
        <v>3856</v>
      </c>
      <c r="Q13" s="6">
        <v>4183</v>
      </c>
      <c r="R13" s="6">
        <v>4099</v>
      </c>
    </row>
    <row r="14" spans="1:18">
      <c r="A14" s="4" t="s">
        <v>714</v>
      </c>
      <c r="B14" s="4" t="s">
        <v>712</v>
      </c>
      <c r="C14" s="4" t="s">
        <v>722</v>
      </c>
      <c r="D14" s="6">
        <v>11551</v>
      </c>
      <c r="E14" s="6">
        <v>9365</v>
      </c>
      <c r="F14" s="6">
        <v>9923</v>
      </c>
      <c r="G14" s="6">
        <v>9423</v>
      </c>
      <c r="H14" s="6">
        <v>10684</v>
      </c>
      <c r="I14" s="6">
        <v>9899</v>
      </c>
      <c r="J14" s="6">
        <v>10004</v>
      </c>
      <c r="K14" s="6">
        <v>10999</v>
      </c>
      <c r="L14" s="6">
        <v>11922</v>
      </c>
      <c r="M14" s="6">
        <v>12422</v>
      </c>
      <c r="N14" s="6">
        <v>12343</v>
      </c>
      <c r="O14" s="6">
        <v>12849</v>
      </c>
      <c r="P14" s="6">
        <v>14028</v>
      </c>
      <c r="Q14" s="6">
        <v>17293</v>
      </c>
      <c r="R14" s="6">
        <v>17480</v>
      </c>
    </row>
    <row r="15" spans="1:18">
      <c r="A15" s="4" t="s">
        <v>714</v>
      </c>
      <c r="B15" s="4" t="s">
        <v>712</v>
      </c>
      <c r="C15" s="4" t="s">
        <v>723</v>
      </c>
      <c r="D15" s="6">
        <v>4965</v>
      </c>
      <c r="E15" s="6">
        <v>4217</v>
      </c>
      <c r="F15" s="6">
        <v>4485</v>
      </c>
      <c r="G15" s="6">
        <v>4430</v>
      </c>
      <c r="H15" s="6">
        <v>4389</v>
      </c>
      <c r="I15" s="6">
        <v>4244</v>
      </c>
      <c r="J15" s="6">
        <v>3969</v>
      </c>
      <c r="K15" s="6">
        <v>4000</v>
      </c>
      <c r="L15" s="6">
        <v>3717</v>
      </c>
      <c r="M15" s="6">
        <v>3740</v>
      </c>
      <c r="N15" s="6">
        <v>3669</v>
      </c>
      <c r="O15" s="6">
        <v>3297</v>
      </c>
      <c r="P15" s="6">
        <v>2833</v>
      </c>
      <c r="Q15" s="6">
        <v>3030</v>
      </c>
      <c r="R15" s="6">
        <v>3100</v>
      </c>
    </row>
    <row r="16" spans="1:18">
      <c r="A16" s="4" t="s">
        <v>714</v>
      </c>
      <c r="B16" s="4" t="s">
        <v>712</v>
      </c>
      <c r="C16" s="4" t="s">
        <v>724</v>
      </c>
      <c r="D16" s="6">
        <v>26407</v>
      </c>
      <c r="E16" s="6">
        <v>22043</v>
      </c>
      <c r="F16" s="6">
        <v>23327</v>
      </c>
      <c r="G16" s="6">
        <v>21105</v>
      </c>
      <c r="H16" s="6">
        <v>19194</v>
      </c>
      <c r="I16" s="6">
        <v>21058</v>
      </c>
      <c r="J16" s="6">
        <v>21265</v>
      </c>
      <c r="K16" s="6">
        <v>26952</v>
      </c>
      <c r="L16" s="6">
        <v>25614</v>
      </c>
      <c r="M16" s="6">
        <v>28015</v>
      </c>
      <c r="N16" s="6">
        <v>29423</v>
      </c>
      <c r="O16" s="6">
        <v>27480</v>
      </c>
      <c r="P16" s="6">
        <v>24916</v>
      </c>
      <c r="Q16" s="6">
        <v>31192</v>
      </c>
      <c r="R16" s="6">
        <v>39237</v>
      </c>
    </row>
    <row r="17" spans="1:18">
      <c r="A17" s="4" t="s">
        <v>714</v>
      </c>
      <c r="B17" s="4" t="s">
        <v>712</v>
      </c>
      <c r="C17" s="4" t="s">
        <v>725</v>
      </c>
      <c r="D17" s="6">
        <v>12742</v>
      </c>
      <c r="E17" s="6">
        <v>11038</v>
      </c>
      <c r="F17" s="6">
        <v>10960</v>
      </c>
      <c r="G17" s="6">
        <v>12025</v>
      </c>
      <c r="H17" s="6">
        <v>12582</v>
      </c>
      <c r="I17" s="6">
        <v>12835</v>
      </c>
      <c r="J17" s="6">
        <v>14037</v>
      </c>
      <c r="K17" s="6">
        <v>13796</v>
      </c>
      <c r="L17" s="6">
        <v>14518</v>
      </c>
      <c r="M17" s="6">
        <v>15279</v>
      </c>
      <c r="N17" s="6">
        <v>15149</v>
      </c>
      <c r="O17" s="6">
        <v>15582</v>
      </c>
      <c r="P17" s="6">
        <v>15972</v>
      </c>
      <c r="Q17" s="6">
        <v>15911</v>
      </c>
      <c r="R17" s="6">
        <v>17914</v>
      </c>
    </row>
    <row r="18" spans="1:18">
      <c r="A18" s="4" t="s">
        <v>714</v>
      </c>
      <c r="B18" s="4" t="s">
        <v>712</v>
      </c>
      <c r="C18" s="4" t="s">
        <v>726</v>
      </c>
      <c r="D18" s="6">
        <v>16609</v>
      </c>
      <c r="E18" s="6">
        <v>6689</v>
      </c>
      <c r="F18" s="6">
        <v>10072</v>
      </c>
      <c r="G18" s="6">
        <v>10210</v>
      </c>
      <c r="H18" s="6">
        <v>9484</v>
      </c>
      <c r="I18" s="6">
        <v>7966</v>
      </c>
      <c r="J18" s="6">
        <v>10746</v>
      </c>
      <c r="K18" s="6">
        <v>12063</v>
      </c>
      <c r="L18" s="6">
        <v>10894</v>
      </c>
      <c r="M18" s="6">
        <v>14235</v>
      </c>
      <c r="N18" s="6">
        <v>13533</v>
      </c>
      <c r="O18" s="6">
        <v>10647</v>
      </c>
      <c r="P18" s="6">
        <v>13245</v>
      </c>
      <c r="Q18" s="6">
        <v>14527</v>
      </c>
      <c r="R18" s="6">
        <v>26748</v>
      </c>
    </row>
    <row r="19" spans="1:18">
      <c r="A19" s="4" t="s">
        <v>714</v>
      </c>
      <c r="B19" s="4" t="s">
        <v>712</v>
      </c>
      <c r="C19" s="4" t="s">
        <v>727</v>
      </c>
      <c r="D19" s="6">
        <v>57077</v>
      </c>
      <c r="E19" s="6">
        <v>57192</v>
      </c>
      <c r="F19" s="6">
        <v>54840</v>
      </c>
      <c r="G19" s="6">
        <v>57719</v>
      </c>
      <c r="H19" s="6">
        <v>62518</v>
      </c>
      <c r="I19" s="6">
        <v>63996</v>
      </c>
      <c r="J19" s="6">
        <v>67727</v>
      </c>
      <c r="K19" s="6">
        <v>62642</v>
      </c>
      <c r="L19" s="6">
        <v>51858</v>
      </c>
      <c r="M19" s="6">
        <v>50276</v>
      </c>
      <c r="N19" s="6">
        <v>53604</v>
      </c>
      <c r="O19" s="6">
        <v>57599</v>
      </c>
      <c r="P19" s="6">
        <v>59095</v>
      </c>
      <c r="Q19" s="6">
        <v>62511</v>
      </c>
      <c r="R19" s="6">
        <v>68598</v>
      </c>
    </row>
    <row r="20" spans="1:18">
      <c r="A20" s="4" t="s">
        <v>714</v>
      </c>
      <c r="B20" s="4" t="s">
        <v>712</v>
      </c>
      <c r="C20" s="4" t="s">
        <v>728</v>
      </c>
      <c r="D20" s="6">
        <v>22081</v>
      </c>
      <c r="E20" s="6">
        <v>20311</v>
      </c>
      <c r="F20" s="6">
        <v>20035</v>
      </c>
      <c r="G20" s="6">
        <v>20312</v>
      </c>
      <c r="H20" s="6">
        <v>21373</v>
      </c>
      <c r="I20" s="6">
        <v>23328</v>
      </c>
      <c r="J20" s="6">
        <v>23211</v>
      </c>
      <c r="K20" s="6">
        <v>19875</v>
      </c>
      <c r="L20" s="6">
        <v>18542</v>
      </c>
      <c r="M20" s="6">
        <v>17001</v>
      </c>
      <c r="N20" s="6">
        <v>14363</v>
      </c>
      <c r="O20" s="6">
        <v>17495</v>
      </c>
      <c r="P20" s="6">
        <v>16790</v>
      </c>
      <c r="Q20" s="6">
        <v>17993</v>
      </c>
      <c r="R20" s="6">
        <v>19379</v>
      </c>
    </row>
    <row r="21" spans="1:18">
      <c r="A21" s="4" t="s">
        <v>714</v>
      </c>
      <c r="B21" s="4" t="s">
        <v>712</v>
      </c>
      <c r="C21" s="4" t="s">
        <v>729</v>
      </c>
      <c r="D21" s="6">
        <v>6287</v>
      </c>
      <c r="E21" s="6">
        <v>5786</v>
      </c>
      <c r="F21" s="6">
        <v>5813</v>
      </c>
      <c r="G21" s="6">
        <v>5757</v>
      </c>
      <c r="H21" s="6">
        <v>5817</v>
      </c>
      <c r="I21" s="6">
        <v>5988</v>
      </c>
      <c r="J21" s="6">
        <v>5611</v>
      </c>
      <c r="K21" s="6">
        <v>5541</v>
      </c>
      <c r="L21" s="6">
        <v>6533</v>
      </c>
      <c r="M21" s="6">
        <v>6442</v>
      </c>
      <c r="N21" s="6">
        <v>6404</v>
      </c>
      <c r="O21" s="6">
        <v>6760</v>
      </c>
      <c r="P21" s="6">
        <v>6673</v>
      </c>
      <c r="Q21" s="6">
        <v>7780</v>
      </c>
      <c r="R21" s="6">
        <v>8694</v>
      </c>
    </row>
    <row r="22" spans="1:18">
      <c r="A22" s="4" t="s">
        <v>714</v>
      </c>
      <c r="B22" s="4" t="s">
        <v>712</v>
      </c>
      <c r="C22" s="4" t="s">
        <v>730</v>
      </c>
      <c r="D22" s="6">
        <v>12111</v>
      </c>
      <c r="E22" s="6">
        <v>12225</v>
      </c>
      <c r="F22" s="6">
        <v>13126</v>
      </c>
      <c r="G22" s="6">
        <v>13210</v>
      </c>
      <c r="H22" s="6">
        <v>15500</v>
      </c>
      <c r="I22" s="6">
        <v>17688</v>
      </c>
      <c r="J22" s="6">
        <v>18171</v>
      </c>
      <c r="K22" s="6">
        <v>17742</v>
      </c>
      <c r="L22" s="6">
        <v>17185</v>
      </c>
      <c r="M22" s="6">
        <v>17506</v>
      </c>
      <c r="N22" s="6">
        <v>17625</v>
      </c>
      <c r="O22" s="6">
        <v>18949</v>
      </c>
      <c r="P22" s="6">
        <v>19471</v>
      </c>
      <c r="Q22" s="6">
        <v>19790</v>
      </c>
      <c r="R22" s="6">
        <v>21455</v>
      </c>
    </row>
    <row r="23" spans="1:18">
      <c r="A23" s="4" t="s">
        <v>714</v>
      </c>
      <c r="B23" s="4" t="s">
        <v>712</v>
      </c>
      <c r="C23" s="4" t="s">
        <v>2</v>
      </c>
      <c r="D23" s="6">
        <v>55979</v>
      </c>
      <c r="E23" s="6">
        <v>50242</v>
      </c>
      <c r="F23" s="6">
        <v>58603</v>
      </c>
      <c r="G23" s="6">
        <v>55596</v>
      </c>
      <c r="H23" s="6">
        <v>53698</v>
      </c>
      <c r="I23" s="6">
        <v>56089</v>
      </c>
      <c r="J23" s="6">
        <v>55521</v>
      </c>
      <c r="K23" s="6">
        <v>52946</v>
      </c>
      <c r="L23" s="6">
        <v>60193</v>
      </c>
      <c r="M23" s="6">
        <v>64269</v>
      </c>
      <c r="N23" s="6">
        <v>82332</v>
      </c>
      <c r="O23" s="6">
        <v>78025</v>
      </c>
      <c r="P23" s="6">
        <v>52993</v>
      </c>
      <c r="Q23" s="6">
        <v>119022</v>
      </c>
      <c r="R23" s="6">
        <v>197597</v>
      </c>
    </row>
    <row r="24" spans="1:18">
      <c r="A24" s="4" t="s">
        <v>714</v>
      </c>
      <c r="B24" s="4" t="s">
        <v>712</v>
      </c>
      <c r="C24" s="4" t="s">
        <v>731</v>
      </c>
      <c r="D24" s="6">
        <v>12434</v>
      </c>
      <c r="E24" s="6">
        <v>12381</v>
      </c>
      <c r="F24" s="6">
        <v>13747</v>
      </c>
      <c r="G24" s="6">
        <v>14662</v>
      </c>
      <c r="H24" s="6">
        <v>15573</v>
      </c>
      <c r="I24" s="6">
        <v>15746</v>
      </c>
      <c r="J24" s="6">
        <v>16732</v>
      </c>
      <c r="K24" s="6">
        <v>18084</v>
      </c>
      <c r="L24" s="6">
        <v>18511</v>
      </c>
      <c r="M24" s="6">
        <v>20706</v>
      </c>
      <c r="N24" s="6">
        <v>21243</v>
      </c>
      <c r="O24" s="6">
        <v>22441</v>
      </c>
      <c r="P24" s="6">
        <v>23956</v>
      </c>
      <c r="Q24" s="6">
        <v>26989</v>
      </c>
      <c r="R24" s="6">
        <v>29843</v>
      </c>
    </row>
    <row r="25" spans="1:18">
      <c r="A25" s="4" t="s">
        <v>714</v>
      </c>
      <c r="B25" s="4" t="s">
        <v>712</v>
      </c>
      <c r="C25" s="4" t="s">
        <v>15</v>
      </c>
      <c r="D25" s="6">
        <v>124144</v>
      </c>
      <c r="E25" s="6">
        <v>121604</v>
      </c>
      <c r="F25" s="6">
        <v>123752</v>
      </c>
      <c r="G25" s="6">
        <v>135498</v>
      </c>
      <c r="H25" s="6">
        <v>153033</v>
      </c>
      <c r="I25" s="6">
        <v>159061</v>
      </c>
      <c r="J25" s="6">
        <v>167843</v>
      </c>
      <c r="K25" s="6">
        <v>176230</v>
      </c>
      <c r="L25" s="6">
        <v>182792</v>
      </c>
      <c r="M25" s="6">
        <v>194745</v>
      </c>
      <c r="N25" s="6">
        <v>204689</v>
      </c>
      <c r="O25" s="6">
        <v>215808</v>
      </c>
      <c r="P25" s="6">
        <v>215671</v>
      </c>
      <c r="Q25" s="6">
        <v>228148</v>
      </c>
      <c r="R25" s="6">
        <v>247228</v>
      </c>
    </row>
    <row r="26" spans="1:18">
      <c r="A26" s="4" t="s">
        <v>714</v>
      </c>
      <c r="B26" s="4" t="s">
        <v>712</v>
      </c>
      <c r="C26" s="4" t="s">
        <v>732</v>
      </c>
      <c r="D26" s="6">
        <v>184899</v>
      </c>
      <c r="E26" s="6">
        <v>170295</v>
      </c>
      <c r="F26" s="6">
        <v>181877</v>
      </c>
      <c r="G26" s="6">
        <v>184055</v>
      </c>
      <c r="H26" s="6">
        <v>195196</v>
      </c>
      <c r="I26" s="6">
        <v>194847</v>
      </c>
      <c r="J26" s="6">
        <v>210433</v>
      </c>
      <c r="K26" s="6">
        <v>216602</v>
      </c>
      <c r="L26" s="6">
        <v>227142</v>
      </c>
      <c r="M26" s="6">
        <v>233443</v>
      </c>
      <c r="N26" s="6">
        <v>251022</v>
      </c>
      <c r="O26" s="6">
        <v>260554</v>
      </c>
      <c r="P26" s="6">
        <v>281534</v>
      </c>
      <c r="Q26" s="6">
        <v>301172</v>
      </c>
      <c r="R26" s="6">
        <v>318052</v>
      </c>
    </row>
    <row r="27" spans="1:18">
      <c r="A27" s="4" t="s">
        <v>714</v>
      </c>
      <c r="B27" s="4" t="s">
        <v>712</v>
      </c>
      <c r="C27" s="4" t="s">
        <v>733</v>
      </c>
      <c r="D27" s="6">
        <v>19184</v>
      </c>
      <c r="E27" s="6">
        <v>18335</v>
      </c>
      <c r="F27" s="6">
        <v>18382</v>
      </c>
      <c r="G27" s="6">
        <v>15694</v>
      </c>
      <c r="H27" s="6">
        <v>16195</v>
      </c>
      <c r="I27" s="6">
        <v>17267</v>
      </c>
      <c r="J27" s="6">
        <v>17347</v>
      </c>
      <c r="K27" s="6">
        <v>16951</v>
      </c>
      <c r="L27" s="6">
        <v>17725</v>
      </c>
      <c r="M27" s="6">
        <v>17632</v>
      </c>
      <c r="N27" s="6">
        <v>17827</v>
      </c>
      <c r="O27" s="6">
        <v>18740</v>
      </c>
      <c r="P27" s="6">
        <v>18570</v>
      </c>
      <c r="Q27" s="6">
        <v>16097</v>
      </c>
      <c r="R27" s="6">
        <v>16276</v>
      </c>
    </row>
    <row r="28" spans="1:18">
      <c r="A28" s="4" t="s">
        <v>714</v>
      </c>
      <c r="B28" s="4" t="s">
        <v>712</v>
      </c>
      <c r="C28" s="4" t="s">
        <v>734</v>
      </c>
      <c r="D28" s="6">
        <v>22803</v>
      </c>
      <c r="E28" s="6">
        <v>20091</v>
      </c>
      <c r="F28" s="6">
        <v>21991</v>
      </c>
      <c r="G28" s="6">
        <v>22638</v>
      </c>
      <c r="H28" s="6">
        <v>24164</v>
      </c>
      <c r="I28" s="6">
        <v>28195</v>
      </c>
      <c r="J28" s="6">
        <v>28983</v>
      </c>
      <c r="K28" s="6">
        <v>29604</v>
      </c>
      <c r="L28" s="6">
        <v>27629</v>
      </c>
      <c r="M28" s="6">
        <v>26040</v>
      </c>
      <c r="N28" s="6">
        <v>23065</v>
      </c>
      <c r="O28" s="6">
        <v>25849</v>
      </c>
      <c r="P28" s="6">
        <v>18646</v>
      </c>
      <c r="Q28" s="6">
        <v>20610</v>
      </c>
      <c r="R28" s="6">
        <v>38158</v>
      </c>
    </row>
    <row r="29" spans="1:18">
      <c r="A29" s="4" t="s">
        <v>714</v>
      </c>
      <c r="B29" s="4" t="s">
        <v>712</v>
      </c>
      <c r="C29" s="4" t="s">
        <v>735</v>
      </c>
      <c r="D29" s="6">
        <v>77829</v>
      </c>
      <c r="E29" s="6">
        <v>75655</v>
      </c>
      <c r="F29" s="6">
        <v>77711</v>
      </c>
      <c r="G29" s="6">
        <v>81717</v>
      </c>
      <c r="H29" s="6">
        <v>85696</v>
      </c>
      <c r="I29" s="6">
        <v>93225</v>
      </c>
      <c r="J29" s="6">
        <v>94314</v>
      </c>
      <c r="K29" s="6">
        <v>97508</v>
      </c>
      <c r="L29" s="6">
        <v>90820</v>
      </c>
      <c r="M29" s="6">
        <v>89731</v>
      </c>
      <c r="N29" s="6">
        <v>85953</v>
      </c>
      <c r="O29" s="6">
        <v>89000</v>
      </c>
      <c r="P29" s="6">
        <v>63852</v>
      </c>
      <c r="Q29" s="6">
        <v>69836</v>
      </c>
      <c r="R29" s="6">
        <v>86234</v>
      </c>
    </row>
    <row r="30" spans="1:18">
      <c r="A30" s="4" t="s">
        <v>714</v>
      </c>
      <c r="B30" s="4" t="s">
        <v>712</v>
      </c>
      <c r="C30" s="4" t="s">
        <v>96</v>
      </c>
      <c r="D30" s="6">
        <v>9183</v>
      </c>
      <c r="E30" s="6">
        <v>10893</v>
      </c>
      <c r="F30" s="6">
        <v>11111</v>
      </c>
      <c r="G30" s="6">
        <v>11199</v>
      </c>
      <c r="H30" s="6">
        <v>9670</v>
      </c>
      <c r="I30" s="6">
        <v>10330</v>
      </c>
      <c r="J30" s="6">
        <v>10245</v>
      </c>
      <c r="K30" s="6">
        <v>10519</v>
      </c>
      <c r="L30" s="6">
        <v>10362</v>
      </c>
      <c r="M30" s="6">
        <v>10356</v>
      </c>
      <c r="N30" s="6">
        <v>10099</v>
      </c>
      <c r="O30" s="6">
        <v>10062</v>
      </c>
      <c r="P30" s="6">
        <v>10443</v>
      </c>
      <c r="Q30" s="6">
        <v>9817</v>
      </c>
      <c r="R30" s="6">
        <v>9283</v>
      </c>
    </row>
    <row r="31" spans="1:18">
      <c r="A31" s="4" t="s">
        <v>714</v>
      </c>
      <c r="B31" s="4" t="s">
        <v>712</v>
      </c>
      <c r="C31" s="4" t="s">
        <v>111</v>
      </c>
      <c r="D31" s="6">
        <v>28692</v>
      </c>
      <c r="E31" s="6">
        <v>28935</v>
      </c>
      <c r="F31" s="6">
        <v>29487</v>
      </c>
      <c r="G31" s="6">
        <v>31569</v>
      </c>
      <c r="H31" s="6">
        <v>33503</v>
      </c>
      <c r="I31" s="6">
        <v>35449</v>
      </c>
      <c r="J31" s="6">
        <v>37345</v>
      </c>
      <c r="K31" s="6">
        <v>39397</v>
      </c>
      <c r="L31" s="6">
        <v>41550</v>
      </c>
      <c r="M31" s="6">
        <v>43864</v>
      </c>
      <c r="N31" s="6">
        <v>44796</v>
      </c>
      <c r="O31" s="6">
        <v>47908</v>
      </c>
      <c r="P31" s="6">
        <v>30726</v>
      </c>
      <c r="Q31" s="6">
        <v>38502</v>
      </c>
      <c r="R31" s="6">
        <v>56976</v>
      </c>
    </row>
    <row r="32" spans="1:18">
      <c r="A32" s="4" t="s">
        <v>714</v>
      </c>
      <c r="B32" s="4" t="s">
        <v>712</v>
      </c>
      <c r="C32" s="4" t="s">
        <v>736</v>
      </c>
      <c r="D32" s="6">
        <v>85460</v>
      </c>
      <c r="E32" s="6">
        <v>87473</v>
      </c>
      <c r="F32" s="6">
        <v>95343</v>
      </c>
      <c r="G32" s="6">
        <v>98626</v>
      </c>
      <c r="H32" s="6">
        <v>103657</v>
      </c>
      <c r="I32" s="6">
        <v>108300</v>
      </c>
      <c r="J32" s="6">
        <v>110561</v>
      </c>
      <c r="K32" s="6">
        <v>114160</v>
      </c>
      <c r="L32" s="6">
        <v>117380</v>
      </c>
      <c r="M32" s="6">
        <v>121923</v>
      </c>
      <c r="N32" s="6">
        <v>133095</v>
      </c>
      <c r="O32" s="6">
        <v>146400</v>
      </c>
      <c r="P32" s="6">
        <v>149173</v>
      </c>
      <c r="Q32" s="6">
        <v>158712</v>
      </c>
      <c r="R32" s="6">
        <v>167215</v>
      </c>
    </row>
    <row r="33" spans="1:18">
      <c r="A33" s="4" t="s">
        <v>714</v>
      </c>
      <c r="B33" s="4" t="s">
        <v>712</v>
      </c>
      <c r="C33" s="4" t="s">
        <v>737</v>
      </c>
      <c r="D33" s="6">
        <v>84058</v>
      </c>
      <c r="E33" s="6">
        <v>100756</v>
      </c>
      <c r="F33" s="6">
        <v>100041</v>
      </c>
      <c r="G33" s="6">
        <v>97310</v>
      </c>
      <c r="H33" s="6">
        <v>119534</v>
      </c>
      <c r="I33" s="6">
        <v>134470</v>
      </c>
      <c r="J33" s="6">
        <v>140337</v>
      </c>
      <c r="K33" s="6">
        <v>143370</v>
      </c>
      <c r="L33" s="6">
        <v>154433</v>
      </c>
      <c r="M33" s="6">
        <v>161874</v>
      </c>
      <c r="N33" s="6">
        <v>156809</v>
      </c>
      <c r="O33" s="6">
        <v>156984</v>
      </c>
      <c r="P33" s="6">
        <v>177168</v>
      </c>
      <c r="Q33" s="6">
        <v>173253</v>
      </c>
      <c r="R33" s="6">
        <v>169384</v>
      </c>
    </row>
    <row r="34" spans="1:18">
      <c r="A34" s="4" t="s">
        <v>714</v>
      </c>
      <c r="B34" s="4" t="s">
        <v>712</v>
      </c>
      <c r="C34" s="4" t="s">
        <v>93</v>
      </c>
      <c r="D34" s="6">
        <v>47937</v>
      </c>
      <c r="E34" s="6">
        <v>54257</v>
      </c>
      <c r="F34" s="6">
        <v>56310</v>
      </c>
      <c r="G34" s="6">
        <v>61242</v>
      </c>
      <c r="H34" s="6">
        <v>66607</v>
      </c>
      <c r="I34" s="6">
        <v>68014</v>
      </c>
      <c r="J34" s="6">
        <v>71323</v>
      </c>
      <c r="K34" s="6">
        <v>74629</v>
      </c>
      <c r="L34" s="6">
        <v>79863</v>
      </c>
      <c r="M34" s="6">
        <v>81614</v>
      </c>
      <c r="N34" s="6">
        <v>82709</v>
      </c>
      <c r="O34" s="6">
        <v>86526</v>
      </c>
      <c r="P34" s="6">
        <v>89924</v>
      </c>
      <c r="Q34" s="6">
        <v>96926</v>
      </c>
      <c r="R34" s="6">
        <v>101577</v>
      </c>
    </row>
    <row r="35" spans="1:18">
      <c r="A35" s="4" t="s">
        <v>714</v>
      </c>
      <c r="B35" s="4" t="s">
        <v>712</v>
      </c>
      <c r="C35" s="4" t="s">
        <v>738</v>
      </c>
      <c r="D35" s="6">
        <v>94995</v>
      </c>
      <c r="E35" s="6">
        <v>90721</v>
      </c>
      <c r="F35" s="6">
        <v>97312</v>
      </c>
      <c r="G35" s="6">
        <v>102616</v>
      </c>
      <c r="H35" s="6">
        <v>101776</v>
      </c>
      <c r="I35" s="6">
        <v>107826</v>
      </c>
      <c r="J35" s="6">
        <v>114788</v>
      </c>
      <c r="K35" s="6">
        <v>126407</v>
      </c>
      <c r="L35" s="6">
        <v>130938</v>
      </c>
      <c r="M35" s="6">
        <v>133524</v>
      </c>
      <c r="N35" s="6">
        <v>139382</v>
      </c>
      <c r="O35" s="6">
        <v>150087</v>
      </c>
      <c r="P35" s="6">
        <v>144461</v>
      </c>
      <c r="Q35" s="6">
        <v>155747</v>
      </c>
      <c r="R35" s="6">
        <v>190024</v>
      </c>
    </row>
    <row r="36" spans="1:18">
      <c r="A36" s="4" t="s">
        <v>714</v>
      </c>
      <c r="B36" s="4" t="s">
        <v>712</v>
      </c>
      <c r="C36" s="4" t="s">
        <v>739</v>
      </c>
      <c r="D36" s="6">
        <v>96107</v>
      </c>
      <c r="E36" s="6">
        <v>96726</v>
      </c>
      <c r="F36" s="6">
        <v>100164</v>
      </c>
      <c r="G36" s="6">
        <v>102397</v>
      </c>
      <c r="H36" s="6">
        <v>115910</v>
      </c>
      <c r="I36" s="6">
        <v>124825</v>
      </c>
      <c r="J36" s="6">
        <v>130160</v>
      </c>
      <c r="K36" s="6">
        <v>127613</v>
      </c>
      <c r="L36" s="6">
        <v>123964</v>
      </c>
      <c r="M36" s="6">
        <v>130516</v>
      </c>
      <c r="N36" s="6">
        <v>143558</v>
      </c>
      <c r="O36" s="6">
        <v>161183</v>
      </c>
      <c r="P36" s="6">
        <v>162956</v>
      </c>
      <c r="Q36" s="6">
        <v>171157</v>
      </c>
      <c r="R36" s="6">
        <v>194899</v>
      </c>
    </row>
    <row r="37" spans="1:18">
      <c r="A37" s="4" t="s">
        <v>714</v>
      </c>
      <c r="B37" s="4" t="s">
        <v>712</v>
      </c>
      <c r="C37" s="4" t="s">
        <v>740</v>
      </c>
      <c r="D37" s="6">
        <v>56704</v>
      </c>
      <c r="E37" s="6">
        <v>56521</v>
      </c>
      <c r="F37" s="6">
        <v>57320</v>
      </c>
      <c r="G37" s="6">
        <v>65154</v>
      </c>
      <c r="H37" s="6">
        <v>70801</v>
      </c>
      <c r="I37" s="6">
        <v>73775</v>
      </c>
      <c r="J37" s="6">
        <v>76556</v>
      </c>
      <c r="K37" s="6">
        <v>74119</v>
      </c>
      <c r="L37" s="6">
        <v>75197</v>
      </c>
      <c r="M37" s="6">
        <v>80207</v>
      </c>
      <c r="N37" s="6">
        <v>88994</v>
      </c>
      <c r="O37" s="6">
        <v>92743</v>
      </c>
      <c r="P37" s="6">
        <v>88620</v>
      </c>
      <c r="Q37" s="6">
        <v>92011</v>
      </c>
      <c r="R37" s="6">
        <v>107059</v>
      </c>
    </row>
    <row r="38" spans="1:18">
      <c r="A38" s="4" t="s">
        <v>714</v>
      </c>
      <c r="B38" s="4" t="s">
        <v>712</v>
      </c>
      <c r="C38" s="4" t="s">
        <v>741</v>
      </c>
      <c r="D38" s="6">
        <v>117765</v>
      </c>
      <c r="E38" s="6">
        <v>127680</v>
      </c>
      <c r="F38" s="6">
        <v>135790</v>
      </c>
      <c r="G38" s="6">
        <v>143789</v>
      </c>
      <c r="H38" s="6">
        <v>153643</v>
      </c>
      <c r="I38" s="6">
        <v>159395</v>
      </c>
      <c r="J38" s="6">
        <v>170570</v>
      </c>
      <c r="K38" s="6">
        <v>180578</v>
      </c>
      <c r="L38" s="6">
        <v>187326</v>
      </c>
      <c r="M38" s="6">
        <v>195846</v>
      </c>
      <c r="N38" s="6">
        <v>206704</v>
      </c>
      <c r="O38" s="6">
        <v>217360</v>
      </c>
      <c r="P38" s="6">
        <v>227729</v>
      </c>
      <c r="Q38" s="6">
        <v>241243</v>
      </c>
      <c r="R38" s="6">
        <v>258067</v>
      </c>
    </row>
    <row r="39" spans="1:18">
      <c r="A39" s="4" t="s">
        <v>714</v>
      </c>
      <c r="B39" s="4" t="s">
        <v>712</v>
      </c>
      <c r="C39" s="4" t="s">
        <v>85</v>
      </c>
      <c r="D39" s="6">
        <v>98460</v>
      </c>
      <c r="E39" s="6">
        <v>106129</v>
      </c>
      <c r="F39" s="6">
        <v>112623</v>
      </c>
      <c r="G39" s="6">
        <v>118435</v>
      </c>
      <c r="H39" s="6">
        <v>125315</v>
      </c>
      <c r="I39" s="6">
        <v>132434</v>
      </c>
      <c r="J39" s="6">
        <v>137387</v>
      </c>
      <c r="K39" s="6">
        <v>143673</v>
      </c>
      <c r="L39" s="6">
        <v>151046</v>
      </c>
      <c r="M39" s="6">
        <v>157355</v>
      </c>
      <c r="N39" s="6">
        <v>164420</v>
      </c>
      <c r="O39" s="6">
        <v>173216</v>
      </c>
      <c r="P39" s="6">
        <v>173859</v>
      </c>
      <c r="Q39" s="6">
        <v>183257</v>
      </c>
      <c r="R39" s="6">
        <v>193677</v>
      </c>
    </row>
    <row r="40" spans="1:18">
      <c r="A40" s="4" t="s">
        <v>714</v>
      </c>
      <c r="B40" s="4" t="s">
        <v>712</v>
      </c>
      <c r="C40" s="4" t="s">
        <v>742</v>
      </c>
      <c r="D40" s="6">
        <v>197357</v>
      </c>
      <c r="E40" s="6">
        <v>210112</v>
      </c>
      <c r="F40" s="6">
        <v>221767</v>
      </c>
      <c r="G40" s="6">
        <v>238440</v>
      </c>
      <c r="H40" s="6">
        <v>254323</v>
      </c>
      <c r="I40" s="6">
        <v>270395</v>
      </c>
      <c r="J40" s="6">
        <v>286294</v>
      </c>
      <c r="K40" s="6">
        <v>301614</v>
      </c>
      <c r="L40" s="6">
        <v>314019</v>
      </c>
      <c r="M40" s="6">
        <v>328366</v>
      </c>
      <c r="N40" s="6">
        <v>343447</v>
      </c>
      <c r="O40" s="6">
        <v>360622</v>
      </c>
      <c r="P40" s="6">
        <v>366823</v>
      </c>
      <c r="Q40" s="6">
        <v>393144</v>
      </c>
      <c r="R40" s="6">
        <v>417665</v>
      </c>
    </row>
    <row r="41" spans="1:18">
      <c r="A41" s="4" t="s">
        <v>714</v>
      </c>
      <c r="B41" s="4" t="s">
        <v>712</v>
      </c>
      <c r="C41" s="4" t="s">
        <v>743</v>
      </c>
      <c r="D41" s="6">
        <v>41733</v>
      </c>
      <c r="E41" s="6">
        <v>43181</v>
      </c>
      <c r="F41" s="6">
        <v>45014</v>
      </c>
      <c r="G41" s="6">
        <v>46304</v>
      </c>
      <c r="H41" s="6">
        <v>48278</v>
      </c>
      <c r="I41" s="6">
        <v>50005</v>
      </c>
      <c r="J41" s="6">
        <v>52844</v>
      </c>
      <c r="K41" s="6">
        <v>55638</v>
      </c>
      <c r="L41" s="6">
        <v>55778</v>
      </c>
      <c r="M41" s="6">
        <v>58155</v>
      </c>
      <c r="N41" s="6">
        <v>60005</v>
      </c>
      <c r="O41" s="6">
        <v>64181</v>
      </c>
      <c r="P41" s="6">
        <v>58757</v>
      </c>
      <c r="Q41" s="6">
        <v>65009</v>
      </c>
      <c r="R41" s="6">
        <v>73143</v>
      </c>
    </row>
    <row r="42" spans="1:18">
      <c r="A42" s="4" t="s">
        <v>714</v>
      </c>
      <c r="B42" s="4" t="s">
        <v>712</v>
      </c>
      <c r="C42" s="4" t="s">
        <v>744</v>
      </c>
      <c r="D42" s="6">
        <v>0</v>
      </c>
      <c r="E42" s="6">
        <v>0</v>
      </c>
      <c r="F42" s="6">
        <v>0</v>
      </c>
      <c r="G42" s="6">
        <v>0</v>
      </c>
      <c r="H42" s="6">
        <v>0</v>
      </c>
      <c r="I42" s="6">
        <v>0</v>
      </c>
      <c r="J42" s="6">
        <v>0</v>
      </c>
      <c r="K42" s="6">
        <v>0</v>
      </c>
      <c r="L42" s="6">
        <v>0</v>
      </c>
      <c r="M42" s="6">
        <v>0</v>
      </c>
      <c r="N42" s="6">
        <v>0</v>
      </c>
      <c r="O42" s="6">
        <v>0</v>
      </c>
      <c r="P42" s="6">
        <v>0</v>
      </c>
      <c r="Q42" s="6">
        <v>0</v>
      </c>
      <c r="R42" s="6">
        <v>0</v>
      </c>
    </row>
    <row r="43" spans="1:18">
      <c r="A43" s="4" t="s">
        <v>714</v>
      </c>
      <c r="B43" s="4" t="s">
        <v>712</v>
      </c>
      <c r="C43" s="4" t="s">
        <v>745</v>
      </c>
      <c r="D43" s="6">
        <v>372272</v>
      </c>
      <c r="E43" s="6">
        <v>399457</v>
      </c>
      <c r="F43" s="6">
        <v>422992</v>
      </c>
      <c r="G43" s="6">
        <v>450303</v>
      </c>
      <c r="H43" s="6">
        <v>479838</v>
      </c>
      <c r="I43" s="6">
        <v>505303</v>
      </c>
      <c r="J43" s="6">
        <v>534103</v>
      </c>
      <c r="K43" s="6">
        <v>561942</v>
      </c>
      <c r="L43" s="6">
        <v>583827</v>
      </c>
      <c r="M43" s="6">
        <v>610698</v>
      </c>
      <c r="N43" s="6">
        <v>641789</v>
      </c>
      <c r="O43" s="6">
        <v>675229</v>
      </c>
      <c r="P43" s="6">
        <v>693423</v>
      </c>
      <c r="Q43" s="6">
        <v>735280</v>
      </c>
      <c r="R43" s="6">
        <v>784545</v>
      </c>
    </row>
    <row r="44" spans="1:18">
      <c r="A44" s="4" t="s">
        <v>714</v>
      </c>
      <c r="B44" s="4" t="s">
        <v>712</v>
      </c>
      <c r="C44" s="4" t="s">
        <v>746</v>
      </c>
      <c r="D44" s="6">
        <v>174780</v>
      </c>
      <c r="E44" s="6">
        <v>187070</v>
      </c>
      <c r="F44" s="6">
        <v>194687</v>
      </c>
      <c r="G44" s="6">
        <v>206219</v>
      </c>
      <c r="H44" s="6">
        <v>218808</v>
      </c>
      <c r="I44" s="6">
        <v>229827</v>
      </c>
      <c r="J44" s="6">
        <v>244562</v>
      </c>
      <c r="K44" s="6">
        <v>260144</v>
      </c>
      <c r="L44" s="6">
        <v>268530</v>
      </c>
      <c r="M44" s="6">
        <v>280285</v>
      </c>
      <c r="N44" s="6">
        <v>294586</v>
      </c>
      <c r="O44" s="6">
        <v>309994</v>
      </c>
      <c r="P44" s="6">
        <v>323562</v>
      </c>
      <c r="Q44" s="6">
        <v>345169</v>
      </c>
      <c r="R44" s="6">
        <v>370269</v>
      </c>
    </row>
    <row r="45" spans="1:18">
      <c r="A45" s="4" t="s">
        <v>714</v>
      </c>
      <c r="B45" s="4" t="s">
        <v>712</v>
      </c>
      <c r="C45" s="4" t="s">
        <v>747</v>
      </c>
      <c r="D45" s="6">
        <v>197492</v>
      </c>
      <c r="E45" s="6">
        <v>212387</v>
      </c>
      <c r="F45" s="6">
        <v>228305</v>
      </c>
      <c r="G45" s="6">
        <v>244084</v>
      </c>
      <c r="H45" s="6">
        <v>261030</v>
      </c>
      <c r="I45" s="6">
        <v>275476</v>
      </c>
      <c r="J45" s="6">
        <v>289541</v>
      </c>
      <c r="K45" s="6">
        <v>301798</v>
      </c>
      <c r="L45" s="6">
        <v>315297</v>
      </c>
      <c r="M45" s="6">
        <v>330413</v>
      </c>
      <c r="N45" s="6">
        <v>347203</v>
      </c>
      <c r="O45" s="6">
        <v>365235</v>
      </c>
      <c r="P45" s="6">
        <v>369861</v>
      </c>
      <c r="Q45" s="6">
        <v>390111</v>
      </c>
      <c r="R45" s="6">
        <v>414276</v>
      </c>
    </row>
    <row r="46" spans="1:18">
      <c r="A46" s="4" t="s">
        <v>714</v>
      </c>
      <c r="B46" s="4" t="s">
        <v>749</v>
      </c>
      <c r="C46" s="4" t="s">
        <v>713</v>
      </c>
      <c r="D46" s="6">
        <v>0</v>
      </c>
      <c r="E46" s="6">
        <v>0</v>
      </c>
      <c r="F46" s="6">
        <v>0</v>
      </c>
      <c r="G46" s="6">
        <v>0</v>
      </c>
      <c r="H46" s="6">
        <v>0</v>
      </c>
      <c r="I46" s="6">
        <v>0</v>
      </c>
      <c r="J46" s="6">
        <v>0</v>
      </c>
      <c r="K46" s="6">
        <v>0</v>
      </c>
      <c r="L46" s="6">
        <v>0</v>
      </c>
      <c r="M46" s="6">
        <v>0</v>
      </c>
      <c r="N46" s="6">
        <v>0</v>
      </c>
      <c r="O46" s="6">
        <v>0</v>
      </c>
      <c r="P46" s="6">
        <v>166087</v>
      </c>
      <c r="Q46" s="6">
        <v>187394</v>
      </c>
      <c r="R46" s="6">
        <v>208341</v>
      </c>
    </row>
    <row r="47" spans="1:18">
      <c r="A47" s="4" t="s">
        <v>714</v>
      </c>
      <c r="B47" s="4" t="s">
        <v>749</v>
      </c>
      <c r="C47" s="4" t="s">
        <v>715</v>
      </c>
      <c r="D47" s="6">
        <v>0</v>
      </c>
      <c r="E47" s="6">
        <v>0</v>
      </c>
      <c r="F47" s="6">
        <v>0</v>
      </c>
      <c r="G47" s="6">
        <v>0</v>
      </c>
      <c r="H47" s="6">
        <v>0</v>
      </c>
      <c r="I47" s="6">
        <v>0</v>
      </c>
      <c r="J47" s="6">
        <v>0</v>
      </c>
      <c r="K47" s="6">
        <v>0</v>
      </c>
      <c r="L47" s="6">
        <v>0</v>
      </c>
      <c r="M47" s="6">
        <v>0</v>
      </c>
      <c r="N47" s="6">
        <v>0</v>
      </c>
      <c r="O47" s="6">
        <v>0</v>
      </c>
      <c r="P47" s="6">
        <v>1565</v>
      </c>
      <c r="Q47" s="6">
        <v>1687</v>
      </c>
      <c r="R47" s="6">
        <v>1874</v>
      </c>
    </row>
    <row r="48" spans="1:18">
      <c r="A48" s="4" t="s">
        <v>714</v>
      </c>
      <c r="B48" s="4" t="s">
        <v>749</v>
      </c>
      <c r="C48" s="4" t="s">
        <v>128</v>
      </c>
      <c r="D48" s="6">
        <v>0</v>
      </c>
      <c r="E48" s="6">
        <v>0</v>
      </c>
      <c r="F48" s="6">
        <v>0</v>
      </c>
      <c r="G48" s="7">
        <v>0</v>
      </c>
      <c r="H48" s="7">
        <v>0</v>
      </c>
      <c r="I48" s="7">
        <v>0</v>
      </c>
      <c r="J48" s="6">
        <v>0</v>
      </c>
      <c r="K48" s="6">
        <v>0</v>
      </c>
      <c r="L48" s="6">
        <v>0</v>
      </c>
      <c r="M48" s="6">
        <v>0</v>
      </c>
      <c r="N48" s="6">
        <v>0</v>
      </c>
      <c r="O48" s="6">
        <v>0</v>
      </c>
      <c r="P48" s="6" t="s">
        <v>748</v>
      </c>
      <c r="Q48" s="6" t="s">
        <v>748</v>
      </c>
      <c r="R48" s="6" t="s">
        <v>748</v>
      </c>
    </row>
    <row r="49" spans="1:18">
      <c r="A49" s="4" t="s">
        <v>714</v>
      </c>
      <c r="B49" s="4" t="s">
        <v>749</v>
      </c>
      <c r="C49" s="4" t="s">
        <v>716</v>
      </c>
      <c r="D49" s="6">
        <v>0</v>
      </c>
      <c r="E49" s="6">
        <v>0</v>
      </c>
      <c r="F49" s="6">
        <v>0</v>
      </c>
      <c r="G49" s="7">
        <v>0</v>
      </c>
      <c r="H49" s="7">
        <v>0</v>
      </c>
      <c r="I49" s="7">
        <v>0</v>
      </c>
      <c r="J49" s="6">
        <v>0</v>
      </c>
      <c r="K49" s="6">
        <v>0</v>
      </c>
      <c r="L49" s="6">
        <v>0</v>
      </c>
      <c r="M49" s="6">
        <v>0</v>
      </c>
      <c r="N49" s="6">
        <v>0</v>
      </c>
      <c r="O49" s="6">
        <v>0</v>
      </c>
      <c r="P49" s="6" t="s">
        <v>748</v>
      </c>
      <c r="Q49" s="6" t="s">
        <v>748</v>
      </c>
      <c r="R49" s="6" t="s">
        <v>748</v>
      </c>
    </row>
    <row r="50" spans="1:18">
      <c r="A50" s="4" t="s">
        <v>714</v>
      </c>
      <c r="B50" s="4" t="s">
        <v>749</v>
      </c>
      <c r="C50" s="4" t="s">
        <v>717</v>
      </c>
      <c r="D50" s="6">
        <v>0</v>
      </c>
      <c r="E50" s="6">
        <v>0</v>
      </c>
      <c r="F50" s="6">
        <v>0</v>
      </c>
      <c r="G50" s="7">
        <v>0</v>
      </c>
      <c r="H50" s="7">
        <v>0</v>
      </c>
      <c r="I50" s="7">
        <v>0</v>
      </c>
      <c r="J50" s="6">
        <v>0</v>
      </c>
      <c r="K50" s="6">
        <v>0</v>
      </c>
      <c r="L50" s="6">
        <v>0</v>
      </c>
      <c r="M50" s="6">
        <v>0</v>
      </c>
      <c r="N50" s="6">
        <v>0</v>
      </c>
      <c r="O50" s="6">
        <v>0</v>
      </c>
      <c r="P50" s="6" t="s">
        <v>748</v>
      </c>
      <c r="Q50" s="6" t="s">
        <v>748</v>
      </c>
      <c r="R50" s="6" t="s">
        <v>748</v>
      </c>
    </row>
    <row r="51" spans="1:18">
      <c r="A51" s="4" t="s">
        <v>714</v>
      </c>
      <c r="B51" s="4" t="s">
        <v>749</v>
      </c>
      <c r="C51" s="4" t="s">
        <v>718</v>
      </c>
      <c r="D51" s="6">
        <v>0</v>
      </c>
      <c r="E51" s="6">
        <v>0</v>
      </c>
      <c r="F51" s="6">
        <v>0</v>
      </c>
      <c r="G51" s="7">
        <v>0</v>
      </c>
      <c r="H51" s="7">
        <v>0</v>
      </c>
      <c r="I51" s="7">
        <v>0</v>
      </c>
      <c r="J51" s="6">
        <v>0</v>
      </c>
      <c r="K51" s="6">
        <v>0</v>
      </c>
      <c r="L51" s="6">
        <v>0</v>
      </c>
      <c r="M51" s="6">
        <v>0</v>
      </c>
      <c r="N51" s="6">
        <v>0</v>
      </c>
      <c r="O51" s="6">
        <v>0</v>
      </c>
      <c r="P51" s="6" t="s">
        <v>748</v>
      </c>
      <c r="Q51" s="6" t="s">
        <v>748</v>
      </c>
      <c r="R51" s="6" t="s">
        <v>748</v>
      </c>
    </row>
    <row r="52" spans="1:18">
      <c r="A52" s="4" t="s">
        <v>714</v>
      </c>
      <c r="B52" s="4" t="s">
        <v>749</v>
      </c>
      <c r="C52" s="4" t="s">
        <v>719</v>
      </c>
      <c r="D52" s="6">
        <v>0</v>
      </c>
      <c r="E52" s="6">
        <v>0</v>
      </c>
      <c r="F52" s="6">
        <v>0</v>
      </c>
      <c r="G52" s="7">
        <v>0</v>
      </c>
      <c r="H52" s="7">
        <v>0</v>
      </c>
      <c r="I52" s="7">
        <v>0</v>
      </c>
      <c r="J52" s="6">
        <v>0</v>
      </c>
      <c r="K52" s="6">
        <v>0</v>
      </c>
      <c r="L52" s="6">
        <v>0</v>
      </c>
      <c r="M52" s="6">
        <v>0</v>
      </c>
      <c r="N52" s="6">
        <v>0</v>
      </c>
      <c r="O52" s="6">
        <v>0</v>
      </c>
      <c r="P52" s="6" t="s">
        <v>748</v>
      </c>
      <c r="Q52" s="6" t="s">
        <v>748</v>
      </c>
      <c r="R52" s="6" t="s">
        <v>748</v>
      </c>
    </row>
    <row r="53" spans="1:18">
      <c r="A53" s="4" t="s">
        <v>714</v>
      </c>
      <c r="B53" s="4" t="s">
        <v>749</v>
      </c>
      <c r="C53" s="4" t="s">
        <v>3</v>
      </c>
      <c r="D53" s="6">
        <v>0</v>
      </c>
      <c r="E53" s="6">
        <v>0</v>
      </c>
      <c r="F53" s="6">
        <v>0</v>
      </c>
      <c r="G53" s="6">
        <v>0</v>
      </c>
      <c r="H53" s="6">
        <v>0</v>
      </c>
      <c r="I53" s="6">
        <v>0</v>
      </c>
      <c r="J53" s="6">
        <v>0</v>
      </c>
      <c r="K53" s="6">
        <v>0</v>
      </c>
      <c r="L53" s="6">
        <v>0</v>
      </c>
      <c r="M53" s="6">
        <v>0</v>
      </c>
      <c r="N53" s="6">
        <v>0</v>
      </c>
      <c r="O53" s="6">
        <v>0</v>
      </c>
      <c r="P53" s="6">
        <v>22488</v>
      </c>
      <c r="Q53" s="6">
        <v>24618</v>
      </c>
      <c r="R53" s="6">
        <v>25796</v>
      </c>
    </row>
    <row r="54" spans="1:18">
      <c r="A54" s="4" t="s">
        <v>714</v>
      </c>
      <c r="B54" s="4" t="s">
        <v>749</v>
      </c>
      <c r="C54" s="4" t="s">
        <v>720</v>
      </c>
      <c r="D54" s="6">
        <v>0</v>
      </c>
      <c r="E54" s="6">
        <v>0</v>
      </c>
      <c r="F54" s="6">
        <v>0</v>
      </c>
      <c r="G54" s="6">
        <v>0</v>
      </c>
      <c r="H54" s="6">
        <v>0</v>
      </c>
      <c r="I54" s="6">
        <v>0</v>
      </c>
      <c r="J54" s="6">
        <v>0</v>
      </c>
      <c r="K54" s="6">
        <v>0</v>
      </c>
      <c r="L54" s="6">
        <v>0</v>
      </c>
      <c r="M54" s="6">
        <v>0</v>
      </c>
      <c r="N54" s="6">
        <v>0</v>
      </c>
      <c r="O54" s="6">
        <v>0</v>
      </c>
      <c r="P54" s="6">
        <v>2694</v>
      </c>
      <c r="Q54" s="6">
        <v>2215</v>
      </c>
      <c r="R54" s="6">
        <v>2770</v>
      </c>
    </row>
    <row r="55" spans="1:18">
      <c r="A55" s="4" t="s">
        <v>714</v>
      </c>
      <c r="B55" s="4" t="s">
        <v>749</v>
      </c>
      <c r="C55" s="4" t="s">
        <v>721</v>
      </c>
      <c r="D55" s="6">
        <v>0</v>
      </c>
      <c r="E55" s="6">
        <v>0</v>
      </c>
      <c r="F55" s="6">
        <v>0</v>
      </c>
      <c r="G55" s="6">
        <v>0</v>
      </c>
      <c r="H55" s="6">
        <v>0</v>
      </c>
      <c r="I55" s="6">
        <v>0</v>
      </c>
      <c r="J55" s="6">
        <v>0</v>
      </c>
      <c r="K55" s="6">
        <v>0</v>
      </c>
      <c r="L55" s="6">
        <v>0</v>
      </c>
      <c r="M55" s="6">
        <v>0</v>
      </c>
      <c r="N55" s="6">
        <v>0</v>
      </c>
      <c r="O55" s="6">
        <v>0</v>
      </c>
      <c r="P55" s="6">
        <v>89</v>
      </c>
      <c r="Q55" s="6">
        <v>102</v>
      </c>
      <c r="R55" s="6">
        <v>94</v>
      </c>
    </row>
    <row r="56" spans="1:18">
      <c r="A56" s="4" t="s">
        <v>714</v>
      </c>
      <c r="B56" s="4" t="s">
        <v>749</v>
      </c>
      <c r="C56" s="4" t="s">
        <v>722</v>
      </c>
      <c r="D56" s="6">
        <v>0</v>
      </c>
      <c r="E56" s="6">
        <v>0</v>
      </c>
      <c r="F56" s="6">
        <v>0</v>
      </c>
      <c r="G56" s="6">
        <v>0</v>
      </c>
      <c r="H56" s="6">
        <v>0</v>
      </c>
      <c r="I56" s="6">
        <v>0</v>
      </c>
      <c r="J56" s="6">
        <v>0</v>
      </c>
      <c r="K56" s="6">
        <v>0</v>
      </c>
      <c r="L56" s="6">
        <v>0</v>
      </c>
      <c r="M56" s="6">
        <v>0</v>
      </c>
      <c r="N56" s="6">
        <v>0</v>
      </c>
      <c r="O56" s="6">
        <v>0</v>
      </c>
      <c r="P56" s="6">
        <v>792</v>
      </c>
      <c r="Q56" s="6">
        <v>1323</v>
      </c>
      <c r="R56" s="6">
        <v>912</v>
      </c>
    </row>
    <row r="57" spans="1:18">
      <c r="A57" s="4" t="s">
        <v>714</v>
      </c>
      <c r="B57" s="4" t="s">
        <v>749</v>
      </c>
      <c r="C57" s="4" t="s">
        <v>723</v>
      </c>
      <c r="D57" s="6">
        <v>0</v>
      </c>
      <c r="E57" s="6">
        <v>0</v>
      </c>
      <c r="F57" s="6">
        <v>0</v>
      </c>
      <c r="G57" s="6">
        <v>0</v>
      </c>
      <c r="H57" s="6">
        <v>0</v>
      </c>
      <c r="I57" s="6">
        <v>0</v>
      </c>
      <c r="J57" s="6">
        <v>0</v>
      </c>
      <c r="K57" s="6">
        <v>0</v>
      </c>
      <c r="L57" s="6">
        <v>0</v>
      </c>
      <c r="M57" s="6">
        <v>0</v>
      </c>
      <c r="N57" s="6">
        <v>0</v>
      </c>
      <c r="O57" s="6">
        <v>0</v>
      </c>
      <c r="P57" s="6">
        <v>223</v>
      </c>
      <c r="Q57" s="6">
        <v>235</v>
      </c>
      <c r="R57" s="6">
        <v>230</v>
      </c>
    </row>
    <row r="58" spans="1:18">
      <c r="A58" s="4" t="s">
        <v>714</v>
      </c>
      <c r="B58" s="4" t="s">
        <v>749</v>
      </c>
      <c r="C58" s="4" t="s">
        <v>724</v>
      </c>
      <c r="D58" s="6">
        <v>0</v>
      </c>
      <c r="E58" s="6">
        <v>0</v>
      </c>
      <c r="F58" s="6">
        <v>0</v>
      </c>
      <c r="G58" s="6">
        <v>0</v>
      </c>
      <c r="H58" s="6">
        <v>0</v>
      </c>
      <c r="I58" s="6">
        <v>0</v>
      </c>
      <c r="J58" s="6">
        <v>0</v>
      </c>
      <c r="K58" s="6">
        <v>0</v>
      </c>
      <c r="L58" s="6">
        <v>0</v>
      </c>
      <c r="M58" s="6">
        <v>0</v>
      </c>
      <c r="N58" s="6">
        <v>0</v>
      </c>
      <c r="O58" s="6">
        <v>0</v>
      </c>
      <c r="P58" s="6">
        <v>6199</v>
      </c>
      <c r="Q58" s="6">
        <v>8263</v>
      </c>
      <c r="R58" s="6">
        <v>7921</v>
      </c>
    </row>
    <row r="59" spans="1:18">
      <c r="A59" s="4" t="s">
        <v>714</v>
      </c>
      <c r="B59" s="4" t="s">
        <v>749</v>
      </c>
      <c r="C59" s="4" t="s">
        <v>725</v>
      </c>
      <c r="D59" s="6">
        <v>0</v>
      </c>
      <c r="E59" s="6">
        <v>0</v>
      </c>
      <c r="F59" s="6">
        <v>0</v>
      </c>
      <c r="G59" s="6">
        <v>0</v>
      </c>
      <c r="H59" s="6">
        <v>0</v>
      </c>
      <c r="I59" s="6">
        <v>0</v>
      </c>
      <c r="J59" s="6">
        <v>0</v>
      </c>
      <c r="K59" s="6">
        <v>0</v>
      </c>
      <c r="L59" s="6">
        <v>0</v>
      </c>
      <c r="M59" s="6">
        <v>0</v>
      </c>
      <c r="N59" s="6">
        <v>0</v>
      </c>
      <c r="O59" s="6">
        <v>0</v>
      </c>
      <c r="P59" s="6">
        <v>1846</v>
      </c>
      <c r="Q59" s="6">
        <v>1598</v>
      </c>
      <c r="R59" s="6">
        <v>1970</v>
      </c>
    </row>
    <row r="60" spans="1:18">
      <c r="A60" s="4" t="s">
        <v>714</v>
      </c>
      <c r="B60" s="4" t="s">
        <v>749</v>
      </c>
      <c r="C60" s="4" t="s">
        <v>726</v>
      </c>
      <c r="D60" s="6">
        <v>0</v>
      </c>
      <c r="E60" s="6">
        <v>0</v>
      </c>
      <c r="F60" s="6">
        <v>0</v>
      </c>
      <c r="G60" s="6">
        <v>0</v>
      </c>
      <c r="H60" s="6">
        <v>0</v>
      </c>
      <c r="I60" s="6">
        <v>0</v>
      </c>
      <c r="J60" s="6">
        <v>0</v>
      </c>
      <c r="K60" s="6">
        <v>0</v>
      </c>
      <c r="L60" s="6">
        <v>0</v>
      </c>
      <c r="M60" s="6">
        <v>0</v>
      </c>
      <c r="N60" s="6">
        <v>0</v>
      </c>
      <c r="O60" s="6">
        <v>0</v>
      </c>
      <c r="P60" s="6">
        <v>1431</v>
      </c>
      <c r="Q60" s="6">
        <v>1155</v>
      </c>
      <c r="R60" s="6">
        <v>1484</v>
      </c>
    </row>
    <row r="61" spans="1:18">
      <c r="A61" s="4" t="s">
        <v>714</v>
      </c>
      <c r="B61" s="4" t="s">
        <v>749</v>
      </c>
      <c r="C61" s="4" t="s">
        <v>727</v>
      </c>
      <c r="D61" s="6">
        <v>0</v>
      </c>
      <c r="E61" s="6">
        <v>0</v>
      </c>
      <c r="F61" s="6">
        <v>0</v>
      </c>
      <c r="G61" s="6">
        <v>0</v>
      </c>
      <c r="H61" s="6">
        <v>0</v>
      </c>
      <c r="I61" s="6">
        <v>0</v>
      </c>
      <c r="J61" s="6">
        <v>0</v>
      </c>
      <c r="K61" s="6">
        <v>0</v>
      </c>
      <c r="L61" s="6">
        <v>0</v>
      </c>
      <c r="M61" s="6">
        <v>0</v>
      </c>
      <c r="N61" s="6">
        <v>0</v>
      </c>
      <c r="O61" s="6">
        <v>0</v>
      </c>
      <c r="P61" s="6">
        <v>6720</v>
      </c>
      <c r="Q61" s="6">
        <v>7285</v>
      </c>
      <c r="R61" s="6">
        <v>7946</v>
      </c>
    </row>
    <row r="62" spans="1:18">
      <c r="A62" s="4" t="s">
        <v>714</v>
      </c>
      <c r="B62" s="4" t="s">
        <v>749</v>
      </c>
      <c r="C62" s="4" t="s">
        <v>728</v>
      </c>
      <c r="D62" s="6">
        <v>0</v>
      </c>
      <c r="E62" s="6">
        <v>0</v>
      </c>
      <c r="F62" s="6">
        <v>0</v>
      </c>
      <c r="G62" s="6">
        <v>0</v>
      </c>
      <c r="H62" s="6">
        <v>0</v>
      </c>
      <c r="I62" s="6">
        <v>0</v>
      </c>
      <c r="J62" s="6">
        <v>0</v>
      </c>
      <c r="K62" s="6">
        <v>0</v>
      </c>
      <c r="L62" s="6">
        <v>0</v>
      </c>
      <c r="M62" s="6">
        <v>0</v>
      </c>
      <c r="N62" s="6">
        <v>0</v>
      </c>
      <c r="O62" s="6">
        <v>0</v>
      </c>
      <c r="P62" s="6">
        <v>635</v>
      </c>
      <c r="Q62" s="6">
        <v>475</v>
      </c>
      <c r="R62" s="6">
        <v>459</v>
      </c>
    </row>
    <row r="63" spans="1:18">
      <c r="A63" s="4" t="s">
        <v>714</v>
      </c>
      <c r="B63" s="4" t="s">
        <v>749</v>
      </c>
      <c r="C63" s="4" t="s">
        <v>729</v>
      </c>
      <c r="D63" s="6">
        <v>0</v>
      </c>
      <c r="E63" s="6">
        <v>0</v>
      </c>
      <c r="F63" s="6">
        <v>0</v>
      </c>
      <c r="G63" s="7">
        <v>0</v>
      </c>
      <c r="H63" s="7">
        <v>0</v>
      </c>
      <c r="I63" s="7">
        <v>0</v>
      </c>
      <c r="J63" s="6">
        <v>0</v>
      </c>
      <c r="K63" s="6">
        <v>0</v>
      </c>
      <c r="L63" s="6">
        <v>0</v>
      </c>
      <c r="M63" s="6">
        <v>0</v>
      </c>
      <c r="N63" s="6">
        <v>0</v>
      </c>
      <c r="O63" s="6">
        <v>0</v>
      </c>
      <c r="P63" s="6" t="s">
        <v>748</v>
      </c>
      <c r="Q63" s="6" t="s">
        <v>748</v>
      </c>
      <c r="R63" s="6" t="s">
        <v>748</v>
      </c>
    </row>
    <row r="64" spans="1:18">
      <c r="A64" s="4" t="s">
        <v>714</v>
      </c>
      <c r="B64" s="4" t="s">
        <v>749</v>
      </c>
      <c r="C64" s="4" t="s">
        <v>730</v>
      </c>
      <c r="D64" s="6">
        <v>0</v>
      </c>
      <c r="E64" s="6">
        <v>0</v>
      </c>
      <c r="F64" s="6">
        <v>0</v>
      </c>
      <c r="G64" s="7">
        <v>0</v>
      </c>
      <c r="H64" s="7">
        <v>0</v>
      </c>
      <c r="I64" s="7">
        <v>0</v>
      </c>
      <c r="J64" s="6">
        <v>0</v>
      </c>
      <c r="K64" s="6">
        <v>0</v>
      </c>
      <c r="L64" s="6">
        <v>0</v>
      </c>
      <c r="M64" s="6">
        <v>0</v>
      </c>
      <c r="N64" s="6">
        <v>0</v>
      </c>
      <c r="O64" s="6">
        <v>0</v>
      </c>
      <c r="P64" s="6" t="s">
        <v>748</v>
      </c>
      <c r="Q64" s="6" t="s">
        <v>748</v>
      </c>
      <c r="R64" s="6" t="s">
        <v>748</v>
      </c>
    </row>
    <row r="65" spans="1:18">
      <c r="A65" s="4" t="s">
        <v>714</v>
      </c>
      <c r="B65" s="4" t="s">
        <v>749</v>
      </c>
      <c r="C65" s="4" t="s">
        <v>2</v>
      </c>
      <c r="D65" s="6">
        <v>0</v>
      </c>
      <c r="E65" s="6">
        <v>0</v>
      </c>
      <c r="F65" s="6">
        <v>0</v>
      </c>
      <c r="G65" s="7">
        <v>0</v>
      </c>
      <c r="H65" s="7">
        <v>0</v>
      </c>
      <c r="I65" s="7">
        <v>0</v>
      </c>
      <c r="J65" s="6">
        <v>0</v>
      </c>
      <c r="K65" s="6">
        <v>0</v>
      </c>
      <c r="L65" s="6">
        <v>0</v>
      </c>
      <c r="M65" s="6">
        <v>0</v>
      </c>
      <c r="N65" s="6">
        <v>0</v>
      </c>
      <c r="O65" s="6">
        <v>0</v>
      </c>
      <c r="P65" s="6" t="s">
        <v>748</v>
      </c>
      <c r="Q65" s="6" t="s">
        <v>748</v>
      </c>
      <c r="R65" s="6" t="s">
        <v>748</v>
      </c>
    </row>
    <row r="66" spans="1:18">
      <c r="A66" s="4" t="s">
        <v>714</v>
      </c>
      <c r="B66" s="4" t="s">
        <v>749</v>
      </c>
      <c r="C66" s="4" t="s">
        <v>731</v>
      </c>
      <c r="D66" s="6">
        <v>0</v>
      </c>
      <c r="E66" s="6">
        <v>0</v>
      </c>
      <c r="F66" s="6">
        <v>0</v>
      </c>
      <c r="G66" s="6">
        <v>0</v>
      </c>
      <c r="H66" s="6">
        <v>0</v>
      </c>
      <c r="I66" s="6">
        <v>0</v>
      </c>
      <c r="J66" s="6">
        <v>0</v>
      </c>
      <c r="K66" s="6">
        <v>0</v>
      </c>
      <c r="L66" s="6">
        <v>0</v>
      </c>
      <c r="M66" s="6">
        <v>0</v>
      </c>
      <c r="N66" s="6">
        <v>0</v>
      </c>
      <c r="O66" s="6">
        <v>0</v>
      </c>
      <c r="P66" s="6">
        <v>2490</v>
      </c>
      <c r="Q66" s="6">
        <v>2971</v>
      </c>
      <c r="R66" s="6">
        <v>2989</v>
      </c>
    </row>
    <row r="67" spans="1:18">
      <c r="A67" s="4" t="s">
        <v>714</v>
      </c>
      <c r="B67" s="4" t="s">
        <v>749</v>
      </c>
      <c r="C67" s="4" t="s">
        <v>15</v>
      </c>
      <c r="D67" s="6">
        <v>0</v>
      </c>
      <c r="E67" s="6">
        <v>0</v>
      </c>
      <c r="F67" s="6">
        <v>0</v>
      </c>
      <c r="G67" s="6">
        <v>0</v>
      </c>
      <c r="H67" s="6">
        <v>0</v>
      </c>
      <c r="I67" s="6">
        <v>0</v>
      </c>
      <c r="J67" s="6">
        <v>0</v>
      </c>
      <c r="K67" s="6">
        <v>0</v>
      </c>
      <c r="L67" s="6">
        <v>0</v>
      </c>
      <c r="M67" s="6">
        <v>0</v>
      </c>
      <c r="N67" s="6">
        <v>0</v>
      </c>
      <c r="O67" s="6">
        <v>0</v>
      </c>
      <c r="P67" s="6">
        <v>16298</v>
      </c>
      <c r="Q67" s="6">
        <v>17305</v>
      </c>
      <c r="R67" s="6">
        <v>18674</v>
      </c>
    </row>
    <row r="68" spans="1:18">
      <c r="A68" s="4" t="s">
        <v>714</v>
      </c>
      <c r="B68" s="4" t="s">
        <v>749</v>
      </c>
      <c r="C68" s="4" t="s">
        <v>732</v>
      </c>
      <c r="D68" s="6">
        <v>0</v>
      </c>
      <c r="E68" s="6">
        <v>0</v>
      </c>
      <c r="F68" s="6">
        <v>0</v>
      </c>
      <c r="G68" s="6">
        <v>0</v>
      </c>
      <c r="H68" s="6">
        <v>0</v>
      </c>
      <c r="I68" s="6">
        <v>0</v>
      </c>
      <c r="J68" s="6">
        <v>0</v>
      </c>
      <c r="K68" s="6">
        <v>0</v>
      </c>
      <c r="L68" s="6">
        <v>0</v>
      </c>
      <c r="M68" s="6">
        <v>0</v>
      </c>
      <c r="N68" s="6">
        <v>0</v>
      </c>
      <c r="O68" s="6">
        <v>0</v>
      </c>
      <c r="P68" s="6">
        <v>20751</v>
      </c>
      <c r="Q68" s="6">
        <v>22992</v>
      </c>
      <c r="R68" s="6">
        <v>22390</v>
      </c>
    </row>
    <row r="69" spans="1:18">
      <c r="A69" s="4" t="s">
        <v>714</v>
      </c>
      <c r="B69" s="4" t="s">
        <v>749</v>
      </c>
      <c r="C69" s="4" t="s">
        <v>733</v>
      </c>
      <c r="D69" s="6">
        <v>0</v>
      </c>
      <c r="E69" s="6">
        <v>0</v>
      </c>
      <c r="F69" s="6">
        <v>0</v>
      </c>
      <c r="G69" s="6">
        <v>0</v>
      </c>
      <c r="H69" s="6">
        <v>0</v>
      </c>
      <c r="I69" s="6">
        <v>0</v>
      </c>
      <c r="J69" s="6">
        <v>0</v>
      </c>
      <c r="K69" s="6">
        <v>0</v>
      </c>
      <c r="L69" s="6">
        <v>0</v>
      </c>
      <c r="M69" s="6">
        <v>0</v>
      </c>
      <c r="N69" s="6">
        <v>0</v>
      </c>
      <c r="O69" s="6">
        <v>0</v>
      </c>
      <c r="P69" s="6">
        <v>0</v>
      </c>
      <c r="Q69" s="6">
        <v>0</v>
      </c>
      <c r="R69" s="6">
        <v>0</v>
      </c>
    </row>
    <row r="70" spans="1:18">
      <c r="A70" s="4" t="s">
        <v>714</v>
      </c>
      <c r="B70" s="4" t="s">
        <v>749</v>
      </c>
      <c r="C70" s="4" t="s">
        <v>734</v>
      </c>
      <c r="D70" s="6">
        <v>0</v>
      </c>
      <c r="E70" s="6">
        <v>0</v>
      </c>
      <c r="F70" s="6">
        <v>0</v>
      </c>
      <c r="G70" s="6">
        <v>0</v>
      </c>
      <c r="H70" s="6">
        <v>0</v>
      </c>
      <c r="I70" s="6">
        <v>0</v>
      </c>
      <c r="J70" s="6">
        <v>0</v>
      </c>
      <c r="K70" s="6">
        <v>0</v>
      </c>
      <c r="L70" s="6">
        <v>0</v>
      </c>
      <c r="M70" s="6">
        <v>0</v>
      </c>
      <c r="N70" s="6">
        <v>0</v>
      </c>
      <c r="O70" s="6">
        <v>0</v>
      </c>
      <c r="P70" s="6">
        <v>337</v>
      </c>
      <c r="Q70" s="6">
        <v>750</v>
      </c>
      <c r="R70" s="6">
        <v>1165</v>
      </c>
    </row>
    <row r="71" spans="1:18">
      <c r="A71" s="4" t="s">
        <v>714</v>
      </c>
      <c r="B71" s="4" t="s">
        <v>749</v>
      </c>
      <c r="C71" s="4" t="s">
        <v>735</v>
      </c>
      <c r="D71" s="6">
        <v>0</v>
      </c>
      <c r="E71" s="6">
        <v>0</v>
      </c>
      <c r="F71" s="6">
        <v>0</v>
      </c>
      <c r="G71" s="6">
        <v>0</v>
      </c>
      <c r="H71" s="6">
        <v>0</v>
      </c>
      <c r="I71" s="6">
        <v>0</v>
      </c>
      <c r="J71" s="6">
        <v>0</v>
      </c>
      <c r="K71" s="6">
        <v>0</v>
      </c>
      <c r="L71" s="6">
        <v>0</v>
      </c>
      <c r="M71" s="6">
        <v>0</v>
      </c>
      <c r="N71" s="6">
        <v>0</v>
      </c>
      <c r="O71" s="6">
        <v>0</v>
      </c>
      <c r="P71" s="6">
        <v>3860</v>
      </c>
      <c r="Q71" s="6">
        <v>3952</v>
      </c>
      <c r="R71" s="6">
        <v>4510</v>
      </c>
    </row>
    <row r="72" spans="1:18">
      <c r="A72" s="4" t="s">
        <v>714</v>
      </c>
      <c r="B72" s="4" t="s">
        <v>749</v>
      </c>
      <c r="C72" s="4" t="s">
        <v>96</v>
      </c>
      <c r="D72" s="6">
        <v>0</v>
      </c>
      <c r="E72" s="6">
        <v>0</v>
      </c>
      <c r="F72" s="6">
        <v>0</v>
      </c>
      <c r="G72" s="6">
        <v>0</v>
      </c>
      <c r="H72" s="6">
        <v>0</v>
      </c>
      <c r="I72" s="6">
        <v>0</v>
      </c>
      <c r="J72" s="6">
        <v>0</v>
      </c>
      <c r="K72" s="6">
        <v>0</v>
      </c>
      <c r="L72" s="6">
        <v>0</v>
      </c>
      <c r="M72" s="6">
        <v>0</v>
      </c>
      <c r="N72" s="6">
        <v>0</v>
      </c>
      <c r="O72" s="6">
        <v>0</v>
      </c>
      <c r="P72" s="6">
        <v>732</v>
      </c>
      <c r="Q72" s="6">
        <v>600</v>
      </c>
      <c r="R72" s="6">
        <v>554</v>
      </c>
    </row>
    <row r="73" spans="1:18">
      <c r="A73" s="4" t="s">
        <v>714</v>
      </c>
      <c r="B73" s="4" t="s">
        <v>749</v>
      </c>
      <c r="C73" s="4" t="s">
        <v>111</v>
      </c>
      <c r="D73" s="6">
        <v>0</v>
      </c>
      <c r="E73" s="6">
        <v>0</v>
      </c>
      <c r="F73" s="6">
        <v>0</v>
      </c>
      <c r="G73" s="6">
        <v>0</v>
      </c>
      <c r="H73" s="6">
        <v>0</v>
      </c>
      <c r="I73" s="6">
        <v>0</v>
      </c>
      <c r="J73" s="6">
        <v>0</v>
      </c>
      <c r="K73" s="6">
        <v>0</v>
      </c>
      <c r="L73" s="6">
        <v>0</v>
      </c>
      <c r="M73" s="6">
        <v>0</v>
      </c>
      <c r="N73" s="6">
        <v>0</v>
      </c>
      <c r="O73" s="6">
        <v>0</v>
      </c>
      <c r="P73" s="6">
        <v>1886</v>
      </c>
      <c r="Q73" s="6">
        <v>2485</v>
      </c>
      <c r="R73" s="6">
        <v>3218</v>
      </c>
    </row>
    <row r="74" spans="1:18">
      <c r="A74" s="4" t="s">
        <v>714</v>
      </c>
      <c r="B74" s="4" t="s">
        <v>749</v>
      </c>
      <c r="C74" s="4" t="s">
        <v>736</v>
      </c>
      <c r="D74" s="6">
        <v>0</v>
      </c>
      <c r="E74" s="6">
        <v>0</v>
      </c>
      <c r="F74" s="6">
        <v>0</v>
      </c>
      <c r="G74" s="7">
        <v>0</v>
      </c>
      <c r="H74" s="7">
        <v>0</v>
      </c>
      <c r="I74" s="7">
        <v>0</v>
      </c>
      <c r="J74" s="6">
        <v>0</v>
      </c>
      <c r="K74" s="6">
        <v>0</v>
      </c>
      <c r="L74" s="6">
        <v>0</v>
      </c>
      <c r="M74" s="6">
        <v>0</v>
      </c>
      <c r="N74" s="6">
        <v>0</v>
      </c>
      <c r="O74" s="6">
        <v>0</v>
      </c>
      <c r="P74" s="6" t="s">
        <v>748</v>
      </c>
      <c r="Q74" s="6" t="s">
        <v>748</v>
      </c>
      <c r="R74" s="6" t="s">
        <v>748</v>
      </c>
    </row>
    <row r="75" spans="1:18">
      <c r="A75" s="4" t="s">
        <v>714</v>
      </c>
      <c r="B75" s="4" t="s">
        <v>749</v>
      </c>
      <c r="C75" s="4" t="s">
        <v>737</v>
      </c>
      <c r="D75" s="6">
        <v>0</v>
      </c>
      <c r="E75" s="6">
        <v>0</v>
      </c>
      <c r="F75" s="6">
        <v>0</v>
      </c>
      <c r="G75" s="6">
        <v>0</v>
      </c>
      <c r="H75" s="6">
        <v>0</v>
      </c>
      <c r="I75" s="6">
        <v>0</v>
      </c>
      <c r="J75" s="6">
        <v>0</v>
      </c>
      <c r="K75" s="6">
        <v>0</v>
      </c>
      <c r="L75" s="6">
        <v>0</v>
      </c>
      <c r="M75" s="6">
        <v>0</v>
      </c>
      <c r="N75" s="6">
        <v>0</v>
      </c>
      <c r="O75" s="6">
        <v>0</v>
      </c>
      <c r="P75" s="6">
        <v>4140</v>
      </c>
      <c r="Q75" s="6">
        <v>4202</v>
      </c>
      <c r="R75" s="6">
        <v>4159</v>
      </c>
    </row>
    <row r="76" spans="1:18">
      <c r="A76" s="4" t="s">
        <v>714</v>
      </c>
      <c r="B76" s="4" t="s">
        <v>749</v>
      </c>
      <c r="C76" s="4" t="s">
        <v>93</v>
      </c>
      <c r="D76" s="6">
        <v>0</v>
      </c>
      <c r="E76" s="6">
        <v>0</v>
      </c>
      <c r="F76" s="6">
        <v>0</v>
      </c>
      <c r="G76" s="6">
        <v>0</v>
      </c>
      <c r="H76" s="6">
        <v>0</v>
      </c>
      <c r="I76" s="6">
        <v>0</v>
      </c>
      <c r="J76" s="6">
        <v>0</v>
      </c>
      <c r="K76" s="6">
        <v>0</v>
      </c>
      <c r="L76" s="6">
        <v>0</v>
      </c>
      <c r="M76" s="6">
        <v>0</v>
      </c>
      <c r="N76" s="6">
        <v>0</v>
      </c>
      <c r="O76" s="6">
        <v>0</v>
      </c>
      <c r="P76" s="6">
        <v>3720</v>
      </c>
      <c r="Q76" s="6">
        <v>3951</v>
      </c>
      <c r="R76" s="6">
        <v>4288</v>
      </c>
    </row>
    <row r="77" spans="1:18">
      <c r="A77" s="4" t="s">
        <v>714</v>
      </c>
      <c r="B77" s="4" t="s">
        <v>749</v>
      </c>
      <c r="C77" s="4" t="s">
        <v>738</v>
      </c>
      <c r="D77" s="6">
        <v>0</v>
      </c>
      <c r="E77" s="6">
        <v>0</v>
      </c>
      <c r="F77" s="6">
        <v>0</v>
      </c>
      <c r="G77" s="6">
        <v>0</v>
      </c>
      <c r="H77" s="6">
        <v>0</v>
      </c>
      <c r="I77" s="6">
        <v>0</v>
      </c>
      <c r="J77" s="6">
        <v>0</v>
      </c>
      <c r="K77" s="6">
        <v>0</v>
      </c>
      <c r="L77" s="6">
        <v>0</v>
      </c>
      <c r="M77" s="6">
        <v>0</v>
      </c>
      <c r="N77" s="6">
        <v>0</v>
      </c>
      <c r="O77" s="6">
        <v>0</v>
      </c>
      <c r="P77" s="6">
        <v>10673</v>
      </c>
      <c r="Q77" s="6">
        <v>11525</v>
      </c>
      <c r="R77" s="6">
        <v>14111</v>
      </c>
    </row>
    <row r="78" spans="1:18">
      <c r="A78" s="4" t="s">
        <v>714</v>
      </c>
      <c r="B78" s="4" t="s">
        <v>749</v>
      </c>
      <c r="C78" s="4" t="s">
        <v>739</v>
      </c>
      <c r="D78" s="6">
        <v>0</v>
      </c>
      <c r="E78" s="6">
        <v>0</v>
      </c>
      <c r="F78" s="6">
        <v>0</v>
      </c>
      <c r="G78" s="6">
        <v>0</v>
      </c>
      <c r="H78" s="6">
        <v>0</v>
      </c>
      <c r="I78" s="6">
        <v>0</v>
      </c>
      <c r="J78" s="6">
        <v>0</v>
      </c>
      <c r="K78" s="6">
        <v>0</v>
      </c>
      <c r="L78" s="6">
        <v>0</v>
      </c>
      <c r="M78" s="6">
        <v>0</v>
      </c>
      <c r="N78" s="6">
        <v>0</v>
      </c>
      <c r="O78" s="6">
        <v>0</v>
      </c>
      <c r="P78" s="6">
        <v>7800</v>
      </c>
      <c r="Q78" s="6">
        <v>9750</v>
      </c>
      <c r="R78" s="6">
        <v>11377</v>
      </c>
    </row>
    <row r="79" spans="1:18">
      <c r="A79" s="4" t="s">
        <v>714</v>
      </c>
      <c r="B79" s="4" t="s">
        <v>749</v>
      </c>
      <c r="C79" s="4" t="s">
        <v>740</v>
      </c>
      <c r="D79" s="6">
        <v>0</v>
      </c>
      <c r="E79" s="6">
        <v>0</v>
      </c>
      <c r="F79" s="6">
        <v>0</v>
      </c>
      <c r="G79" s="6">
        <v>0</v>
      </c>
      <c r="H79" s="6">
        <v>0</v>
      </c>
      <c r="I79" s="6">
        <v>0</v>
      </c>
      <c r="J79" s="6">
        <v>0</v>
      </c>
      <c r="K79" s="6">
        <v>0</v>
      </c>
      <c r="L79" s="6">
        <v>0</v>
      </c>
      <c r="M79" s="6">
        <v>0</v>
      </c>
      <c r="N79" s="6">
        <v>0</v>
      </c>
      <c r="O79" s="6">
        <v>0</v>
      </c>
      <c r="P79" s="6">
        <v>4391</v>
      </c>
      <c r="Q79" s="6">
        <v>4548</v>
      </c>
      <c r="R79" s="6">
        <v>5019</v>
      </c>
    </row>
    <row r="80" spans="1:18">
      <c r="A80" s="4" t="s">
        <v>714</v>
      </c>
      <c r="B80" s="4" t="s">
        <v>749</v>
      </c>
      <c r="C80" s="4" t="s">
        <v>741</v>
      </c>
      <c r="D80" s="6">
        <v>0</v>
      </c>
      <c r="E80" s="6">
        <v>0</v>
      </c>
      <c r="F80" s="6">
        <v>0</v>
      </c>
      <c r="G80" s="6">
        <v>0</v>
      </c>
      <c r="H80" s="6">
        <v>0</v>
      </c>
      <c r="I80" s="6">
        <v>0</v>
      </c>
      <c r="J80" s="6">
        <v>0</v>
      </c>
      <c r="K80" s="6">
        <v>0</v>
      </c>
      <c r="L80" s="6">
        <v>0</v>
      </c>
      <c r="M80" s="6">
        <v>0</v>
      </c>
      <c r="N80" s="6">
        <v>0</v>
      </c>
      <c r="O80" s="6">
        <v>0</v>
      </c>
      <c r="P80" s="6">
        <v>12830</v>
      </c>
      <c r="Q80" s="6">
        <v>13485</v>
      </c>
      <c r="R80" s="6">
        <v>14043</v>
      </c>
    </row>
    <row r="81" spans="1:18">
      <c r="A81" s="4" t="s">
        <v>714</v>
      </c>
      <c r="B81" s="4" t="s">
        <v>749</v>
      </c>
      <c r="C81" s="4" t="s">
        <v>85</v>
      </c>
      <c r="D81" s="6">
        <v>0</v>
      </c>
      <c r="E81" s="6">
        <v>0</v>
      </c>
      <c r="F81" s="6">
        <v>0</v>
      </c>
      <c r="G81" s="6">
        <v>0</v>
      </c>
      <c r="H81" s="6">
        <v>0</v>
      </c>
      <c r="I81" s="6">
        <v>0</v>
      </c>
      <c r="J81" s="6">
        <v>0</v>
      </c>
      <c r="K81" s="6">
        <v>0</v>
      </c>
      <c r="L81" s="6">
        <v>0</v>
      </c>
      <c r="M81" s="6">
        <v>0</v>
      </c>
      <c r="N81" s="6">
        <v>0</v>
      </c>
      <c r="O81" s="6">
        <v>0</v>
      </c>
      <c r="P81" s="6">
        <v>11430</v>
      </c>
      <c r="Q81" s="6">
        <v>12107</v>
      </c>
      <c r="R81" s="6">
        <v>13330</v>
      </c>
    </row>
    <row r="82" spans="1:18">
      <c r="A82" s="4" t="s">
        <v>714</v>
      </c>
      <c r="B82" s="4" t="s">
        <v>749</v>
      </c>
      <c r="C82" s="4" t="s">
        <v>742</v>
      </c>
      <c r="D82" s="6">
        <v>0</v>
      </c>
      <c r="E82" s="6">
        <v>0</v>
      </c>
      <c r="F82" s="6">
        <v>0</v>
      </c>
      <c r="G82" s="6">
        <v>0</v>
      </c>
      <c r="H82" s="6">
        <v>0</v>
      </c>
      <c r="I82" s="6">
        <v>0</v>
      </c>
      <c r="J82" s="6">
        <v>0</v>
      </c>
      <c r="K82" s="6">
        <v>0</v>
      </c>
      <c r="L82" s="6">
        <v>0</v>
      </c>
      <c r="M82" s="6">
        <v>0</v>
      </c>
      <c r="N82" s="6">
        <v>0</v>
      </c>
      <c r="O82" s="6">
        <v>0</v>
      </c>
      <c r="P82" s="6">
        <v>27313</v>
      </c>
      <c r="Q82" s="6">
        <v>28967</v>
      </c>
      <c r="R82" s="6">
        <v>31227</v>
      </c>
    </row>
    <row r="83" spans="1:18">
      <c r="A83" s="4" t="s">
        <v>714</v>
      </c>
      <c r="B83" s="4" t="s">
        <v>749</v>
      </c>
      <c r="C83" s="4" t="s">
        <v>743</v>
      </c>
      <c r="D83" s="6">
        <v>0</v>
      </c>
      <c r="E83" s="6">
        <v>0</v>
      </c>
      <c r="F83" s="6">
        <v>0</v>
      </c>
      <c r="G83" s="6">
        <v>0</v>
      </c>
      <c r="H83" s="6">
        <v>0</v>
      </c>
      <c r="I83" s="6">
        <v>0</v>
      </c>
      <c r="J83" s="6">
        <v>0</v>
      </c>
      <c r="K83" s="6">
        <v>0</v>
      </c>
      <c r="L83" s="6">
        <v>0</v>
      </c>
      <c r="M83" s="6">
        <v>0</v>
      </c>
      <c r="N83" s="6">
        <v>0</v>
      </c>
      <c r="O83" s="6">
        <v>0</v>
      </c>
      <c r="P83" s="6">
        <v>3137</v>
      </c>
      <c r="Q83" s="6">
        <v>3416</v>
      </c>
      <c r="R83" s="6">
        <v>3796</v>
      </c>
    </row>
    <row r="84" spans="1:18">
      <c r="A84" s="4" t="s">
        <v>714</v>
      </c>
      <c r="B84" s="4" t="s">
        <v>749</v>
      </c>
      <c r="C84" s="4" t="s">
        <v>744</v>
      </c>
      <c r="D84" s="6">
        <v>0</v>
      </c>
      <c r="E84" s="6">
        <v>0</v>
      </c>
      <c r="F84" s="6">
        <v>0</v>
      </c>
      <c r="G84" s="6">
        <v>0</v>
      </c>
      <c r="H84" s="6">
        <v>0</v>
      </c>
      <c r="I84" s="6">
        <v>0</v>
      </c>
      <c r="J84" s="6">
        <v>0</v>
      </c>
      <c r="K84" s="6">
        <v>0</v>
      </c>
      <c r="L84" s="6">
        <v>0</v>
      </c>
      <c r="M84" s="6">
        <v>0</v>
      </c>
      <c r="N84" s="6">
        <v>0</v>
      </c>
      <c r="O84" s="6">
        <v>0</v>
      </c>
      <c r="P84" s="6">
        <v>0</v>
      </c>
      <c r="Q84" s="6">
        <v>0</v>
      </c>
      <c r="R84" s="6">
        <v>0</v>
      </c>
    </row>
    <row r="85" spans="1:18">
      <c r="A85" s="4" t="s">
        <v>714</v>
      </c>
      <c r="B85" s="4" t="s">
        <v>749</v>
      </c>
      <c r="C85" s="4" t="s">
        <v>745</v>
      </c>
      <c r="D85" s="6">
        <v>0</v>
      </c>
      <c r="E85" s="6">
        <v>0</v>
      </c>
      <c r="F85" s="6">
        <v>0</v>
      </c>
      <c r="G85" s="6">
        <v>0</v>
      </c>
      <c r="H85" s="6">
        <v>0</v>
      </c>
      <c r="I85" s="6">
        <v>0</v>
      </c>
      <c r="J85" s="6">
        <v>0</v>
      </c>
      <c r="K85" s="6">
        <v>0</v>
      </c>
      <c r="L85" s="6">
        <v>0</v>
      </c>
      <c r="M85" s="6">
        <v>0</v>
      </c>
      <c r="N85" s="6">
        <v>0</v>
      </c>
      <c r="O85" s="6">
        <v>0</v>
      </c>
      <c r="P85" s="6">
        <v>46070</v>
      </c>
      <c r="Q85" s="6">
        <v>48499</v>
      </c>
      <c r="R85" s="6">
        <v>52357</v>
      </c>
    </row>
    <row r="86" spans="1:18">
      <c r="A86" s="4" t="s">
        <v>714</v>
      </c>
      <c r="B86" s="4" t="s">
        <v>749</v>
      </c>
      <c r="C86" s="4" t="s">
        <v>746</v>
      </c>
      <c r="D86" s="6">
        <v>0</v>
      </c>
      <c r="E86" s="6">
        <v>0</v>
      </c>
      <c r="F86" s="6">
        <v>0</v>
      </c>
      <c r="G86" s="6">
        <v>0</v>
      </c>
      <c r="H86" s="6">
        <v>0</v>
      </c>
      <c r="I86" s="6">
        <v>0</v>
      </c>
      <c r="J86" s="6">
        <v>0</v>
      </c>
      <c r="K86" s="6">
        <v>0</v>
      </c>
      <c r="L86" s="6">
        <v>0</v>
      </c>
      <c r="M86" s="6">
        <v>0</v>
      </c>
      <c r="N86" s="6">
        <v>0</v>
      </c>
      <c r="O86" s="6">
        <v>0</v>
      </c>
      <c r="P86" s="6">
        <v>16557</v>
      </c>
      <c r="Q86" s="6">
        <v>17361</v>
      </c>
      <c r="R86" s="6">
        <v>19274</v>
      </c>
    </row>
    <row r="87" spans="1:18">
      <c r="A87" s="4" t="s">
        <v>714</v>
      </c>
      <c r="B87" s="4" t="s">
        <v>749</v>
      </c>
      <c r="C87" s="4" t="s">
        <v>747</v>
      </c>
      <c r="D87" s="6">
        <v>0</v>
      </c>
      <c r="E87" s="6">
        <v>0</v>
      </c>
      <c r="F87" s="6">
        <v>0</v>
      </c>
      <c r="G87" s="6">
        <v>0</v>
      </c>
      <c r="H87" s="6">
        <v>0</v>
      </c>
      <c r="I87" s="6">
        <v>0</v>
      </c>
      <c r="J87" s="6">
        <v>0</v>
      </c>
      <c r="K87" s="6">
        <v>0</v>
      </c>
      <c r="L87" s="6">
        <v>0</v>
      </c>
      <c r="M87" s="6">
        <v>0</v>
      </c>
      <c r="N87" s="6">
        <v>0</v>
      </c>
      <c r="O87" s="6">
        <v>0</v>
      </c>
      <c r="P87" s="6">
        <v>29513</v>
      </c>
      <c r="Q87" s="6">
        <v>31138</v>
      </c>
      <c r="R87" s="6">
        <v>33083</v>
      </c>
    </row>
    <row r="88" spans="1:18">
      <c r="A88" s="4" t="s">
        <v>714</v>
      </c>
      <c r="B88" s="4" t="s">
        <v>750</v>
      </c>
      <c r="C88" s="4" t="s">
        <v>713</v>
      </c>
      <c r="D88" s="6">
        <v>64715</v>
      </c>
      <c r="E88" s="6">
        <v>64845</v>
      </c>
      <c r="F88" s="6">
        <v>65433</v>
      </c>
      <c r="G88" s="6">
        <v>67577</v>
      </c>
      <c r="H88" s="6">
        <v>72846</v>
      </c>
      <c r="I88" s="6">
        <v>75029</v>
      </c>
      <c r="J88" s="6">
        <v>76788</v>
      </c>
      <c r="K88" s="6">
        <v>82740</v>
      </c>
      <c r="L88" s="6">
        <v>86240</v>
      </c>
      <c r="M88" s="6">
        <v>88816</v>
      </c>
      <c r="N88" s="6">
        <v>93309</v>
      </c>
      <c r="O88" s="6">
        <v>96159</v>
      </c>
      <c r="P88" s="6">
        <v>0</v>
      </c>
      <c r="Q88" s="6">
        <v>0</v>
      </c>
      <c r="R88" s="6">
        <v>0</v>
      </c>
    </row>
    <row r="89" spans="1:18">
      <c r="A89" s="4" t="s">
        <v>714</v>
      </c>
      <c r="B89" s="4" t="s">
        <v>750</v>
      </c>
      <c r="C89" s="4" t="s">
        <v>715</v>
      </c>
      <c r="D89" s="6">
        <v>629</v>
      </c>
      <c r="E89" s="6">
        <v>585</v>
      </c>
      <c r="F89" s="6">
        <v>663</v>
      </c>
      <c r="G89" s="6">
        <v>618</v>
      </c>
      <c r="H89" s="6">
        <v>588</v>
      </c>
      <c r="I89" s="6">
        <v>524</v>
      </c>
      <c r="J89" s="6">
        <v>672</v>
      </c>
      <c r="K89" s="6">
        <v>832</v>
      </c>
      <c r="L89" s="6">
        <v>765</v>
      </c>
      <c r="M89" s="6">
        <v>753</v>
      </c>
      <c r="N89" s="6">
        <v>616</v>
      </c>
      <c r="O89" s="6">
        <v>815</v>
      </c>
      <c r="P89" s="6">
        <v>0</v>
      </c>
      <c r="Q89" s="6">
        <v>0</v>
      </c>
      <c r="R89" s="6">
        <v>0</v>
      </c>
    </row>
    <row r="90" spans="1:18">
      <c r="A90" s="4" t="s">
        <v>714</v>
      </c>
      <c r="B90" s="4" t="s">
        <v>750</v>
      </c>
      <c r="C90" s="4" t="s">
        <v>128</v>
      </c>
      <c r="D90" s="7" t="s">
        <v>748</v>
      </c>
      <c r="E90" s="7" t="s">
        <v>748</v>
      </c>
      <c r="F90" s="7" t="s">
        <v>748</v>
      </c>
      <c r="G90" s="6" t="s">
        <v>748</v>
      </c>
      <c r="H90" s="6" t="s">
        <v>748</v>
      </c>
      <c r="I90" s="6" t="s">
        <v>748</v>
      </c>
      <c r="J90" s="6" t="s">
        <v>748</v>
      </c>
      <c r="K90" s="6" t="s">
        <v>748</v>
      </c>
      <c r="L90" s="6" t="s">
        <v>748</v>
      </c>
      <c r="M90" s="6" t="s">
        <v>748</v>
      </c>
      <c r="N90" s="6" t="s">
        <v>748</v>
      </c>
      <c r="O90" s="6" t="s">
        <v>748</v>
      </c>
      <c r="P90" s="6">
        <v>0</v>
      </c>
      <c r="Q90" s="6">
        <v>0</v>
      </c>
      <c r="R90" s="6">
        <v>0</v>
      </c>
    </row>
    <row r="91" spans="1:18">
      <c r="A91" s="4" t="s">
        <v>714</v>
      </c>
      <c r="B91" s="4" t="s">
        <v>750</v>
      </c>
      <c r="C91" s="4" t="s">
        <v>716</v>
      </c>
      <c r="D91" s="6">
        <v>287</v>
      </c>
      <c r="E91" s="6">
        <v>368</v>
      </c>
      <c r="F91" s="6">
        <v>313</v>
      </c>
      <c r="G91" s="6">
        <v>315</v>
      </c>
      <c r="H91" s="6">
        <v>343</v>
      </c>
      <c r="I91" s="6">
        <v>419</v>
      </c>
      <c r="J91" s="6">
        <v>412</v>
      </c>
      <c r="K91" s="6">
        <v>443</v>
      </c>
      <c r="L91" s="6">
        <v>371</v>
      </c>
      <c r="M91" s="6">
        <v>391</v>
      </c>
      <c r="N91" s="6">
        <v>370</v>
      </c>
      <c r="O91" s="6">
        <v>412</v>
      </c>
      <c r="P91" s="6">
        <v>0</v>
      </c>
      <c r="Q91" s="6">
        <v>0</v>
      </c>
      <c r="R91" s="6">
        <v>0</v>
      </c>
    </row>
    <row r="92" spans="1:18">
      <c r="A92" s="4" t="s">
        <v>714</v>
      </c>
      <c r="B92" s="4" t="s">
        <v>750</v>
      </c>
      <c r="C92" s="4" t="s">
        <v>717</v>
      </c>
      <c r="D92" s="6">
        <v>28</v>
      </c>
      <c r="E92" s="7">
        <v>33</v>
      </c>
      <c r="F92" s="7">
        <v>27</v>
      </c>
      <c r="G92" s="6">
        <v>3</v>
      </c>
      <c r="H92" s="6">
        <v>5</v>
      </c>
      <c r="I92" s="6">
        <v>9</v>
      </c>
      <c r="J92" s="6">
        <v>13</v>
      </c>
      <c r="K92" s="6">
        <v>1</v>
      </c>
      <c r="L92" s="6">
        <v>5</v>
      </c>
      <c r="M92" s="6">
        <v>1</v>
      </c>
      <c r="N92" s="6" t="s">
        <v>748</v>
      </c>
      <c r="O92" s="6" t="s">
        <v>748</v>
      </c>
      <c r="P92" s="6">
        <v>0</v>
      </c>
      <c r="Q92" s="6">
        <v>0</v>
      </c>
      <c r="R92" s="6">
        <v>0</v>
      </c>
    </row>
    <row r="93" spans="1:18">
      <c r="A93" s="4" t="s">
        <v>714</v>
      </c>
      <c r="B93" s="4" t="s">
        <v>750</v>
      </c>
      <c r="C93" s="4" t="s">
        <v>718</v>
      </c>
      <c r="D93" s="6">
        <v>0</v>
      </c>
      <c r="E93" s="7">
        <v>0</v>
      </c>
      <c r="F93" s="7">
        <v>0</v>
      </c>
      <c r="G93" s="6">
        <v>0</v>
      </c>
      <c r="H93" s="6">
        <v>0</v>
      </c>
      <c r="I93" s="6">
        <v>0</v>
      </c>
      <c r="J93" s="6">
        <v>0</v>
      </c>
      <c r="K93" s="6">
        <v>0</v>
      </c>
      <c r="L93" s="6">
        <v>0</v>
      </c>
      <c r="M93" s="6">
        <v>0</v>
      </c>
      <c r="N93" s="6" t="s">
        <v>748</v>
      </c>
      <c r="O93" s="6" t="s">
        <v>748</v>
      </c>
      <c r="P93" s="6">
        <v>0</v>
      </c>
      <c r="Q93" s="6">
        <v>0</v>
      </c>
      <c r="R93" s="6">
        <v>0</v>
      </c>
    </row>
    <row r="94" spans="1:18">
      <c r="A94" s="4" t="s">
        <v>714</v>
      </c>
      <c r="B94" s="4" t="s">
        <v>750</v>
      </c>
      <c r="C94" s="4" t="s">
        <v>719</v>
      </c>
      <c r="D94" s="6">
        <v>28</v>
      </c>
      <c r="E94" s="7">
        <v>33</v>
      </c>
      <c r="F94" s="7">
        <v>27</v>
      </c>
      <c r="G94" s="6">
        <v>3</v>
      </c>
      <c r="H94" s="6">
        <v>5</v>
      </c>
      <c r="I94" s="6">
        <v>9</v>
      </c>
      <c r="J94" s="6">
        <v>13</v>
      </c>
      <c r="K94" s="6">
        <v>1</v>
      </c>
      <c r="L94" s="6">
        <v>5</v>
      </c>
      <c r="M94" s="6">
        <v>1</v>
      </c>
      <c r="N94" s="6" t="s">
        <v>748</v>
      </c>
      <c r="O94" s="6" t="s">
        <v>748</v>
      </c>
      <c r="P94" s="6">
        <v>0</v>
      </c>
      <c r="Q94" s="6">
        <v>0</v>
      </c>
      <c r="R94" s="6">
        <v>0</v>
      </c>
    </row>
    <row r="95" spans="1:18">
      <c r="A95" s="4" t="s">
        <v>714</v>
      </c>
      <c r="B95" s="4" t="s">
        <v>750</v>
      </c>
      <c r="C95" s="4" t="s">
        <v>3</v>
      </c>
      <c r="D95" s="6">
        <v>13886</v>
      </c>
      <c r="E95" s="6">
        <v>12536</v>
      </c>
      <c r="F95" s="6">
        <v>12073</v>
      </c>
      <c r="G95" s="6">
        <v>11722</v>
      </c>
      <c r="H95" s="6">
        <v>12490</v>
      </c>
      <c r="I95" s="6">
        <v>12437</v>
      </c>
      <c r="J95" s="6">
        <v>11321</v>
      </c>
      <c r="K95" s="6">
        <v>12389</v>
      </c>
      <c r="L95" s="6">
        <v>12762</v>
      </c>
      <c r="M95" s="6">
        <v>13544</v>
      </c>
      <c r="N95" s="6">
        <v>13607</v>
      </c>
      <c r="O95" s="6">
        <v>12743</v>
      </c>
      <c r="P95" s="6">
        <v>0</v>
      </c>
      <c r="Q95" s="6">
        <v>0</v>
      </c>
      <c r="R95" s="6">
        <v>0</v>
      </c>
    </row>
    <row r="96" spans="1:18">
      <c r="A96" s="4" t="s">
        <v>714</v>
      </c>
      <c r="B96" s="4" t="s">
        <v>750</v>
      </c>
      <c r="C96" s="4" t="s">
        <v>720</v>
      </c>
      <c r="D96" s="6">
        <v>2395</v>
      </c>
      <c r="E96" s="6">
        <v>2273</v>
      </c>
      <c r="F96" s="6">
        <v>1581</v>
      </c>
      <c r="G96" s="6">
        <v>1659</v>
      </c>
      <c r="H96" s="6">
        <v>1873</v>
      </c>
      <c r="I96" s="6">
        <v>1777</v>
      </c>
      <c r="J96" s="6">
        <v>1758</v>
      </c>
      <c r="K96" s="6">
        <v>1744</v>
      </c>
      <c r="L96" s="6">
        <v>2295</v>
      </c>
      <c r="M96" s="6">
        <v>2249</v>
      </c>
      <c r="N96" s="6">
        <v>2352</v>
      </c>
      <c r="O96" s="6">
        <v>2336</v>
      </c>
      <c r="P96" s="6">
        <v>0</v>
      </c>
      <c r="Q96" s="6">
        <v>0</v>
      </c>
      <c r="R96" s="6">
        <v>0</v>
      </c>
    </row>
    <row r="97" spans="1:18">
      <c r="A97" s="4" t="s">
        <v>714</v>
      </c>
      <c r="B97" s="4" t="s">
        <v>750</v>
      </c>
      <c r="C97" s="4" t="s">
        <v>721</v>
      </c>
      <c r="D97" s="6">
        <v>73</v>
      </c>
      <c r="E97" s="6">
        <v>37</v>
      </c>
      <c r="F97" s="6">
        <v>61</v>
      </c>
      <c r="G97" s="6">
        <v>68</v>
      </c>
      <c r="H97" s="6">
        <v>68</v>
      </c>
      <c r="I97" s="6">
        <v>70</v>
      </c>
      <c r="J97" s="6">
        <v>48</v>
      </c>
      <c r="K97" s="6">
        <v>47</v>
      </c>
      <c r="L97" s="6">
        <v>40</v>
      </c>
      <c r="M97" s="6">
        <v>34</v>
      </c>
      <c r="N97" s="6">
        <v>45</v>
      </c>
      <c r="O97" s="6">
        <v>37</v>
      </c>
      <c r="P97" s="6">
        <v>0</v>
      </c>
      <c r="Q97" s="6">
        <v>0</v>
      </c>
      <c r="R97" s="6">
        <v>0</v>
      </c>
    </row>
    <row r="98" spans="1:18">
      <c r="A98" s="4" t="s">
        <v>714</v>
      </c>
      <c r="B98" s="4" t="s">
        <v>750</v>
      </c>
      <c r="C98" s="4" t="s">
        <v>722</v>
      </c>
      <c r="D98" s="6">
        <v>575</v>
      </c>
      <c r="E98" s="6">
        <v>496</v>
      </c>
      <c r="F98" s="6">
        <v>536</v>
      </c>
      <c r="G98" s="6">
        <v>613</v>
      </c>
      <c r="H98" s="6">
        <v>591</v>
      </c>
      <c r="I98" s="6">
        <v>534</v>
      </c>
      <c r="J98" s="6">
        <v>513</v>
      </c>
      <c r="K98" s="6">
        <v>576</v>
      </c>
      <c r="L98" s="6">
        <v>592</v>
      </c>
      <c r="M98" s="6">
        <v>536</v>
      </c>
      <c r="N98" s="6">
        <v>597</v>
      </c>
      <c r="O98" s="6">
        <v>653</v>
      </c>
      <c r="P98" s="6">
        <v>0</v>
      </c>
      <c r="Q98" s="6">
        <v>0</v>
      </c>
      <c r="R98" s="6">
        <v>0</v>
      </c>
    </row>
    <row r="99" spans="1:18">
      <c r="A99" s="4" t="s">
        <v>714</v>
      </c>
      <c r="B99" s="4" t="s">
        <v>750</v>
      </c>
      <c r="C99" s="4" t="s">
        <v>723</v>
      </c>
      <c r="D99" s="6">
        <v>268</v>
      </c>
      <c r="E99" s="6">
        <v>139</v>
      </c>
      <c r="F99" s="6">
        <v>258</v>
      </c>
      <c r="G99" s="6">
        <v>265</v>
      </c>
      <c r="H99" s="6">
        <v>222</v>
      </c>
      <c r="I99" s="6">
        <v>259</v>
      </c>
      <c r="J99" s="6">
        <v>239</v>
      </c>
      <c r="K99" s="6">
        <v>190</v>
      </c>
      <c r="L99" s="6">
        <v>185</v>
      </c>
      <c r="M99" s="6">
        <v>165</v>
      </c>
      <c r="N99" s="6">
        <v>145</v>
      </c>
      <c r="O99" s="6">
        <v>155</v>
      </c>
      <c r="P99" s="6">
        <v>0</v>
      </c>
      <c r="Q99" s="6">
        <v>0</v>
      </c>
      <c r="R99" s="6">
        <v>0</v>
      </c>
    </row>
    <row r="100" spans="1:18">
      <c r="A100" s="4" t="s">
        <v>714</v>
      </c>
      <c r="B100" s="4" t="s">
        <v>750</v>
      </c>
      <c r="C100" s="4" t="s">
        <v>724</v>
      </c>
      <c r="D100" s="6">
        <v>3348</v>
      </c>
      <c r="E100" s="6">
        <v>3404</v>
      </c>
      <c r="F100" s="6">
        <v>4146</v>
      </c>
      <c r="G100" s="6">
        <v>2973</v>
      </c>
      <c r="H100" s="6">
        <v>3194</v>
      </c>
      <c r="I100" s="6">
        <v>3377</v>
      </c>
      <c r="J100" s="6">
        <v>2280</v>
      </c>
      <c r="K100" s="6">
        <v>3079</v>
      </c>
      <c r="L100" s="6">
        <v>3291</v>
      </c>
      <c r="M100" s="6">
        <v>3907</v>
      </c>
      <c r="N100" s="6">
        <v>4024</v>
      </c>
      <c r="O100" s="6">
        <v>2587</v>
      </c>
      <c r="P100" s="6">
        <v>0</v>
      </c>
      <c r="Q100" s="6">
        <v>0</v>
      </c>
      <c r="R100" s="6">
        <v>0</v>
      </c>
    </row>
    <row r="101" spans="1:18">
      <c r="A101" s="4" t="s">
        <v>714</v>
      </c>
      <c r="B101" s="4" t="s">
        <v>750</v>
      </c>
      <c r="C101" s="4" t="s">
        <v>725</v>
      </c>
      <c r="D101" s="6">
        <v>420</v>
      </c>
      <c r="E101" s="6">
        <v>494</v>
      </c>
      <c r="F101" s="6">
        <v>512</v>
      </c>
      <c r="G101" s="6">
        <v>518</v>
      </c>
      <c r="H101" s="6">
        <v>547</v>
      </c>
      <c r="I101" s="6">
        <v>564</v>
      </c>
      <c r="J101" s="6">
        <v>580</v>
      </c>
      <c r="K101" s="6">
        <v>586</v>
      </c>
      <c r="L101" s="6">
        <v>658</v>
      </c>
      <c r="M101" s="6">
        <v>641</v>
      </c>
      <c r="N101" s="6">
        <v>545</v>
      </c>
      <c r="O101" s="6">
        <v>652</v>
      </c>
      <c r="P101" s="6">
        <v>0</v>
      </c>
      <c r="Q101" s="6">
        <v>0</v>
      </c>
      <c r="R101" s="6">
        <v>0</v>
      </c>
    </row>
    <row r="102" spans="1:18">
      <c r="A102" s="4" t="s">
        <v>714</v>
      </c>
      <c r="B102" s="4" t="s">
        <v>750</v>
      </c>
      <c r="C102" s="4" t="s">
        <v>726</v>
      </c>
      <c r="D102" s="6">
        <v>1630</v>
      </c>
      <c r="E102" s="6">
        <v>572</v>
      </c>
      <c r="F102" s="6">
        <v>485</v>
      </c>
      <c r="G102" s="6">
        <v>426</v>
      </c>
      <c r="H102" s="6">
        <v>367</v>
      </c>
      <c r="I102" s="6">
        <v>415</v>
      </c>
      <c r="J102" s="6">
        <v>417</v>
      </c>
      <c r="K102" s="6">
        <v>514</v>
      </c>
      <c r="L102" s="6">
        <v>518</v>
      </c>
      <c r="M102" s="6">
        <v>566</v>
      </c>
      <c r="N102" s="6">
        <v>529</v>
      </c>
      <c r="O102" s="6">
        <v>460</v>
      </c>
      <c r="P102" s="6">
        <v>0</v>
      </c>
      <c r="Q102" s="6">
        <v>0</v>
      </c>
      <c r="R102" s="6">
        <v>0</v>
      </c>
    </row>
    <row r="103" spans="1:18">
      <c r="A103" s="4" t="s">
        <v>714</v>
      </c>
      <c r="B103" s="4" t="s">
        <v>750</v>
      </c>
      <c r="C103" s="4" t="s">
        <v>727</v>
      </c>
      <c r="D103" s="6">
        <v>4339</v>
      </c>
      <c r="E103" s="6">
        <v>3949</v>
      </c>
      <c r="F103" s="6">
        <v>3552</v>
      </c>
      <c r="G103" s="6">
        <v>4129</v>
      </c>
      <c r="H103" s="6">
        <v>4598</v>
      </c>
      <c r="I103" s="6">
        <v>4458</v>
      </c>
      <c r="J103" s="6">
        <v>4342</v>
      </c>
      <c r="K103" s="6">
        <v>4453</v>
      </c>
      <c r="L103" s="6">
        <v>4012</v>
      </c>
      <c r="M103" s="6">
        <v>4221</v>
      </c>
      <c r="N103" s="6">
        <v>4169</v>
      </c>
      <c r="O103" s="6">
        <v>4651</v>
      </c>
      <c r="P103" s="6">
        <v>0</v>
      </c>
      <c r="Q103" s="6">
        <v>0</v>
      </c>
      <c r="R103" s="6">
        <v>0</v>
      </c>
    </row>
    <row r="104" spans="1:18">
      <c r="A104" s="4" t="s">
        <v>714</v>
      </c>
      <c r="B104" s="4" t="s">
        <v>750</v>
      </c>
      <c r="C104" s="4" t="s">
        <v>728</v>
      </c>
      <c r="D104" s="6">
        <v>482</v>
      </c>
      <c r="E104" s="6">
        <v>516</v>
      </c>
      <c r="F104" s="6">
        <v>381</v>
      </c>
      <c r="G104" s="6">
        <v>469</v>
      </c>
      <c r="H104" s="6">
        <v>451</v>
      </c>
      <c r="I104" s="6">
        <v>438</v>
      </c>
      <c r="J104" s="6">
        <v>573</v>
      </c>
      <c r="K104" s="6">
        <v>584</v>
      </c>
      <c r="L104" s="6">
        <v>526</v>
      </c>
      <c r="M104" s="6">
        <v>580</v>
      </c>
      <c r="N104" s="6">
        <v>538</v>
      </c>
      <c r="O104" s="6">
        <v>497</v>
      </c>
      <c r="P104" s="6">
        <v>0</v>
      </c>
      <c r="Q104" s="6">
        <v>0</v>
      </c>
      <c r="R104" s="6">
        <v>0</v>
      </c>
    </row>
    <row r="105" spans="1:18">
      <c r="A105" s="4" t="s">
        <v>714</v>
      </c>
      <c r="B105" s="4" t="s">
        <v>750</v>
      </c>
      <c r="C105" s="4" t="s">
        <v>729</v>
      </c>
      <c r="D105" s="6">
        <v>266</v>
      </c>
      <c r="E105" s="6">
        <v>354</v>
      </c>
      <c r="F105" s="6">
        <v>338</v>
      </c>
      <c r="G105" s="6">
        <v>354</v>
      </c>
      <c r="H105" s="6">
        <v>344</v>
      </c>
      <c r="I105" s="6">
        <v>317</v>
      </c>
      <c r="J105" s="6">
        <v>309</v>
      </c>
      <c r="K105" s="6">
        <v>333</v>
      </c>
      <c r="L105" s="6">
        <v>360</v>
      </c>
      <c r="M105" s="6">
        <v>360</v>
      </c>
      <c r="N105" s="6">
        <v>325</v>
      </c>
      <c r="O105" s="6">
        <v>319</v>
      </c>
      <c r="P105" s="6">
        <v>0</v>
      </c>
      <c r="Q105" s="6">
        <v>0</v>
      </c>
      <c r="R105" s="6">
        <v>0</v>
      </c>
    </row>
    <row r="106" spans="1:18">
      <c r="A106" s="4" t="s">
        <v>714</v>
      </c>
      <c r="B106" s="4" t="s">
        <v>750</v>
      </c>
      <c r="C106" s="4" t="s">
        <v>730</v>
      </c>
      <c r="D106" s="6">
        <v>90</v>
      </c>
      <c r="E106" s="6">
        <v>302</v>
      </c>
      <c r="F106" s="6">
        <v>223</v>
      </c>
      <c r="G106" s="6">
        <v>248</v>
      </c>
      <c r="H106" s="6">
        <v>235</v>
      </c>
      <c r="I106" s="6">
        <v>228</v>
      </c>
      <c r="J106" s="6">
        <v>262</v>
      </c>
      <c r="K106" s="6">
        <v>283</v>
      </c>
      <c r="L106" s="6">
        <v>285</v>
      </c>
      <c r="M106" s="6">
        <v>285</v>
      </c>
      <c r="N106" s="6">
        <v>338</v>
      </c>
      <c r="O106" s="6">
        <v>396</v>
      </c>
      <c r="P106" s="6">
        <v>0</v>
      </c>
      <c r="Q106" s="6">
        <v>0</v>
      </c>
      <c r="R106" s="6">
        <v>0</v>
      </c>
    </row>
    <row r="107" spans="1:18">
      <c r="A107" s="4" t="s">
        <v>714</v>
      </c>
      <c r="B107" s="4" t="s">
        <v>750</v>
      </c>
      <c r="C107" s="4" t="s">
        <v>2</v>
      </c>
      <c r="D107" s="7" t="s">
        <v>748</v>
      </c>
      <c r="E107" s="7" t="s">
        <v>748</v>
      </c>
      <c r="F107" s="7" t="s">
        <v>748</v>
      </c>
      <c r="G107" s="6" t="s">
        <v>748</v>
      </c>
      <c r="H107" s="6" t="s">
        <v>748</v>
      </c>
      <c r="I107" s="6" t="s">
        <v>748</v>
      </c>
      <c r="J107" s="6" t="s">
        <v>748</v>
      </c>
      <c r="K107" s="6" t="s">
        <v>748</v>
      </c>
      <c r="L107" s="6" t="s">
        <v>748</v>
      </c>
      <c r="M107" s="6" t="s">
        <v>748</v>
      </c>
      <c r="N107" s="6" t="s">
        <v>748</v>
      </c>
      <c r="O107" s="6" t="s">
        <v>748</v>
      </c>
      <c r="P107" s="6">
        <v>0</v>
      </c>
      <c r="Q107" s="6">
        <v>0</v>
      </c>
      <c r="R107" s="6">
        <v>0</v>
      </c>
    </row>
    <row r="108" spans="1:18">
      <c r="A108" s="4" t="s">
        <v>714</v>
      </c>
      <c r="B108" s="4" t="s">
        <v>750</v>
      </c>
      <c r="C108" s="4" t="s">
        <v>731</v>
      </c>
      <c r="D108" s="6">
        <v>713</v>
      </c>
      <c r="E108" s="6">
        <v>872</v>
      </c>
      <c r="F108" s="6">
        <v>837</v>
      </c>
      <c r="G108" s="6">
        <v>862</v>
      </c>
      <c r="H108" s="6">
        <v>803</v>
      </c>
      <c r="I108" s="6">
        <v>855</v>
      </c>
      <c r="J108" s="6">
        <v>892</v>
      </c>
      <c r="K108" s="6">
        <v>1039</v>
      </c>
      <c r="L108" s="6">
        <v>1003</v>
      </c>
      <c r="M108" s="6">
        <v>1179</v>
      </c>
      <c r="N108" s="6">
        <v>1150</v>
      </c>
      <c r="O108" s="6">
        <v>1139</v>
      </c>
      <c r="P108" s="6">
        <v>0</v>
      </c>
      <c r="Q108" s="6">
        <v>0</v>
      </c>
      <c r="R108" s="6">
        <v>0</v>
      </c>
    </row>
    <row r="109" spans="1:18">
      <c r="A109" s="4" t="s">
        <v>714</v>
      </c>
      <c r="B109" s="4" t="s">
        <v>750</v>
      </c>
      <c r="C109" s="4" t="s">
        <v>15</v>
      </c>
      <c r="D109" s="6">
        <v>5636</v>
      </c>
      <c r="E109" s="6">
        <v>5192</v>
      </c>
      <c r="F109" s="6">
        <v>5151</v>
      </c>
      <c r="G109" s="6">
        <v>5373</v>
      </c>
      <c r="H109" s="6">
        <v>6548</v>
      </c>
      <c r="I109" s="6">
        <v>6771</v>
      </c>
      <c r="J109" s="6">
        <v>7431</v>
      </c>
      <c r="K109" s="6">
        <v>7662</v>
      </c>
      <c r="L109" s="6">
        <v>8003</v>
      </c>
      <c r="M109" s="6">
        <v>8719</v>
      </c>
      <c r="N109" s="6">
        <v>9163</v>
      </c>
      <c r="O109" s="6">
        <v>9979</v>
      </c>
      <c r="P109" s="6">
        <v>0</v>
      </c>
      <c r="Q109" s="6">
        <v>0</v>
      </c>
      <c r="R109" s="6">
        <v>0</v>
      </c>
    </row>
    <row r="110" spans="1:18">
      <c r="A110" s="4" t="s">
        <v>714</v>
      </c>
      <c r="B110" s="4" t="s">
        <v>750</v>
      </c>
      <c r="C110" s="4" t="s">
        <v>732</v>
      </c>
      <c r="D110" s="6">
        <v>7126</v>
      </c>
      <c r="E110" s="6">
        <v>6663</v>
      </c>
      <c r="F110" s="6">
        <v>7038</v>
      </c>
      <c r="G110" s="6">
        <v>7063</v>
      </c>
      <c r="H110" s="6">
        <v>7929</v>
      </c>
      <c r="I110" s="6">
        <v>7678</v>
      </c>
      <c r="J110" s="6">
        <v>8239</v>
      </c>
      <c r="K110" s="6">
        <v>9967</v>
      </c>
      <c r="L110" s="6">
        <v>10612</v>
      </c>
      <c r="M110" s="6">
        <v>10802</v>
      </c>
      <c r="N110" s="6">
        <v>11764</v>
      </c>
      <c r="O110" s="6">
        <v>12128</v>
      </c>
      <c r="P110" s="6">
        <v>0</v>
      </c>
      <c r="Q110" s="6">
        <v>0</v>
      </c>
      <c r="R110" s="6">
        <v>0</v>
      </c>
    </row>
    <row r="111" spans="1:18">
      <c r="A111" s="4" t="s">
        <v>714</v>
      </c>
      <c r="B111" s="4" t="s">
        <v>750</v>
      </c>
      <c r="C111" s="4" t="s">
        <v>733</v>
      </c>
      <c r="D111" s="6">
        <v>0</v>
      </c>
      <c r="E111" s="6">
        <v>0</v>
      </c>
      <c r="F111" s="6">
        <v>0</v>
      </c>
      <c r="G111" s="6">
        <v>0</v>
      </c>
      <c r="H111" s="6">
        <v>0</v>
      </c>
      <c r="I111" s="6">
        <v>0</v>
      </c>
      <c r="J111" s="6">
        <v>0</v>
      </c>
      <c r="K111" s="6">
        <v>0</v>
      </c>
      <c r="L111" s="6">
        <v>0</v>
      </c>
      <c r="M111" s="6">
        <v>0</v>
      </c>
      <c r="N111" s="6">
        <v>0</v>
      </c>
      <c r="O111" s="6">
        <v>0</v>
      </c>
      <c r="P111" s="6">
        <v>0</v>
      </c>
      <c r="Q111" s="6">
        <v>0</v>
      </c>
      <c r="R111" s="6">
        <v>0</v>
      </c>
    </row>
    <row r="112" spans="1:18">
      <c r="A112" s="4" t="s">
        <v>714</v>
      </c>
      <c r="B112" s="4" t="s">
        <v>750</v>
      </c>
      <c r="C112" s="4" t="s">
        <v>734</v>
      </c>
      <c r="D112" s="6">
        <v>807</v>
      </c>
      <c r="E112" s="6">
        <v>1487</v>
      </c>
      <c r="F112" s="6">
        <v>1427</v>
      </c>
      <c r="G112" s="6">
        <v>1619</v>
      </c>
      <c r="H112" s="6">
        <v>1789</v>
      </c>
      <c r="I112" s="6">
        <v>1312</v>
      </c>
      <c r="J112" s="6">
        <v>1185</v>
      </c>
      <c r="K112" s="6">
        <v>1573</v>
      </c>
      <c r="L112" s="6">
        <v>1437</v>
      </c>
      <c r="M112" s="6">
        <v>1347</v>
      </c>
      <c r="N112" s="6">
        <v>992</v>
      </c>
      <c r="O112" s="6">
        <v>1017</v>
      </c>
      <c r="P112" s="6">
        <v>0</v>
      </c>
      <c r="Q112" s="6">
        <v>0</v>
      </c>
      <c r="R112" s="6">
        <v>0</v>
      </c>
    </row>
    <row r="113" spans="1:18">
      <c r="A113" s="4" t="s">
        <v>714</v>
      </c>
      <c r="B113" s="4" t="s">
        <v>750</v>
      </c>
      <c r="C113" s="4" t="s">
        <v>735</v>
      </c>
      <c r="D113" s="6">
        <v>1940</v>
      </c>
      <c r="E113" s="6">
        <v>1890</v>
      </c>
      <c r="F113" s="6">
        <v>2117</v>
      </c>
      <c r="G113" s="6">
        <v>2328</v>
      </c>
      <c r="H113" s="6">
        <v>2612</v>
      </c>
      <c r="I113" s="6">
        <v>2364</v>
      </c>
      <c r="J113" s="6">
        <v>1977</v>
      </c>
      <c r="K113" s="6">
        <v>2839</v>
      </c>
      <c r="L113" s="6">
        <v>2639</v>
      </c>
      <c r="M113" s="6">
        <v>2594</v>
      </c>
      <c r="N113" s="6">
        <v>2736</v>
      </c>
      <c r="O113" s="6">
        <v>2574</v>
      </c>
      <c r="P113" s="6">
        <v>0</v>
      </c>
      <c r="Q113" s="6">
        <v>0</v>
      </c>
      <c r="R113" s="6">
        <v>0</v>
      </c>
    </row>
    <row r="114" spans="1:18">
      <c r="A114" s="4" t="s">
        <v>714</v>
      </c>
      <c r="B114" s="4" t="s">
        <v>750</v>
      </c>
      <c r="C114" s="4" t="s">
        <v>96</v>
      </c>
      <c r="D114" s="6">
        <v>437</v>
      </c>
      <c r="E114" s="6">
        <v>544</v>
      </c>
      <c r="F114" s="6">
        <v>525</v>
      </c>
      <c r="G114" s="6">
        <v>513</v>
      </c>
      <c r="H114" s="6">
        <v>403</v>
      </c>
      <c r="I114" s="6">
        <v>487</v>
      </c>
      <c r="J114" s="6">
        <v>483</v>
      </c>
      <c r="K114" s="6">
        <v>535</v>
      </c>
      <c r="L114" s="6">
        <v>523</v>
      </c>
      <c r="M114" s="6">
        <v>508</v>
      </c>
      <c r="N114" s="6">
        <v>508</v>
      </c>
      <c r="O114" s="6">
        <v>475</v>
      </c>
      <c r="P114" s="6">
        <v>0</v>
      </c>
      <c r="Q114" s="6">
        <v>0</v>
      </c>
      <c r="R114" s="6">
        <v>0</v>
      </c>
    </row>
    <row r="115" spans="1:18">
      <c r="A115" s="4" t="s">
        <v>714</v>
      </c>
      <c r="B115" s="4" t="s">
        <v>750</v>
      </c>
      <c r="C115" s="4" t="s">
        <v>111</v>
      </c>
      <c r="D115" s="6">
        <v>865</v>
      </c>
      <c r="E115" s="6">
        <v>858</v>
      </c>
      <c r="F115" s="6">
        <v>911</v>
      </c>
      <c r="G115" s="6">
        <v>976</v>
      </c>
      <c r="H115" s="6">
        <v>1073</v>
      </c>
      <c r="I115" s="6">
        <v>1167</v>
      </c>
      <c r="J115" s="6">
        <v>1240</v>
      </c>
      <c r="K115" s="6">
        <v>1311</v>
      </c>
      <c r="L115" s="6">
        <v>1330</v>
      </c>
      <c r="M115" s="6">
        <v>1311</v>
      </c>
      <c r="N115" s="6">
        <v>1388</v>
      </c>
      <c r="O115" s="6">
        <v>1556</v>
      </c>
      <c r="P115" s="6">
        <v>0</v>
      </c>
      <c r="Q115" s="6">
        <v>0</v>
      </c>
      <c r="R115" s="6">
        <v>0</v>
      </c>
    </row>
    <row r="116" spans="1:18">
      <c r="A116" s="4" t="s">
        <v>714</v>
      </c>
      <c r="B116" s="4" t="s">
        <v>750</v>
      </c>
      <c r="C116" s="4" t="s">
        <v>736</v>
      </c>
      <c r="D116" s="6">
        <v>1633</v>
      </c>
      <c r="E116" s="6">
        <v>1655</v>
      </c>
      <c r="F116" s="6">
        <v>1840</v>
      </c>
      <c r="G116" s="6">
        <v>2080</v>
      </c>
      <c r="H116" s="6">
        <v>2187</v>
      </c>
      <c r="I116" s="6">
        <v>2192</v>
      </c>
      <c r="J116" s="6">
        <v>2283</v>
      </c>
      <c r="K116" s="6">
        <v>2321</v>
      </c>
      <c r="L116" s="6">
        <v>2905</v>
      </c>
      <c r="M116" s="6">
        <v>2906</v>
      </c>
      <c r="N116" s="6">
        <v>3120</v>
      </c>
      <c r="O116" s="6">
        <v>3268</v>
      </c>
      <c r="P116" s="6">
        <v>0</v>
      </c>
      <c r="Q116" s="6">
        <v>0</v>
      </c>
      <c r="R116" s="6">
        <v>0</v>
      </c>
    </row>
    <row r="117" spans="1:18">
      <c r="A117" s="4" t="s">
        <v>714</v>
      </c>
      <c r="B117" s="4" t="s">
        <v>750</v>
      </c>
      <c r="C117" s="4" t="s">
        <v>737</v>
      </c>
      <c r="D117" s="6">
        <v>2492</v>
      </c>
      <c r="E117" s="6">
        <v>2889</v>
      </c>
      <c r="F117" s="6">
        <v>1930</v>
      </c>
      <c r="G117" s="6">
        <v>1721</v>
      </c>
      <c r="H117" s="6">
        <v>2038</v>
      </c>
      <c r="I117" s="6">
        <v>2450</v>
      </c>
      <c r="J117" s="6">
        <v>2368</v>
      </c>
      <c r="K117" s="6">
        <v>2446</v>
      </c>
      <c r="L117" s="6">
        <v>2743</v>
      </c>
      <c r="M117" s="6">
        <v>2524</v>
      </c>
      <c r="N117" s="6">
        <v>2441</v>
      </c>
      <c r="O117" s="6">
        <v>1847</v>
      </c>
      <c r="P117" s="6">
        <v>0</v>
      </c>
      <c r="Q117" s="6">
        <v>0</v>
      </c>
      <c r="R117" s="6">
        <v>0</v>
      </c>
    </row>
    <row r="118" spans="1:18">
      <c r="A118" s="4" t="s">
        <v>714</v>
      </c>
      <c r="B118" s="4" t="s">
        <v>750</v>
      </c>
      <c r="C118" s="4" t="s">
        <v>93</v>
      </c>
      <c r="D118" s="6">
        <v>1705</v>
      </c>
      <c r="E118" s="6">
        <v>1677</v>
      </c>
      <c r="F118" s="6">
        <v>1826</v>
      </c>
      <c r="G118" s="6">
        <v>1845</v>
      </c>
      <c r="H118" s="6">
        <v>2020</v>
      </c>
      <c r="I118" s="6">
        <v>2126</v>
      </c>
      <c r="J118" s="6">
        <v>2156</v>
      </c>
      <c r="K118" s="6">
        <v>2221</v>
      </c>
      <c r="L118" s="6">
        <v>2372</v>
      </c>
      <c r="M118" s="6">
        <v>2491</v>
      </c>
      <c r="N118" s="6">
        <v>2553</v>
      </c>
      <c r="O118" s="6">
        <v>2500</v>
      </c>
      <c r="P118" s="6">
        <v>0</v>
      </c>
      <c r="Q118" s="6">
        <v>0</v>
      </c>
      <c r="R118" s="6">
        <v>0</v>
      </c>
    </row>
    <row r="119" spans="1:18">
      <c r="A119" s="4" t="s">
        <v>714</v>
      </c>
      <c r="B119" s="4" t="s">
        <v>750</v>
      </c>
      <c r="C119" s="4" t="s">
        <v>738</v>
      </c>
      <c r="D119" s="6">
        <v>4091</v>
      </c>
      <c r="E119" s="6">
        <v>3903</v>
      </c>
      <c r="F119" s="6">
        <v>4179</v>
      </c>
      <c r="G119" s="6">
        <v>4341</v>
      </c>
      <c r="H119" s="6">
        <v>3941</v>
      </c>
      <c r="I119" s="6">
        <v>4206</v>
      </c>
      <c r="J119" s="6">
        <v>4416</v>
      </c>
      <c r="K119" s="6">
        <v>4857</v>
      </c>
      <c r="L119" s="6">
        <v>4985</v>
      </c>
      <c r="M119" s="6">
        <v>4982</v>
      </c>
      <c r="N119" s="6">
        <v>5907</v>
      </c>
      <c r="O119" s="6">
        <v>6357</v>
      </c>
      <c r="P119" s="6">
        <v>0</v>
      </c>
      <c r="Q119" s="6">
        <v>0</v>
      </c>
      <c r="R119" s="6">
        <v>0</v>
      </c>
    </row>
    <row r="120" spans="1:18">
      <c r="A120" s="4" t="s">
        <v>714</v>
      </c>
      <c r="B120" s="4" t="s">
        <v>750</v>
      </c>
      <c r="C120" s="4" t="s">
        <v>739</v>
      </c>
      <c r="D120" s="6">
        <v>2788</v>
      </c>
      <c r="E120" s="6">
        <v>2827</v>
      </c>
      <c r="F120" s="6">
        <v>2727</v>
      </c>
      <c r="G120" s="6">
        <v>2928</v>
      </c>
      <c r="H120" s="6">
        <v>3261</v>
      </c>
      <c r="I120" s="6">
        <v>3874</v>
      </c>
      <c r="J120" s="6">
        <v>3854</v>
      </c>
      <c r="K120" s="6">
        <v>3406</v>
      </c>
      <c r="L120" s="6">
        <v>3339</v>
      </c>
      <c r="M120" s="6">
        <v>3291</v>
      </c>
      <c r="N120" s="6">
        <v>3441</v>
      </c>
      <c r="O120" s="6">
        <v>4476</v>
      </c>
      <c r="P120" s="6">
        <v>0</v>
      </c>
      <c r="Q120" s="6">
        <v>0</v>
      </c>
      <c r="R120" s="6">
        <v>0</v>
      </c>
    </row>
    <row r="121" spans="1:18">
      <c r="A121" s="4" t="s">
        <v>714</v>
      </c>
      <c r="B121" s="4" t="s">
        <v>750</v>
      </c>
      <c r="C121" s="4" t="s">
        <v>740</v>
      </c>
      <c r="D121" s="6">
        <v>1762</v>
      </c>
      <c r="E121" s="6">
        <v>1667</v>
      </c>
      <c r="F121" s="6">
        <v>1609</v>
      </c>
      <c r="G121" s="6">
        <v>1892</v>
      </c>
      <c r="H121" s="6">
        <v>2043</v>
      </c>
      <c r="I121" s="6">
        <v>2216</v>
      </c>
      <c r="J121" s="6">
        <v>2374</v>
      </c>
      <c r="K121" s="6">
        <v>2357</v>
      </c>
      <c r="L121" s="6">
        <v>2272</v>
      </c>
      <c r="M121" s="6">
        <v>2544</v>
      </c>
      <c r="N121" s="6">
        <v>2869</v>
      </c>
      <c r="O121" s="6">
        <v>2952</v>
      </c>
      <c r="P121" s="6">
        <v>0</v>
      </c>
      <c r="Q121" s="6">
        <v>0</v>
      </c>
      <c r="R121" s="6">
        <v>0</v>
      </c>
    </row>
    <row r="122" spans="1:18">
      <c r="A122" s="4" t="s">
        <v>714</v>
      </c>
      <c r="B122" s="4" t="s">
        <v>750</v>
      </c>
      <c r="C122" s="4" t="s">
        <v>741</v>
      </c>
      <c r="D122" s="6">
        <v>4036</v>
      </c>
      <c r="E122" s="6">
        <v>4414</v>
      </c>
      <c r="F122" s="6">
        <v>4741</v>
      </c>
      <c r="G122" s="6">
        <v>4878</v>
      </c>
      <c r="H122" s="6">
        <v>5173</v>
      </c>
      <c r="I122" s="6">
        <v>5247</v>
      </c>
      <c r="J122" s="6">
        <v>5981</v>
      </c>
      <c r="K122" s="6">
        <v>6163</v>
      </c>
      <c r="L122" s="6">
        <v>6483</v>
      </c>
      <c r="M122" s="6">
        <v>6760</v>
      </c>
      <c r="N122" s="6">
        <v>7146</v>
      </c>
      <c r="O122" s="6">
        <v>7278</v>
      </c>
      <c r="P122" s="6">
        <v>0</v>
      </c>
      <c r="Q122" s="6">
        <v>0</v>
      </c>
      <c r="R122" s="6">
        <v>0</v>
      </c>
    </row>
    <row r="123" spans="1:18">
      <c r="A123" s="4" t="s">
        <v>714</v>
      </c>
      <c r="B123" s="4" t="s">
        <v>750</v>
      </c>
      <c r="C123" s="4" t="s">
        <v>85</v>
      </c>
      <c r="D123" s="6">
        <v>3746</v>
      </c>
      <c r="E123" s="6">
        <v>3995</v>
      </c>
      <c r="F123" s="6">
        <v>4274</v>
      </c>
      <c r="G123" s="6">
        <v>4501</v>
      </c>
      <c r="H123" s="6">
        <v>4795</v>
      </c>
      <c r="I123" s="6">
        <v>5099</v>
      </c>
      <c r="J123" s="6">
        <v>5294</v>
      </c>
      <c r="K123" s="6">
        <v>5401</v>
      </c>
      <c r="L123" s="6">
        <v>5893</v>
      </c>
      <c r="M123" s="6">
        <v>6122</v>
      </c>
      <c r="N123" s="6">
        <v>6287</v>
      </c>
      <c r="O123" s="6">
        <v>6551</v>
      </c>
      <c r="P123" s="6">
        <v>0</v>
      </c>
      <c r="Q123" s="6">
        <v>0</v>
      </c>
      <c r="R123" s="6">
        <v>0</v>
      </c>
    </row>
    <row r="124" spans="1:18">
      <c r="A124" s="4" t="s">
        <v>714</v>
      </c>
      <c r="B124" s="4" t="s">
        <v>750</v>
      </c>
      <c r="C124" s="4" t="s">
        <v>742</v>
      </c>
      <c r="D124" s="6">
        <v>8369</v>
      </c>
      <c r="E124" s="6">
        <v>8906</v>
      </c>
      <c r="F124" s="6">
        <v>9342</v>
      </c>
      <c r="G124" s="6">
        <v>10179</v>
      </c>
      <c r="H124" s="6">
        <v>10887</v>
      </c>
      <c r="I124" s="6">
        <v>11416</v>
      </c>
      <c r="J124" s="6">
        <v>12168</v>
      </c>
      <c r="K124" s="6">
        <v>12671</v>
      </c>
      <c r="L124" s="6">
        <v>13584</v>
      </c>
      <c r="M124" s="6">
        <v>13802</v>
      </c>
      <c r="N124" s="6">
        <v>14670</v>
      </c>
      <c r="O124" s="6">
        <v>15358</v>
      </c>
      <c r="P124" s="6">
        <v>0</v>
      </c>
      <c r="Q124" s="6">
        <v>0</v>
      </c>
      <c r="R124" s="6">
        <v>0</v>
      </c>
    </row>
    <row r="125" spans="1:18">
      <c r="A125" s="4" t="s">
        <v>714</v>
      </c>
      <c r="B125" s="4" t="s">
        <v>750</v>
      </c>
      <c r="C125" s="4" t="s">
        <v>743</v>
      </c>
      <c r="D125" s="6">
        <v>1294</v>
      </c>
      <c r="E125" s="6">
        <v>1288</v>
      </c>
      <c r="F125" s="6">
        <v>1316</v>
      </c>
      <c r="G125" s="6">
        <v>1358</v>
      </c>
      <c r="H125" s="6">
        <v>1445</v>
      </c>
      <c r="I125" s="6">
        <v>1539</v>
      </c>
      <c r="J125" s="6">
        <v>1587</v>
      </c>
      <c r="K125" s="6">
        <v>1669</v>
      </c>
      <c r="L125" s="6">
        <v>1664</v>
      </c>
      <c r="M125" s="6">
        <v>1751</v>
      </c>
      <c r="N125" s="6">
        <v>1805</v>
      </c>
      <c r="O125" s="6">
        <v>1891</v>
      </c>
      <c r="P125" s="6">
        <v>0</v>
      </c>
      <c r="Q125" s="6">
        <v>0</v>
      </c>
      <c r="R125" s="6">
        <v>0</v>
      </c>
    </row>
    <row r="126" spans="1:18">
      <c r="A126" s="4" t="s">
        <v>714</v>
      </c>
      <c r="B126" s="4" t="s">
        <v>750</v>
      </c>
      <c r="C126" s="4" t="s">
        <v>744</v>
      </c>
      <c r="D126" s="6">
        <v>0</v>
      </c>
      <c r="E126" s="6">
        <v>0</v>
      </c>
      <c r="F126" s="6">
        <v>0</v>
      </c>
      <c r="G126" s="6">
        <v>0</v>
      </c>
      <c r="H126" s="6">
        <v>0</v>
      </c>
      <c r="I126" s="6">
        <v>0</v>
      </c>
      <c r="J126" s="6">
        <v>0</v>
      </c>
      <c r="K126" s="6">
        <v>0</v>
      </c>
      <c r="L126" s="6">
        <v>0</v>
      </c>
      <c r="M126" s="6">
        <v>0</v>
      </c>
      <c r="N126" s="6">
        <v>0</v>
      </c>
      <c r="O126" s="6">
        <v>0</v>
      </c>
      <c r="P126" s="6">
        <v>0</v>
      </c>
      <c r="Q126" s="6">
        <v>0</v>
      </c>
      <c r="R126" s="6">
        <v>0</v>
      </c>
    </row>
    <row r="127" spans="1:18">
      <c r="A127" s="4" t="s">
        <v>714</v>
      </c>
      <c r="B127" s="4" t="s">
        <v>750</v>
      </c>
      <c r="C127" s="4" t="s">
        <v>745</v>
      </c>
      <c r="D127" s="6">
        <v>14559</v>
      </c>
      <c r="E127" s="6">
        <v>15659</v>
      </c>
      <c r="F127" s="6">
        <v>16485</v>
      </c>
      <c r="G127" s="6">
        <v>17454</v>
      </c>
      <c r="H127" s="6">
        <v>18487</v>
      </c>
      <c r="I127" s="6">
        <v>19231</v>
      </c>
      <c r="J127" s="6">
        <v>20807</v>
      </c>
      <c r="K127" s="6">
        <v>21679</v>
      </c>
      <c r="L127" s="6">
        <v>22986</v>
      </c>
      <c r="M127" s="6">
        <v>23567</v>
      </c>
      <c r="N127" s="6">
        <v>24970</v>
      </c>
      <c r="O127" s="6">
        <v>25961</v>
      </c>
      <c r="P127" s="6">
        <v>0</v>
      </c>
      <c r="Q127" s="6">
        <v>0</v>
      </c>
      <c r="R127" s="6">
        <v>0</v>
      </c>
    </row>
    <row r="128" spans="1:18">
      <c r="A128" s="4" t="s">
        <v>714</v>
      </c>
      <c r="B128" s="4" t="s">
        <v>750</v>
      </c>
      <c r="C128" s="4" t="s">
        <v>746</v>
      </c>
      <c r="D128" s="6">
        <v>5458</v>
      </c>
      <c r="E128" s="6">
        <v>5836</v>
      </c>
      <c r="F128" s="6">
        <v>6077</v>
      </c>
      <c r="G128" s="6">
        <v>6469</v>
      </c>
      <c r="H128" s="6">
        <v>6971</v>
      </c>
      <c r="I128" s="6">
        <v>7014</v>
      </c>
      <c r="J128" s="6">
        <v>7807</v>
      </c>
      <c r="K128" s="6">
        <v>8125</v>
      </c>
      <c r="L128" s="6">
        <v>8644</v>
      </c>
      <c r="M128" s="6">
        <v>8617</v>
      </c>
      <c r="N128" s="6">
        <v>9262</v>
      </c>
      <c r="O128" s="6">
        <v>9535</v>
      </c>
      <c r="P128" s="6">
        <v>0</v>
      </c>
      <c r="Q128" s="6">
        <v>0</v>
      </c>
      <c r="R128" s="6">
        <v>0</v>
      </c>
    </row>
    <row r="129" spans="1:18">
      <c r="A129" s="4" t="s">
        <v>714</v>
      </c>
      <c r="B129" s="4" t="s">
        <v>750</v>
      </c>
      <c r="C129" s="4" t="s">
        <v>747</v>
      </c>
      <c r="D129" s="6">
        <v>9101</v>
      </c>
      <c r="E129" s="6">
        <v>9823</v>
      </c>
      <c r="F129" s="6">
        <v>10408</v>
      </c>
      <c r="G129" s="6">
        <v>10985</v>
      </c>
      <c r="H129" s="6">
        <v>11516</v>
      </c>
      <c r="I129" s="6">
        <v>12217</v>
      </c>
      <c r="J129" s="6">
        <v>13000</v>
      </c>
      <c r="K129" s="6">
        <v>13554</v>
      </c>
      <c r="L129" s="6">
        <v>14342</v>
      </c>
      <c r="M129" s="6">
        <v>14950</v>
      </c>
      <c r="N129" s="6">
        <v>15708</v>
      </c>
      <c r="O129" s="6">
        <v>16426</v>
      </c>
      <c r="P129" s="6">
        <v>0</v>
      </c>
      <c r="Q129" s="6">
        <v>0</v>
      </c>
      <c r="R129" s="6">
        <v>0</v>
      </c>
    </row>
    <row r="130" spans="1:18">
      <c r="A130" s="4" t="s">
        <v>714</v>
      </c>
      <c r="B130" s="4" t="s">
        <v>751</v>
      </c>
      <c r="C130" s="4" t="s">
        <v>713</v>
      </c>
      <c r="D130" s="6">
        <v>51183</v>
      </c>
      <c r="E130" s="6">
        <v>48884</v>
      </c>
      <c r="F130" s="6">
        <v>51472</v>
      </c>
      <c r="G130" s="6">
        <v>51737</v>
      </c>
      <c r="H130" s="6">
        <v>53232</v>
      </c>
      <c r="I130" s="6">
        <v>55740</v>
      </c>
      <c r="J130" s="6">
        <v>57692</v>
      </c>
      <c r="K130" s="6">
        <v>62342</v>
      </c>
      <c r="L130" s="6">
        <v>62442</v>
      </c>
      <c r="M130" s="6">
        <v>65409</v>
      </c>
      <c r="N130" s="6">
        <v>70772</v>
      </c>
      <c r="O130" s="6">
        <v>72842</v>
      </c>
      <c r="P130" s="6">
        <v>0</v>
      </c>
      <c r="Q130" s="6">
        <v>0</v>
      </c>
      <c r="R130" s="6">
        <v>0</v>
      </c>
    </row>
    <row r="131" spans="1:18">
      <c r="A131" s="4" t="s">
        <v>714</v>
      </c>
      <c r="B131" s="4" t="s">
        <v>751</v>
      </c>
      <c r="C131" s="4" t="s">
        <v>715</v>
      </c>
      <c r="D131" s="6">
        <v>655</v>
      </c>
      <c r="E131" s="6">
        <v>527</v>
      </c>
      <c r="F131" s="6">
        <v>627</v>
      </c>
      <c r="G131" s="6">
        <v>604</v>
      </c>
      <c r="H131" s="6">
        <v>530</v>
      </c>
      <c r="I131" s="6">
        <v>484</v>
      </c>
      <c r="J131" s="6">
        <v>531</v>
      </c>
      <c r="K131" s="6">
        <v>582</v>
      </c>
      <c r="L131" s="6">
        <v>592</v>
      </c>
      <c r="M131" s="6">
        <v>621</v>
      </c>
      <c r="N131" s="6">
        <v>569</v>
      </c>
      <c r="O131" s="6">
        <v>716</v>
      </c>
      <c r="P131" s="6">
        <v>0</v>
      </c>
      <c r="Q131" s="6">
        <v>0</v>
      </c>
      <c r="R131" s="6">
        <v>0</v>
      </c>
    </row>
    <row r="132" spans="1:18">
      <c r="A132" s="4" t="s">
        <v>714</v>
      </c>
      <c r="B132" s="4" t="s">
        <v>751</v>
      </c>
      <c r="C132" s="4" t="s">
        <v>128</v>
      </c>
      <c r="D132" s="7" t="s">
        <v>748</v>
      </c>
      <c r="E132" s="7" t="s">
        <v>748</v>
      </c>
      <c r="F132" s="7" t="s">
        <v>748</v>
      </c>
      <c r="G132" s="6" t="s">
        <v>748</v>
      </c>
      <c r="H132" s="6" t="s">
        <v>748</v>
      </c>
      <c r="I132" s="6" t="s">
        <v>748</v>
      </c>
      <c r="J132" s="6" t="s">
        <v>748</v>
      </c>
      <c r="K132" s="6" t="s">
        <v>748</v>
      </c>
      <c r="L132" s="6" t="s">
        <v>748</v>
      </c>
      <c r="M132" s="6" t="s">
        <v>748</v>
      </c>
      <c r="N132" s="6" t="s">
        <v>748</v>
      </c>
      <c r="O132" s="6" t="s">
        <v>748</v>
      </c>
      <c r="P132" s="6">
        <v>0</v>
      </c>
      <c r="Q132" s="6">
        <v>0</v>
      </c>
      <c r="R132" s="6">
        <v>0</v>
      </c>
    </row>
    <row r="133" spans="1:18">
      <c r="A133" s="4" t="s">
        <v>714</v>
      </c>
      <c r="B133" s="4" t="s">
        <v>751</v>
      </c>
      <c r="C133" s="4" t="s">
        <v>716</v>
      </c>
      <c r="D133" s="7" t="s">
        <v>748</v>
      </c>
      <c r="E133" s="6" t="s">
        <v>748</v>
      </c>
      <c r="F133" s="6" t="s">
        <v>748</v>
      </c>
      <c r="G133" s="6" t="s">
        <v>748</v>
      </c>
      <c r="H133" s="6" t="s">
        <v>748</v>
      </c>
      <c r="I133" s="6" t="s">
        <v>748</v>
      </c>
      <c r="J133" s="6" t="s">
        <v>748</v>
      </c>
      <c r="K133" s="6" t="s">
        <v>748</v>
      </c>
      <c r="L133" s="6" t="s">
        <v>748</v>
      </c>
      <c r="M133" s="6" t="s">
        <v>748</v>
      </c>
      <c r="N133" s="6">
        <v>186</v>
      </c>
      <c r="O133" s="6">
        <v>155</v>
      </c>
      <c r="P133" s="6">
        <v>0</v>
      </c>
      <c r="Q133" s="6">
        <v>0</v>
      </c>
      <c r="R133" s="6">
        <v>0</v>
      </c>
    </row>
    <row r="134" spans="1:18">
      <c r="A134" s="4" t="s">
        <v>714</v>
      </c>
      <c r="B134" s="4" t="s">
        <v>751</v>
      </c>
      <c r="C134" s="4" t="s">
        <v>717</v>
      </c>
      <c r="D134" s="6">
        <v>60</v>
      </c>
      <c r="E134" s="7">
        <v>41</v>
      </c>
      <c r="F134" s="7">
        <v>65</v>
      </c>
      <c r="G134" s="6">
        <v>101</v>
      </c>
      <c r="H134" s="6">
        <v>272</v>
      </c>
      <c r="I134" s="6">
        <v>95</v>
      </c>
      <c r="J134" s="6">
        <v>103</v>
      </c>
      <c r="K134" s="6">
        <v>66</v>
      </c>
      <c r="L134" s="6">
        <v>66</v>
      </c>
      <c r="M134" s="6">
        <v>23</v>
      </c>
      <c r="N134" s="6" t="s">
        <v>748</v>
      </c>
      <c r="O134" s="6" t="s">
        <v>748</v>
      </c>
      <c r="P134" s="6">
        <v>0</v>
      </c>
      <c r="Q134" s="6">
        <v>0</v>
      </c>
      <c r="R134" s="6">
        <v>0</v>
      </c>
    </row>
    <row r="135" spans="1:18">
      <c r="A135" s="4" t="s">
        <v>714</v>
      </c>
      <c r="B135" s="4" t="s">
        <v>751</v>
      </c>
      <c r="C135" s="4" t="s">
        <v>718</v>
      </c>
      <c r="D135" s="7" t="s">
        <v>748</v>
      </c>
      <c r="E135" s="7" t="s">
        <v>748</v>
      </c>
      <c r="F135" s="7" t="s">
        <v>748</v>
      </c>
      <c r="G135" s="6" t="s">
        <v>748</v>
      </c>
      <c r="H135" s="6" t="s">
        <v>748</v>
      </c>
      <c r="I135" s="6" t="s">
        <v>748</v>
      </c>
      <c r="J135" s="6" t="s">
        <v>748</v>
      </c>
      <c r="K135" s="6" t="s">
        <v>748</v>
      </c>
      <c r="L135" s="6" t="s">
        <v>748</v>
      </c>
      <c r="M135" s="6" t="s">
        <v>748</v>
      </c>
      <c r="N135" s="6" t="s">
        <v>748</v>
      </c>
      <c r="O135" s="6" t="s">
        <v>748</v>
      </c>
      <c r="P135" s="6">
        <v>0</v>
      </c>
      <c r="Q135" s="6">
        <v>0</v>
      </c>
      <c r="R135" s="6">
        <v>0</v>
      </c>
    </row>
    <row r="136" spans="1:18">
      <c r="A136" s="4" t="s">
        <v>714</v>
      </c>
      <c r="B136" s="4" t="s">
        <v>751</v>
      </c>
      <c r="C136" s="4" t="s">
        <v>719</v>
      </c>
      <c r="D136" s="7" t="s">
        <v>748</v>
      </c>
      <c r="E136" s="7" t="s">
        <v>748</v>
      </c>
      <c r="F136" s="7" t="s">
        <v>748</v>
      </c>
      <c r="G136" s="6" t="s">
        <v>748</v>
      </c>
      <c r="H136" s="6" t="s">
        <v>748</v>
      </c>
      <c r="I136" s="6" t="s">
        <v>748</v>
      </c>
      <c r="J136" s="6" t="s">
        <v>748</v>
      </c>
      <c r="K136" s="6" t="s">
        <v>748</v>
      </c>
      <c r="L136" s="6" t="s">
        <v>748</v>
      </c>
      <c r="M136" s="6" t="s">
        <v>748</v>
      </c>
      <c r="N136" s="6" t="s">
        <v>748</v>
      </c>
      <c r="O136" s="6" t="s">
        <v>748</v>
      </c>
      <c r="P136" s="6">
        <v>0</v>
      </c>
      <c r="Q136" s="6">
        <v>0</v>
      </c>
      <c r="R136" s="6">
        <v>0</v>
      </c>
    </row>
    <row r="137" spans="1:18">
      <c r="A137" s="4" t="s">
        <v>714</v>
      </c>
      <c r="B137" s="4" t="s">
        <v>751</v>
      </c>
      <c r="C137" s="4" t="s">
        <v>3</v>
      </c>
      <c r="D137" s="6">
        <v>9617</v>
      </c>
      <c r="E137" s="6">
        <v>8464</v>
      </c>
      <c r="F137" s="6">
        <v>8786</v>
      </c>
      <c r="G137" s="6">
        <v>8033</v>
      </c>
      <c r="H137" s="6">
        <v>7245</v>
      </c>
      <c r="I137" s="6">
        <v>8608</v>
      </c>
      <c r="J137" s="6">
        <v>8230</v>
      </c>
      <c r="K137" s="6">
        <v>9927</v>
      </c>
      <c r="L137" s="6">
        <v>8675</v>
      </c>
      <c r="M137" s="6">
        <v>9508</v>
      </c>
      <c r="N137" s="6">
        <v>9370</v>
      </c>
      <c r="O137" s="6">
        <v>10055</v>
      </c>
      <c r="P137" s="6">
        <v>0</v>
      </c>
      <c r="Q137" s="6">
        <v>0</v>
      </c>
      <c r="R137" s="6">
        <v>0</v>
      </c>
    </row>
    <row r="138" spans="1:18">
      <c r="A138" s="4" t="s">
        <v>714</v>
      </c>
      <c r="B138" s="4" t="s">
        <v>751</v>
      </c>
      <c r="C138" s="4" t="s">
        <v>720</v>
      </c>
      <c r="D138" s="6">
        <v>226</v>
      </c>
      <c r="E138" s="6">
        <v>431</v>
      </c>
      <c r="F138" s="6">
        <v>288</v>
      </c>
      <c r="G138" s="6">
        <v>227</v>
      </c>
      <c r="H138" s="6">
        <v>263</v>
      </c>
      <c r="I138" s="6">
        <v>393</v>
      </c>
      <c r="J138" s="6">
        <v>217</v>
      </c>
      <c r="K138" s="6">
        <v>306</v>
      </c>
      <c r="L138" s="6">
        <v>283</v>
      </c>
      <c r="M138" s="6">
        <v>346</v>
      </c>
      <c r="N138" s="6">
        <v>365</v>
      </c>
      <c r="O138" s="6">
        <v>349</v>
      </c>
      <c r="P138" s="6">
        <v>0</v>
      </c>
      <c r="Q138" s="6">
        <v>0</v>
      </c>
      <c r="R138" s="6">
        <v>0</v>
      </c>
    </row>
    <row r="139" spans="1:18">
      <c r="A139" s="4" t="s">
        <v>714</v>
      </c>
      <c r="B139" s="4" t="s">
        <v>751</v>
      </c>
      <c r="C139" s="4" t="s">
        <v>721</v>
      </c>
      <c r="D139" s="6">
        <v>54</v>
      </c>
      <c r="E139" s="6">
        <v>48</v>
      </c>
      <c r="F139" s="6">
        <v>73</v>
      </c>
      <c r="G139" s="6">
        <v>65</v>
      </c>
      <c r="H139" s="6">
        <v>61</v>
      </c>
      <c r="I139" s="6">
        <v>59</v>
      </c>
      <c r="J139" s="6">
        <v>60</v>
      </c>
      <c r="K139" s="6">
        <v>54</v>
      </c>
      <c r="L139" s="6">
        <v>56</v>
      </c>
      <c r="M139" s="6">
        <v>56</v>
      </c>
      <c r="N139" s="6">
        <v>57</v>
      </c>
      <c r="O139" s="6">
        <v>52</v>
      </c>
      <c r="P139" s="6">
        <v>0</v>
      </c>
      <c r="Q139" s="6">
        <v>0</v>
      </c>
      <c r="R139" s="6">
        <v>0</v>
      </c>
    </row>
    <row r="140" spans="1:18">
      <c r="A140" s="4" t="s">
        <v>714</v>
      </c>
      <c r="B140" s="4" t="s">
        <v>751</v>
      </c>
      <c r="C140" s="4" t="s">
        <v>722</v>
      </c>
      <c r="D140" s="6">
        <v>301</v>
      </c>
      <c r="E140" s="6">
        <v>216</v>
      </c>
      <c r="F140" s="6">
        <v>192</v>
      </c>
      <c r="G140" s="6">
        <v>170</v>
      </c>
      <c r="H140" s="6">
        <v>198</v>
      </c>
      <c r="I140" s="6">
        <v>146</v>
      </c>
      <c r="J140" s="6">
        <v>214</v>
      </c>
      <c r="K140" s="6">
        <v>229</v>
      </c>
      <c r="L140" s="6">
        <v>244</v>
      </c>
      <c r="M140" s="6">
        <v>216</v>
      </c>
      <c r="N140" s="6">
        <v>201</v>
      </c>
      <c r="O140" s="6">
        <v>190</v>
      </c>
      <c r="P140" s="6">
        <v>0</v>
      </c>
      <c r="Q140" s="6">
        <v>0</v>
      </c>
      <c r="R140" s="6">
        <v>0</v>
      </c>
    </row>
    <row r="141" spans="1:18">
      <c r="A141" s="4" t="s">
        <v>714</v>
      </c>
      <c r="B141" s="4" t="s">
        <v>751</v>
      </c>
      <c r="C141" s="4" t="s">
        <v>723</v>
      </c>
      <c r="D141" s="6">
        <v>95</v>
      </c>
      <c r="E141" s="6">
        <v>118</v>
      </c>
      <c r="F141" s="6">
        <v>102</v>
      </c>
      <c r="G141" s="6">
        <v>92</v>
      </c>
      <c r="H141" s="6">
        <v>92</v>
      </c>
      <c r="I141" s="6">
        <v>94</v>
      </c>
      <c r="J141" s="6">
        <v>88</v>
      </c>
      <c r="K141" s="6">
        <v>92</v>
      </c>
      <c r="L141" s="6">
        <v>90</v>
      </c>
      <c r="M141" s="6">
        <v>110</v>
      </c>
      <c r="N141" s="6">
        <v>105</v>
      </c>
      <c r="O141" s="6">
        <v>105</v>
      </c>
      <c r="P141" s="6">
        <v>0</v>
      </c>
      <c r="Q141" s="6">
        <v>0</v>
      </c>
      <c r="R141" s="6">
        <v>0</v>
      </c>
    </row>
    <row r="142" spans="1:18">
      <c r="A142" s="4" t="s">
        <v>714</v>
      </c>
      <c r="B142" s="4" t="s">
        <v>751</v>
      </c>
      <c r="C142" s="4" t="s">
        <v>724</v>
      </c>
      <c r="D142" s="6">
        <v>3449</v>
      </c>
      <c r="E142" s="6">
        <v>3485</v>
      </c>
      <c r="F142" s="6">
        <v>4054</v>
      </c>
      <c r="G142" s="6">
        <v>3386</v>
      </c>
      <c r="H142" s="6">
        <v>2428</v>
      </c>
      <c r="I142" s="6">
        <v>3473</v>
      </c>
      <c r="J142" s="6">
        <v>3449</v>
      </c>
      <c r="K142" s="6">
        <v>5130</v>
      </c>
      <c r="L142" s="6">
        <v>3474</v>
      </c>
      <c r="M142" s="6">
        <v>3987</v>
      </c>
      <c r="N142" s="6">
        <v>4243</v>
      </c>
      <c r="O142" s="6">
        <v>4272</v>
      </c>
      <c r="P142" s="6">
        <v>0</v>
      </c>
      <c r="Q142" s="6">
        <v>0</v>
      </c>
      <c r="R142" s="6">
        <v>0</v>
      </c>
    </row>
    <row r="143" spans="1:18">
      <c r="A143" s="4" t="s">
        <v>714</v>
      </c>
      <c r="B143" s="4" t="s">
        <v>751</v>
      </c>
      <c r="C143" s="4" t="s">
        <v>725</v>
      </c>
      <c r="D143" s="6">
        <v>695</v>
      </c>
      <c r="E143" s="6">
        <v>933</v>
      </c>
      <c r="F143" s="6">
        <v>618</v>
      </c>
      <c r="G143" s="6">
        <v>731</v>
      </c>
      <c r="H143" s="6">
        <v>879</v>
      </c>
      <c r="I143" s="6">
        <v>1009</v>
      </c>
      <c r="J143" s="6">
        <v>928</v>
      </c>
      <c r="K143" s="6">
        <v>802</v>
      </c>
      <c r="L143" s="6">
        <v>1153</v>
      </c>
      <c r="M143" s="6">
        <v>888</v>
      </c>
      <c r="N143" s="6">
        <v>1137</v>
      </c>
      <c r="O143" s="6">
        <v>1087</v>
      </c>
      <c r="P143" s="6">
        <v>0</v>
      </c>
      <c r="Q143" s="6">
        <v>0</v>
      </c>
      <c r="R143" s="6">
        <v>0</v>
      </c>
    </row>
    <row r="144" spans="1:18">
      <c r="A144" s="4" t="s">
        <v>714</v>
      </c>
      <c r="B144" s="4" t="s">
        <v>751</v>
      </c>
      <c r="C144" s="4" t="s">
        <v>726</v>
      </c>
      <c r="D144" s="6">
        <v>2092</v>
      </c>
      <c r="E144" s="6">
        <v>599</v>
      </c>
      <c r="F144" s="6">
        <v>872</v>
      </c>
      <c r="G144" s="6">
        <v>581</v>
      </c>
      <c r="H144" s="6">
        <v>443</v>
      </c>
      <c r="I144" s="6">
        <v>471</v>
      </c>
      <c r="J144" s="6">
        <v>439</v>
      </c>
      <c r="K144" s="6">
        <v>685</v>
      </c>
      <c r="L144" s="6">
        <v>548</v>
      </c>
      <c r="M144" s="6">
        <v>1073</v>
      </c>
      <c r="N144" s="6">
        <v>436</v>
      </c>
      <c r="O144" s="6">
        <v>377</v>
      </c>
      <c r="P144" s="6">
        <v>0</v>
      </c>
      <c r="Q144" s="6">
        <v>0</v>
      </c>
      <c r="R144" s="6">
        <v>0</v>
      </c>
    </row>
    <row r="145" spans="1:18">
      <c r="A145" s="4" t="s">
        <v>714</v>
      </c>
      <c r="B145" s="4" t="s">
        <v>751</v>
      </c>
      <c r="C145" s="4" t="s">
        <v>727</v>
      </c>
      <c r="D145" s="6">
        <v>1651</v>
      </c>
      <c r="E145" s="6">
        <v>1515</v>
      </c>
      <c r="F145" s="6">
        <v>1381</v>
      </c>
      <c r="G145" s="6">
        <v>1496</v>
      </c>
      <c r="H145" s="6">
        <v>1549</v>
      </c>
      <c r="I145" s="6">
        <v>1570</v>
      </c>
      <c r="J145" s="6">
        <v>1536</v>
      </c>
      <c r="K145" s="6">
        <v>1353</v>
      </c>
      <c r="L145" s="6">
        <v>1609</v>
      </c>
      <c r="M145" s="6">
        <v>1651</v>
      </c>
      <c r="N145" s="6">
        <v>1706</v>
      </c>
      <c r="O145" s="6">
        <v>2279</v>
      </c>
      <c r="P145" s="6">
        <v>0</v>
      </c>
      <c r="Q145" s="6">
        <v>0</v>
      </c>
      <c r="R145" s="6">
        <v>0</v>
      </c>
    </row>
    <row r="146" spans="1:18">
      <c r="A146" s="4" t="s">
        <v>714</v>
      </c>
      <c r="B146" s="4" t="s">
        <v>751</v>
      </c>
      <c r="C146" s="4" t="s">
        <v>728</v>
      </c>
      <c r="D146" s="6">
        <v>224</v>
      </c>
      <c r="E146" s="6">
        <v>378</v>
      </c>
      <c r="F146" s="6">
        <v>452</v>
      </c>
      <c r="G146" s="6">
        <v>481</v>
      </c>
      <c r="H146" s="6">
        <v>488</v>
      </c>
      <c r="I146" s="6">
        <v>456</v>
      </c>
      <c r="J146" s="6">
        <v>389</v>
      </c>
      <c r="K146" s="6">
        <v>397</v>
      </c>
      <c r="L146" s="6">
        <v>157</v>
      </c>
      <c r="M146" s="6">
        <v>147</v>
      </c>
      <c r="N146" s="6">
        <v>-36</v>
      </c>
      <c r="O146" s="6">
        <v>138</v>
      </c>
      <c r="P146" s="6">
        <v>0</v>
      </c>
      <c r="Q146" s="6">
        <v>0</v>
      </c>
      <c r="R146" s="6">
        <v>0</v>
      </c>
    </row>
    <row r="147" spans="1:18">
      <c r="A147" s="4" t="s">
        <v>714</v>
      </c>
      <c r="B147" s="4" t="s">
        <v>751</v>
      </c>
      <c r="C147" s="4" t="s">
        <v>729</v>
      </c>
      <c r="D147" s="6">
        <v>143</v>
      </c>
      <c r="E147" s="6">
        <v>50</v>
      </c>
      <c r="F147" s="6">
        <v>66</v>
      </c>
      <c r="G147" s="6">
        <v>70</v>
      </c>
      <c r="H147" s="6">
        <v>65</v>
      </c>
      <c r="I147" s="6">
        <v>67</v>
      </c>
      <c r="J147" s="6">
        <v>58</v>
      </c>
      <c r="K147" s="6">
        <v>68</v>
      </c>
      <c r="L147" s="6">
        <v>65</v>
      </c>
      <c r="M147" s="6">
        <v>82</v>
      </c>
      <c r="N147" s="6">
        <v>98</v>
      </c>
      <c r="O147" s="6">
        <v>93</v>
      </c>
      <c r="P147" s="6">
        <v>0</v>
      </c>
      <c r="Q147" s="6">
        <v>0</v>
      </c>
      <c r="R147" s="6">
        <v>0</v>
      </c>
    </row>
    <row r="148" spans="1:18">
      <c r="A148" s="4" t="s">
        <v>714</v>
      </c>
      <c r="B148" s="4" t="s">
        <v>751</v>
      </c>
      <c r="C148" s="4" t="s">
        <v>730</v>
      </c>
      <c r="D148" s="6">
        <v>687</v>
      </c>
      <c r="E148" s="6">
        <v>691</v>
      </c>
      <c r="F148" s="6">
        <v>688</v>
      </c>
      <c r="G148" s="6">
        <v>734</v>
      </c>
      <c r="H148" s="6">
        <v>779</v>
      </c>
      <c r="I148" s="6">
        <v>870</v>
      </c>
      <c r="J148" s="6">
        <v>852</v>
      </c>
      <c r="K148" s="6">
        <v>811</v>
      </c>
      <c r="L148" s="6">
        <v>996</v>
      </c>
      <c r="M148" s="6">
        <v>952</v>
      </c>
      <c r="N148" s="6">
        <v>1058</v>
      </c>
      <c r="O148" s="6">
        <v>1113</v>
      </c>
      <c r="P148" s="6">
        <v>0</v>
      </c>
      <c r="Q148" s="6">
        <v>0</v>
      </c>
      <c r="R148" s="6">
        <v>0</v>
      </c>
    </row>
    <row r="149" spans="1:18">
      <c r="A149" s="4" t="s">
        <v>714</v>
      </c>
      <c r="B149" s="4" t="s">
        <v>751</v>
      </c>
      <c r="C149" s="4" t="s">
        <v>2</v>
      </c>
      <c r="D149" s="6">
        <v>5370</v>
      </c>
      <c r="E149" s="6">
        <v>4013</v>
      </c>
      <c r="F149" s="6">
        <v>4905</v>
      </c>
      <c r="G149" s="6">
        <v>4535</v>
      </c>
      <c r="H149" s="6">
        <v>4236</v>
      </c>
      <c r="I149" s="6">
        <v>4433</v>
      </c>
      <c r="J149" s="6">
        <v>4583</v>
      </c>
      <c r="K149" s="6">
        <v>4641</v>
      </c>
      <c r="L149" s="6">
        <v>4955</v>
      </c>
      <c r="M149" s="6">
        <v>4801</v>
      </c>
      <c r="N149" s="6">
        <v>7098</v>
      </c>
      <c r="O149" s="6">
        <v>6298</v>
      </c>
      <c r="P149" s="6">
        <v>0</v>
      </c>
      <c r="Q149" s="6">
        <v>0</v>
      </c>
      <c r="R149" s="6">
        <v>0</v>
      </c>
    </row>
    <row r="150" spans="1:18">
      <c r="A150" s="4" t="s">
        <v>714</v>
      </c>
      <c r="B150" s="4" t="s">
        <v>751</v>
      </c>
      <c r="C150" s="4" t="s">
        <v>731</v>
      </c>
      <c r="D150" s="6">
        <v>628</v>
      </c>
      <c r="E150" s="6">
        <v>732</v>
      </c>
      <c r="F150" s="6">
        <v>862</v>
      </c>
      <c r="G150" s="6">
        <v>810</v>
      </c>
      <c r="H150" s="6">
        <v>664</v>
      </c>
      <c r="I150" s="6">
        <v>616</v>
      </c>
      <c r="J150" s="6">
        <v>630</v>
      </c>
      <c r="K150" s="6">
        <v>728</v>
      </c>
      <c r="L150" s="6">
        <v>660</v>
      </c>
      <c r="M150" s="6">
        <v>773</v>
      </c>
      <c r="N150" s="6">
        <v>851</v>
      </c>
      <c r="O150" s="6">
        <v>929</v>
      </c>
      <c r="P150" s="6">
        <v>0</v>
      </c>
      <c r="Q150" s="6">
        <v>0</v>
      </c>
      <c r="R150" s="6">
        <v>0</v>
      </c>
    </row>
    <row r="151" spans="1:18">
      <c r="A151" s="4" t="s">
        <v>714</v>
      </c>
      <c r="B151" s="4" t="s">
        <v>751</v>
      </c>
      <c r="C151" s="4" t="s">
        <v>15</v>
      </c>
      <c r="D151" s="6">
        <v>4183</v>
      </c>
      <c r="E151" s="6">
        <v>3830</v>
      </c>
      <c r="F151" s="6">
        <v>4161</v>
      </c>
      <c r="G151" s="6">
        <v>4115</v>
      </c>
      <c r="H151" s="6">
        <v>4519</v>
      </c>
      <c r="I151" s="6">
        <v>4373</v>
      </c>
      <c r="J151" s="6">
        <v>4451</v>
      </c>
      <c r="K151" s="6">
        <v>4997</v>
      </c>
      <c r="L151" s="6">
        <v>5206</v>
      </c>
      <c r="M151" s="6">
        <v>5615</v>
      </c>
      <c r="N151" s="6">
        <v>6082</v>
      </c>
      <c r="O151" s="6">
        <v>6392</v>
      </c>
      <c r="P151" s="6">
        <v>0</v>
      </c>
      <c r="Q151" s="6">
        <v>0</v>
      </c>
      <c r="R151" s="6">
        <v>0</v>
      </c>
    </row>
    <row r="152" spans="1:18">
      <c r="A152" s="4" t="s">
        <v>714</v>
      </c>
      <c r="B152" s="4" t="s">
        <v>751</v>
      </c>
      <c r="C152" s="4" t="s">
        <v>732</v>
      </c>
      <c r="D152" s="6">
        <v>4518</v>
      </c>
      <c r="E152" s="6">
        <v>4264</v>
      </c>
      <c r="F152" s="6">
        <v>4360</v>
      </c>
      <c r="G152" s="6">
        <v>4428</v>
      </c>
      <c r="H152" s="6">
        <v>4687</v>
      </c>
      <c r="I152" s="6">
        <v>4575</v>
      </c>
      <c r="J152" s="6">
        <v>4814</v>
      </c>
      <c r="K152" s="6">
        <v>5530</v>
      </c>
      <c r="L152" s="6">
        <v>5744</v>
      </c>
      <c r="M152" s="6">
        <v>5785</v>
      </c>
      <c r="N152" s="6">
        <v>6494</v>
      </c>
      <c r="O152" s="6">
        <v>6543</v>
      </c>
      <c r="P152" s="6">
        <v>0</v>
      </c>
      <c r="Q152" s="6">
        <v>0</v>
      </c>
      <c r="R152" s="6">
        <v>0</v>
      </c>
    </row>
    <row r="153" spans="1:18">
      <c r="A153" s="4" t="s">
        <v>714</v>
      </c>
      <c r="B153" s="4" t="s">
        <v>751</v>
      </c>
      <c r="C153" s="4" t="s">
        <v>733</v>
      </c>
      <c r="D153" s="6">
        <v>0</v>
      </c>
      <c r="E153" s="6">
        <v>0</v>
      </c>
      <c r="F153" s="6">
        <v>0</v>
      </c>
      <c r="G153" s="6">
        <v>0</v>
      </c>
      <c r="H153" s="6">
        <v>0</v>
      </c>
      <c r="I153" s="6">
        <v>0</v>
      </c>
      <c r="J153" s="6">
        <v>0</v>
      </c>
      <c r="K153" s="6">
        <v>0</v>
      </c>
      <c r="L153" s="6">
        <v>0</v>
      </c>
      <c r="M153" s="6">
        <v>0</v>
      </c>
      <c r="N153" s="6">
        <v>0</v>
      </c>
      <c r="O153" s="6">
        <v>0</v>
      </c>
      <c r="P153" s="6">
        <v>0</v>
      </c>
      <c r="Q153" s="6">
        <v>0</v>
      </c>
      <c r="R153" s="6">
        <v>0</v>
      </c>
    </row>
    <row r="154" spans="1:18">
      <c r="A154" s="4" t="s">
        <v>714</v>
      </c>
      <c r="B154" s="4" t="s">
        <v>751</v>
      </c>
      <c r="C154" s="4" t="s">
        <v>734</v>
      </c>
      <c r="D154" s="6">
        <v>14</v>
      </c>
      <c r="E154" s="6">
        <v>0</v>
      </c>
      <c r="F154" s="6">
        <v>0</v>
      </c>
      <c r="G154" s="6">
        <v>4</v>
      </c>
      <c r="H154" s="6">
        <v>4</v>
      </c>
      <c r="I154" s="6">
        <v>33</v>
      </c>
      <c r="J154" s="6">
        <v>96</v>
      </c>
      <c r="K154" s="6">
        <v>143</v>
      </c>
      <c r="L154" s="6">
        <v>0</v>
      </c>
      <c r="M154" s="6">
        <v>16</v>
      </c>
      <c r="N154" s="6">
        <v>14</v>
      </c>
      <c r="O154" s="6">
        <v>16</v>
      </c>
      <c r="P154" s="6">
        <v>0</v>
      </c>
      <c r="Q154" s="6">
        <v>0</v>
      </c>
      <c r="R154" s="6">
        <v>0</v>
      </c>
    </row>
    <row r="155" spans="1:18">
      <c r="A155" s="4" t="s">
        <v>714</v>
      </c>
      <c r="B155" s="4" t="s">
        <v>751</v>
      </c>
      <c r="C155" s="4" t="s">
        <v>735</v>
      </c>
      <c r="D155" s="6">
        <v>1381</v>
      </c>
      <c r="E155" s="7">
        <v>1258</v>
      </c>
      <c r="F155" s="7">
        <v>1315</v>
      </c>
      <c r="G155" s="6">
        <v>1448</v>
      </c>
      <c r="H155" s="6">
        <v>1471</v>
      </c>
      <c r="I155" s="6">
        <v>1411</v>
      </c>
      <c r="J155" s="6">
        <v>1509</v>
      </c>
      <c r="K155" s="6">
        <v>1485</v>
      </c>
      <c r="L155" s="6">
        <v>1644</v>
      </c>
      <c r="M155" s="6">
        <v>1713</v>
      </c>
      <c r="N155" s="6" t="s">
        <v>748</v>
      </c>
      <c r="O155" s="6" t="s">
        <v>748</v>
      </c>
      <c r="P155" s="6">
        <v>0</v>
      </c>
      <c r="Q155" s="6">
        <v>0</v>
      </c>
      <c r="R155" s="6">
        <v>0</v>
      </c>
    </row>
    <row r="156" spans="1:18">
      <c r="A156" s="4" t="s">
        <v>714</v>
      </c>
      <c r="B156" s="4" t="s">
        <v>751</v>
      </c>
      <c r="C156" s="4" t="s">
        <v>96</v>
      </c>
      <c r="D156" s="6">
        <v>229</v>
      </c>
      <c r="E156" s="7">
        <v>302</v>
      </c>
      <c r="F156" s="7">
        <v>282</v>
      </c>
      <c r="G156" s="6">
        <v>264</v>
      </c>
      <c r="H156" s="6">
        <v>238</v>
      </c>
      <c r="I156" s="6">
        <v>258</v>
      </c>
      <c r="J156" s="6">
        <v>257</v>
      </c>
      <c r="K156" s="6">
        <v>259</v>
      </c>
      <c r="L156" s="6">
        <v>218</v>
      </c>
      <c r="M156" s="6">
        <v>242</v>
      </c>
      <c r="N156" s="6" t="s">
        <v>748</v>
      </c>
      <c r="O156" s="6" t="s">
        <v>748</v>
      </c>
      <c r="P156" s="6">
        <v>0</v>
      </c>
      <c r="Q156" s="6">
        <v>0</v>
      </c>
      <c r="R156" s="6">
        <v>0</v>
      </c>
    </row>
    <row r="157" spans="1:18">
      <c r="A157" s="4" t="s">
        <v>714</v>
      </c>
      <c r="B157" s="4" t="s">
        <v>751</v>
      </c>
      <c r="C157" s="4" t="s">
        <v>111</v>
      </c>
      <c r="D157" s="6">
        <v>700</v>
      </c>
      <c r="E157" s="6">
        <v>730</v>
      </c>
      <c r="F157" s="6">
        <v>698</v>
      </c>
      <c r="G157" s="6">
        <v>682</v>
      </c>
      <c r="H157" s="6">
        <v>737</v>
      </c>
      <c r="I157" s="6">
        <v>832</v>
      </c>
      <c r="J157" s="6">
        <v>890</v>
      </c>
      <c r="K157" s="6">
        <v>904</v>
      </c>
      <c r="L157" s="6">
        <v>971</v>
      </c>
      <c r="M157" s="6">
        <v>979</v>
      </c>
      <c r="N157" s="6">
        <v>936</v>
      </c>
      <c r="O157" s="6">
        <v>1025</v>
      </c>
      <c r="P157" s="6">
        <v>0</v>
      </c>
      <c r="Q157" s="6">
        <v>0</v>
      </c>
      <c r="R157" s="6">
        <v>0</v>
      </c>
    </row>
    <row r="158" spans="1:18">
      <c r="A158" s="4" t="s">
        <v>714</v>
      </c>
      <c r="B158" s="4" t="s">
        <v>751</v>
      </c>
      <c r="C158" s="4" t="s">
        <v>736</v>
      </c>
      <c r="D158" s="6">
        <v>1160</v>
      </c>
      <c r="E158" s="6">
        <v>1078</v>
      </c>
      <c r="F158" s="6">
        <v>1129</v>
      </c>
      <c r="G158" s="6">
        <v>1236</v>
      </c>
      <c r="H158" s="6">
        <v>1450</v>
      </c>
      <c r="I158" s="6">
        <v>1580</v>
      </c>
      <c r="J158" s="6">
        <v>1410</v>
      </c>
      <c r="K158" s="6">
        <v>1458</v>
      </c>
      <c r="L158" s="6">
        <v>1348</v>
      </c>
      <c r="M158" s="6">
        <v>1350</v>
      </c>
      <c r="N158" s="6">
        <v>1453</v>
      </c>
      <c r="O158" s="6">
        <v>1489</v>
      </c>
      <c r="P158" s="6">
        <v>0</v>
      </c>
      <c r="Q158" s="6">
        <v>0</v>
      </c>
      <c r="R158" s="6">
        <v>0</v>
      </c>
    </row>
    <row r="159" spans="1:18">
      <c r="A159" s="4" t="s">
        <v>714</v>
      </c>
      <c r="B159" s="4" t="s">
        <v>751</v>
      </c>
      <c r="C159" s="4" t="s">
        <v>737</v>
      </c>
      <c r="D159" s="6">
        <v>1341</v>
      </c>
      <c r="E159" s="6">
        <v>1542</v>
      </c>
      <c r="F159" s="6">
        <v>1368</v>
      </c>
      <c r="G159" s="6">
        <v>1246</v>
      </c>
      <c r="H159" s="6">
        <v>1542</v>
      </c>
      <c r="I159" s="6">
        <v>1831</v>
      </c>
      <c r="J159" s="6">
        <v>1900</v>
      </c>
      <c r="K159" s="6">
        <v>1790</v>
      </c>
      <c r="L159" s="6">
        <v>1916</v>
      </c>
      <c r="M159" s="6">
        <v>1929</v>
      </c>
      <c r="N159" s="6">
        <v>1827</v>
      </c>
      <c r="O159" s="6">
        <v>1736</v>
      </c>
      <c r="P159" s="6">
        <v>0</v>
      </c>
      <c r="Q159" s="6">
        <v>0</v>
      </c>
      <c r="R159" s="6">
        <v>0</v>
      </c>
    </row>
    <row r="160" spans="1:18">
      <c r="A160" s="4" t="s">
        <v>714</v>
      </c>
      <c r="B160" s="4" t="s">
        <v>751</v>
      </c>
      <c r="C160" s="4" t="s">
        <v>93</v>
      </c>
      <c r="D160" s="6">
        <v>734</v>
      </c>
      <c r="E160" s="6">
        <v>868</v>
      </c>
      <c r="F160" s="6">
        <v>859</v>
      </c>
      <c r="G160" s="6">
        <v>874</v>
      </c>
      <c r="H160" s="6">
        <v>1019</v>
      </c>
      <c r="I160" s="6">
        <v>923</v>
      </c>
      <c r="J160" s="6">
        <v>1015</v>
      </c>
      <c r="K160" s="6">
        <v>1131</v>
      </c>
      <c r="L160" s="6">
        <v>1153</v>
      </c>
      <c r="M160" s="6">
        <v>1245</v>
      </c>
      <c r="N160" s="6">
        <v>1134</v>
      </c>
      <c r="O160" s="6">
        <v>1375</v>
      </c>
      <c r="P160" s="6">
        <v>0</v>
      </c>
      <c r="Q160" s="6">
        <v>0</v>
      </c>
      <c r="R160" s="6">
        <v>0</v>
      </c>
    </row>
    <row r="161" spans="1:18">
      <c r="A161" s="4" t="s">
        <v>714</v>
      </c>
      <c r="B161" s="4" t="s">
        <v>751</v>
      </c>
      <c r="C161" s="4" t="s">
        <v>738</v>
      </c>
      <c r="D161" s="6">
        <v>3305</v>
      </c>
      <c r="E161" s="6">
        <v>3151</v>
      </c>
      <c r="F161" s="6">
        <v>3392</v>
      </c>
      <c r="G161" s="6">
        <v>3504</v>
      </c>
      <c r="H161" s="6">
        <v>3254</v>
      </c>
      <c r="I161" s="6">
        <v>3197</v>
      </c>
      <c r="J161" s="6">
        <v>3633</v>
      </c>
      <c r="K161" s="6">
        <v>3984</v>
      </c>
      <c r="L161" s="6">
        <v>4090</v>
      </c>
      <c r="M161" s="6">
        <v>4135</v>
      </c>
      <c r="N161" s="6">
        <v>4635</v>
      </c>
      <c r="O161" s="6">
        <v>4984</v>
      </c>
      <c r="P161" s="6">
        <v>0</v>
      </c>
      <c r="Q161" s="6">
        <v>0</v>
      </c>
      <c r="R161" s="6">
        <v>0</v>
      </c>
    </row>
    <row r="162" spans="1:18">
      <c r="A162" s="4" t="s">
        <v>714</v>
      </c>
      <c r="B162" s="4" t="s">
        <v>751</v>
      </c>
      <c r="C162" s="4" t="s">
        <v>739</v>
      </c>
      <c r="D162" s="6">
        <v>1916</v>
      </c>
      <c r="E162" s="6">
        <v>1911</v>
      </c>
      <c r="F162" s="6">
        <v>1774</v>
      </c>
      <c r="G162" s="6">
        <v>1888</v>
      </c>
      <c r="H162" s="6">
        <v>2187</v>
      </c>
      <c r="I162" s="6">
        <v>2117</v>
      </c>
      <c r="J162" s="6">
        <v>2251</v>
      </c>
      <c r="K162" s="6">
        <v>2375</v>
      </c>
      <c r="L162" s="6">
        <v>2384</v>
      </c>
      <c r="M162" s="6">
        <v>3106</v>
      </c>
      <c r="N162" s="6">
        <v>3712</v>
      </c>
      <c r="O162" s="6">
        <v>3581</v>
      </c>
      <c r="P162" s="6">
        <v>0</v>
      </c>
      <c r="Q162" s="6">
        <v>0</v>
      </c>
      <c r="R162" s="6">
        <v>0</v>
      </c>
    </row>
    <row r="163" spans="1:18">
      <c r="A163" s="4" t="s">
        <v>714</v>
      </c>
      <c r="B163" s="4" t="s">
        <v>751</v>
      </c>
      <c r="C163" s="4" t="s">
        <v>740</v>
      </c>
      <c r="D163" s="6">
        <v>1239</v>
      </c>
      <c r="E163" s="6">
        <v>1210</v>
      </c>
      <c r="F163" s="6">
        <v>1145</v>
      </c>
      <c r="G163" s="6">
        <v>1208</v>
      </c>
      <c r="H163" s="6">
        <v>1256</v>
      </c>
      <c r="I163" s="6">
        <v>1429</v>
      </c>
      <c r="J163" s="6">
        <v>1443</v>
      </c>
      <c r="K163" s="6">
        <v>1419</v>
      </c>
      <c r="L163" s="6">
        <v>1487</v>
      </c>
      <c r="M163" s="6">
        <v>1468</v>
      </c>
      <c r="N163" s="6">
        <v>1558</v>
      </c>
      <c r="O163" s="6">
        <v>1841</v>
      </c>
      <c r="P163" s="6">
        <v>0</v>
      </c>
      <c r="Q163" s="6">
        <v>0</v>
      </c>
      <c r="R163" s="6">
        <v>0</v>
      </c>
    </row>
    <row r="164" spans="1:18">
      <c r="A164" s="4" t="s">
        <v>714</v>
      </c>
      <c r="B164" s="4" t="s">
        <v>751</v>
      </c>
      <c r="C164" s="4" t="s">
        <v>741</v>
      </c>
      <c r="D164" s="6">
        <v>2638</v>
      </c>
      <c r="E164" s="6">
        <v>3044</v>
      </c>
      <c r="F164" s="6">
        <v>3344</v>
      </c>
      <c r="G164" s="6">
        <v>3417</v>
      </c>
      <c r="H164" s="6">
        <v>3591</v>
      </c>
      <c r="I164" s="6">
        <v>3989</v>
      </c>
      <c r="J164" s="6">
        <v>4392</v>
      </c>
      <c r="K164" s="6">
        <v>4471</v>
      </c>
      <c r="L164" s="6">
        <v>4450</v>
      </c>
      <c r="M164" s="6">
        <v>4455</v>
      </c>
      <c r="N164" s="6">
        <v>4635</v>
      </c>
      <c r="O164" s="6">
        <v>4833</v>
      </c>
      <c r="P164" s="6">
        <v>0</v>
      </c>
      <c r="Q164" s="6">
        <v>0</v>
      </c>
      <c r="R164" s="6">
        <v>0</v>
      </c>
    </row>
    <row r="165" spans="1:18">
      <c r="A165" s="4" t="s">
        <v>714</v>
      </c>
      <c r="B165" s="4" t="s">
        <v>751</v>
      </c>
      <c r="C165" s="4" t="s">
        <v>85</v>
      </c>
      <c r="D165" s="6">
        <v>3031</v>
      </c>
      <c r="E165" s="6">
        <v>3201</v>
      </c>
      <c r="F165" s="6">
        <v>3307</v>
      </c>
      <c r="G165" s="6">
        <v>3526</v>
      </c>
      <c r="H165" s="6">
        <v>3779</v>
      </c>
      <c r="I165" s="6">
        <v>3980</v>
      </c>
      <c r="J165" s="6">
        <v>4043</v>
      </c>
      <c r="K165" s="6">
        <v>4251</v>
      </c>
      <c r="L165" s="6">
        <v>4534</v>
      </c>
      <c r="M165" s="6">
        <v>4716</v>
      </c>
      <c r="N165" s="6">
        <v>4990</v>
      </c>
      <c r="O165" s="6">
        <v>5175</v>
      </c>
      <c r="P165" s="6">
        <v>0</v>
      </c>
      <c r="Q165" s="6">
        <v>0</v>
      </c>
      <c r="R165" s="6">
        <v>0</v>
      </c>
    </row>
    <row r="166" spans="1:18">
      <c r="A166" s="4" t="s">
        <v>714</v>
      </c>
      <c r="B166" s="4" t="s">
        <v>751</v>
      </c>
      <c r="C166" s="4" t="s">
        <v>742</v>
      </c>
      <c r="D166" s="6">
        <v>7185</v>
      </c>
      <c r="E166" s="6">
        <v>7558</v>
      </c>
      <c r="F166" s="6">
        <v>7888</v>
      </c>
      <c r="G166" s="6">
        <v>8512</v>
      </c>
      <c r="H166" s="6">
        <v>9165</v>
      </c>
      <c r="I166" s="6">
        <v>9493</v>
      </c>
      <c r="J166" s="6">
        <v>10009</v>
      </c>
      <c r="K166" s="6">
        <v>10586</v>
      </c>
      <c r="L166" s="6">
        <v>10810</v>
      </c>
      <c r="M166" s="6">
        <v>11268</v>
      </c>
      <c r="N166" s="6">
        <v>11708</v>
      </c>
      <c r="O166" s="6">
        <v>12046</v>
      </c>
      <c r="P166" s="6">
        <v>0</v>
      </c>
      <c r="Q166" s="6">
        <v>0</v>
      </c>
      <c r="R166" s="6">
        <v>0</v>
      </c>
    </row>
    <row r="167" spans="1:18">
      <c r="A167" s="4" t="s">
        <v>714</v>
      </c>
      <c r="B167" s="4" t="s">
        <v>751</v>
      </c>
      <c r="C167" s="4" t="s">
        <v>743</v>
      </c>
      <c r="D167" s="6">
        <v>1114</v>
      </c>
      <c r="E167" s="6">
        <v>1092</v>
      </c>
      <c r="F167" s="6">
        <v>1151</v>
      </c>
      <c r="G167" s="6">
        <v>1198</v>
      </c>
      <c r="H167" s="6">
        <v>1249</v>
      </c>
      <c r="I167" s="6">
        <v>1303</v>
      </c>
      <c r="J167" s="6">
        <v>1357</v>
      </c>
      <c r="K167" s="6">
        <v>1403</v>
      </c>
      <c r="L167" s="6">
        <v>1394</v>
      </c>
      <c r="M167" s="6">
        <v>1468</v>
      </c>
      <c r="N167" s="6">
        <v>1455</v>
      </c>
      <c r="O167" s="6">
        <v>1600</v>
      </c>
      <c r="P167" s="6">
        <v>0</v>
      </c>
      <c r="Q167" s="6">
        <v>0</v>
      </c>
      <c r="R167" s="6">
        <v>0</v>
      </c>
    </row>
    <row r="168" spans="1:18">
      <c r="A168" s="4" t="s">
        <v>714</v>
      </c>
      <c r="B168" s="4" t="s">
        <v>751</v>
      </c>
      <c r="C168" s="4" t="s">
        <v>744</v>
      </c>
      <c r="D168" s="6">
        <v>0</v>
      </c>
      <c r="E168" s="6">
        <v>0</v>
      </c>
      <c r="F168" s="6">
        <v>0</v>
      </c>
      <c r="G168" s="6">
        <v>0</v>
      </c>
      <c r="H168" s="6">
        <v>0</v>
      </c>
      <c r="I168" s="6">
        <v>0</v>
      </c>
      <c r="J168" s="6">
        <v>0</v>
      </c>
      <c r="K168" s="6">
        <v>0</v>
      </c>
      <c r="L168" s="6">
        <v>0</v>
      </c>
      <c r="M168" s="6">
        <v>0</v>
      </c>
      <c r="N168" s="6">
        <v>0</v>
      </c>
      <c r="O168" s="6">
        <v>0</v>
      </c>
      <c r="P168" s="6">
        <v>0</v>
      </c>
      <c r="Q168" s="6">
        <v>0</v>
      </c>
      <c r="R168" s="6">
        <v>0</v>
      </c>
    </row>
    <row r="169" spans="1:18">
      <c r="A169" s="4" t="s">
        <v>714</v>
      </c>
      <c r="B169" s="4" t="s">
        <v>751</v>
      </c>
      <c r="C169" s="4" t="s">
        <v>745</v>
      </c>
      <c r="D169" s="6">
        <v>11515</v>
      </c>
      <c r="E169" s="6">
        <v>12437</v>
      </c>
      <c r="F169" s="6">
        <v>13217</v>
      </c>
      <c r="G169" s="6">
        <v>13894</v>
      </c>
      <c r="H169" s="6">
        <v>14777</v>
      </c>
      <c r="I169" s="6">
        <v>15598</v>
      </c>
      <c r="J169" s="6">
        <v>16428</v>
      </c>
      <c r="K169" s="6">
        <v>17193</v>
      </c>
      <c r="L169" s="6">
        <v>17452</v>
      </c>
      <c r="M169" s="6">
        <v>17925</v>
      </c>
      <c r="N169" s="6">
        <v>18898</v>
      </c>
      <c r="O169" s="6">
        <v>19663</v>
      </c>
      <c r="P169" s="6">
        <v>0</v>
      </c>
      <c r="Q169" s="6">
        <v>0</v>
      </c>
      <c r="R169" s="6">
        <v>0</v>
      </c>
    </row>
    <row r="170" spans="1:18">
      <c r="A170" s="4" t="s">
        <v>714</v>
      </c>
      <c r="B170" s="4" t="s">
        <v>751</v>
      </c>
      <c r="C170" s="4" t="s">
        <v>746</v>
      </c>
      <c r="D170" s="6">
        <v>3942</v>
      </c>
      <c r="E170" s="6">
        <v>4194</v>
      </c>
      <c r="F170" s="6">
        <v>4345</v>
      </c>
      <c r="G170" s="6">
        <v>4550</v>
      </c>
      <c r="H170" s="6">
        <v>4857</v>
      </c>
      <c r="I170" s="6">
        <v>5148</v>
      </c>
      <c r="J170" s="6">
        <v>5486</v>
      </c>
      <c r="K170" s="6">
        <v>5869</v>
      </c>
      <c r="L170" s="6">
        <v>5582</v>
      </c>
      <c r="M170" s="6">
        <v>5728</v>
      </c>
      <c r="N170" s="6">
        <v>6138</v>
      </c>
      <c r="O170" s="6">
        <v>6372</v>
      </c>
      <c r="P170" s="6">
        <v>0</v>
      </c>
      <c r="Q170" s="6">
        <v>0</v>
      </c>
      <c r="R170" s="6">
        <v>0</v>
      </c>
    </row>
    <row r="171" spans="1:18">
      <c r="A171" s="4" t="s">
        <v>714</v>
      </c>
      <c r="B171" s="4" t="s">
        <v>751</v>
      </c>
      <c r="C171" s="4" t="s">
        <v>747</v>
      </c>
      <c r="D171" s="6">
        <v>7573</v>
      </c>
      <c r="E171" s="6">
        <v>8243</v>
      </c>
      <c r="F171" s="6">
        <v>8872</v>
      </c>
      <c r="G171" s="6">
        <v>9344</v>
      </c>
      <c r="H171" s="6">
        <v>9920</v>
      </c>
      <c r="I171" s="6">
        <v>10450</v>
      </c>
      <c r="J171" s="6">
        <v>10942</v>
      </c>
      <c r="K171" s="6">
        <v>11324</v>
      </c>
      <c r="L171" s="6">
        <v>11870</v>
      </c>
      <c r="M171" s="6">
        <v>12197</v>
      </c>
      <c r="N171" s="6">
        <v>12760</v>
      </c>
      <c r="O171" s="6">
        <v>13291</v>
      </c>
      <c r="P171" s="6">
        <v>0</v>
      </c>
      <c r="Q171" s="6">
        <v>0</v>
      </c>
      <c r="R171" s="6">
        <v>0</v>
      </c>
    </row>
    <row r="172" spans="1:18">
      <c r="A172" s="4" t="s">
        <v>714</v>
      </c>
      <c r="B172" s="4" t="s">
        <v>752</v>
      </c>
      <c r="C172" s="4" t="s">
        <v>713</v>
      </c>
      <c r="D172" s="6">
        <v>643591</v>
      </c>
      <c r="E172" s="6">
        <v>444168</v>
      </c>
      <c r="F172" s="6">
        <v>491326</v>
      </c>
      <c r="G172" s="6">
        <v>615322</v>
      </c>
      <c r="H172" s="6">
        <v>646753</v>
      </c>
      <c r="I172" s="6">
        <v>624315</v>
      </c>
      <c r="J172" s="6">
        <v>580337</v>
      </c>
      <c r="K172" s="6">
        <v>449386</v>
      </c>
      <c r="L172" s="6">
        <v>361249</v>
      </c>
      <c r="M172" s="6">
        <v>466071</v>
      </c>
      <c r="N172" s="6">
        <v>590952</v>
      </c>
      <c r="O172" s="6">
        <v>469150</v>
      </c>
      <c r="P172" s="6">
        <v>341087</v>
      </c>
      <c r="Q172" s="6">
        <v>953522</v>
      </c>
      <c r="R172" s="6">
        <v>1966351</v>
      </c>
    </row>
    <row r="173" spans="1:18">
      <c r="A173" s="4" t="s">
        <v>714</v>
      </c>
      <c r="B173" s="4" t="s">
        <v>752</v>
      </c>
      <c r="C173" s="4" t="s">
        <v>715</v>
      </c>
      <c r="D173" s="6">
        <v>0</v>
      </c>
      <c r="E173" s="6">
        <v>0</v>
      </c>
      <c r="F173" s="6">
        <v>0</v>
      </c>
      <c r="G173" s="6">
        <v>0</v>
      </c>
      <c r="H173" s="6">
        <v>0</v>
      </c>
      <c r="I173" s="6">
        <v>0</v>
      </c>
      <c r="J173" s="6">
        <v>0</v>
      </c>
      <c r="K173" s="6">
        <v>0</v>
      </c>
      <c r="L173" s="6">
        <v>0</v>
      </c>
      <c r="M173" s="6">
        <v>0</v>
      </c>
      <c r="N173" s="6">
        <v>0</v>
      </c>
      <c r="O173" s="6">
        <v>0</v>
      </c>
      <c r="P173" s="6">
        <v>0</v>
      </c>
      <c r="Q173" s="6">
        <v>0</v>
      </c>
      <c r="R173" s="6">
        <v>0</v>
      </c>
    </row>
    <row r="174" spans="1:18">
      <c r="A174" s="4" t="s">
        <v>714</v>
      </c>
      <c r="B174" s="4" t="s">
        <v>752</v>
      </c>
      <c r="C174" s="4" t="s">
        <v>128</v>
      </c>
      <c r="D174" s="6">
        <v>0</v>
      </c>
      <c r="E174" s="6">
        <v>0</v>
      </c>
      <c r="F174" s="6">
        <v>0</v>
      </c>
      <c r="G174" s="6">
        <v>0</v>
      </c>
      <c r="H174" s="6">
        <v>0</v>
      </c>
      <c r="I174" s="6">
        <v>0</v>
      </c>
      <c r="J174" s="6">
        <v>0</v>
      </c>
      <c r="K174" s="6">
        <v>0</v>
      </c>
      <c r="L174" s="6">
        <v>0</v>
      </c>
      <c r="M174" s="6">
        <v>0</v>
      </c>
      <c r="N174" s="6">
        <v>0</v>
      </c>
      <c r="O174" s="6">
        <v>0</v>
      </c>
      <c r="P174" s="6">
        <v>0</v>
      </c>
      <c r="Q174" s="6">
        <v>0</v>
      </c>
      <c r="R174" s="6">
        <v>0</v>
      </c>
    </row>
    <row r="175" spans="1:18">
      <c r="A175" s="4" t="s">
        <v>714</v>
      </c>
      <c r="B175" s="4" t="s">
        <v>752</v>
      </c>
      <c r="C175" s="4" t="s">
        <v>716</v>
      </c>
      <c r="D175" s="6">
        <v>0</v>
      </c>
      <c r="E175" s="6">
        <v>0</v>
      </c>
      <c r="F175" s="6">
        <v>0</v>
      </c>
      <c r="G175" s="6">
        <v>0</v>
      </c>
      <c r="H175" s="6">
        <v>0</v>
      </c>
      <c r="I175" s="6">
        <v>0</v>
      </c>
      <c r="J175" s="6">
        <v>0</v>
      </c>
      <c r="K175" s="6">
        <v>0</v>
      </c>
      <c r="L175" s="6">
        <v>0</v>
      </c>
      <c r="M175" s="6">
        <v>0</v>
      </c>
      <c r="N175" s="6">
        <v>0</v>
      </c>
      <c r="O175" s="6">
        <v>0</v>
      </c>
      <c r="P175" s="6">
        <v>0</v>
      </c>
      <c r="Q175" s="6">
        <v>0</v>
      </c>
      <c r="R175" s="6">
        <v>0</v>
      </c>
    </row>
    <row r="176" spans="1:18">
      <c r="A176" s="4" t="s">
        <v>714</v>
      </c>
      <c r="B176" s="4" t="s">
        <v>752</v>
      </c>
      <c r="C176" s="4" t="s">
        <v>717</v>
      </c>
      <c r="D176" s="6">
        <v>624407</v>
      </c>
      <c r="E176" s="6">
        <v>425833</v>
      </c>
      <c r="F176" s="6">
        <v>472944</v>
      </c>
      <c r="G176" s="6">
        <v>599628</v>
      </c>
      <c r="H176" s="6">
        <v>630558</v>
      </c>
      <c r="I176" s="6">
        <v>607048</v>
      </c>
      <c r="J176" s="6">
        <v>562990</v>
      </c>
      <c r="K176" s="6">
        <v>432435</v>
      </c>
      <c r="L176" s="6">
        <v>343524</v>
      </c>
      <c r="M176" s="6">
        <v>448439</v>
      </c>
      <c r="N176" s="6">
        <v>573125</v>
      </c>
      <c r="O176" s="6">
        <v>450410</v>
      </c>
      <c r="P176" s="6">
        <v>322517</v>
      </c>
      <c r="Q176" s="6">
        <v>937425</v>
      </c>
      <c r="R176" s="6">
        <v>1950075</v>
      </c>
    </row>
    <row r="177" spans="1:18">
      <c r="A177" s="4" t="s">
        <v>714</v>
      </c>
      <c r="B177" s="4" t="s">
        <v>752</v>
      </c>
      <c r="C177" s="4" t="s">
        <v>718</v>
      </c>
      <c r="D177" s="6">
        <v>614530</v>
      </c>
      <c r="E177" s="6">
        <v>413883</v>
      </c>
      <c r="F177" s="6">
        <v>463756</v>
      </c>
      <c r="G177" s="6">
        <v>586661</v>
      </c>
      <c r="H177" s="6">
        <v>617809</v>
      </c>
      <c r="I177" s="6">
        <v>591448</v>
      </c>
      <c r="J177" s="6">
        <v>547068</v>
      </c>
      <c r="K177" s="6">
        <v>432435</v>
      </c>
      <c r="L177" s="6">
        <v>343524</v>
      </c>
      <c r="M177" s="6">
        <v>448439</v>
      </c>
      <c r="N177" s="6">
        <v>573125</v>
      </c>
      <c r="O177" s="6">
        <v>450410</v>
      </c>
      <c r="P177" s="6">
        <v>322517</v>
      </c>
      <c r="Q177" s="6">
        <v>937425</v>
      </c>
      <c r="R177" s="6">
        <v>1950075</v>
      </c>
    </row>
    <row r="178" spans="1:18">
      <c r="A178" s="4" t="s">
        <v>714</v>
      </c>
      <c r="B178" s="4" t="s">
        <v>752</v>
      </c>
      <c r="C178" s="4" t="s">
        <v>719</v>
      </c>
      <c r="D178" s="6">
        <v>9877</v>
      </c>
      <c r="E178" s="6">
        <v>11950</v>
      </c>
      <c r="F178" s="6">
        <v>9188</v>
      </c>
      <c r="G178" s="6">
        <v>12967</v>
      </c>
      <c r="H178" s="6">
        <v>12749</v>
      </c>
      <c r="I178" s="6">
        <v>15600</v>
      </c>
      <c r="J178" s="6">
        <v>15922</v>
      </c>
      <c r="K178" s="6">
        <v>0</v>
      </c>
      <c r="L178" s="6">
        <v>0</v>
      </c>
      <c r="M178" s="6">
        <v>0</v>
      </c>
      <c r="N178" s="6">
        <v>0</v>
      </c>
      <c r="O178" s="6">
        <v>0</v>
      </c>
      <c r="P178" s="6">
        <v>0</v>
      </c>
      <c r="Q178" s="6">
        <v>0</v>
      </c>
      <c r="R178" s="6">
        <v>0</v>
      </c>
    </row>
    <row r="179" spans="1:18">
      <c r="A179" s="4" t="s">
        <v>714</v>
      </c>
      <c r="B179" s="4" t="s">
        <v>752</v>
      </c>
      <c r="C179" s="4" t="s">
        <v>3</v>
      </c>
      <c r="D179" s="6">
        <v>0</v>
      </c>
      <c r="E179" s="6">
        <v>0</v>
      </c>
      <c r="F179" s="6">
        <v>0</v>
      </c>
      <c r="G179" s="6">
        <v>0</v>
      </c>
      <c r="H179" s="6">
        <v>0</v>
      </c>
      <c r="I179" s="6">
        <v>0</v>
      </c>
      <c r="J179" s="6">
        <v>0</v>
      </c>
      <c r="K179" s="6">
        <v>0</v>
      </c>
      <c r="L179" s="6">
        <v>0</v>
      </c>
      <c r="M179" s="6">
        <v>0</v>
      </c>
      <c r="N179" s="6">
        <v>0</v>
      </c>
      <c r="O179" s="6">
        <v>0</v>
      </c>
      <c r="P179" s="6">
        <v>0</v>
      </c>
      <c r="Q179" s="6">
        <v>0</v>
      </c>
      <c r="R179" s="6">
        <v>0</v>
      </c>
    </row>
    <row r="180" spans="1:18">
      <c r="A180" s="4" t="s">
        <v>714</v>
      </c>
      <c r="B180" s="4" t="s">
        <v>752</v>
      </c>
      <c r="C180" s="4" t="s">
        <v>720</v>
      </c>
      <c r="D180" s="6">
        <v>0</v>
      </c>
      <c r="E180" s="6">
        <v>0</v>
      </c>
      <c r="F180" s="6">
        <v>0</v>
      </c>
      <c r="G180" s="6">
        <v>0</v>
      </c>
      <c r="H180" s="6">
        <v>0</v>
      </c>
      <c r="I180" s="6">
        <v>0</v>
      </c>
      <c r="J180" s="6">
        <v>0</v>
      </c>
      <c r="K180" s="6">
        <v>0</v>
      </c>
      <c r="L180" s="6">
        <v>0</v>
      </c>
      <c r="M180" s="6">
        <v>0</v>
      </c>
      <c r="N180" s="6">
        <v>0</v>
      </c>
      <c r="O180" s="6">
        <v>0</v>
      </c>
      <c r="P180" s="6">
        <v>0</v>
      </c>
      <c r="Q180" s="6">
        <v>0</v>
      </c>
      <c r="R180" s="6">
        <v>0</v>
      </c>
    </row>
    <row r="181" spans="1:18">
      <c r="A181" s="4" t="s">
        <v>714</v>
      </c>
      <c r="B181" s="4" t="s">
        <v>752</v>
      </c>
      <c r="C181" s="4" t="s">
        <v>721</v>
      </c>
      <c r="D181" s="6">
        <v>0</v>
      </c>
      <c r="E181" s="6">
        <v>0</v>
      </c>
      <c r="F181" s="6">
        <v>0</v>
      </c>
      <c r="G181" s="6">
        <v>0</v>
      </c>
      <c r="H181" s="6">
        <v>0</v>
      </c>
      <c r="I181" s="6">
        <v>0</v>
      </c>
      <c r="J181" s="6">
        <v>0</v>
      </c>
      <c r="K181" s="6">
        <v>0</v>
      </c>
      <c r="L181" s="6">
        <v>0</v>
      </c>
      <c r="M181" s="6">
        <v>0</v>
      </c>
      <c r="N181" s="6">
        <v>0</v>
      </c>
      <c r="O181" s="6">
        <v>0</v>
      </c>
      <c r="P181" s="6">
        <v>0</v>
      </c>
      <c r="Q181" s="6">
        <v>0</v>
      </c>
      <c r="R181" s="6">
        <v>0</v>
      </c>
    </row>
    <row r="182" spans="1:18">
      <c r="A182" s="4" t="s">
        <v>714</v>
      </c>
      <c r="B182" s="4" t="s">
        <v>752</v>
      </c>
      <c r="C182" s="4" t="s">
        <v>722</v>
      </c>
      <c r="D182" s="6">
        <v>0</v>
      </c>
      <c r="E182" s="6">
        <v>0</v>
      </c>
      <c r="F182" s="6">
        <v>0</v>
      </c>
      <c r="G182" s="6">
        <v>0</v>
      </c>
      <c r="H182" s="6">
        <v>0</v>
      </c>
      <c r="I182" s="6">
        <v>0</v>
      </c>
      <c r="J182" s="6">
        <v>0</v>
      </c>
      <c r="K182" s="6">
        <v>0</v>
      </c>
      <c r="L182" s="6">
        <v>0</v>
      </c>
      <c r="M182" s="6">
        <v>0</v>
      </c>
      <c r="N182" s="6">
        <v>0</v>
      </c>
      <c r="O182" s="6">
        <v>0</v>
      </c>
      <c r="P182" s="6">
        <v>0</v>
      </c>
      <c r="Q182" s="6">
        <v>0</v>
      </c>
      <c r="R182" s="6">
        <v>0</v>
      </c>
    </row>
    <row r="183" spans="1:18">
      <c r="A183" s="4" t="s">
        <v>714</v>
      </c>
      <c r="B183" s="4" t="s">
        <v>752</v>
      </c>
      <c r="C183" s="4" t="s">
        <v>723</v>
      </c>
      <c r="D183" s="6">
        <v>0</v>
      </c>
      <c r="E183" s="6">
        <v>0</v>
      </c>
      <c r="F183" s="6">
        <v>0</v>
      </c>
      <c r="G183" s="6">
        <v>0</v>
      </c>
      <c r="H183" s="6">
        <v>0</v>
      </c>
      <c r="I183" s="6">
        <v>0</v>
      </c>
      <c r="J183" s="6">
        <v>0</v>
      </c>
      <c r="K183" s="6">
        <v>0</v>
      </c>
      <c r="L183" s="6">
        <v>0</v>
      </c>
      <c r="M183" s="6">
        <v>0</v>
      </c>
      <c r="N183" s="6">
        <v>0</v>
      </c>
      <c r="O183" s="6">
        <v>0</v>
      </c>
      <c r="P183" s="6">
        <v>0</v>
      </c>
      <c r="Q183" s="6">
        <v>0</v>
      </c>
      <c r="R183" s="6">
        <v>0</v>
      </c>
    </row>
    <row r="184" spans="1:18">
      <c r="A184" s="4" t="s">
        <v>714</v>
      </c>
      <c r="B184" s="4" t="s">
        <v>752</v>
      </c>
      <c r="C184" s="4" t="s">
        <v>724</v>
      </c>
      <c r="D184" s="6">
        <v>0</v>
      </c>
      <c r="E184" s="6">
        <v>0</v>
      </c>
      <c r="F184" s="6">
        <v>0</v>
      </c>
      <c r="G184" s="6">
        <v>0</v>
      </c>
      <c r="H184" s="6">
        <v>0</v>
      </c>
      <c r="I184" s="6">
        <v>0</v>
      </c>
      <c r="J184" s="6">
        <v>0</v>
      </c>
      <c r="K184" s="6">
        <v>0</v>
      </c>
      <c r="L184" s="6">
        <v>0</v>
      </c>
      <c r="M184" s="6">
        <v>0</v>
      </c>
      <c r="N184" s="6">
        <v>0</v>
      </c>
      <c r="O184" s="6">
        <v>0</v>
      </c>
      <c r="P184" s="6">
        <v>0</v>
      </c>
      <c r="Q184" s="6">
        <v>0</v>
      </c>
      <c r="R184" s="6">
        <v>0</v>
      </c>
    </row>
    <row r="185" spans="1:18">
      <c r="A185" s="4" t="s">
        <v>714</v>
      </c>
      <c r="B185" s="4" t="s">
        <v>752</v>
      </c>
      <c r="C185" s="4" t="s">
        <v>725</v>
      </c>
      <c r="D185" s="6">
        <v>0</v>
      </c>
      <c r="E185" s="6">
        <v>0</v>
      </c>
      <c r="F185" s="6">
        <v>0</v>
      </c>
      <c r="G185" s="6">
        <v>0</v>
      </c>
      <c r="H185" s="6">
        <v>0</v>
      </c>
      <c r="I185" s="6">
        <v>0</v>
      </c>
      <c r="J185" s="6">
        <v>0</v>
      </c>
      <c r="K185" s="6">
        <v>0</v>
      </c>
      <c r="L185" s="6">
        <v>0</v>
      </c>
      <c r="M185" s="6">
        <v>0</v>
      </c>
      <c r="N185" s="6">
        <v>0</v>
      </c>
      <c r="O185" s="6">
        <v>0</v>
      </c>
      <c r="P185" s="6">
        <v>0</v>
      </c>
      <c r="Q185" s="6">
        <v>0</v>
      </c>
      <c r="R185" s="6">
        <v>0</v>
      </c>
    </row>
    <row r="186" spans="1:18">
      <c r="A186" s="4" t="s">
        <v>714</v>
      </c>
      <c r="B186" s="4" t="s">
        <v>752</v>
      </c>
      <c r="C186" s="4" t="s">
        <v>726</v>
      </c>
      <c r="D186" s="6">
        <v>0</v>
      </c>
      <c r="E186" s="6">
        <v>0</v>
      </c>
      <c r="F186" s="6">
        <v>0</v>
      </c>
      <c r="G186" s="6">
        <v>0</v>
      </c>
      <c r="H186" s="6">
        <v>0</v>
      </c>
      <c r="I186" s="6">
        <v>0</v>
      </c>
      <c r="J186" s="6">
        <v>0</v>
      </c>
      <c r="K186" s="6">
        <v>0</v>
      </c>
      <c r="L186" s="6">
        <v>0</v>
      </c>
      <c r="M186" s="6">
        <v>0</v>
      </c>
      <c r="N186" s="6">
        <v>0</v>
      </c>
      <c r="O186" s="6">
        <v>0</v>
      </c>
      <c r="P186" s="6">
        <v>0</v>
      </c>
      <c r="Q186" s="6">
        <v>0</v>
      </c>
      <c r="R186" s="6">
        <v>0</v>
      </c>
    </row>
    <row r="187" spans="1:18">
      <c r="A187" s="4" t="s">
        <v>714</v>
      </c>
      <c r="B187" s="4" t="s">
        <v>752</v>
      </c>
      <c r="C187" s="4" t="s">
        <v>727</v>
      </c>
      <c r="D187" s="6">
        <v>0</v>
      </c>
      <c r="E187" s="6">
        <v>0</v>
      </c>
      <c r="F187" s="6">
        <v>0</v>
      </c>
      <c r="G187" s="6">
        <v>0</v>
      </c>
      <c r="H187" s="6">
        <v>0</v>
      </c>
      <c r="I187" s="6">
        <v>0</v>
      </c>
      <c r="J187" s="6">
        <v>0</v>
      </c>
      <c r="K187" s="6">
        <v>0</v>
      </c>
      <c r="L187" s="6">
        <v>0</v>
      </c>
      <c r="M187" s="6">
        <v>0</v>
      </c>
      <c r="N187" s="6">
        <v>0</v>
      </c>
      <c r="O187" s="6">
        <v>0</v>
      </c>
      <c r="P187" s="6">
        <v>0</v>
      </c>
      <c r="Q187" s="6">
        <v>0</v>
      </c>
      <c r="R187" s="6">
        <v>0</v>
      </c>
    </row>
    <row r="188" spans="1:18">
      <c r="A188" s="4" t="s">
        <v>714</v>
      </c>
      <c r="B188" s="4" t="s">
        <v>752</v>
      </c>
      <c r="C188" s="4" t="s">
        <v>728</v>
      </c>
      <c r="D188" s="6">
        <v>0</v>
      </c>
      <c r="E188" s="6">
        <v>0</v>
      </c>
      <c r="F188" s="6">
        <v>0</v>
      </c>
      <c r="G188" s="6">
        <v>0</v>
      </c>
      <c r="H188" s="6">
        <v>0</v>
      </c>
      <c r="I188" s="6">
        <v>0</v>
      </c>
      <c r="J188" s="6">
        <v>0</v>
      </c>
      <c r="K188" s="6">
        <v>0</v>
      </c>
      <c r="L188" s="6">
        <v>0</v>
      </c>
      <c r="M188" s="6">
        <v>0</v>
      </c>
      <c r="N188" s="6">
        <v>0</v>
      </c>
      <c r="O188" s="6">
        <v>0</v>
      </c>
      <c r="P188" s="6">
        <v>0</v>
      </c>
      <c r="Q188" s="6">
        <v>0</v>
      </c>
      <c r="R188" s="6">
        <v>0</v>
      </c>
    </row>
    <row r="189" spans="1:18">
      <c r="A189" s="4" t="s">
        <v>714</v>
      </c>
      <c r="B189" s="4" t="s">
        <v>752</v>
      </c>
      <c r="C189" s="4" t="s">
        <v>729</v>
      </c>
      <c r="D189" s="6">
        <v>0</v>
      </c>
      <c r="E189" s="6">
        <v>0</v>
      </c>
      <c r="F189" s="6">
        <v>0</v>
      </c>
      <c r="G189" s="6">
        <v>0</v>
      </c>
      <c r="H189" s="6">
        <v>0</v>
      </c>
      <c r="I189" s="6">
        <v>0</v>
      </c>
      <c r="J189" s="6">
        <v>0</v>
      </c>
      <c r="K189" s="6">
        <v>0</v>
      </c>
      <c r="L189" s="6">
        <v>0</v>
      </c>
      <c r="M189" s="6">
        <v>0</v>
      </c>
      <c r="N189" s="6">
        <v>0</v>
      </c>
      <c r="O189" s="6">
        <v>0</v>
      </c>
      <c r="P189" s="6">
        <v>0</v>
      </c>
      <c r="Q189" s="6">
        <v>0</v>
      </c>
      <c r="R189" s="6">
        <v>0</v>
      </c>
    </row>
    <row r="190" spans="1:18">
      <c r="A190" s="4" t="s">
        <v>714</v>
      </c>
      <c r="B190" s="4" t="s">
        <v>752</v>
      </c>
      <c r="C190" s="4" t="s">
        <v>730</v>
      </c>
      <c r="D190" s="6">
        <v>0</v>
      </c>
      <c r="E190" s="6">
        <v>0</v>
      </c>
      <c r="F190" s="6">
        <v>0</v>
      </c>
      <c r="G190" s="6">
        <v>0</v>
      </c>
      <c r="H190" s="6">
        <v>0</v>
      </c>
      <c r="I190" s="6">
        <v>0</v>
      </c>
      <c r="J190" s="6">
        <v>0</v>
      </c>
      <c r="K190" s="6">
        <v>0</v>
      </c>
      <c r="L190" s="6">
        <v>0</v>
      </c>
      <c r="M190" s="6">
        <v>0</v>
      </c>
      <c r="N190" s="6">
        <v>0</v>
      </c>
      <c r="O190" s="6">
        <v>0</v>
      </c>
      <c r="P190" s="6">
        <v>0</v>
      </c>
      <c r="Q190" s="6">
        <v>0</v>
      </c>
      <c r="R190" s="6">
        <v>0</v>
      </c>
    </row>
    <row r="191" spans="1:18">
      <c r="A191" s="4" t="s">
        <v>714</v>
      </c>
      <c r="B191" s="4" t="s">
        <v>752</v>
      </c>
      <c r="C191" s="4" t="s">
        <v>2</v>
      </c>
      <c r="D191" s="6">
        <v>0</v>
      </c>
      <c r="E191" s="6">
        <v>0</v>
      </c>
      <c r="F191" s="6">
        <v>0</v>
      </c>
      <c r="G191" s="6">
        <v>0</v>
      </c>
      <c r="H191" s="6">
        <v>0</v>
      </c>
      <c r="I191" s="6">
        <v>0</v>
      </c>
      <c r="J191" s="6">
        <v>0</v>
      </c>
      <c r="K191" s="6">
        <v>0</v>
      </c>
      <c r="L191" s="6">
        <v>0</v>
      </c>
      <c r="M191" s="6">
        <v>0</v>
      </c>
      <c r="N191" s="6">
        <v>0</v>
      </c>
      <c r="O191" s="6">
        <v>0</v>
      </c>
      <c r="P191" s="6">
        <v>0</v>
      </c>
      <c r="Q191" s="6">
        <v>0</v>
      </c>
      <c r="R191" s="6">
        <v>0</v>
      </c>
    </row>
    <row r="192" spans="1:18">
      <c r="A192" s="4" t="s">
        <v>714</v>
      </c>
      <c r="B192" s="4" t="s">
        <v>752</v>
      </c>
      <c r="C192" s="4" t="s">
        <v>731</v>
      </c>
      <c r="D192" s="6">
        <v>0</v>
      </c>
      <c r="E192" s="6">
        <v>0</v>
      </c>
      <c r="F192" s="6">
        <v>0</v>
      </c>
      <c r="G192" s="6">
        <v>0</v>
      </c>
      <c r="H192" s="6">
        <v>0</v>
      </c>
      <c r="I192" s="6">
        <v>0</v>
      </c>
      <c r="J192" s="6">
        <v>0</v>
      </c>
      <c r="K192" s="6">
        <v>0</v>
      </c>
      <c r="L192" s="6">
        <v>0</v>
      </c>
      <c r="M192" s="6">
        <v>0</v>
      </c>
      <c r="N192" s="6">
        <v>0</v>
      </c>
      <c r="O192" s="6">
        <v>0</v>
      </c>
      <c r="P192" s="6">
        <v>0</v>
      </c>
      <c r="Q192" s="6">
        <v>0</v>
      </c>
      <c r="R192" s="6">
        <v>0</v>
      </c>
    </row>
    <row r="193" spans="1:18">
      <c r="A193" s="4" t="s">
        <v>714</v>
      </c>
      <c r="B193" s="4" t="s">
        <v>752</v>
      </c>
      <c r="C193" s="4" t="s">
        <v>15</v>
      </c>
      <c r="D193" s="6">
        <v>0</v>
      </c>
      <c r="E193" s="6">
        <v>0</v>
      </c>
      <c r="F193" s="6">
        <v>0</v>
      </c>
      <c r="G193" s="6">
        <v>0</v>
      </c>
      <c r="H193" s="6">
        <v>0</v>
      </c>
      <c r="I193" s="6">
        <v>0</v>
      </c>
      <c r="J193" s="6">
        <v>0</v>
      </c>
      <c r="K193" s="6">
        <v>0</v>
      </c>
      <c r="L193" s="6">
        <v>0</v>
      </c>
      <c r="M193" s="6">
        <v>0</v>
      </c>
      <c r="N193" s="6">
        <v>0</v>
      </c>
      <c r="O193" s="6">
        <v>0</v>
      </c>
      <c r="P193" s="6">
        <v>0</v>
      </c>
      <c r="Q193" s="6">
        <v>0</v>
      </c>
      <c r="R193" s="6">
        <v>0</v>
      </c>
    </row>
    <row r="194" spans="1:18">
      <c r="A194" s="4" t="s">
        <v>714</v>
      </c>
      <c r="B194" s="4" t="s">
        <v>752</v>
      </c>
      <c r="C194" s="4" t="s">
        <v>732</v>
      </c>
      <c r="D194" s="6">
        <v>0</v>
      </c>
      <c r="E194" s="6">
        <v>0</v>
      </c>
      <c r="F194" s="6">
        <v>0</v>
      </c>
      <c r="G194" s="6">
        <v>0</v>
      </c>
      <c r="H194" s="6">
        <v>0</v>
      </c>
      <c r="I194" s="6">
        <v>0</v>
      </c>
      <c r="J194" s="6">
        <v>0</v>
      </c>
      <c r="K194" s="6">
        <v>0</v>
      </c>
      <c r="L194" s="6">
        <v>0</v>
      </c>
      <c r="M194" s="6">
        <v>0</v>
      </c>
      <c r="N194" s="6">
        <v>0</v>
      </c>
      <c r="O194" s="6">
        <v>0</v>
      </c>
      <c r="P194" s="6">
        <v>0</v>
      </c>
      <c r="Q194" s="6">
        <v>0</v>
      </c>
      <c r="R194" s="6">
        <v>0</v>
      </c>
    </row>
    <row r="195" spans="1:18">
      <c r="A195" s="4" t="s">
        <v>714</v>
      </c>
      <c r="B195" s="4" t="s">
        <v>752</v>
      </c>
      <c r="C195" s="4" t="s">
        <v>733</v>
      </c>
      <c r="D195" s="6">
        <v>19184</v>
      </c>
      <c r="E195" s="6">
        <v>18335</v>
      </c>
      <c r="F195" s="6">
        <v>18382</v>
      </c>
      <c r="G195" s="6">
        <v>15694</v>
      </c>
      <c r="H195" s="6">
        <v>16195</v>
      </c>
      <c r="I195" s="6">
        <v>17267</v>
      </c>
      <c r="J195" s="6">
        <v>17347</v>
      </c>
      <c r="K195" s="6">
        <v>16951</v>
      </c>
      <c r="L195" s="6">
        <v>17725</v>
      </c>
      <c r="M195" s="6">
        <v>17632</v>
      </c>
      <c r="N195" s="6">
        <v>17827</v>
      </c>
      <c r="O195" s="6">
        <v>18740</v>
      </c>
      <c r="P195" s="6">
        <v>18570</v>
      </c>
      <c r="Q195" s="6">
        <v>16097</v>
      </c>
      <c r="R195" s="6">
        <v>16276</v>
      </c>
    </row>
    <row r="196" spans="1:18">
      <c r="A196" s="4" t="s">
        <v>714</v>
      </c>
      <c r="B196" s="4" t="s">
        <v>752</v>
      </c>
      <c r="C196" s="4" t="s">
        <v>734</v>
      </c>
      <c r="D196" s="6">
        <v>0</v>
      </c>
      <c r="E196" s="6">
        <v>0</v>
      </c>
      <c r="F196" s="6">
        <v>0</v>
      </c>
      <c r="G196" s="6">
        <v>0</v>
      </c>
      <c r="H196" s="6">
        <v>0</v>
      </c>
      <c r="I196" s="6">
        <v>0</v>
      </c>
      <c r="J196" s="6">
        <v>0</v>
      </c>
      <c r="K196" s="6">
        <v>0</v>
      </c>
      <c r="L196" s="6">
        <v>0</v>
      </c>
      <c r="M196" s="6">
        <v>0</v>
      </c>
      <c r="N196" s="6">
        <v>0</v>
      </c>
      <c r="O196" s="6">
        <v>0</v>
      </c>
      <c r="P196" s="6">
        <v>0</v>
      </c>
      <c r="Q196" s="6">
        <v>0</v>
      </c>
      <c r="R196" s="6">
        <v>0</v>
      </c>
    </row>
    <row r="197" spans="1:18">
      <c r="A197" s="4" t="s">
        <v>714</v>
      </c>
      <c r="B197" s="4" t="s">
        <v>752</v>
      </c>
      <c r="C197" s="4" t="s">
        <v>735</v>
      </c>
      <c r="D197" s="6">
        <v>0</v>
      </c>
      <c r="E197" s="6">
        <v>0</v>
      </c>
      <c r="F197" s="6">
        <v>0</v>
      </c>
      <c r="G197" s="6">
        <v>0</v>
      </c>
      <c r="H197" s="6">
        <v>0</v>
      </c>
      <c r="I197" s="6">
        <v>0</v>
      </c>
      <c r="J197" s="6">
        <v>0</v>
      </c>
      <c r="K197" s="6">
        <v>0</v>
      </c>
      <c r="L197" s="6">
        <v>0</v>
      </c>
      <c r="M197" s="6">
        <v>0</v>
      </c>
      <c r="N197" s="6">
        <v>0</v>
      </c>
      <c r="O197" s="6">
        <v>0</v>
      </c>
      <c r="P197" s="6">
        <v>0</v>
      </c>
      <c r="Q197" s="6">
        <v>0</v>
      </c>
      <c r="R197" s="6">
        <v>0</v>
      </c>
    </row>
    <row r="198" spans="1:18">
      <c r="A198" s="4" t="s">
        <v>714</v>
      </c>
      <c r="B198" s="4" t="s">
        <v>752</v>
      </c>
      <c r="C198" s="4" t="s">
        <v>96</v>
      </c>
      <c r="D198" s="6">
        <v>0</v>
      </c>
      <c r="E198" s="6">
        <v>0</v>
      </c>
      <c r="F198" s="6">
        <v>0</v>
      </c>
      <c r="G198" s="6">
        <v>0</v>
      </c>
      <c r="H198" s="6">
        <v>0</v>
      </c>
      <c r="I198" s="6">
        <v>0</v>
      </c>
      <c r="J198" s="6">
        <v>0</v>
      </c>
      <c r="K198" s="6">
        <v>0</v>
      </c>
      <c r="L198" s="6">
        <v>0</v>
      </c>
      <c r="M198" s="6">
        <v>0</v>
      </c>
      <c r="N198" s="6">
        <v>0</v>
      </c>
      <c r="O198" s="6">
        <v>0</v>
      </c>
      <c r="P198" s="6">
        <v>0</v>
      </c>
      <c r="Q198" s="6">
        <v>0</v>
      </c>
      <c r="R198" s="6">
        <v>0</v>
      </c>
    </row>
    <row r="199" spans="1:18">
      <c r="A199" s="4" t="s">
        <v>714</v>
      </c>
      <c r="B199" s="4" t="s">
        <v>752</v>
      </c>
      <c r="C199" s="4" t="s">
        <v>111</v>
      </c>
      <c r="D199" s="6">
        <v>0</v>
      </c>
      <c r="E199" s="6">
        <v>0</v>
      </c>
      <c r="F199" s="6">
        <v>0</v>
      </c>
      <c r="G199" s="6">
        <v>0</v>
      </c>
      <c r="H199" s="6">
        <v>0</v>
      </c>
      <c r="I199" s="6">
        <v>0</v>
      </c>
      <c r="J199" s="6">
        <v>0</v>
      </c>
      <c r="K199" s="6">
        <v>0</v>
      </c>
      <c r="L199" s="6">
        <v>0</v>
      </c>
      <c r="M199" s="6">
        <v>0</v>
      </c>
      <c r="N199" s="6">
        <v>0</v>
      </c>
      <c r="O199" s="6">
        <v>0</v>
      </c>
      <c r="P199" s="6">
        <v>0</v>
      </c>
      <c r="Q199" s="6">
        <v>0</v>
      </c>
      <c r="R199" s="6">
        <v>0</v>
      </c>
    </row>
    <row r="200" spans="1:18">
      <c r="A200" s="4" t="s">
        <v>714</v>
      </c>
      <c r="B200" s="4" t="s">
        <v>752</v>
      </c>
      <c r="C200" s="4" t="s">
        <v>736</v>
      </c>
      <c r="D200" s="6">
        <v>0</v>
      </c>
      <c r="E200" s="6">
        <v>0</v>
      </c>
      <c r="F200" s="6">
        <v>0</v>
      </c>
      <c r="G200" s="6">
        <v>0</v>
      </c>
      <c r="H200" s="6">
        <v>0</v>
      </c>
      <c r="I200" s="6">
        <v>0</v>
      </c>
      <c r="J200" s="6">
        <v>0</v>
      </c>
      <c r="K200" s="6">
        <v>0</v>
      </c>
      <c r="L200" s="6">
        <v>0</v>
      </c>
      <c r="M200" s="6">
        <v>0</v>
      </c>
      <c r="N200" s="6">
        <v>0</v>
      </c>
      <c r="O200" s="6">
        <v>0</v>
      </c>
      <c r="P200" s="6">
        <v>0</v>
      </c>
      <c r="Q200" s="6">
        <v>0</v>
      </c>
      <c r="R200" s="6">
        <v>0</v>
      </c>
    </row>
    <row r="201" spans="1:18">
      <c r="A201" s="4" t="s">
        <v>714</v>
      </c>
      <c r="B201" s="4" t="s">
        <v>752</v>
      </c>
      <c r="C201" s="4" t="s">
        <v>737</v>
      </c>
      <c r="D201" s="6">
        <v>0</v>
      </c>
      <c r="E201" s="6">
        <v>0</v>
      </c>
      <c r="F201" s="6">
        <v>0</v>
      </c>
      <c r="G201" s="6">
        <v>0</v>
      </c>
      <c r="H201" s="6">
        <v>0</v>
      </c>
      <c r="I201" s="6">
        <v>0</v>
      </c>
      <c r="J201" s="6">
        <v>0</v>
      </c>
      <c r="K201" s="6">
        <v>0</v>
      </c>
      <c r="L201" s="6">
        <v>0</v>
      </c>
      <c r="M201" s="6">
        <v>0</v>
      </c>
      <c r="N201" s="6">
        <v>0</v>
      </c>
      <c r="O201" s="6">
        <v>0</v>
      </c>
      <c r="P201" s="6">
        <v>0</v>
      </c>
      <c r="Q201" s="6">
        <v>0</v>
      </c>
      <c r="R201" s="6">
        <v>0</v>
      </c>
    </row>
    <row r="202" spans="1:18">
      <c r="A202" s="4" t="s">
        <v>714</v>
      </c>
      <c r="B202" s="4" t="s">
        <v>752</v>
      </c>
      <c r="C202" s="4" t="s">
        <v>93</v>
      </c>
      <c r="D202" s="6">
        <v>0</v>
      </c>
      <c r="E202" s="6">
        <v>0</v>
      </c>
      <c r="F202" s="6">
        <v>0</v>
      </c>
      <c r="G202" s="6">
        <v>0</v>
      </c>
      <c r="H202" s="6">
        <v>0</v>
      </c>
      <c r="I202" s="6">
        <v>0</v>
      </c>
      <c r="J202" s="6">
        <v>0</v>
      </c>
      <c r="K202" s="6">
        <v>0</v>
      </c>
      <c r="L202" s="6">
        <v>0</v>
      </c>
      <c r="M202" s="6">
        <v>0</v>
      </c>
      <c r="N202" s="6">
        <v>0</v>
      </c>
      <c r="O202" s="6">
        <v>0</v>
      </c>
      <c r="P202" s="6">
        <v>0</v>
      </c>
      <c r="Q202" s="6">
        <v>0</v>
      </c>
      <c r="R202" s="6">
        <v>0</v>
      </c>
    </row>
    <row r="203" spans="1:18">
      <c r="A203" s="4" t="s">
        <v>714</v>
      </c>
      <c r="B203" s="4" t="s">
        <v>752</v>
      </c>
      <c r="C203" s="4" t="s">
        <v>738</v>
      </c>
      <c r="D203" s="6">
        <v>0</v>
      </c>
      <c r="E203" s="6">
        <v>0</v>
      </c>
      <c r="F203" s="6">
        <v>0</v>
      </c>
      <c r="G203" s="6">
        <v>0</v>
      </c>
      <c r="H203" s="6">
        <v>0</v>
      </c>
      <c r="I203" s="6">
        <v>0</v>
      </c>
      <c r="J203" s="6">
        <v>0</v>
      </c>
      <c r="K203" s="6">
        <v>0</v>
      </c>
      <c r="L203" s="6">
        <v>0</v>
      </c>
      <c r="M203" s="6">
        <v>0</v>
      </c>
      <c r="N203" s="6">
        <v>0</v>
      </c>
      <c r="O203" s="6">
        <v>0</v>
      </c>
      <c r="P203" s="6">
        <v>0</v>
      </c>
      <c r="Q203" s="6">
        <v>0</v>
      </c>
      <c r="R203" s="6">
        <v>0</v>
      </c>
    </row>
    <row r="204" spans="1:18">
      <c r="A204" s="4" t="s">
        <v>714</v>
      </c>
      <c r="B204" s="4" t="s">
        <v>752</v>
      </c>
      <c r="C204" s="4" t="s">
        <v>739</v>
      </c>
      <c r="D204" s="6">
        <v>0</v>
      </c>
      <c r="E204" s="6">
        <v>0</v>
      </c>
      <c r="F204" s="6">
        <v>0</v>
      </c>
      <c r="G204" s="6">
        <v>0</v>
      </c>
      <c r="H204" s="6">
        <v>0</v>
      </c>
      <c r="I204" s="6">
        <v>0</v>
      </c>
      <c r="J204" s="6">
        <v>0</v>
      </c>
      <c r="K204" s="6">
        <v>0</v>
      </c>
      <c r="L204" s="6">
        <v>0</v>
      </c>
      <c r="M204" s="6">
        <v>0</v>
      </c>
      <c r="N204" s="6">
        <v>0</v>
      </c>
      <c r="O204" s="6">
        <v>0</v>
      </c>
      <c r="P204" s="6">
        <v>0</v>
      </c>
      <c r="Q204" s="6">
        <v>0</v>
      </c>
      <c r="R204" s="6">
        <v>0</v>
      </c>
    </row>
    <row r="205" spans="1:18">
      <c r="A205" s="4" t="s">
        <v>714</v>
      </c>
      <c r="B205" s="4" t="s">
        <v>752</v>
      </c>
      <c r="C205" s="4" t="s">
        <v>740</v>
      </c>
      <c r="D205" s="6">
        <v>0</v>
      </c>
      <c r="E205" s="6">
        <v>0</v>
      </c>
      <c r="F205" s="6">
        <v>0</v>
      </c>
      <c r="G205" s="6">
        <v>0</v>
      </c>
      <c r="H205" s="6">
        <v>0</v>
      </c>
      <c r="I205" s="6">
        <v>0</v>
      </c>
      <c r="J205" s="6">
        <v>0</v>
      </c>
      <c r="K205" s="6">
        <v>0</v>
      </c>
      <c r="L205" s="6">
        <v>0</v>
      </c>
      <c r="M205" s="6">
        <v>0</v>
      </c>
      <c r="N205" s="6">
        <v>0</v>
      </c>
      <c r="O205" s="6">
        <v>0</v>
      </c>
      <c r="P205" s="6">
        <v>0</v>
      </c>
      <c r="Q205" s="6">
        <v>0</v>
      </c>
      <c r="R205" s="6">
        <v>0</v>
      </c>
    </row>
    <row r="206" spans="1:18">
      <c r="A206" s="4" t="s">
        <v>714</v>
      </c>
      <c r="B206" s="4" t="s">
        <v>752</v>
      </c>
      <c r="C206" s="4" t="s">
        <v>741</v>
      </c>
      <c r="D206" s="6">
        <v>0</v>
      </c>
      <c r="E206" s="6">
        <v>0</v>
      </c>
      <c r="F206" s="6">
        <v>0</v>
      </c>
      <c r="G206" s="6">
        <v>0</v>
      </c>
      <c r="H206" s="6">
        <v>0</v>
      </c>
      <c r="I206" s="6">
        <v>0</v>
      </c>
      <c r="J206" s="6">
        <v>0</v>
      </c>
      <c r="K206" s="6">
        <v>0</v>
      </c>
      <c r="L206" s="6">
        <v>0</v>
      </c>
      <c r="M206" s="6">
        <v>0</v>
      </c>
      <c r="N206" s="6">
        <v>0</v>
      </c>
      <c r="O206" s="6">
        <v>0</v>
      </c>
      <c r="P206" s="6">
        <v>0</v>
      </c>
      <c r="Q206" s="6">
        <v>0</v>
      </c>
      <c r="R206" s="6">
        <v>0</v>
      </c>
    </row>
    <row r="207" spans="1:18">
      <c r="A207" s="4" t="s">
        <v>714</v>
      </c>
      <c r="B207" s="4" t="s">
        <v>752</v>
      </c>
      <c r="C207" s="4" t="s">
        <v>85</v>
      </c>
      <c r="D207" s="6">
        <v>0</v>
      </c>
      <c r="E207" s="6">
        <v>0</v>
      </c>
      <c r="F207" s="6">
        <v>0</v>
      </c>
      <c r="G207" s="6">
        <v>0</v>
      </c>
      <c r="H207" s="6">
        <v>0</v>
      </c>
      <c r="I207" s="6">
        <v>0</v>
      </c>
      <c r="J207" s="6">
        <v>0</v>
      </c>
      <c r="K207" s="6">
        <v>0</v>
      </c>
      <c r="L207" s="6">
        <v>0</v>
      </c>
      <c r="M207" s="6">
        <v>0</v>
      </c>
      <c r="N207" s="6">
        <v>0</v>
      </c>
      <c r="O207" s="6">
        <v>0</v>
      </c>
      <c r="P207" s="6">
        <v>0</v>
      </c>
      <c r="Q207" s="6">
        <v>0</v>
      </c>
      <c r="R207" s="6">
        <v>0</v>
      </c>
    </row>
    <row r="208" spans="1:18">
      <c r="A208" s="4" t="s">
        <v>714</v>
      </c>
      <c r="B208" s="4" t="s">
        <v>752</v>
      </c>
      <c r="C208" s="4" t="s">
        <v>742</v>
      </c>
      <c r="D208" s="6">
        <v>0</v>
      </c>
      <c r="E208" s="6">
        <v>0</v>
      </c>
      <c r="F208" s="6">
        <v>0</v>
      </c>
      <c r="G208" s="6">
        <v>0</v>
      </c>
      <c r="H208" s="6">
        <v>0</v>
      </c>
      <c r="I208" s="6">
        <v>0</v>
      </c>
      <c r="J208" s="6">
        <v>0</v>
      </c>
      <c r="K208" s="6">
        <v>0</v>
      </c>
      <c r="L208" s="6">
        <v>0</v>
      </c>
      <c r="M208" s="6">
        <v>0</v>
      </c>
      <c r="N208" s="6">
        <v>0</v>
      </c>
      <c r="O208" s="6">
        <v>0</v>
      </c>
      <c r="P208" s="6">
        <v>0</v>
      </c>
      <c r="Q208" s="6">
        <v>0</v>
      </c>
      <c r="R208" s="6">
        <v>0</v>
      </c>
    </row>
    <row r="209" spans="1:18">
      <c r="A209" s="4" t="s">
        <v>714</v>
      </c>
      <c r="B209" s="4" t="s">
        <v>752</v>
      </c>
      <c r="C209" s="4" t="s">
        <v>743</v>
      </c>
      <c r="D209" s="6">
        <v>0</v>
      </c>
      <c r="E209" s="6">
        <v>0</v>
      </c>
      <c r="F209" s="6">
        <v>0</v>
      </c>
      <c r="G209" s="6">
        <v>0</v>
      </c>
      <c r="H209" s="6">
        <v>0</v>
      </c>
      <c r="I209" s="6">
        <v>0</v>
      </c>
      <c r="J209" s="6">
        <v>0</v>
      </c>
      <c r="K209" s="6">
        <v>0</v>
      </c>
      <c r="L209" s="6">
        <v>0</v>
      </c>
      <c r="M209" s="6">
        <v>0</v>
      </c>
      <c r="N209" s="6">
        <v>0</v>
      </c>
      <c r="O209" s="6">
        <v>0</v>
      </c>
      <c r="P209" s="6">
        <v>0</v>
      </c>
      <c r="Q209" s="6">
        <v>0</v>
      </c>
      <c r="R209" s="6">
        <v>0</v>
      </c>
    </row>
    <row r="210" spans="1:18">
      <c r="A210" s="4" t="s">
        <v>714</v>
      </c>
      <c r="B210" s="4" t="s">
        <v>752</v>
      </c>
      <c r="C210" s="4" t="s">
        <v>744</v>
      </c>
      <c r="D210" s="6">
        <v>0</v>
      </c>
      <c r="E210" s="6">
        <v>0</v>
      </c>
      <c r="F210" s="6">
        <v>0</v>
      </c>
      <c r="G210" s="6">
        <v>0</v>
      </c>
      <c r="H210" s="6">
        <v>0</v>
      </c>
      <c r="I210" s="6">
        <v>0</v>
      </c>
      <c r="J210" s="6">
        <v>0</v>
      </c>
      <c r="K210" s="6">
        <v>0</v>
      </c>
      <c r="L210" s="6">
        <v>0</v>
      </c>
      <c r="M210" s="6">
        <v>0</v>
      </c>
      <c r="N210" s="6">
        <v>0</v>
      </c>
      <c r="O210" s="6">
        <v>0</v>
      </c>
      <c r="P210" s="6">
        <v>0</v>
      </c>
      <c r="Q210" s="6">
        <v>0</v>
      </c>
      <c r="R210" s="6">
        <v>0</v>
      </c>
    </row>
    <row r="211" spans="1:18">
      <c r="A211" s="4" t="s">
        <v>714</v>
      </c>
      <c r="B211" s="4" t="s">
        <v>752</v>
      </c>
      <c r="C211" s="4" t="s">
        <v>745</v>
      </c>
      <c r="D211" s="6">
        <v>0</v>
      </c>
      <c r="E211" s="6">
        <v>0</v>
      </c>
      <c r="F211" s="6">
        <v>0</v>
      </c>
      <c r="G211" s="6">
        <v>0</v>
      </c>
      <c r="H211" s="6">
        <v>0</v>
      </c>
      <c r="I211" s="6">
        <v>0</v>
      </c>
      <c r="J211" s="6">
        <v>0</v>
      </c>
      <c r="K211" s="6">
        <v>0</v>
      </c>
      <c r="L211" s="6">
        <v>0</v>
      </c>
      <c r="M211" s="6">
        <v>0</v>
      </c>
      <c r="N211" s="6">
        <v>0</v>
      </c>
      <c r="O211" s="6">
        <v>0</v>
      </c>
      <c r="P211" s="6">
        <v>0</v>
      </c>
      <c r="Q211" s="6">
        <v>0</v>
      </c>
      <c r="R211" s="6">
        <v>0</v>
      </c>
    </row>
    <row r="212" spans="1:18">
      <c r="A212" s="4" t="s">
        <v>714</v>
      </c>
      <c r="B212" s="4" t="s">
        <v>752</v>
      </c>
      <c r="C212" s="4" t="s">
        <v>746</v>
      </c>
      <c r="D212" s="6">
        <v>0</v>
      </c>
      <c r="E212" s="6">
        <v>0</v>
      </c>
      <c r="F212" s="6">
        <v>0</v>
      </c>
      <c r="G212" s="6">
        <v>0</v>
      </c>
      <c r="H212" s="6">
        <v>0</v>
      </c>
      <c r="I212" s="6">
        <v>0</v>
      </c>
      <c r="J212" s="6">
        <v>0</v>
      </c>
      <c r="K212" s="6">
        <v>0</v>
      </c>
      <c r="L212" s="6">
        <v>0</v>
      </c>
      <c r="M212" s="6">
        <v>0</v>
      </c>
      <c r="N212" s="6">
        <v>0</v>
      </c>
      <c r="O212" s="6">
        <v>0</v>
      </c>
      <c r="P212" s="6">
        <v>0</v>
      </c>
      <c r="Q212" s="6">
        <v>0</v>
      </c>
      <c r="R212" s="6">
        <v>0</v>
      </c>
    </row>
    <row r="213" spans="1:18">
      <c r="A213" s="4" t="s">
        <v>714</v>
      </c>
      <c r="B213" s="4" t="s">
        <v>752</v>
      </c>
      <c r="C213" s="4" t="s">
        <v>747</v>
      </c>
      <c r="D213" s="6">
        <v>0</v>
      </c>
      <c r="E213" s="6">
        <v>0</v>
      </c>
      <c r="F213" s="6">
        <v>0</v>
      </c>
      <c r="G213" s="6">
        <v>0</v>
      </c>
      <c r="H213" s="6">
        <v>0</v>
      </c>
      <c r="I213" s="6">
        <v>0</v>
      </c>
      <c r="J213" s="6">
        <v>0</v>
      </c>
      <c r="K213" s="6">
        <v>0</v>
      </c>
      <c r="L213" s="6">
        <v>0</v>
      </c>
      <c r="M213" s="6">
        <v>0</v>
      </c>
      <c r="N213" s="6">
        <v>0</v>
      </c>
      <c r="O213" s="6">
        <v>0</v>
      </c>
      <c r="P213" s="6">
        <v>0</v>
      </c>
      <c r="Q213" s="6">
        <v>0</v>
      </c>
      <c r="R213" s="6">
        <v>0</v>
      </c>
    </row>
    <row r="214" spans="1:18">
      <c r="A214" s="4" t="s">
        <v>753</v>
      </c>
      <c r="B214" s="4" t="s">
        <v>712</v>
      </c>
      <c r="C214" s="4" t="s">
        <v>713</v>
      </c>
      <c r="D214" s="6">
        <v>2569.6999999999998</v>
      </c>
      <c r="E214" s="6">
        <v>2559.1</v>
      </c>
      <c r="F214" s="6">
        <v>2552.3000000000002</v>
      </c>
      <c r="G214" s="6">
        <v>2589</v>
      </c>
      <c r="H214" s="6">
        <v>2642.4</v>
      </c>
      <c r="I214" s="6">
        <v>2671.8</v>
      </c>
      <c r="J214" s="6">
        <v>2699.6</v>
      </c>
      <c r="K214" s="6">
        <v>2709.6</v>
      </c>
      <c r="L214" s="6">
        <v>2716.8</v>
      </c>
      <c r="M214" s="6">
        <v>2747.6</v>
      </c>
      <c r="N214" s="6">
        <v>2792.4</v>
      </c>
      <c r="O214" s="6">
        <v>2836.1</v>
      </c>
      <c r="P214" s="6">
        <v>2792.5</v>
      </c>
      <c r="Q214" s="6">
        <v>2823.6</v>
      </c>
      <c r="R214" s="6">
        <v>2929.2</v>
      </c>
    </row>
    <row r="215" spans="1:18">
      <c r="A215" s="4" t="s">
        <v>753</v>
      </c>
      <c r="B215" s="4" t="s">
        <v>712</v>
      </c>
      <c r="C215" s="4" t="s">
        <v>715</v>
      </c>
      <c r="D215" s="6">
        <v>53.3</v>
      </c>
      <c r="E215" s="6">
        <v>52.4</v>
      </c>
      <c r="F215" s="6">
        <v>51.9</v>
      </c>
      <c r="G215" s="6">
        <v>52.1</v>
      </c>
      <c r="H215" s="6">
        <v>51.7</v>
      </c>
      <c r="I215" s="6">
        <v>50.5</v>
      </c>
      <c r="J215" s="6">
        <v>49.5</v>
      </c>
      <c r="K215" s="6">
        <v>49.1</v>
      </c>
      <c r="L215" s="6">
        <v>49.1</v>
      </c>
      <c r="M215" s="6">
        <v>48.4</v>
      </c>
      <c r="N215" s="6">
        <v>47.7</v>
      </c>
      <c r="O215" s="6">
        <v>47.3</v>
      </c>
      <c r="P215" s="6">
        <v>47</v>
      </c>
      <c r="Q215" s="6">
        <v>46.9</v>
      </c>
      <c r="R215" s="6">
        <v>47</v>
      </c>
    </row>
    <row r="216" spans="1:18">
      <c r="A216" s="4" t="s">
        <v>753</v>
      </c>
      <c r="B216" s="4" t="s">
        <v>712</v>
      </c>
      <c r="C216" s="4" t="s">
        <v>128</v>
      </c>
      <c r="D216" s="6">
        <v>14.2</v>
      </c>
      <c r="E216" s="6">
        <v>13.2</v>
      </c>
      <c r="F216" s="6">
        <v>14.1</v>
      </c>
      <c r="G216" s="6">
        <v>14.4</v>
      </c>
      <c r="H216" s="6">
        <v>14.4</v>
      </c>
      <c r="I216" s="6">
        <v>14.4</v>
      </c>
      <c r="J216" s="6">
        <v>14.7</v>
      </c>
      <c r="K216" s="6">
        <v>15.4</v>
      </c>
      <c r="L216" s="6">
        <v>16</v>
      </c>
      <c r="M216" s="6">
        <v>16.899999999999999</v>
      </c>
      <c r="N216" s="6">
        <v>17.7</v>
      </c>
      <c r="O216" s="6">
        <v>18.3</v>
      </c>
      <c r="P216" s="6">
        <v>19.100000000000001</v>
      </c>
      <c r="Q216" s="6">
        <v>19.600000000000001</v>
      </c>
      <c r="R216" s="6">
        <v>20.5</v>
      </c>
    </row>
    <row r="217" spans="1:18">
      <c r="A217" s="4" t="s">
        <v>753</v>
      </c>
      <c r="B217" s="4" t="s">
        <v>712</v>
      </c>
      <c r="C217" s="4" t="s">
        <v>716</v>
      </c>
      <c r="D217" s="6">
        <v>4.8</v>
      </c>
      <c r="E217" s="6">
        <v>4.5999999999999996</v>
      </c>
      <c r="F217" s="6">
        <v>4.5</v>
      </c>
      <c r="G217" s="6">
        <v>4.5999999999999996</v>
      </c>
      <c r="H217" s="6">
        <v>4.9000000000000004</v>
      </c>
      <c r="I217" s="6">
        <v>4.9000000000000004</v>
      </c>
      <c r="J217" s="6">
        <v>4.9000000000000004</v>
      </c>
      <c r="K217" s="6">
        <v>4.7</v>
      </c>
      <c r="L217" s="6">
        <v>4.3</v>
      </c>
      <c r="M217" s="6">
        <v>4.3</v>
      </c>
      <c r="N217" s="6">
        <v>4.5</v>
      </c>
      <c r="O217" s="6">
        <v>4.5</v>
      </c>
      <c r="P217" s="6">
        <v>4.5999999999999996</v>
      </c>
      <c r="Q217" s="6">
        <v>4.5999999999999996</v>
      </c>
      <c r="R217" s="6">
        <v>4.5999999999999996</v>
      </c>
    </row>
    <row r="218" spans="1:18">
      <c r="A218" s="4" t="s">
        <v>753</v>
      </c>
      <c r="B218" s="4" t="s">
        <v>712</v>
      </c>
      <c r="C218" s="4" t="s">
        <v>717</v>
      </c>
      <c r="D218" s="6">
        <v>48.7</v>
      </c>
      <c r="E218" s="6">
        <v>51.7</v>
      </c>
      <c r="F218" s="6">
        <v>53.9</v>
      </c>
      <c r="G218" s="6">
        <v>56.8</v>
      </c>
      <c r="H218" s="6">
        <v>61.8</v>
      </c>
      <c r="I218" s="6">
        <v>65.8</v>
      </c>
      <c r="J218" s="6">
        <v>66.8</v>
      </c>
      <c r="K218" s="6">
        <v>61.4</v>
      </c>
      <c r="L218" s="6">
        <v>54</v>
      </c>
      <c r="M218" s="6">
        <v>51.4</v>
      </c>
      <c r="N218" s="6">
        <v>51.7</v>
      </c>
      <c r="O218" s="6">
        <v>55.4</v>
      </c>
      <c r="P218" s="6">
        <v>57.8</v>
      </c>
      <c r="Q218" s="6">
        <v>57.6</v>
      </c>
      <c r="R218" s="6">
        <v>59.7</v>
      </c>
    </row>
    <row r="219" spans="1:18">
      <c r="A219" s="4" t="s">
        <v>753</v>
      </c>
      <c r="B219" s="4" t="s">
        <v>712</v>
      </c>
      <c r="C219" s="4" t="s">
        <v>718</v>
      </c>
      <c r="D219" s="6">
        <v>21</v>
      </c>
      <c r="E219" s="6">
        <v>22.5</v>
      </c>
      <c r="F219" s="6">
        <v>23.8</v>
      </c>
      <c r="G219" s="6">
        <v>25.5</v>
      </c>
      <c r="H219" s="6">
        <v>27.2</v>
      </c>
      <c r="I219" s="6">
        <v>28.3</v>
      </c>
      <c r="J219" s="6">
        <v>28.4</v>
      </c>
      <c r="K219" s="6">
        <v>26.2</v>
      </c>
      <c r="L219" s="6">
        <v>25</v>
      </c>
      <c r="M219" s="6">
        <v>23.8</v>
      </c>
      <c r="N219" s="6">
        <v>23.8</v>
      </c>
      <c r="O219" s="6">
        <v>24.1</v>
      </c>
      <c r="P219" s="6">
        <v>24.5</v>
      </c>
      <c r="Q219" s="6">
        <v>24.3</v>
      </c>
      <c r="R219" s="6">
        <v>24.7</v>
      </c>
    </row>
    <row r="220" spans="1:18">
      <c r="A220" s="4" t="s">
        <v>753</v>
      </c>
      <c r="B220" s="4" t="s">
        <v>712</v>
      </c>
      <c r="C220" s="4" t="s">
        <v>719</v>
      </c>
      <c r="D220" s="6">
        <v>27.8</v>
      </c>
      <c r="E220" s="6">
        <v>29.2</v>
      </c>
      <c r="F220" s="6">
        <v>30.1</v>
      </c>
      <c r="G220" s="6">
        <v>31.3</v>
      </c>
      <c r="H220" s="6">
        <v>34.6</v>
      </c>
      <c r="I220" s="6">
        <v>37.5</v>
      </c>
      <c r="J220" s="6">
        <v>38.4</v>
      </c>
      <c r="K220" s="6">
        <v>35.200000000000003</v>
      </c>
      <c r="L220" s="6">
        <v>29.1</v>
      </c>
      <c r="M220" s="6">
        <v>27.6</v>
      </c>
      <c r="N220" s="6">
        <v>27.9</v>
      </c>
      <c r="O220" s="6">
        <v>31.3</v>
      </c>
      <c r="P220" s="6">
        <v>33.299999999999997</v>
      </c>
      <c r="Q220" s="6">
        <v>33.299999999999997</v>
      </c>
      <c r="R220" s="6">
        <v>35</v>
      </c>
    </row>
    <row r="221" spans="1:18">
      <c r="A221" s="4" t="s">
        <v>753</v>
      </c>
      <c r="B221" s="4" t="s">
        <v>712</v>
      </c>
      <c r="C221" s="4" t="s">
        <v>3</v>
      </c>
      <c r="D221" s="6">
        <v>251.5</v>
      </c>
      <c r="E221" s="6">
        <v>240.4</v>
      </c>
      <c r="F221" s="6">
        <v>230</v>
      </c>
      <c r="G221" s="6">
        <v>228.7</v>
      </c>
      <c r="H221" s="6">
        <v>231.3</v>
      </c>
      <c r="I221" s="6">
        <v>233.5</v>
      </c>
      <c r="J221" s="6">
        <v>234.3</v>
      </c>
      <c r="K221" s="6">
        <v>227</v>
      </c>
      <c r="L221" s="6">
        <v>217</v>
      </c>
      <c r="M221" s="6">
        <v>213.2</v>
      </c>
      <c r="N221" s="6">
        <v>215.8</v>
      </c>
      <c r="O221" s="6">
        <v>220.5</v>
      </c>
      <c r="P221" s="6">
        <v>215.9</v>
      </c>
      <c r="Q221" s="6">
        <v>215.6</v>
      </c>
      <c r="R221" s="6">
        <v>221.4</v>
      </c>
    </row>
    <row r="222" spans="1:18">
      <c r="A222" s="4" t="s">
        <v>753</v>
      </c>
      <c r="B222" s="4" t="s">
        <v>712</v>
      </c>
      <c r="C222" s="4" t="s">
        <v>720</v>
      </c>
      <c r="D222" s="6">
        <v>47.2</v>
      </c>
      <c r="E222" s="6">
        <v>49</v>
      </c>
      <c r="F222" s="6">
        <v>48.3</v>
      </c>
      <c r="G222" s="6">
        <v>48.5</v>
      </c>
      <c r="H222" s="6">
        <v>49.2</v>
      </c>
      <c r="I222" s="6">
        <v>49.3</v>
      </c>
      <c r="J222" s="6">
        <v>49.2</v>
      </c>
      <c r="K222" s="6">
        <v>48.9</v>
      </c>
      <c r="L222" s="6">
        <v>49.2</v>
      </c>
      <c r="M222" s="6">
        <v>49.1</v>
      </c>
      <c r="N222" s="6">
        <v>49.5</v>
      </c>
      <c r="O222" s="6">
        <v>49.4</v>
      </c>
      <c r="P222" s="6">
        <v>49.2</v>
      </c>
      <c r="Q222" s="6">
        <v>50.4</v>
      </c>
      <c r="R222" s="6">
        <v>51.7</v>
      </c>
    </row>
    <row r="223" spans="1:18">
      <c r="A223" s="4" t="s">
        <v>753</v>
      </c>
      <c r="B223" s="4" t="s">
        <v>712</v>
      </c>
      <c r="C223" s="4" t="s">
        <v>721</v>
      </c>
      <c r="D223" s="6">
        <v>5.5</v>
      </c>
      <c r="E223" s="6">
        <v>4.9000000000000004</v>
      </c>
      <c r="F223" s="6">
        <v>4.5999999999999996</v>
      </c>
      <c r="G223" s="6">
        <v>4.5</v>
      </c>
      <c r="H223" s="6">
        <v>4.4000000000000004</v>
      </c>
      <c r="I223" s="6">
        <v>4.2</v>
      </c>
      <c r="J223" s="6">
        <v>4.2</v>
      </c>
      <c r="K223" s="6">
        <v>4.0999999999999996</v>
      </c>
      <c r="L223" s="6">
        <v>4.2</v>
      </c>
      <c r="M223" s="6">
        <v>4.3</v>
      </c>
      <c r="N223" s="6">
        <v>4.7</v>
      </c>
      <c r="O223" s="6">
        <v>4.7</v>
      </c>
      <c r="P223" s="6">
        <v>4.4000000000000004</v>
      </c>
      <c r="Q223" s="6">
        <v>4.7</v>
      </c>
      <c r="R223" s="6">
        <v>4.8</v>
      </c>
    </row>
    <row r="224" spans="1:18">
      <c r="A224" s="4" t="s">
        <v>753</v>
      </c>
      <c r="B224" s="4" t="s">
        <v>712</v>
      </c>
      <c r="C224" s="4" t="s">
        <v>722</v>
      </c>
      <c r="D224" s="6">
        <v>19.600000000000001</v>
      </c>
      <c r="E224" s="6">
        <v>17.399999999999999</v>
      </c>
      <c r="F224" s="6">
        <v>17.3</v>
      </c>
      <c r="G224" s="6">
        <v>17.2</v>
      </c>
      <c r="H224" s="6">
        <v>16</v>
      </c>
      <c r="I224" s="6">
        <v>15.3</v>
      </c>
      <c r="J224" s="6">
        <v>14.9</v>
      </c>
      <c r="K224" s="6">
        <v>14.9</v>
      </c>
      <c r="L224" s="6">
        <v>15</v>
      </c>
      <c r="M224" s="6">
        <v>15.7</v>
      </c>
      <c r="N224" s="6">
        <v>15.8</v>
      </c>
      <c r="O224" s="6">
        <v>15.6</v>
      </c>
      <c r="P224" s="6">
        <v>15.6</v>
      </c>
      <c r="Q224" s="6">
        <v>16</v>
      </c>
      <c r="R224" s="6">
        <v>16.3</v>
      </c>
    </row>
    <row r="225" spans="1:18">
      <c r="A225" s="4" t="s">
        <v>753</v>
      </c>
      <c r="B225" s="4" t="s">
        <v>712</v>
      </c>
      <c r="C225" s="4" t="s">
        <v>723</v>
      </c>
      <c r="D225" s="6">
        <v>7.7</v>
      </c>
      <c r="E225" s="6">
        <v>7</v>
      </c>
      <c r="F225" s="6">
        <v>6.7</v>
      </c>
      <c r="G225" s="6">
        <v>6.3</v>
      </c>
      <c r="H225" s="6">
        <v>6</v>
      </c>
      <c r="I225" s="6">
        <v>5.8</v>
      </c>
      <c r="J225" s="6">
        <v>5.5</v>
      </c>
      <c r="K225" s="6">
        <v>5.3</v>
      </c>
      <c r="L225" s="6">
        <v>4.9000000000000004</v>
      </c>
      <c r="M225" s="6">
        <v>4.9000000000000004</v>
      </c>
      <c r="N225" s="6">
        <v>4.8</v>
      </c>
      <c r="O225" s="6">
        <v>4.7</v>
      </c>
      <c r="P225" s="6">
        <v>4.3</v>
      </c>
      <c r="Q225" s="6">
        <v>3.9</v>
      </c>
      <c r="R225" s="6">
        <v>3.9</v>
      </c>
    </row>
    <row r="226" spans="1:18">
      <c r="A226" s="4" t="s">
        <v>753</v>
      </c>
      <c r="B226" s="4" t="s">
        <v>712</v>
      </c>
      <c r="C226" s="4" t="s">
        <v>724</v>
      </c>
      <c r="D226" s="6">
        <v>15.9</v>
      </c>
      <c r="E226" s="6">
        <v>14.2</v>
      </c>
      <c r="F226" s="6">
        <v>14.3</v>
      </c>
      <c r="G226" s="6">
        <v>14.1</v>
      </c>
      <c r="H226" s="6">
        <v>13.2</v>
      </c>
      <c r="I226" s="6">
        <v>13.4</v>
      </c>
      <c r="J226" s="6">
        <v>13.2</v>
      </c>
      <c r="K226" s="6">
        <v>12.9</v>
      </c>
      <c r="L226" s="6">
        <v>12.9</v>
      </c>
      <c r="M226" s="6">
        <v>13.1</v>
      </c>
      <c r="N226" s="6">
        <v>13.4</v>
      </c>
      <c r="O226" s="6">
        <v>13.5</v>
      </c>
      <c r="P226" s="6">
        <v>13.3</v>
      </c>
      <c r="Q226" s="6">
        <v>13.4</v>
      </c>
      <c r="R226" s="6">
        <v>13.8</v>
      </c>
    </row>
    <row r="227" spans="1:18">
      <c r="A227" s="4" t="s">
        <v>753</v>
      </c>
      <c r="B227" s="4" t="s">
        <v>712</v>
      </c>
      <c r="C227" s="4" t="s">
        <v>725</v>
      </c>
      <c r="D227" s="6">
        <v>16.8</v>
      </c>
      <c r="E227" s="6">
        <v>14.8</v>
      </c>
      <c r="F227" s="6">
        <v>14.2</v>
      </c>
      <c r="G227" s="6">
        <v>14.2</v>
      </c>
      <c r="H227" s="6">
        <v>14.2</v>
      </c>
      <c r="I227" s="6">
        <v>14</v>
      </c>
      <c r="J227" s="6">
        <v>13.9</v>
      </c>
      <c r="K227" s="6">
        <v>13.9</v>
      </c>
      <c r="L227" s="6">
        <v>14.1</v>
      </c>
      <c r="M227" s="6">
        <v>14.5</v>
      </c>
      <c r="N227" s="6">
        <v>14.8</v>
      </c>
      <c r="O227" s="6">
        <v>14.7</v>
      </c>
      <c r="P227" s="6">
        <v>14.3</v>
      </c>
      <c r="Q227" s="6">
        <v>14.2</v>
      </c>
      <c r="R227" s="6">
        <v>14.7</v>
      </c>
    </row>
    <row r="228" spans="1:18">
      <c r="A228" s="4" t="s">
        <v>753</v>
      </c>
      <c r="B228" s="4" t="s">
        <v>712</v>
      </c>
      <c r="C228" s="4" t="s">
        <v>726</v>
      </c>
      <c r="D228" s="6">
        <v>12.6</v>
      </c>
      <c r="E228" s="6">
        <v>11.3</v>
      </c>
      <c r="F228" s="6">
        <v>10.3</v>
      </c>
      <c r="G228" s="6">
        <v>10</v>
      </c>
      <c r="H228" s="6">
        <v>9.4</v>
      </c>
      <c r="I228" s="6">
        <v>9.1</v>
      </c>
      <c r="J228" s="6">
        <v>9.1999999999999993</v>
      </c>
      <c r="K228" s="6">
        <v>9.4</v>
      </c>
      <c r="L228" s="6">
        <v>10</v>
      </c>
      <c r="M228" s="6">
        <v>10.1</v>
      </c>
      <c r="N228" s="6">
        <v>10.3</v>
      </c>
      <c r="O228" s="6">
        <v>10.5</v>
      </c>
      <c r="P228" s="6">
        <v>10.4</v>
      </c>
      <c r="Q228" s="6">
        <v>10.3</v>
      </c>
      <c r="R228" s="6">
        <v>10.6</v>
      </c>
    </row>
    <row r="229" spans="1:18">
      <c r="A229" s="4" t="s">
        <v>753</v>
      </c>
      <c r="B229" s="4" t="s">
        <v>712</v>
      </c>
      <c r="C229" s="4" t="s">
        <v>727</v>
      </c>
      <c r="D229" s="6">
        <v>60.6</v>
      </c>
      <c r="E229" s="6">
        <v>61.1</v>
      </c>
      <c r="F229" s="6">
        <v>58.2</v>
      </c>
      <c r="G229" s="6">
        <v>58.6</v>
      </c>
      <c r="H229" s="6">
        <v>61.8</v>
      </c>
      <c r="I229" s="6">
        <v>63.7</v>
      </c>
      <c r="J229" s="6">
        <v>64.8</v>
      </c>
      <c r="K229" s="6">
        <v>63</v>
      </c>
      <c r="L229" s="6">
        <v>57.2</v>
      </c>
      <c r="M229" s="6">
        <v>53.7</v>
      </c>
      <c r="N229" s="6">
        <v>54</v>
      </c>
      <c r="O229" s="6">
        <v>56.9</v>
      </c>
      <c r="P229" s="6">
        <v>56.1</v>
      </c>
      <c r="Q229" s="6">
        <v>55.4</v>
      </c>
      <c r="R229" s="6">
        <v>57.7</v>
      </c>
    </row>
    <row r="230" spans="1:18">
      <c r="A230" s="4" t="s">
        <v>753</v>
      </c>
      <c r="B230" s="4" t="s">
        <v>712</v>
      </c>
      <c r="C230" s="4" t="s">
        <v>728</v>
      </c>
      <c r="D230" s="6">
        <v>33.6</v>
      </c>
      <c r="E230" s="6">
        <v>30.9</v>
      </c>
      <c r="F230" s="6">
        <v>27.9</v>
      </c>
      <c r="G230" s="6">
        <v>27.3</v>
      </c>
      <c r="H230" s="6">
        <v>28.4</v>
      </c>
      <c r="I230" s="6">
        <v>29.4</v>
      </c>
      <c r="J230" s="6">
        <v>29.7</v>
      </c>
      <c r="K230" s="6">
        <v>25.2</v>
      </c>
      <c r="L230" s="6">
        <v>21.6</v>
      </c>
      <c r="M230" s="6">
        <v>19.8</v>
      </c>
      <c r="N230" s="6">
        <v>20.5</v>
      </c>
      <c r="O230" s="6">
        <v>21.1</v>
      </c>
      <c r="P230" s="6">
        <v>20</v>
      </c>
      <c r="Q230" s="6">
        <v>18.7</v>
      </c>
      <c r="R230" s="6">
        <v>18.5</v>
      </c>
    </row>
    <row r="231" spans="1:18">
      <c r="A231" s="4" t="s">
        <v>753</v>
      </c>
      <c r="B231" s="4" t="s">
        <v>712</v>
      </c>
      <c r="C231" s="4" t="s">
        <v>729</v>
      </c>
      <c r="D231" s="6">
        <v>12.3</v>
      </c>
      <c r="E231" s="6">
        <v>11.2</v>
      </c>
      <c r="F231" s="6">
        <v>10.1</v>
      </c>
      <c r="G231" s="6">
        <v>9.5</v>
      </c>
      <c r="H231" s="6">
        <v>9.4</v>
      </c>
      <c r="I231" s="6">
        <v>9</v>
      </c>
      <c r="J231" s="6">
        <v>8.6999999999999993</v>
      </c>
      <c r="K231" s="6">
        <v>8.6</v>
      </c>
      <c r="L231" s="6">
        <v>8.5</v>
      </c>
      <c r="M231" s="6">
        <v>8.6</v>
      </c>
      <c r="N231" s="6">
        <v>8.5</v>
      </c>
      <c r="O231" s="6">
        <v>8.6</v>
      </c>
      <c r="P231" s="6">
        <v>8.1999999999999993</v>
      </c>
      <c r="Q231" s="6">
        <v>8.6</v>
      </c>
      <c r="R231" s="6">
        <v>9</v>
      </c>
    </row>
    <row r="232" spans="1:18">
      <c r="A232" s="4" t="s">
        <v>753</v>
      </c>
      <c r="B232" s="4" t="s">
        <v>712</v>
      </c>
      <c r="C232" s="4" t="s">
        <v>730</v>
      </c>
      <c r="D232" s="6">
        <v>19.7</v>
      </c>
      <c r="E232" s="6">
        <v>18.600000000000001</v>
      </c>
      <c r="F232" s="6">
        <v>18.3</v>
      </c>
      <c r="G232" s="6">
        <v>18.5</v>
      </c>
      <c r="H232" s="6">
        <v>19.5</v>
      </c>
      <c r="I232" s="6">
        <v>20.5</v>
      </c>
      <c r="J232" s="6">
        <v>21.1</v>
      </c>
      <c r="K232" s="6">
        <v>20.8</v>
      </c>
      <c r="L232" s="6">
        <v>19.3</v>
      </c>
      <c r="M232" s="6">
        <v>19.3</v>
      </c>
      <c r="N232" s="6">
        <v>19.600000000000001</v>
      </c>
      <c r="O232" s="6">
        <v>20.7</v>
      </c>
      <c r="P232" s="6">
        <v>20.100000000000001</v>
      </c>
      <c r="Q232" s="6">
        <v>20</v>
      </c>
      <c r="R232" s="6">
        <v>20.399999999999999</v>
      </c>
    </row>
    <row r="233" spans="1:18">
      <c r="A233" s="4" t="s">
        <v>753</v>
      </c>
      <c r="B233" s="4" t="s">
        <v>712</v>
      </c>
      <c r="C233" s="4" t="s">
        <v>2</v>
      </c>
      <c r="D233" s="6">
        <v>15.3</v>
      </c>
      <c r="E233" s="6">
        <v>14.3</v>
      </c>
      <c r="F233" s="6">
        <v>14.2</v>
      </c>
      <c r="G233" s="6">
        <v>14.4</v>
      </c>
      <c r="H233" s="6">
        <v>14.7</v>
      </c>
      <c r="I233" s="6">
        <v>14.6</v>
      </c>
      <c r="J233" s="6">
        <v>15</v>
      </c>
      <c r="K233" s="6">
        <v>15.3</v>
      </c>
      <c r="L233" s="6">
        <v>15.7</v>
      </c>
      <c r="M233" s="6">
        <v>15.7</v>
      </c>
      <c r="N233" s="6">
        <v>15.7</v>
      </c>
      <c r="O233" s="6">
        <v>15.9</v>
      </c>
      <c r="P233" s="6">
        <v>16.2</v>
      </c>
      <c r="Q233" s="6">
        <v>16.600000000000001</v>
      </c>
      <c r="R233" s="6">
        <v>17.100000000000001</v>
      </c>
    </row>
    <row r="234" spans="1:18">
      <c r="A234" s="4" t="s">
        <v>753</v>
      </c>
      <c r="B234" s="4" t="s">
        <v>712</v>
      </c>
      <c r="C234" s="4" t="s">
        <v>731</v>
      </c>
      <c r="D234" s="6">
        <v>14.3</v>
      </c>
      <c r="E234" s="6">
        <v>13.8</v>
      </c>
      <c r="F234" s="6">
        <v>13.9</v>
      </c>
      <c r="G234" s="6">
        <v>14</v>
      </c>
      <c r="H234" s="6">
        <v>14</v>
      </c>
      <c r="I234" s="6">
        <v>14.2</v>
      </c>
      <c r="J234" s="6">
        <v>14.6</v>
      </c>
      <c r="K234" s="6">
        <v>15</v>
      </c>
      <c r="L234" s="6">
        <v>15.4</v>
      </c>
      <c r="M234" s="6">
        <v>15.7</v>
      </c>
      <c r="N234" s="6">
        <v>16.5</v>
      </c>
      <c r="O234" s="6">
        <v>17</v>
      </c>
      <c r="P234" s="6">
        <v>17.3</v>
      </c>
      <c r="Q234" s="6">
        <v>17.7</v>
      </c>
      <c r="R234" s="6">
        <v>18.2</v>
      </c>
    </row>
    <row r="235" spans="1:18">
      <c r="A235" s="4" t="s">
        <v>753</v>
      </c>
      <c r="B235" s="4" t="s">
        <v>712</v>
      </c>
      <c r="C235" s="4" t="s">
        <v>15</v>
      </c>
      <c r="D235" s="6">
        <v>193.1</v>
      </c>
      <c r="E235" s="6">
        <v>184.9</v>
      </c>
      <c r="F235" s="6">
        <v>182.2</v>
      </c>
      <c r="G235" s="6">
        <v>189</v>
      </c>
      <c r="H235" s="6">
        <v>199.5</v>
      </c>
      <c r="I235" s="6">
        <v>205.4</v>
      </c>
      <c r="J235" s="6">
        <v>210</v>
      </c>
      <c r="K235" s="6">
        <v>215</v>
      </c>
      <c r="L235" s="6">
        <v>220.8</v>
      </c>
      <c r="M235" s="6">
        <v>230</v>
      </c>
      <c r="N235" s="6">
        <v>238.2</v>
      </c>
      <c r="O235" s="6">
        <v>245.4</v>
      </c>
      <c r="P235" s="6">
        <v>244.8</v>
      </c>
      <c r="Q235" s="6">
        <v>246</v>
      </c>
      <c r="R235" s="6">
        <v>256.60000000000002</v>
      </c>
    </row>
    <row r="236" spans="1:18">
      <c r="A236" s="4" t="s">
        <v>753</v>
      </c>
      <c r="B236" s="4" t="s">
        <v>712</v>
      </c>
      <c r="C236" s="4" t="s">
        <v>732</v>
      </c>
      <c r="D236" s="6">
        <v>365.9</v>
      </c>
      <c r="E236" s="6">
        <v>359.5</v>
      </c>
      <c r="F236" s="6">
        <v>353.2</v>
      </c>
      <c r="G236" s="6">
        <v>350.5</v>
      </c>
      <c r="H236" s="6">
        <v>355</v>
      </c>
      <c r="I236" s="6">
        <v>354.5</v>
      </c>
      <c r="J236" s="6">
        <v>358.1</v>
      </c>
      <c r="K236" s="6">
        <v>360.9</v>
      </c>
      <c r="L236" s="6">
        <v>359.9</v>
      </c>
      <c r="M236" s="6">
        <v>361.1</v>
      </c>
      <c r="N236" s="6">
        <v>361</v>
      </c>
      <c r="O236" s="6">
        <v>358.4</v>
      </c>
      <c r="P236" s="6">
        <v>351.7</v>
      </c>
      <c r="Q236" s="6">
        <v>356.3</v>
      </c>
      <c r="R236" s="6">
        <v>363.9</v>
      </c>
    </row>
    <row r="237" spans="1:18">
      <c r="A237" s="4" t="s">
        <v>753</v>
      </c>
      <c r="B237" s="4" t="s">
        <v>712</v>
      </c>
      <c r="C237" s="4" t="s">
        <v>733</v>
      </c>
      <c r="D237" s="6">
        <v>0.2</v>
      </c>
      <c r="E237" s="6">
        <v>0.2</v>
      </c>
      <c r="F237" s="6">
        <v>0.2</v>
      </c>
      <c r="G237" s="6">
        <v>0.2</v>
      </c>
      <c r="H237" s="6">
        <v>0.2</v>
      </c>
      <c r="I237" s="6">
        <v>0.3</v>
      </c>
      <c r="J237" s="6">
        <v>0.3</v>
      </c>
      <c r="K237" s="6">
        <v>0.3</v>
      </c>
      <c r="L237" s="6">
        <v>0.2</v>
      </c>
      <c r="M237" s="6">
        <v>0.2</v>
      </c>
      <c r="N237" s="6">
        <v>0.2</v>
      </c>
      <c r="O237" s="6">
        <v>0.2</v>
      </c>
      <c r="P237" s="6">
        <v>0.2</v>
      </c>
      <c r="Q237" s="6">
        <v>0.2</v>
      </c>
      <c r="R237" s="6">
        <v>0.2</v>
      </c>
    </row>
    <row r="238" spans="1:18">
      <c r="A238" s="4" t="s">
        <v>753</v>
      </c>
      <c r="B238" s="4" t="s">
        <v>712</v>
      </c>
      <c r="C238" s="4" t="s">
        <v>734</v>
      </c>
      <c r="D238" s="6">
        <v>21</v>
      </c>
      <c r="E238" s="6">
        <v>20.6</v>
      </c>
      <c r="F238" s="6">
        <v>24.2</v>
      </c>
      <c r="G238" s="6">
        <v>24.6</v>
      </c>
      <c r="H238" s="6">
        <v>26.1</v>
      </c>
      <c r="I238" s="6">
        <v>26.2</v>
      </c>
      <c r="J238" s="6">
        <v>21</v>
      </c>
      <c r="K238" s="6">
        <v>21.3</v>
      </c>
      <c r="L238" s="6">
        <v>21.1</v>
      </c>
      <c r="M238" s="6">
        <v>20.7</v>
      </c>
      <c r="N238" s="6">
        <v>20.9</v>
      </c>
      <c r="O238" s="6">
        <v>21.1</v>
      </c>
      <c r="P238" s="6">
        <v>19.3</v>
      </c>
      <c r="Q238" s="6">
        <v>18.8</v>
      </c>
      <c r="R238" s="6">
        <v>18.899999999999999</v>
      </c>
    </row>
    <row r="239" spans="1:18">
      <c r="A239" s="4" t="s">
        <v>753</v>
      </c>
      <c r="B239" s="4" t="s">
        <v>712</v>
      </c>
      <c r="C239" s="4" t="s">
        <v>735</v>
      </c>
      <c r="D239" s="6">
        <v>115.8</v>
      </c>
      <c r="E239" s="6">
        <v>117.1</v>
      </c>
      <c r="F239" s="6">
        <v>117.8</v>
      </c>
      <c r="G239" s="6">
        <v>117.2</v>
      </c>
      <c r="H239" s="6">
        <v>117.5</v>
      </c>
      <c r="I239" s="6">
        <v>118.6</v>
      </c>
      <c r="J239" s="6">
        <v>119</v>
      </c>
      <c r="K239" s="6">
        <v>119</v>
      </c>
      <c r="L239" s="6">
        <v>118.5</v>
      </c>
      <c r="M239" s="6">
        <v>117.2</v>
      </c>
      <c r="N239" s="6">
        <v>118.9</v>
      </c>
      <c r="O239" s="6">
        <v>120</v>
      </c>
      <c r="P239" s="6">
        <v>114.5</v>
      </c>
      <c r="Q239" s="6">
        <v>110.8</v>
      </c>
      <c r="R239" s="6">
        <v>116.9</v>
      </c>
    </row>
    <row r="240" spans="1:18">
      <c r="A240" s="4" t="s">
        <v>753</v>
      </c>
      <c r="B240" s="4" t="s">
        <v>712</v>
      </c>
      <c r="C240" s="4" t="s">
        <v>96</v>
      </c>
      <c r="D240" s="6">
        <v>22.9</v>
      </c>
      <c r="E240" s="6">
        <v>22.4</v>
      </c>
      <c r="F240" s="6">
        <v>21.5</v>
      </c>
      <c r="G240" s="6">
        <v>20.6</v>
      </c>
      <c r="H240" s="6">
        <v>20.8</v>
      </c>
      <c r="I240" s="6">
        <v>20.100000000000001</v>
      </c>
      <c r="J240" s="6">
        <v>19.899999999999999</v>
      </c>
      <c r="K240" s="6">
        <v>19.600000000000001</v>
      </c>
      <c r="L240" s="6">
        <v>19.3</v>
      </c>
      <c r="M240" s="6">
        <v>18.5</v>
      </c>
      <c r="N240" s="6">
        <v>17.8</v>
      </c>
      <c r="O240" s="6">
        <v>17.100000000000001</v>
      </c>
      <c r="P240" s="6">
        <v>16.600000000000001</v>
      </c>
      <c r="Q240" s="6">
        <v>17</v>
      </c>
      <c r="R240" s="6">
        <v>17.3</v>
      </c>
    </row>
    <row r="241" spans="1:18">
      <c r="A241" s="4" t="s">
        <v>753</v>
      </c>
      <c r="B241" s="4" t="s">
        <v>712</v>
      </c>
      <c r="C241" s="4" t="s">
        <v>111</v>
      </c>
      <c r="D241" s="6">
        <v>81.7</v>
      </c>
      <c r="E241" s="6">
        <v>79</v>
      </c>
      <c r="F241" s="6">
        <v>79.099999999999994</v>
      </c>
      <c r="G241" s="6">
        <v>81.5</v>
      </c>
      <c r="H241" s="6">
        <v>82.8</v>
      </c>
      <c r="I241" s="6">
        <v>84.8</v>
      </c>
      <c r="J241" s="6">
        <v>88.4</v>
      </c>
      <c r="K241" s="6">
        <v>91.1</v>
      </c>
      <c r="L241" s="6">
        <v>94.9</v>
      </c>
      <c r="M241" s="6">
        <v>98.8</v>
      </c>
      <c r="N241" s="6">
        <v>100.9</v>
      </c>
      <c r="O241" s="6">
        <v>103.4</v>
      </c>
      <c r="P241" s="6">
        <v>91.5</v>
      </c>
      <c r="Q241" s="6">
        <v>85.7</v>
      </c>
      <c r="R241" s="6">
        <v>108.4</v>
      </c>
    </row>
    <row r="242" spans="1:18">
      <c r="A242" s="4" t="s">
        <v>753</v>
      </c>
      <c r="B242" s="4" t="s">
        <v>712</v>
      </c>
      <c r="C242" s="4" t="s">
        <v>736</v>
      </c>
      <c r="D242" s="6">
        <v>84.3</v>
      </c>
      <c r="E242" s="6">
        <v>85.3</v>
      </c>
      <c r="F242" s="6">
        <v>85.4</v>
      </c>
      <c r="G242" s="6">
        <v>86.5</v>
      </c>
      <c r="H242" s="6">
        <v>88.1</v>
      </c>
      <c r="I242" s="6">
        <v>88.9</v>
      </c>
      <c r="J242" s="6">
        <v>91.1</v>
      </c>
      <c r="K242" s="6">
        <v>92.2</v>
      </c>
      <c r="L242" s="6">
        <v>91.6</v>
      </c>
      <c r="M242" s="6">
        <v>92.7</v>
      </c>
      <c r="N242" s="6">
        <v>95.9</v>
      </c>
      <c r="O242" s="6">
        <v>100.6</v>
      </c>
      <c r="P242" s="6">
        <v>99.3</v>
      </c>
      <c r="Q242" s="6">
        <v>105</v>
      </c>
      <c r="R242" s="6">
        <v>112.8</v>
      </c>
    </row>
    <row r="243" spans="1:18">
      <c r="A243" s="4" t="s">
        <v>753</v>
      </c>
      <c r="B243" s="4" t="s">
        <v>712</v>
      </c>
      <c r="C243" s="4" t="s">
        <v>737</v>
      </c>
      <c r="D243" s="6">
        <v>49.8</v>
      </c>
      <c r="E243" s="6">
        <v>52.5</v>
      </c>
      <c r="F243" s="6">
        <v>51.1</v>
      </c>
      <c r="G243" s="6">
        <v>49.8</v>
      </c>
      <c r="H243" s="6">
        <v>49.8</v>
      </c>
      <c r="I243" s="6">
        <v>49.1</v>
      </c>
      <c r="J243" s="6">
        <v>48.7</v>
      </c>
      <c r="K243" s="6">
        <v>47.9</v>
      </c>
      <c r="L243" s="6">
        <v>47.3</v>
      </c>
      <c r="M243" s="6">
        <v>46.7</v>
      </c>
      <c r="N243" s="6">
        <v>46.4</v>
      </c>
      <c r="O243" s="6">
        <v>46.8</v>
      </c>
      <c r="P243" s="6">
        <v>47.4</v>
      </c>
      <c r="Q243" s="6">
        <v>48.4</v>
      </c>
      <c r="R243" s="6">
        <v>49.9</v>
      </c>
    </row>
    <row r="244" spans="1:18">
      <c r="A244" s="4" t="s">
        <v>753</v>
      </c>
      <c r="B244" s="4" t="s">
        <v>712</v>
      </c>
      <c r="C244" s="4" t="s">
        <v>93</v>
      </c>
      <c r="D244" s="6">
        <v>27.6</v>
      </c>
      <c r="E244" s="6">
        <v>26.3</v>
      </c>
      <c r="F244" s="6">
        <v>25.8</v>
      </c>
      <c r="G244" s="6">
        <v>26.4</v>
      </c>
      <c r="H244" s="6">
        <v>27.8</v>
      </c>
      <c r="I244" s="6">
        <v>27.3</v>
      </c>
      <c r="J244" s="6">
        <v>27.5</v>
      </c>
      <c r="K244" s="6">
        <v>28.2</v>
      </c>
      <c r="L244" s="6">
        <v>28.8</v>
      </c>
      <c r="M244" s="6">
        <v>29.4</v>
      </c>
      <c r="N244" s="6">
        <v>29.9</v>
      </c>
      <c r="O244" s="6">
        <v>29.8</v>
      </c>
      <c r="P244" s="6">
        <v>29.9</v>
      </c>
      <c r="Q244" s="6">
        <v>30.1</v>
      </c>
      <c r="R244" s="6">
        <v>31.4</v>
      </c>
    </row>
    <row r="245" spans="1:18">
      <c r="A245" s="4" t="s">
        <v>753</v>
      </c>
      <c r="B245" s="4" t="s">
        <v>712</v>
      </c>
      <c r="C245" s="4" t="s">
        <v>738</v>
      </c>
      <c r="D245" s="7" t="s">
        <v>748</v>
      </c>
      <c r="E245" s="7" t="s">
        <v>748</v>
      </c>
      <c r="F245" s="7" t="s">
        <v>748</v>
      </c>
      <c r="G245" s="7" t="s">
        <v>748</v>
      </c>
      <c r="H245" s="7" t="s">
        <v>748</v>
      </c>
      <c r="I245" s="7" t="s">
        <v>748</v>
      </c>
      <c r="J245" s="6" t="s">
        <v>748</v>
      </c>
      <c r="K245" s="6" t="s">
        <v>748</v>
      </c>
      <c r="L245" s="6" t="s">
        <v>748</v>
      </c>
      <c r="M245" s="6" t="s">
        <v>748</v>
      </c>
      <c r="N245" s="6" t="s">
        <v>748</v>
      </c>
      <c r="O245" s="6" t="s">
        <v>748</v>
      </c>
      <c r="P245" s="6" t="s">
        <v>748</v>
      </c>
      <c r="Q245" s="6" t="s">
        <v>748</v>
      </c>
      <c r="R245" s="6" t="s">
        <v>748</v>
      </c>
    </row>
    <row r="246" spans="1:18">
      <c r="A246" s="4" t="s">
        <v>753</v>
      </c>
      <c r="B246" s="4" t="s">
        <v>712</v>
      </c>
      <c r="C246" s="4" t="s">
        <v>739</v>
      </c>
      <c r="D246" s="6">
        <v>124.8</v>
      </c>
      <c r="E246" s="6">
        <v>125.2</v>
      </c>
      <c r="F246" s="6">
        <v>124</v>
      </c>
      <c r="G246" s="6">
        <v>125.8</v>
      </c>
      <c r="H246" s="6">
        <v>129.1</v>
      </c>
      <c r="I246" s="6">
        <v>132.1</v>
      </c>
      <c r="J246" s="6">
        <v>134.30000000000001</v>
      </c>
      <c r="K246" s="6">
        <v>135.4</v>
      </c>
      <c r="L246" s="6">
        <v>133.80000000000001</v>
      </c>
      <c r="M246" s="6">
        <v>135.30000000000001</v>
      </c>
      <c r="N246" s="6">
        <v>141.1</v>
      </c>
      <c r="O246" s="6">
        <v>146.6</v>
      </c>
      <c r="P246" s="6">
        <v>146.19999999999999</v>
      </c>
      <c r="Q246" s="6">
        <v>149.19999999999999</v>
      </c>
      <c r="R246" s="6">
        <v>157.4</v>
      </c>
    </row>
    <row r="247" spans="1:18">
      <c r="A247" s="4" t="s">
        <v>753</v>
      </c>
      <c r="B247" s="4" t="s">
        <v>712</v>
      </c>
      <c r="C247" s="4" t="s">
        <v>740</v>
      </c>
      <c r="D247" s="6">
        <v>122.5</v>
      </c>
      <c r="E247" s="6">
        <v>114.3</v>
      </c>
      <c r="F247" s="6">
        <v>112</v>
      </c>
      <c r="G247" s="6">
        <v>118.5</v>
      </c>
      <c r="H247" s="6">
        <v>124.7</v>
      </c>
      <c r="I247" s="6">
        <v>125.3</v>
      </c>
      <c r="J247" s="6">
        <v>126.6</v>
      </c>
      <c r="K247" s="6">
        <v>122.9</v>
      </c>
      <c r="L247" s="6">
        <v>123.3</v>
      </c>
      <c r="M247" s="6">
        <v>130.1</v>
      </c>
      <c r="N247" s="6">
        <v>138</v>
      </c>
      <c r="O247" s="6">
        <v>142.1</v>
      </c>
      <c r="P247" s="6">
        <v>131</v>
      </c>
      <c r="Q247" s="6">
        <v>132.1</v>
      </c>
      <c r="R247" s="6">
        <v>142.9</v>
      </c>
    </row>
    <row r="248" spans="1:18">
      <c r="A248" s="4" t="s">
        <v>753</v>
      </c>
      <c r="B248" s="4" t="s">
        <v>712</v>
      </c>
      <c r="C248" s="4" t="s">
        <v>741</v>
      </c>
      <c r="D248" s="6">
        <v>169.4</v>
      </c>
      <c r="E248" s="6">
        <v>175.2</v>
      </c>
      <c r="F248" s="6">
        <v>177.4</v>
      </c>
      <c r="G248" s="6">
        <v>181.6</v>
      </c>
      <c r="H248" s="6">
        <v>183.6</v>
      </c>
      <c r="I248" s="6">
        <v>184.2</v>
      </c>
      <c r="J248" s="6">
        <v>186.5</v>
      </c>
      <c r="K248" s="6">
        <v>190.8</v>
      </c>
      <c r="L248" s="6">
        <v>193.4</v>
      </c>
      <c r="M248" s="6">
        <v>196</v>
      </c>
      <c r="N248" s="6">
        <v>194.3</v>
      </c>
      <c r="O248" s="6">
        <v>195.3</v>
      </c>
      <c r="P248" s="6">
        <v>197.8</v>
      </c>
      <c r="Q248" s="6">
        <v>203.3</v>
      </c>
      <c r="R248" s="6">
        <v>204.4</v>
      </c>
    </row>
    <row r="249" spans="1:18">
      <c r="A249" s="4" t="s">
        <v>753</v>
      </c>
      <c r="B249" s="4" t="s">
        <v>712</v>
      </c>
      <c r="C249" s="4" t="s">
        <v>85</v>
      </c>
      <c r="D249" s="6">
        <v>194.7</v>
      </c>
      <c r="E249" s="6">
        <v>198.6</v>
      </c>
      <c r="F249" s="6">
        <v>200.2</v>
      </c>
      <c r="G249" s="6">
        <v>202.5</v>
      </c>
      <c r="H249" s="6">
        <v>205</v>
      </c>
      <c r="I249" s="6">
        <v>207.5</v>
      </c>
      <c r="J249" s="6">
        <v>210.2</v>
      </c>
      <c r="K249" s="6">
        <v>211.6</v>
      </c>
      <c r="L249" s="6">
        <v>214.8</v>
      </c>
      <c r="M249" s="6">
        <v>218.6</v>
      </c>
      <c r="N249" s="6">
        <v>222.5</v>
      </c>
      <c r="O249" s="6">
        <v>225.8</v>
      </c>
      <c r="P249" s="6">
        <v>224.3</v>
      </c>
      <c r="Q249" s="6">
        <v>228.4</v>
      </c>
      <c r="R249" s="6">
        <v>232.9</v>
      </c>
    </row>
    <row r="250" spans="1:18">
      <c r="A250" s="4" t="s">
        <v>753</v>
      </c>
      <c r="B250" s="4" t="s">
        <v>712</v>
      </c>
      <c r="C250" s="4" t="s">
        <v>742</v>
      </c>
      <c r="D250" s="6">
        <v>504.1</v>
      </c>
      <c r="E250" s="6">
        <v>514.79999999999995</v>
      </c>
      <c r="F250" s="6">
        <v>522.79999999999995</v>
      </c>
      <c r="G250" s="6">
        <v>535.79999999999995</v>
      </c>
      <c r="H250" s="6">
        <v>545.29999999999995</v>
      </c>
      <c r="I250" s="6">
        <v>554.79999999999995</v>
      </c>
      <c r="J250" s="6">
        <v>562</v>
      </c>
      <c r="K250" s="6">
        <v>569.29999999999995</v>
      </c>
      <c r="L250" s="6">
        <v>577.79999999999995</v>
      </c>
      <c r="M250" s="6">
        <v>583.4</v>
      </c>
      <c r="N250" s="6">
        <v>587.6</v>
      </c>
      <c r="O250" s="6">
        <v>593</v>
      </c>
      <c r="P250" s="6">
        <v>592.70000000000005</v>
      </c>
      <c r="Q250" s="6">
        <v>603.79999999999995</v>
      </c>
      <c r="R250" s="6">
        <v>609.29999999999995</v>
      </c>
    </row>
    <row r="251" spans="1:18">
      <c r="A251" s="4" t="s">
        <v>753</v>
      </c>
      <c r="B251" s="4" t="s">
        <v>712</v>
      </c>
      <c r="C251" s="4" t="s">
        <v>743</v>
      </c>
      <c r="D251" s="6">
        <v>89.9</v>
      </c>
      <c r="E251" s="6">
        <v>93</v>
      </c>
      <c r="F251" s="6">
        <v>93</v>
      </c>
      <c r="G251" s="6">
        <v>93.8</v>
      </c>
      <c r="H251" s="6">
        <v>94.4</v>
      </c>
      <c r="I251" s="6">
        <v>94.8</v>
      </c>
      <c r="J251" s="6">
        <v>96.3</v>
      </c>
      <c r="K251" s="6">
        <v>96.4</v>
      </c>
      <c r="L251" s="6">
        <v>99.6</v>
      </c>
      <c r="M251" s="6">
        <v>103.2</v>
      </c>
      <c r="N251" s="6">
        <v>109.3</v>
      </c>
      <c r="O251" s="6">
        <v>111.5</v>
      </c>
      <c r="P251" s="6">
        <v>107.2</v>
      </c>
      <c r="Q251" s="6">
        <v>110</v>
      </c>
      <c r="R251" s="6">
        <v>117.4</v>
      </c>
    </row>
    <row r="252" spans="1:18">
      <c r="A252" s="4" t="s">
        <v>753</v>
      </c>
      <c r="B252" s="4" t="s">
        <v>712</v>
      </c>
      <c r="C252" s="4" t="s">
        <v>744</v>
      </c>
      <c r="D252" s="6">
        <v>0</v>
      </c>
      <c r="E252" s="6">
        <v>0</v>
      </c>
      <c r="F252" s="6">
        <v>0</v>
      </c>
      <c r="G252" s="6">
        <v>0</v>
      </c>
      <c r="H252" s="6">
        <v>0</v>
      </c>
      <c r="I252" s="6">
        <v>0</v>
      </c>
      <c r="J252" s="6">
        <v>0</v>
      </c>
      <c r="K252" s="6">
        <v>0</v>
      </c>
      <c r="L252" s="6">
        <v>0</v>
      </c>
      <c r="M252" s="6">
        <v>0</v>
      </c>
      <c r="N252" s="6">
        <v>0</v>
      </c>
      <c r="O252" s="6">
        <v>0</v>
      </c>
      <c r="P252" s="6">
        <v>0</v>
      </c>
      <c r="Q252" s="6">
        <v>0</v>
      </c>
      <c r="R252" s="6">
        <v>0</v>
      </c>
    </row>
    <row r="253" spans="1:18">
      <c r="A253" s="4" t="s">
        <v>753</v>
      </c>
      <c r="B253" s="4" t="s">
        <v>712</v>
      </c>
      <c r="C253" s="4" t="s">
        <v>745</v>
      </c>
      <c r="D253" s="6">
        <v>739.7</v>
      </c>
      <c r="E253" s="6">
        <v>753</v>
      </c>
      <c r="F253" s="6">
        <v>762.7</v>
      </c>
      <c r="G253" s="6">
        <v>777.6</v>
      </c>
      <c r="H253" s="6">
        <v>789.9</v>
      </c>
      <c r="I253" s="6">
        <v>800.7</v>
      </c>
      <c r="J253" s="6">
        <v>809.6</v>
      </c>
      <c r="K253" s="6">
        <v>818.5</v>
      </c>
      <c r="L253" s="6">
        <v>827.3</v>
      </c>
      <c r="M253" s="6">
        <v>838.8</v>
      </c>
      <c r="N253" s="6">
        <v>848.9</v>
      </c>
      <c r="O253" s="6">
        <v>856.7</v>
      </c>
      <c r="P253" s="6">
        <v>857.4</v>
      </c>
      <c r="Q253" s="6">
        <v>873.5</v>
      </c>
      <c r="R253" s="6">
        <v>881.7</v>
      </c>
    </row>
    <row r="254" spans="1:18">
      <c r="A254" s="4" t="s">
        <v>753</v>
      </c>
      <c r="B254" s="4" t="s">
        <v>712</v>
      </c>
      <c r="C254" s="4" t="s">
        <v>746</v>
      </c>
      <c r="D254" s="6">
        <v>261.60000000000002</v>
      </c>
      <c r="E254" s="6">
        <v>265.8</v>
      </c>
      <c r="F254" s="6">
        <v>268.8</v>
      </c>
      <c r="G254" s="6">
        <v>273.39999999999998</v>
      </c>
      <c r="H254" s="6">
        <v>277.39999999999998</v>
      </c>
      <c r="I254" s="6">
        <v>281</v>
      </c>
      <c r="J254" s="6">
        <v>287.10000000000002</v>
      </c>
      <c r="K254" s="6">
        <v>293.2</v>
      </c>
      <c r="L254" s="6">
        <v>296.3</v>
      </c>
      <c r="M254" s="6">
        <v>299.3</v>
      </c>
      <c r="N254" s="6">
        <v>302</v>
      </c>
      <c r="O254" s="6">
        <v>304</v>
      </c>
      <c r="P254" s="6">
        <v>308.39999999999998</v>
      </c>
      <c r="Q254" s="6">
        <v>317</v>
      </c>
      <c r="R254" s="6">
        <v>322.39999999999998</v>
      </c>
    </row>
    <row r="255" spans="1:18">
      <c r="A255" s="4" t="s">
        <v>753</v>
      </c>
      <c r="B255" s="4" t="s">
        <v>712</v>
      </c>
      <c r="C255" s="4" t="s">
        <v>747</v>
      </c>
      <c r="D255" s="6">
        <v>478.1</v>
      </c>
      <c r="E255" s="6">
        <v>487.2</v>
      </c>
      <c r="F255" s="6">
        <v>493.9</v>
      </c>
      <c r="G255" s="6">
        <v>504.2</v>
      </c>
      <c r="H255" s="6">
        <v>512.5</v>
      </c>
      <c r="I255" s="6">
        <v>519.70000000000005</v>
      </c>
      <c r="J255" s="6">
        <v>522.6</v>
      </c>
      <c r="K255" s="6">
        <v>525.29999999999995</v>
      </c>
      <c r="L255" s="6">
        <v>531.1</v>
      </c>
      <c r="M255" s="6">
        <v>539.5</v>
      </c>
      <c r="N255" s="6">
        <v>546.9</v>
      </c>
      <c r="O255" s="6">
        <v>552.70000000000005</v>
      </c>
      <c r="P255" s="6">
        <v>548.9</v>
      </c>
      <c r="Q255" s="6">
        <v>556.6</v>
      </c>
      <c r="R255" s="6">
        <v>559.20000000000005</v>
      </c>
    </row>
    <row r="256" spans="1:18">
      <c r="A256" s="4" t="s">
        <v>753</v>
      </c>
      <c r="B256" s="4" t="s">
        <v>749</v>
      </c>
      <c r="C256" s="4" t="s">
        <v>713</v>
      </c>
      <c r="D256" s="6">
        <v>0</v>
      </c>
      <c r="E256" s="6">
        <v>0</v>
      </c>
      <c r="F256" s="6">
        <v>0</v>
      </c>
      <c r="G256" s="6">
        <v>0</v>
      </c>
      <c r="H256" s="6">
        <v>0</v>
      </c>
      <c r="I256" s="6">
        <v>0</v>
      </c>
      <c r="J256" s="6">
        <v>0</v>
      </c>
      <c r="K256" s="6">
        <v>0</v>
      </c>
      <c r="L256" s="6">
        <v>0</v>
      </c>
      <c r="M256" s="6">
        <v>0</v>
      </c>
      <c r="N256" s="6">
        <v>0</v>
      </c>
      <c r="O256" s="6">
        <v>0</v>
      </c>
      <c r="P256" s="6">
        <v>189.7</v>
      </c>
      <c r="Q256" s="6">
        <v>192.4</v>
      </c>
      <c r="R256" s="6">
        <v>199</v>
      </c>
    </row>
    <row r="257" spans="1:18">
      <c r="A257" s="4" t="s">
        <v>753</v>
      </c>
      <c r="B257" s="4" t="s">
        <v>749</v>
      </c>
      <c r="C257" s="4" t="s">
        <v>715</v>
      </c>
      <c r="D257" s="6">
        <v>0</v>
      </c>
      <c r="E257" s="6">
        <v>0</v>
      </c>
      <c r="F257" s="6">
        <v>0</v>
      </c>
      <c r="G257" s="6">
        <v>0</v>
      </c>
      <c r="H257" s="6">
        <v>0</v>
      </c>
      <c r="I257" s="6">
        <v>0</v>
      </c>
      <c r="J257" s="6">
        <v>0</v>
      </c>
      <c r="K257" s="6">
        <v>0</v>
      </c>
      <c r="L257" s="6">
        <v>0</v>
      </c>
      <c r="M257" s="6">
        <v>0</v>
      </c>
      <c r="N257" s="6">
        <v>0</v>
      </c>
      <c r="O257" s="6">
        <v>0</v>
      </c>
      <c r="P257" s="6">
        <v>3.5</v>
      </c>
      <c r="Q257" s="6">
        <v>3.6</v>
      </c>
      <c r="R257" s="6">
        <v>3.5</v>
      </c>
    </row>
    <row r="258" spans="1:18">
      <c r="A258" s="4" t="s">
        <v>753</v>
      </c>
      <c r="B258" s="4" t="s">
        <v>749</v>
      </c>
      <c r="C258" s="4" t="s">
        <v>128</v>
      </c>
      <c r="D258" s="6">
        <v>0</v>
      </c>
      <c r="E258" s="6">
        <v>0</v>
      </c>
      <c r="F258" s="6">
        <v>0</v>
      </c>
      <c r="G258" s="7">
        <v>0</v>
      </c>
      <c r="H258" s="7">
        <v>0</v>
      </c>
      <c r="I258" s="7">
        <v>0</v>
      </c>
      <c r="J258" s="6">
        <v>0</v>
      </c>
      <c r="K258" s="6">
        <v>0</v>
      </c>
      <c r="L258" s="6">
        <v>0</v>
      </c>
      <c r="M258" s="6">
        <v>0</v>
      </c>
      <c r="N258" s="6">
        <v>0</v>
      </c>
      <c r="O258" s="6">
        <v>0</v>
      </c>
      <c r="P258" s="6" t="s">
        <v>748</v>
      </c>
      <c r="Q258" s="6" t="s">
        <v>748</v>
      </c>
      <c r="R258" s="6" t="s">
        <v>748</v>
      </c>
    </row>
    <row r="259" spans="1:18">
      <c r="A259" s="4" t="s">
        <v>753</v>
      </c>
      <c r="B259" s="4" t="s">
        <v>749</v>
      </c>
      <c r="C259" s="4" t="s">
        <v>716</v>
      </c>
      <c r="D259" s="6">
        <v>0</v>
      </c>
      <c r="E259" s="6">
        <v>0</v>
      </c>
      <c r="F259" s="6">
        <v>0</v>
      </c>
      <c r="G259" s="7">
        <v>0</v>
      </c>
      <c r="H259" s="7">
        <v>0</v>
      </c>
      <c r="I259" s="7">
        <v>0</v>
      </c>
      <c r="J259" s="6">
        <v>0</v>
      </c>
      <c r="K259" s="6">
        <v>0</v>
      </c>
      <c r="L259" s="6">
        <v>0</v>
      </c>
      <c r="M259" s="6">
        <v>0</v>
      </c>
      <c r="N259" s="6">
        <v>0</v>
      </c>
      <c r="O259" s="6">
        <v>0</v>
      </c>
      <c r="P259" s="6" t="s">
        <v>748</v>
      </c>
      <c r="Q259" s="6" t="s">
        <v>748</v>
      </c>
      <c r="R259" s="6" t="s">
        <v>748</v>
      </c>
    </row>
    <row r="260" spans="1:18">
      <c r="A260" s="4" t="s">
        <v>753</v>
      </c>
      <c r="B260" s="4" t="s">
        <v>749</v>
      </c>
      <c r="C260" s="4" t="s">
        <v>717</v>
      </c>
      <c r="D260" s="6">
        <v>0</v>
      </c>
      <c r="E260" s="6">
        <v>0</v>
      </c>
      <c r="F260" s="6">
        <v>0</v>
      </c>
      <c r="G260" s="7">
        <v>0</v>
      </c>
      <c r="H260" s="7">
        <v>0</v>
      </c>
      <c r="I260" s="7">
        <v>0</v>
      </c>
      <c r="J260" s="6">
        <v>0</v>
      </c>
      <c r="K260" s="6">
        <v>0</v>
      </c>
      <c r="L260" s="6">
        <v>0</v>
      </c>
      <c r="M260" s="6">
        <v>0</v>
      </c>
      <c r="N260" s="6">
        <v>0</v>
      </c>
      <c r="O260" s="6">
        <v>0</v>
      </c>
      <c r="P260" s="6" t="s">
        <v>748</v>
      </c>
      <c r="Q260" s="6" t="s">
        <v>748</v>
      </c>
      <c r="R260" s="6" t="s">
        <v>748</v>
      </c>
    </row>
    <row r="261" spans="1:18">
      <c r="A261" s="4" t="s">
        <v>753</v>
      </c>
      <c r="B261" s="4" t="s">
        <v>749</v>
      </c>
      <c r="C261" s="4" t="s">
        <v>718</v>
      </c>
      <c r="D261" s="6">
        <v>0</v>
      </c>
      <c r="E261" s="6">
        <v>0</v>
      </c>
      <c r="F261" s="6">
        <v>0</v>
      </c>
      <c r="G261" s="7">
        <v>0</v>
      </c>
      <c r="H261" s="7">
        <v>0</v>
      </c>
      <c r="I261" s="7">
        <v>0</v>
      </c>
      <c r="J261" s="6">
        <v>0</v>
      </c>
      <c r="K261" s="6">
        <v>0</v>
      </c>
      <c r="L261" s="6">
        <v>0</v>
      </c>
      <c r="M261" s="6">
        <v>0</v>
      </c>
      <c r="N261" s="6">
        <v>0</v>
      </c>
      <c r="O261" s="6">
        <v>0</v>
      </c>
      <c r="P261" s="6" t="s">
        <v>748</v>
      </c>
      <c r="Q261" s="6" t="s">
        <v>748</v>
      </c>
      <c r="R261" s="6" t="s">
        <v>748</v>
      </c>
    </row>
    <row r="262" spans="1:18">
      <c r="A262" s="4" t="s">
        <v>753</v>
      </c>
      <c r="B262" s="4" t="s">
        <v>749</v>
      </c>
      <c r="C262" s="4" t="s">
        <v>719</v>
      </c>
      <c r="D262" s="6">
        <v>0</v>
      </c>
      <c r="E262" s="6">
        <v>0</v>
      </c>
      <c r="F262" s="6">
        <v>0</v>
      </c>
      <c r="G262" s="7">
        <v>0</v>
      </c>
      <c r="H262" s="7">
        <v>0</v>
      </c>
      <c r="I262" s="7">
        <v>0</v>
      </c>
      <c r="J262" s="6">
        <v>0</v>
      </c>
      <c r="K262" s="6">
        <v>0</v>
      </c>
      <c r="L262" s="6">
        <v>0</v>
      </c>
      <c r="M262" s="6">
        <v>0</v>
      </c>
      <c r="N262" s="6">
        <v>0</v>
      </c>
      <c r="O262" s="6">
        <v>0</v>
      </c>
      <c r="P262" s="6" t="s">
        <v>748</v>
      </c>
      <c r="Q262" s="6" t="s">
        <v>748</v>
      </c>
      <c r="R262" s="6" t="s">
        <v>748</v>
      </c>
    </row>
    <row r="263" spans="1:18">
      <c r="A263" s="4" t="s">
        <v>753</v>
      </c>
      <c r="B263" s="4" t="s">
        <v>749</v>
      </c>
      <c r="C263" s="4" t="s">
        <v>3</v>
      </c>
      <c r="D263" s="6">
        <v>0</v>
      </c>
      <c r="E263" s="6">
        <v>0</v>
      </c>
      <c r="F263" s="6">
        <v>0</v>
      </c>
      <c r="G263" s="6">
        <v>0</v>
      </c>
      <c r="H263" s="6">
        <v>0</v>
      </c>
      <c r="I263" s="6">
        <v>0</v>
      </c>
      <c r="J263" s="6">
        <v>0</v>
      </c>
      <c r="K263" s="6">
        <v>0</v>
      </c>
      <c r="L263" s="6">
        <v>0</v>
      </c>
      <c r="M263" s="6">
        <v>0</v>
      </c>
      <c r="N263" s="6">
        <v>0</v>
      </c>
      <c r="O263" s="6">
        <v>0</v>
      </c>
      <c r="P263" s="6">
        <v>19.3</v>
      </c>
      <c r="Q263" s="6">
        <v>19.3</v>
      </c>
      <c r="R263" s="6">
        <v>19.600000000000001</v>
      </c>
    </row>
    <row r="264" spans="1:18">
      <c r="A264" s="4" t="s">
        <v>753</v>
      </c>
      <c r="B264" s="4" t="s">
        <v>749</v>
      </c>
      <c r="C264" s="4" t="s">
        <v>720</v>
      </c>
      <c r="D264" s="6">
        <v>0</v>
      </c>
      <c r="E264" s="6">
        <v>0</v>
      </c>
      <c r="F264" s="6">
        <v>0</v>
      </c>
      <c r="G264" s="6">
        <v>0</v>
      </c>
      <c r="H264" s="6">
        <v>0</v>
      </c>
      <c r="I264" s="6">
        <v>0</v>
      </c>
      <c r="J264" s="6">
        <v>0</v>
      </c>
      <c r="K264" s="6">
        <v>0</v>
      </c>
      <c r="L264" s="6">
        <v>0</v>
      </c>
      <c r="M264" s="6">
        <v>0</v>
      </c>
      <c r="N264" s="6">
        <v>0</v>
      </c>
      <c r="O264" s="6">
        <v>0</v>
      </c>
      <c r="P264" s="6">
        <v>3.2</v>
      </c>
      <c r="Q264" s="6">
        <v>3.2</v>
      </c>
      <c r="R264" s="6">
        <v>3.3</v>
      </c>
    </row>
    <row r="265" spans="1:18">
      <c r="A265" s="4" t="s">
        <v>753</v>
      </c>
      <c r="B265" s="4" t="s">
        <v>749</v>
      </c>
      <c r="C265" s="4" t="s">
        <v>721</v>
      </c>
      <c r="D265" s="6">
        <v>0</v>
      </c>
      <c r="E265" s="6">
        <v>0</v>
      </c>
      <c r="F265" s="6">
        <v>0</v>
      </c>
      <c r="G265" s="6">
        <v>0</v>
      </c>
      <c r="H265" s="6">
        <v>0</v>
      </c>
      <c r="I265" s="6">
        <v>0</v>
      </c>
      <c r="J265" s="6">
        <v>0</v>
      </c>
      <c r="K265" s="6">
        <v>0</v>
      </c>
      <c r="L265" s="6">
        <v>0</v>
      </c>
      <c r="M265" s="6">
        <v>0</v>
      </c>
      <c r="N265" s="6">
        <v>0</v>
      </c>
      <c r="O265" s="6">
        <v>0</v>
      </c>
      <c r="P265" s="6">
        <v>0.2</v>
      </c>
      <c r="Q265" s="6">
        <v>0.2</v>
      </c>
      <c r="R265" s="6">
        <v>0.2</v>
      </c>
    </row>
    <row r="266" spans="1:18">
      <c r="A266" s="4" t="s">
        <v>753</v>
      </c>
      <c r="B266" s="4" t="s">
        <v>749</v>
      </c>
      <c r="C266" s="4" t="s">
        <v>722</v>
      </c>
      <c r="D266" s="6">
        <v>0</v>
      </c>
      <c r="E266" s="6">
        <v>0</v>
      </c>
      <c r="F266" s="6">
        <v>0</v>
      </c>
      <c r="G266" s="6">
        <v>0</v>
      </c>
      <c r="H266" s="6">
        <v>0</v>
      </c>
      <c r="I266" s="6">
        <v>0</v>
      </c>
      <c r="J266" s="6">
        <v>0</v>
      </c>
      <c r="K266" s="6">
        <v>0</v>
      </c>
      <c r="L266" s="6">
        <v>0</v>
      </c>
      <c r="M266" s="6">
        <v>0</v>
      </c>
      <c r="N266" s="6">
        <v>0</v>
      </c>
      <c r="O266" s="6">
        <v>0</v>
      </c>
      <c r="P266" s="6">
        <v>1.1000000000000001</v>
      </c>
      <c r="Q266" s="6">
        <v>1.1000000000000001</v>
      </c>
      <c r="R266" s="6">
        <v>1.1000000000000001</v>
      </c>
    </row>
    <row r="267" spans="1:18">
      <c r="A267" s="4" t="s">
        <v>753</v>
      </c>
      <c r="B267" s="4" t="s">
        <v>749</v>
      </c>
      <c r="C267" s="4" t="s">
        <v>723</v>
      </c>
      <c r="D267" s="6">
        <v>0</v>
      </c>
      <c r="E267" s="6">
        <v>0</v>
      </c>
      <c r="F267" s="6">
        <v>0</v>
      </c>
      <c r="G267" s="6">
        <v>0</v>
      </c>
      <c r="H267" s="6">
        <v>0</v>
      </c>
      <c r="I267" s="6">
        <v>0</v>
      </c>
      <c r="J267" s="6">
        <v>0</v>
      </c>
      <c r="K267" s="6">
        <v>0</v>
      </c>
      <c r="L267" s="6">
        <v>0</v>
      </c>
      <c r="M267" s="6">
        <v>0</v>
      </c>
      <c r="N267" s="6">
        <v>0</v>
      </c>
      <c r="O267" s="6">
        <v>0</v>
      </c>
      <c r="P267" s="6">
        <v>0.3</v>
      </c>
      <c r="Q267" s="6">
        <v>0.3</v>
      </c>
      <c r="R267" s="6">
        <v>0.3</v>
      </c>
    </row>
    <row r="268" spans="1:18">
      <c r="A268" s="4" t="s">
        <v>753</v>
      </c>
      <c r="B268" s="4" t="s">
        <v>749</v>
      </c>
      <c r="C268" s="4" t="s">
        <v>724</v>
      </c>
      <c r="D268" s="6">
        <v>0</v>
      </c>
      <c r="E268" s="6">
        <v>0</v>
      </c>
      <c r="F268" s="6">
        <v>0</v>
      </c>
      <c r="G268" s="6">
        <v>0</v>
      </c>
      <c r="H268" s="6">
        <v>0</v>
      </c>
      <c r="I268" s="6">
        <v>0</v>
      </c>
      <c r="J268" s="6">
        <v>0</v>
      </c>
      <c r="K268" s="6">
        <v>0</v>
      </c>
      <c r="L268" s="6">
        <v>0</v>
      </c>
      <c r="M268" s="6">
        <v>0</v>
      </c>
      <c r="N268" s="6">
        <v>0</v>
      </c>
      <c r="O268" s="6">
        <v>0</v>
      </c>
      <c r="P268" s="6">
        <v>3.1</v>
      </c>
      <c r="Q268" s="6">
        <v>3.1</v>
      </c>
      <c r="R268" s="6">
        <v>3.1</v>
      </c>
    </row>
    <row r="269" spans="1:18">
      <c r="A269" s="4" t="s">
        <v>753</v>
      </c>
      <c r="B269" s="4" t="s">
        <v>749</v>
      </c>
      <c r="C269" s="4" t="s">
        <v>725</v>
      </c>
      <c r="D269" s="6">
        <v>0</v>
      </c>
      <c r="E269" s="6">
        <v>0</v>
      </c>
      <c r="F269" s="6">
        <v>0</v>
      </c>
      <c r="G269" s="6">
        <v>0</v>
      </c>
      <c r="H269" s="6">
        <v>0</v>
      </c>
      <c r="I269" s="6">
        <v>0</v>
      </c>
      <c r="J269" s="6">
        <v>0</v>
      </c>
      <c r="K269" s="6">
        <v>0</v>
      </c>
      <c r="L269" s="6">
        <v>0</v>
      </c>
      <c r="M269" s="6">
        <v>0</v>
      </c>
      <c r="N269" s="6">
        <v>0</v>
      </c>
      <c r="O269" s="6">
        <v>0</v>
      </c>
      <c r="P269" s="6">
        <v>1.4</v>
      </c>
      <c r="Q269" s="6">
        <v>1.4</v>
      </c>
      <c r="R269" s="6">
        <v>1.5</v>
      </c>
    </row>
    <row r="270" spans="1:18">
      <c r="A270" s="4" t="s">
        <v>753</v>
      </c>
      <c r="B270" s="4" t="s">
        <v>749</v>
      </c>
      <c r="C270" s="4" t="s">
        <v>726</v>
      </c>
      <c r="D270" s="6">
        <v>0</v>
      </c>
      <c r="E270" s="6">
        <v>0</v>
      </c>
      <c r="F270" s="6">
        <v>0</v>
      </c>
      <c r="G270" s="6">
        <v>0</v>
      </c>
      <c r="H270" s="6">
        <v>0</v>
      </c>
      <c r="I270" s="6">
        <v>0</v>
      </c>
      <c r="J270" s="6">
        <v>0</v>
      </c>
      <c r="K270" s="6">
        <v>0</v>
      </c>
      <c r="L270" s="6">
        <v>0</v>
      </c>
      <c r="M270" s="6">
        <v>0</v>
      </c>
      <c r="N270" s="6">
        <v>0</v>
      </c>
      <c r="O270" s="6">
        <v>0</v>
      </c>
      <c r="P270" s="6">
        <v>0.9</v>
      </c>
      <c r="Q270" s="6">
        <v>0.9</v>
      </c>
      <c r="R270" s="6">
        <v>1</v>
      </c>
    </row>
    <row r="271" spans="1:18">
      <c r="A271" s="4" t="s">
        <v>753</v>
      </c>
      <c r="B271" s="4" t="s">
        <v>749</v>
      </c>
      <c r="C271" s="4" t="s">
        <v>727</v>
      </c>
      <c r="D271" s="6">
        <v>0</v>
      </c>
      <c r="E271" s="6">
        <v>0</v>
      </c>
      <c r="F271" s="6">
        <v>0</v>
      </c>
      <c r="G271" s="6">
        <v>0</v>
      </c>
      <c r="H271" s="6">
        <v>0</v>
      </c>
      <c r="I271" s="6">
        <v>0</v>
      </c>
      <c r="J271" s="6">
        <v>0</v>
      </c>
      <c r="K271" s="6">
        <v>0</v>
      </c>
      <c r="L271" s="6">
        <v>0</v>
      </c>
      <c r="M271" s="6">
        <v>0</v>
      </c>
      <c r="N271" s="6">
        <v>0</v>
      </c>
      <c r="O271" s="6">
        <v>0</v>
      </c>
      <c r="P271" s="6">
        <v>6.3</v>
      </c>
      <c r="Q271" s="6">
        <v>6.4</v>
      </c>
      <c r="R271" s="6">
        <v>6.5</v>
      </c>
    </row>
    <row r="272" spans="1:18">
      <c r="A272" s="4" t="s">
        <v>753</v>
      </c>
      <c r="B272" s="4" t="s">
        <v>749</v>
      </c>
      <c r="C272" s="4" t="s">
        <v>728</v>
      </c>
      <c r="D272" s="6">
        <v>0</v>
      </c>
      <c r="E272" s="6">
        <v>0</v>
      </c>
      <c r="F272" s="6">
        <v>0</v>
      </c>
      <c r="G272" s="6">
        <v>0</v>
      </c>
      <c r="H272" s="6">
        <v>0</v>
      </c>
      <c r="I272" s="6">
        <v>0</v>
      </c>
      <c r="J272" s="6">
        <v>0</v>
      </c>
      <c r="K272" s="6">
        <v>0</v>
      </c>
      <c r="L272" s="6">
        <v>0</v>
      </c>
      <c r="M272" s="6">
        <v>0</v>
      </c>
      <c r="N272" s="6">
        <v>0</v>
      </c>
      <c r="O272" s="6">
        <v>0</v>
      </c>
      <c r="P272" s="6">
        <v>0.7</v>
      </c>
      <c r="Q272" s="6">
        <v>0.5</v>
      </c>
      <c r="R272" s="6">
        <v>0.5</v>
      </c>
    </row>
    <row r="273" spans="1:18">
      <c r="A273" s="4" t="s">
        <v>753</v>
      </c>
      <c r="B273" s="4" t="s">
        <v>749</v>
      </c>
      <c r="C273" s="4" t="s">
        <v>729</v>
      </c>
      <c r="D273" s="6">
        <v>0</v>
      </c>
      <c r="E273" s="6">
        <v>0</v>
      </c>
      <c r="F273" s="6">
        <v>0</v>
      </c>
      <c r="G273" s="7">
        <v>0</v>
      </c>
      <c r="H273" s="7">
        <v>0</v>
      </c>
      <c r="I273" s="7">
        <v>0</v>
      </c>
      <c r="J273" s="6">
        <v>0</v>
      </c>
      <c r="K273" s="6">
        <v>0</v>
      </c>
      <c r="L273" s="6">
        <v>0</v>
      </c>
      <c r="M273" s="6">
        <v>0</v>
      </c>
      <c r="N273" s="6">
        <v>0</v>
      </c>
      <c r="O273" s="6">
        <v>0</v>
      </c>
      <c r="P273" s="6" t="s">
        <v>748</v>
      </c>
      <c r="Q273" s="6" t="s">
        <v>748</v>
      </c>
      <c r="R273" s="6" t="s">
        <v>748</v>
      </c>
    </row>
    <row r="274" spans="1:18">
      <c r="A274" s="4" t="s">
        <v>753</v>
      </c>
      <c r="B274" s="4" t="s">
        <v>749</v>
      </c>
      <c r="C274" s="4" t="s">
        <v>730</v>
      </c>
      <c r="D274" s="6">
        <v>0</v>
      </c>
      <c r="E274" s="6">
        <v>0</v>
      </c>
      <c r="F274" s="6">
        <v>0</v>
      </c>
      <c r="G274" s="7">
        <v>0</v>
      </c>
      <c r="H274" s="7">
        <v>0</v>
      </c>
      <c r="I274" s="7">
        <v>0</v>
      </c>
      <c r="J274" s="6">
        <v>0</v>
      </c>
      <c r="K274" s="6">
        <v>0</v>
      </c>
      <c r="L274" s="6">
        <v>0</v>
      </c>
      <c r="M274" s="6">
        <v>0</v>
      </c>
      <c r="N274" s="6">
        <v>0</v>
      </c>
      <c r="O274" s="6">
        <v>0</v>
      </c>
      <c r="P274" s="6" t="s">
        <v>748</v>
      </c>
      <c r="Q274" s="6" t="s">
        <v>748</v>
      </c>
      <c r="R274" s="6" t="s">
        <v>748</v>
      </c>
    </row>
    <row r="275" spans="1:18">
      <c r="A275" s="4" t="s">
        <v>753</v>
      </c>
      <c r="B275" s="4" t="s">
        <v>749</v>
      </c>
      <c r="C275" s="4" t="s">
        <v>2</v>
      </c>
      <c r="D275" s="6">
        <v>0</v>
      </c>
      <c r="E275" s="6">
        <v>0</v>
      </c>
      <c r="F275" s="6">
        <v>0</v>
      </c>
      <c r="G275" s="7">
        <v>0</v>
      </c>
      <c r="H275" s="7">
        <v>0</v>
      </c>
      <c r="I275" s="7">
        <v>0</v>
      </c>
      <c r="J275" s="6">
        <v>0</v>
      </c>
      <c r="K275" s="6">
        <v>0</v>
      </c>
      <c r="L275" s="6">
        <v>0</v>
      </c>
      <c r="M275" s="6">
        <v>0</v>
      </c>
      <c r="N275" s="6">
        <v>0</v>
      </c>
      <c r="O275" s="6">
        <v>0</v>
      </c>
      <c r="P275" s="6" t="s">
        <v>748</v>
      </c>
      <c r="Q275" s="6" t="s">
        <v>748</v>
      </c>
      <c r="R275" s="6" t="s">
        <v>748</v>
      </c>
    </row>
    <row r="276" spans="1:18">
      <c r="A276" s="4" t="s">
        <v>753</v>
      </c>
      <c r="B276" s="4" t="s">
        <v>749</v>
      </c>
      <c r="C276" s="4" t="s">
        <v>731</v>
      </c>
      <c r="D276" s="6">
        <v>0</v>
      </c>
      <c r="E276" s="6">
        <v>0</v>
      </c>
      <c r="F276" s="6">
        <v>0</v>
      </c>
      <c r="G276" s="6">
        <v>0</v>
      </c>
      <c r="H276" s="6">
        <v>0</v>
      </c>
      <c r="I276" s="6">
        <v>0</v>
      </c>
      <c r="J276" s="6">
        <v>0</v>
      </c>
      <c r="K276" s="6">
        <v>0</v>
      </c>
      <c r="L276" s="6">
        <v>0</v>
      </c>
      <c r="M276" s="6">
        <v>0</v>
      </c>
      <c r="N276" s="6">
        <v>0</v>
      </c>
      <c r="O276" s="6">
        <v>0</v>
      </c>
      <c r="P276" s="6">
        <v>1.6</v>
      </c>
      <c r="Q276" s="6">
        <v>1.6</v>
      </c>
      <c r="R276" s="6">
        <v>1.7</v>
      </c>
    </row>
    <row r="277" spans="1:18">
      <c r="A277" s="4" t="s">
        <v>753</v>
      </c>
      <c r="B277" s="4" t="s">
        <v>749</v>
      </c>
      <c r="C277" s="4" t="s">
        <v>15</v>
      </c>
      <c r="D277" s="6">
        <v>0</v>
      </c>
      <c r="E277" s="6">
        <v>0</v>
      </c>
      <c r="F277" s="6">
        <v>0</v>
      </c>
      <c r="G277" s="6">
        <v>0</v>
      </c>
      <c r="H277" s="6">
        <v>0</v>
      </c>
      <c r="I277" s="6">
        <v>0</v>
      </c>
      <c r="J277" s="6">
        <v>0</v>
      </c>
      <c r="K277" s="6">
        <v>0</v>
      </c>
      <c r="L277" s="6">
        <v>0</v>
      </c>
      <c r="M277" s="6">
        <v>0</v>
      </c>
      <c r="N277" s="6">
        <v>0</v>
      </c>
      <c r="O277" s="6">
        <v>0</v>
      </c>
      <c r="P277" s="6">
        <v>19.3</v>
      </c>
      <c r="Q277" s="6">
        <v>19.600000000000001</v>
      </c>
      <c r="R277" s="6">
        <v>20.100000000000001</v>
      </c>
    </row>
    <row r="278" spans="1:18">
      <c r="A278" s="4" t="s">
        <v>753</v>
      </c>
      <c r="B278" s="4" t="s">
        <v>749</v>
      </c>
      <c r="C278" s="4" t="s">
        <v>732</v>
      </c>
      <c r="D278" s="6">
        <v>0</v>
      </c>
      <c r="E278" s="6">
        <v>0</v>
      </c>
      <c r="F278" s="6">
        <v>0</v>
      </c>
      <c r="G278" s="6">
        <v>0</v>
      </c>
      <c r="H278" s="6">
        <v>0</v>
      </c>
      <c r="I278" s="6">
        <v>0</v>
      </c>
      <c r="J278" s="6">
        <v>0</v>
      </c>
      <c r="K278" s="6">
        <v>0</v>
      </c>
      <c r="L278" s="6">
        <v>0</v>
      </c>
      <c r="M278" s="6">
        <v>0</v>
      </c>
      <c r="N278" s="6">
        <v>0</v>
      </c>
      <c r="O278" s="6">
        <v>0</v>
      </c>
      <c r="P278" s="6">
        <v>26.8</v>
      </c>
      <c r="Q278" s="6">
        <v>27.6</v>
      </c>
      <c r="R278" s="6">
        <v>28</v>
      </c>
    </row>
    <row r="279" spans="1:18">
      <c r="A279" s="4" t="s">
        <v>753</v>
      </c>
      <c r="B279" s="4" t="s">
        <v>749</v>
      </c>
      <c r="C279" s="4" t="s">
        <v>733</v>
      </c>
      <c r="D279" s="6">
        <v>0</v>
      </c>
      <c r="E279" s="6">
        <v>0</v>
      </c>
      <c r="F279" s="6">
        <v>0</v>
      </c>
      <c r="G279" s="6">
        <v>0</v>
      </c>
      <c r="H279" s="6">
        <v>0</v>
      </c>
      <c r="I279" s="6">
        <v>0</v>
      </c>
      <c r="J279" s="6">
        <v>0</v>
      </c>
      <c r="K279" s="6">
        <v>0</v>
      </c>
      <c r="L279" s="6">
        <v>0</v>
      </c>
      <c r="M279" s="6">
        <v>0</v>
      </c>
      <c r="N279" s="6">
        <v>0</v>
      </c>
      <c r="O279" s="6">
        <v>0</v>
      </c>
      <c r="P279" s="6">
        <v>0</v>
      </c>
      <c r="Q279" s="6">
        <v>0</v>
      </c>
      <c r="R279" s="6">
        <v>0</v>
      </c>
    </row>
    <row r="280" spans="1:18">
      <c r="A280" s="4" t="s">
        <v>753</v>
      </c>
      <c r="B280" s="4" t="s">
        <v>749</v>
      </c>
      <c r="C280" s="4" t="s">
        <v>734</v>
      </c>
      <c r="D280" s="6">
        <v>0</v>
      </c>
      <c r="E280" s="6">
        <v>0</v>
      </c>
      <c r="F280" s="6">
        <v>0</v>
      </c>
      <c r="G280" s="6">
        <v>0</v>
      </c>
      <c r="H280" s="6">
        <v>0</v>
      </c>
      <c r="I280" s="6">
        <v>0</v>
      </c>
      <c r="J280" s="6">
        <v>0</v>
      </c>
      <c r="K280" s="6">
        <v>0</v>
      </c>
      <c r="L280" s="6">
        <v>0</v>
      </c>
      <c r="M280" s="6">
        <v>0</v>
      </c>
      <c r="N280" s="6">
        <v>0</v>
      </c>
      <c r="O280" s="6">
        <v>0</v>
      </c>
      <c r="P280" s="6">
        <v>0.7</v>
      </c>
      <c r="Q280" s="6">
        <v>0.6</v>
      </c>
      <c r="R280" s="6">
        <v>1</v>
      </c>
    </row>
    <row r="281" spans="1:18">
      <c r="A281" s="4" t="s">
        <v>753</v>
      </c>
      <c r="B281" s="4" t="s">
        <v>749</v>
      </c>
      <c r="C281" s="4" t="s">
        <v>735</v>
      </c>
      <c r="D281" s="6">
        <v>0</v>
      </c>
      <c r="E281" s="6">
        <v>0</v>
      </c>
      <c r="F281" s="6">
        <v>0</v>
      </c>
      <c r="G281" s="6">
        <v>0</v>
      </c>
      <c r="H281" s="6">
        <v>0</v>
      </c>
      <c r="I281" s="6">
        <v>0</v>
      </c>
      <c r="J281" s="6">
        <v>0</v>
      </c>
      <c r="K281" s="6">
        <v>0</v>
      </c>
      <c r="L281" s="6">
        <v>0</v>
      </c>
      <c r="M281" s="6">
        <v>0</v>
      </c>
      <c r="N281" s="6">
        <v>0</v>
      </c>
      <c r="O281" s="6">
        <v>0</v>
      </c>
      <c r="P281" s="6">
        <v>6.2</v>
      </c>
      <c r="Q281" s="6">
        <v>6.1</v>
      </c>
      <c r="R281" s="6">
        <v>6.4</v>
      </c>
    </row>
    <row r="282" spans="1:18">
      <c r="A282" s="4" t="s">
        <v>753</v>
      </c>
      <c r="B282" s="4" t="s">
        <v>749</v>
      </c>
      <c r="C282" s="4" t="s">
        <v>96</v>
      </c>
      <c r="D282" s="6">
        <v>0</v>
      </c>
      <c r="E282" s="6">
        <v>0</v>
      </c>
      <c r="F282" s="6">
        <v>0</v>
      </c>
      <c r="G282" s="6">
        <v>0</v>
      </c>
      <c r="H282" s="6">
        <v>0</v>
      </c>
      <c r="I282" s="6">
        <v>0</v>
      </c>
      <c r="J282" s="6">
        <v>0</v>
      </c>
      <c r="K282" s="6">
        <v>0</v>
      </c>
      <c r="L282" s="6">
        <v>0</v>
      </c>
      <c r="M282" s="6">
        <v>0</v>
      </c>
      <c r="N282" s="6">
        <v>0</v>
      </c>
      <c r="O282" s="6">
        <v>0</v>
      </c>
      <c r="P282" s="6">
        <v>1.1000000000000001</v>
      </c>
      <c r="Q282" s="6">
        <v>1.1000000000000001</v>
      </c>
      <c r="R282" s="6">
        <v>1.1000000000000001</v>
      </c>
    </row>
    <row r="283" spans="1:18">
      <c r="A283" s="4" t="s">
        <v>753</v>
      </c>
      <c r="B283" s="4" t="s">
        <v>749</v>
      </c>
      <c r="C283" s="4" t="s">
        <v>111</v>
      </c>
      <c r="D283" s="6">
        <v>0</v>
      </c>
      <c r="E283" s="6">
        <v>0</v>
      </c>
      <c r="F283" s="6">
        <v>0</v>
      </c>
      <c r="G283" s="6">
        <v>0</v>
      </c>
      <c r="H283" s="6">
        <v>0</v>
      </c>
      <c r="I283" s="6">
        <v>0</v>
      </c>
      <c r="J283" s="6">
        <v>0</v>
      </c>
      <c r="K283" s="6">
        <v>0</v>
      </c>
      <c r="L283" s="6">
        <v>0</v>
      </c>
      <c r="M283" s="6">
        <v>0</v>
      </c>
      <c r="N283" s="6">
        <v>0</v>
      </c>
      <c r="O283" s="6">
        <v>0</v>
      </c>
      <c r="P283" s="6">
        <v>6</v>
      </c>
      <c r="Q283" s="6">
        <v>5.9</v>
      </c>
      <c r="R283" s="6">
        <v>7.7</v>
      </c>
    </row>
    <row r="284" spans="1:18">
      <c r="A284" s="4" t="s">
        <v>753</v>
      </c>
      <c r="B284" s="4" t="s">
        <v>749</v>
      </c>
      <c r="C284" s="4" t="s">
        <v>736</v>
      </c>
      <c r="D284" s="6">
        <v>0</v>
      </c>
      <c r="E284" s="6">
        <v>0</v>
      </c>
      <c r="F284" s="6">
        <v>0</v>
      </c>
      <c r="G284" s="7">
        <v>0</v>
      </c>
      <c r="H284" s="7">
        <v>0</v>
      </c>
      <c r="I284" s="7">
        <v>0</v>
      </c>
      <c r="J284" s="6">
        <v>0</v>
      </c>
      <c r="K284" s="6">
        <v>0</v>
      </c>
      <c r="L284" s="6">
        <v>0</v>
      </c>
      <c r="M284" s="6">
        <v>0</v>
      </c>
      <c r="N284" s="6">
        <v>0</v>
      </c>
      <c r="O284" s="6">
        <v>0</v>
      </c>
      <c r="P284" s="6" t="s">
        <v>748</v>
      </c>
      <c r="Q284" s="6" t="s">
        <v>748</v>
      </c>
      <c r="R284" s="6" t="s">
        <v>748</v>
      </c>
    </row>
    <row r="285" spans="1:18">
      <c r="A285" s="4" t="s">
        <v>753</v>
      </c>
      <c r="B285" s="4" t="s">
        <v>749</v>
      </c>
      <c r="C285" s="4" t="s">
        <v>737</v>
      </c>
      <c r="D285" s="6">
        <v>0</v>
      </c>
      <c r="E285" s="6">
        <v>0</v>
      </c>
      <c r="F285" s="6">
        <v>0</v>
      </c>
      <c r="G285" s="6">
        <v>0</v>
      </c>
      <c r="H285" s="6">
        <v>0</v>
      </c>
      <c r="I285" s="6">
        <v>0</v>
      </c>
      <c r="J285" s="6">
        <v>0</v>
      </c>
      <c r="K285" s="6">
        <v>0</v>
      </c>
      <c r="L285" s="6">
        <v>0</v>
      </c>
      <c r="M285" s="6">
        <v>0</v>
      </c>
      <c r="N285" s="6">
        <v>0</v>
      </c>
      <c r="O285" s="6">
        <v>0</v>
      </c>
      <c r="P285" s="6">
        <v>1.3</v>
      </c>
      <c r="Q285" s="6">
        <v>1.3</v>
      </c>
      <c r="R285" s="6">
        <v>1.3</v>
      </c>
    </row>
    <row r="286" spans="1:18">
      <c r="A286" s="4" t="s">
        <v>753</v>
      </c>
      <c r="B286" s="4" t="s">
        <v>749</v>
      </c>
      <c r="C286" s="4" t="s">
        <v>93</v>
      </c>
      <c r="D286" s="6">
        <v>0</v>
      </c>
      <c r="E286" s="6">
        <v>0</v>
      </c>
      <c r="F286" s="6">
        <v>0</v>
      </c>
      <c r="G286" s="6">
        <v>0</v>
      </c>
      <c r="H286" s="6">
        <v>0</v>
      </c>
      <c r="I286" s="6">
        <v>0</v>
      </c>
      <c r="J286" s="6">
        <v>0</v>
      </c>
      <c r="K286" s="6">
        <v>0</v>
      </c>
      <c r="L286" s="6">
        <v>0</v>
      </c>
      <c r="M286" s="6">
        <v>0</v>
      </c>
      <c r="N286" s="6">
        <v>0</v>
      </c>
      <c r="O286" s="6">
        <v>0</v>
      </c>
      <c r="P286" s="6">
        <v>2.1</v>
      </c>
      <c r="Q286" s="6">
        <v>2.1</v>
      </c>
      <c r="R286" s="6">
        <v>2.2000000000000002</v>
      </c>
    </row>
    <row r="287" spans="1:18">
      <c r="A287" s="4" t="s">
        <v>753</v>
      </c>
      <c r="B287" s="4" t="s">
        <v>749</v>
      </c>
      <c r="C287" s="4" t="s">
        <v>738</v>
      </c>
      <c r="D287" s="6">
        <v>0</v>
      </c>
      <c r="E287" s="6">
        <v>0</v>
      </c>
      <c r="F287" s="6">
        <v>0</v>
      </c>
      <c r="G287" s="6">
        <v>0</v>
      </c>
      <c r="H287" s="7">
        <v>0</v>
      </c>
      <c r="I287" s="7">
        <v>0</v>
      </c>
      <c r="J287" s="6">
        <v>0</v>
      </c>
      <c r="K287" s="6">
        <v>0</v>
      </c>
      <c r="L287" s="6">
        <v>0</v>
      </c>
      <c r="M287" s="6">
        <v>0</v>
      </c>
      <c r="N287" s="6">
        <v>0</v>
      </c>
      <c r="O287" s="6">
        <v>0</v>
      </c>
      <c r="P287" s="6">
        <v>0</v>
      </c>
      <c r="Q287" s="6" t="s">
        <v>748</v>
      </c>
      <c r="R287" s="6" t="s">
        <v>748</v>
      </c>
    </row>
    <row r="288" spans="1:18">
      <c r="A288" s="4" t="s">
        <v>753</v>
      </c>
      <c r="B288" s="4" t="s">
        <v>749</v>
      </c>
      <c r="C288" s="4" t="s">
        <v>739</v>
      </c>
      <c r="D288" s="6">
        <v>0</v>
      </c>
      <c r="E288" s="6">
        <v>0</v>
      </c>
      <c r="F288" s="6">
        <v>0</v>
      </c>
      <c r="G288" s="6">
        <v>0</v>
      </c>
      <c r="H288" s="6">
        <v>0</v>
      </c>
      <c r="I288" s="6">
        <v>0</v>
      </c>
      <c r="J288" s="6">
        <v>0</v>
      </c>
      <c r="K288" s="6">
        <v>0</v>
      </c>
      <c r="L288" s="6">
        <v>0</v>
      </c>
      <c r="M288" s="6">
        <v>0</v>
      </c>
      <c r="N288" s="6">
        <v>0</v>
      </c>
      <c r="O288" s="6">
        <v>0</v>
      </c>
      <c r="P288" s="6">
        <v>8.1999999999999993</v>
      </c>
      <c r="Q288" s="6">
        <v>8.3000000000000007</v>
      </c>
      <c r="R288" s="6">
        <v>8.6</v>
      </c>
    </row>
    <row r="289" spans="1:18">
      <c r="A289" s="4" t="s">
        <v>753</v>
      </c>
      <c r="B289" s="4" t="s">
        <v>749</v>
      </c>
      <c r="C289" s="4" t="s">
        <v>740</v>
      </c>
      <c r="D289" s="6">
        <v>0</v>
      </c>
      <c r="E289" s="6">
        <v>0</v>
      </c>
      <c r="F289" s="6">
        <v>0</v>
      </c>
      <c r="G289" s="6">
        <v>0</v>
      </c>
      <c r="H289" s="6">
        <v>0</v>
      </c>
      <c r="I289" s="6">
        <v>0</v>
      </c>
      <c r="J289" s="6">
        <v>0</v>
      </c>
      <c r="K289" s="6">
        <v>0</v>
      </c>
      <c r="L289" s="6">
        <v>0</v>
      </c>
      <c r="M289" s="6">
        <v>0</v>
      </c>
      <c r="N289" s="6">
        <v>0</v>
      </c>
      <c r="O289" s="6">
        <v>0</v>
      </c>
      <c r="P289" s="6">
        <v>7.5</v>
      </c>
      <c r="Q289" s="6">
        <v>7.7</v>
      </c>
      <c r="R289" s="6">
        <v>8.1999999999999993</v>
      </c>
    </row>
    <row r="290" spans="1:18">
      <c r="A290" s="4" t="s">
        <v>753</v>
      </c>
      <c r="B290" s="4" t="s">
        <v>749</v>
      </c>
      <c r="C290" s="4" t="s">
        <v>741</v>
      </c>
      <c r="D290" s="6">
        <v>0</v>
      </c>
      <c r="E290" s="6">
        <v>0</v>
      </c>
      <c r="F290" s="6">
        <v>0</v>
      </c>
      <c r="G290" s="6">
        <v>0</v>
      </c>
      <c r="H290" s="6">
        <v>0</v>
      </c>
      <c r="I290" s="6">
        <v>0</v>
      </c>
      <c r="J290" s="6">
        <v>0</v>
      </c>
      <c r="K290" s="6">
        <v>0</v>
      </c>
      <c r="L290" s="6">
        <v>0</v>
      </c>
      <c r="M290" s="6">
        <v>0</v>
      </c>
      <c r="N290" s="6">
        <v>0</v>
      </c>
      <c r="O290" s="6">
        <v>0</v>
      </c>
      <c r="P290" s="6">
        <v>12.1</v>
      </c>
      <c r="Q290" s="6">
        <v>12.5</v>
      </c>
      <c r="R290" s="6">
        <v>12.3</v>
      </c>
    </row>
    <row r="291" spans="1:18">
      <c r="A291" s="4" t="s">
        <v>753</v>
      </c>
      <c r="B291" s="4" t="s">
        <v>749</v>
      </c>
      <c r="C291" s="4" t="s">
        <v>85</v>
      </c>
      <c r="D291" s="6">
        <v>0</v>
      </c>
      <c r="E291" s="6">
        <v>0</v>
      </c>
      <c r="F291" s="6">
        <v>0</v>
      </c>
      <c r="G291" s="6">
        <v>0</v>
      </c>
      <c r="H291" s="6">
        <v>0</v>
      </c>
      <c r="I291" s="6">
        <v>0</v>
      </c>
      <c r="J291" s="6">
        <v>0</v>
      </c>
      <c r="K291" s="6">
        <v>0</v>
      </c>
      <c r="L291" s="6">
        <v>0</v>
      </c>
      <c r="M291" s="6">
        <v>0</v>
      </c>
      <c r="N291" s="6">
        <v>0</v>
      </c>
      <c r="O291" s="6">
        <v>0</v>
      </c>
      <c r="P291" s="6">
        <v>14.9</v>
      </c>
      <c r="Q291" s="6">
        <v>15</v>
      </c>
      <c r="R291" s="6">
        <v>15.3</v>
      </c>
    </row>
    <row r="292" spans="1:18">
      <c r="A292" s="4" t="s">
        <v>753</v>
      </c>
      <c r="B292" s="4" t="s">
        <v>749</v>
      </c>
      <c r="C292" s="4" t="s">
        <v>742</v>
      </c>
      <c r="D292" s="6">
        <v>0</v>
      </c>
      <c r="E292" s="6">
        <v>0</v>
      </c>
      <c r="F292" s="6">
        <v>0</v>
      </c>
      <c r="G292" s="6">
        <v>0</v>
      </c>
      <c r="H292" s="6">
        <v>0</v>
      </c>
      <c r="I292" s="6">
        <v>0</v>
      </c>
      <c r="J292" s="6">
        <v>0</v>
      </c>
      <c r="K292" s="6">
        <v>0</v>
      </c>
      <c r="L292" s="6">
        <v>0</v>
      </c>
      <c r="M292" s="6">
        <v>0</v>
      </c>
      <c r="N292" s="6">
        <v>0</v>
      </c>
      <c r="O292" s="6">
        <v>0</v>
      </c>
      <c r="P292" s="6">
        <v>46.7</v>
      </c>
      <c r="Q292" s="6">
        <v>47.3</v>
      </c>
      <c r="R292" s="6">
        <v>48.1</v>
      </c>
    </row>
    <row r="293" spans="1:18">
      <c r="A293" s="4" t="s">
        <v>753</v>
      </c>
      <c r="B293" s="4" t="s">
        <v>749</v>
      </c>
      <c r="C293" s="4" t="s">
        <v>743</v>
      </c>
      <c r="D293" s="6">
        <v>0</v>
      </c>
      <c r="E293" s="6">
        <v>0</v>
      </c>
      <c r="F293" s="6">
        <v>0</v>
      </c>
      <c r="G293" s="6">
        <v>0</v>
      </c>
      <c r="H293" s="6">
        <v>0</v>
      </c>
      <c r="I293" s="6">
        <v>0</v>
      </c>
      <c r="J293" s="6">
        <v>0</v>
      </c>
      <c r="K293" s="6">
        <v>0</v>
      </c>
      <c r="L293" s="6">
        <v>0</v>
      </c>
      <c r="M293" s="6">
        <v>0</v>
      </c>
      <c r="N293" s="6">
        <v>0</v>
      </c>
      <c r="O293" s="6">
        <v>0</v>
      </c>
      <c r="P293" s="6">
        <v>6</v>
      </c>
      <c r="Q293" s="6">
        <v>6.3</v>
      </c>
      <c r="R293" s="6">
        <v>6.7</v>
      </c>
    </row>
    <row r="294" spans="1:18">
      <c r="A294" s="4" t="s">
        <v>753</v>
      </c>
      <c r="B294" s="4" t="s">
        <v>749</v>
      </c>
      <c r="C294" s="4" t="s">
        <v>744</v>
      </c>
      <c r="D294" s="6">
        <v>0</v>
      </c>
      <c r="E294" s="6">
        <v>0</v>
      </c>
      <c r="F294" s="6">
        <v>0</v>
      </c>
      <c r="G294" s="6">
        <v>0</v>
      </c>
      <c r="H294" s="6">
        <v>0</v>
      </c>
      <c r="I294" s="6">
        <v>0</v>
      </c>
      <c r="J294" s="6">
        <v>0</v>
      </c>
      <c r="K294" s="6">
        <v>0</v>
      </c>
      <c r="L294" s="6">
        <v>0</v>
      </c>
      <c r="M294" s="6">
        <v>0</v>
      </c>
      <c r="N294" s="6">
        <v>0</v>
      </c>
      <c r="O294" s="6">
        <v>0</v>
      </c>
      <c r="P294" s="6">
        <v>0</v>
      </c>
      <c r="Q294" s="6">
        <v>0</v>
      </c>
      <c r="R294" s="6">
        <v>0</v>
      </c>
    </row>
    <row r="295" spans="1:18">
      <c r="A295" s="4" t="s">
        <v>753</v>
      </c>
      <c r="B295" s="4" t="s">
        <v>749</v>
      </c>
      <c r="C295" s="4" t="s">
        <v>745</v>
      </c>
      <c r="D295" s="6">
        <v>0</v>
      </c>
      <c r="E295" s="6">
        <v>0</v>
      </c>
      <c r="F295" s="6">
        <v>0</v>
      </c>
      <c r="G295" s="6">
        <v>0</v>
      </c>
      <c r="H295" s="6">
        <v>0</v>
      </c>
      <c r="I295" s="6">
        <v>0</v>
      </c>
      <c r="J295" s="6">
        <v>0</v>
      </c>
      <c r="K295" s="6">
        <v>0</v>
      </c>
      <c r="L295" s="6">
        <v>0</v>
      </c>
      <c r="M295" s="6">
        <v>0</v>
      </c>
      <c r="N295" s="6">
        <v>0</v>
      </c>
      <c r="O295" s="6">
        <v>0</v>
      </c>
      <c r="P295" s="6">
        <v>61.5</v>
      </c>
      <c r="Q295" s="6">
        <v>62.2</v>
      </c>
      <c r="R295" s="6">
        <v>62.9</v>
      </c>
    </row>
    <row r="296" spans="1:18">
      <c r="A296" s="4" t="s">
        <v>753</v>
      </c>
      <c r="B296" s="4" t="s">
        <v>749</v>
      </c>
      <c r="C296" s="4" t="s">
        <v>746</v>
      </c>
      <c r="D296" s="6">
        <v>0</v>
      </c>
      <c r="E296" s="6">
        <v>0</v>
      </c>
      <c r="F296" s="6">
        <v>0</v>
      </c>
      <c r="G296" s="6">
        <v>0</v>
      </c>
      <c r="H296" s="6">
        <v>0</v>
      </c>
      <c r="I296" s="6">
        <v>0</v>
      </c>
      <c r="J296" s="6">
        <v>0</v>
      </c>
      <c r="K296" s="6">
        <v>0</v>
      </c>
      <c r="L296" s="6">
        <v>0</v>
      </c>
      <c r="M296" s="6">
        <v>0</v>
      </c>
      <c r="N296" s="6">
        <v>0</v>
      </c>
      <c r="O296" s="6">
        <v>0</v>
      </c>
      <c r="P296" s="6">
        <v>17</v>
      </c>
      <c r="Q296" s="6">
        <v>17.399999999999999</v>
      </c>
      <c r="R296" s="6">
        <v>17.600000000000001</v>
      </c>
    </row>
    <row r="297" spans="1:18">
      <c r="A297" s="4" t="s">
        <v>753</v>
      </c>
      <c r="B297" s="4" t="s">
        <v>749</v>
      </c>
      <c r="C297" s="4" t="s">
        <v>747</v>
      </c>
      <c r="D297" s="6">
        <v>0</v>
      </c>
      <c r="E297" s="6">
        <v>0</v>
      </c>
      <c r="F297" s="6">
        <v>0</v>
      </c>
      <c r="G297" s="6">
        <v>0</v>
      </c>
      <c r="H297" s="6">
        <v>0</v>
      </c>
      <c r="I297" s="6">
        <v>0</v>
      </c>
      <c r="J297" s="6">
        <v>0</v>
      </c>
      <c r="K297" s="6">
        <v>0</v>
      </c>
      <c r="L297" s="6">
        <v>0</v>
      </c>
      <c r="M297" s="6">
        <v>0</v>
      </c>
      <c r="N297" s="6">
        <v>0</v>
      </c>
      <c r="O297" s="6">
        <v>0</v>
      </c>
      <c r="P297" s="6">
        <v>44.6</v>
      </c>
      <c r="Q297" s="6">
        <v>44.8</v>
      </c>
      <c r="R297" s="6">
        <v>45.3</v>
      </c>
    </row>
    <row r="298" spans="1:18">
      <c r="A298" s="4" t="s">
        <v>753</v>
      </c>
      <c r="B298" s="4" t="s">
        <v>750</v>
      </c>
      <c r="C298" s="4" t="s">
        <v>713</v>
      </c>
      <c r="D298" s="6">
        <v>104.9</v>
      </c>
      <c r="E298" s="6">
        <v>103.3</v>
      </c>
      <c r="F298" s="6">
        <v>104.4</v>
      </c>
      <c r="G298" s="6">
        <v>106.2</v>
      </c>
      <c r="H298" s="6">
        <v>108.2</v>
      </c>
      <c r="I298" s="6">
        <v>105.6</v>
      </c>
      <c r="J298" s="6">
        <v>108.1</v>
      </c>
      <c r="K298" s="6">
        <v>109.7</v>
      </c>
      <c r="L298" s="6">
        <v>110.3</v>
      </c>
      <c r="M298" s="6">
        <v>111.6</v>
      </c>
      <c r="N298" s="6">
        <v>111.8</v>
      </c>
      <c r="O298" s="6">
        <v>114</v>
      </c>
      <c r="P298" s="6">
        <v>0</v>
      </c>
      <c r="Q298" s="6">
        <v>0</v>
      </c>
      <c r="R298" s="6">
        <v>0</v>
      </c>
    </row>
    <row r="299" spans="1:18">
      <c r="A299" s="4" t="s">
        <v>753</v>
      </c>
      <c r="B299" s="4" t="s">
        <v>750</v>
      </c>
      <c r="C299" s="4" t="s">
        <v>715</v>
      </c>
      <c r="D299" s="6">
        <v>2</v>
      </c>
      <c r="E299" s="6">
        <v>2</v>
      </c>
      <c r="F299" s="6">
        <v>1.9</v>
      </c>
      <c r="G299" s="6">
        <v>1.9</v>
      </c>
      <c r="H299" s="6">
        <v>1.8</v>
      </c>
      <c r="I299" s="6">
        <v>1.7</v>
      </c>
      <c r="J299" s="6">
        <v>1.7</v>
      </c>
      <c r="K299" s="6">
        <v>1.9</v>
      </c>
      <c r="L299" s="6">
        <v>1.9</v>
      </c>
      <c r="M299" s="6">
        <v>2</v>
      </c>
      <c r="N299" s="6">
        <v>2</v>
      </c>
      <c r="O299" s="6">
        <v>1.9</v>
      </c>
      <c r="P299" s="6">
        <v>0</v>
      </c>
      <c r="Q299" s="6">
        <v>0</v>
      </c>
      <c r="R299" s="6">
        <v>0</v>
      </c>
    </row>
    <row r="300" spans="1:18">
      <c r="A300" s="4" t="s">
        <v>753</v>
      </c>
      <c r="B300" s="4" t="s">
        <v>750</v>
      </c>
      <c r="C300" s="4" t="s">
        <v>128</v>
      </c>
      <c r="D300" s="7" t="s">
        <v>748</v>
      </c>
      <c r="E300" s="7" t="s">
        <v>748</v>
      </c>
      <c r="F300" s="7" t="s">
        <v>748</v>
      </c>
      <c r="G300" s="6" t="s">
        <v>748</v>
      </c>
      <c r="H300" s="6" t="s">
        <v>748</v>
      </c>
      <c r="I300" s="6" t="s">
        <v>748</v>
      </c>
      <c r="J300" s="6" t="s">
        <v>748</v>
      </c>
      <c r="K300" s="6" t="s">
        <v>748</v>
      </c>
      <c r="L300" s="6" t="s">
        <v>748</v>
      </c>
      <c r="M300" s="6" t="s">
        <v>748</v>
      </c>
      <c r="N300" s="6" t="s">
        <v>748</v>
      </c>
      <c r="O300" s="6" t="s">
        <v>748</v>
      </c>
      <c r="P300" s="6">
        <v>0</v>
      </c>
      <c r="Q300" s="6">
        <v>0</v>
      </c>
      <c r="R300" s="6">
        <v>0</v>
      </c>
    </row>
    <row r="301" spans="1:18">
      <c r="A301" s="4" t="s">
        <v>753</v>
      </c>
      <c r="B301" s="4" t="s">
        <v>750</v>
      </c>
      <c r="C301" s="4" t="s">
        <v>716</v>
      </c>
      <c r="D301" s="6">
        <v>0.6</v>
      </c>
      <c r="E301" s="6">
        <v>0.3</v>
      </c>
      <c r="F301" s="6">
        <v>0.3</v>
      </c>
      <c r="G301" s="6">
        <v>0.3</v>
      </c>
      <c r="H301" s="6">
        <v>0.3</v>
      </c>
      <c r="I301" s="6">
        <v>0.3</v>
      </c>
      <c r="J301" s="6">
        <v>0.3</v>
      </c>
      <c r="K301" s="6">
        <v>0.3</v>
      </c>
      <c r="L301" s="6">
        <v>0.3</v>
      </c>
      <c r="M301" s="6">
        <v>0.2</v>
      </c>
      <c r="N301" s="6">
        <v>0.3</v>
      </c>
      <c r="O301" s="6">
        <v>0.3</v>
      </c>
      <c r="P301" s="6">
        <v>0</v>
      </c>
      <c r="Q301" s="6">
        <v>0</v>
      </c>
      <c r="R301" s="6">
        <v>0</v>
      </c>
    </row>
    <row r="302" spans="1:18">
      <c r="A302" s="4" t="s">
        <v>753</v>
      </c>
      <c r="B302" s="4" t="s">
        <v>750</v>
      </c>
      <c r="C302" s="4" t="s">
        <v>717</v>
      </c>
      <c r="D302" s="6">
        <v>0</v>
      </c>
      <c r="E302" s="7">
        <v>0</v>
      </c>
      <c r="F302" s="7">
        <v>0</v>
      </c>
      <c r="G302" s="6">
        <v>0</v>
      </c>
      <c r="H302" s="6">
        <v>0</v>
      </c>
      <c r="I302" s="6">
        <v>0</v>
      </c>
      <c r="J302" s="6">
        <v>0</v>
      </c>
      <c r="K302" s="6">
        <v>0</v>
      </c>
      <c r="L302" s="6">
        <v>0</v>
      </c>
      <c r="M302" s="6">
        <v>0</v>
      </c>
      <c r="N302" s="6" t="s">
        <v>748</v>
      </c>
      <c r="O302" s="6" t="s">
        <v>748</v>
      </c>
      <c r="P302" s="6">
        <v>0</v>
      </c>
      <c r="Q302" s="6">
        <v>0</v>
      </c>
      <c r="R302" s="6">
        <v>0</v>
      </c>
    </row>
    <row r="303" spans="1:18">
      <c r="A303" s="4" t="s">
        <v>753</v>
      </c>
      <c r="B303" s="4" t="s">
        <v>750</v>
      </c>
      <c r="C303" s="4" t="s">
        <v>718</v>
      </c>
      <c r="D303" s="6">
        <v>0</v>
      </c>
      <c r="E303" s="7">
        <v>0</v>
      </c>
      <c r="F303" s="7">
        <v>0</v>
      </c>
      <c r="G303" s="6">
        <v>0</v>
      </c>
      <c r="H303" s="6">
        <v>0</v>
      </c>
      <c r="I303" s="6">
        <v>0</v>
      </c>
      <c r="J303" s="6">
        <v>0</v>
      </c>
      <c r="K303" s="6">
        <v>0</v>
      </c>
      <c r="L303" s="6">
        <v>0</v>
      </c>
      <c r="M303" s="6">
        <v>0</v>
      </c>
      <c r="N303" s="6" t="s">
        <v>748</v>
      </c>
      <c r="O303" s="6" t="s">
        <v>748</v>
      </c>
      <c r="P303" s="6">
        <v>0</v>
      </c>
      <c r="Q303" s="6">
        <v>0</v>
      </c>
      <c r="R303" s="6">
        <v>0</v>
      </c>
    </row>
    <row r="304" spans="1:18">
      <c r="A304" s="4" t="s">
        <v>753</v>
      </c>
      <c r="B304" s="4" t="s">
        <v>750</v>
      </c>
      <c r="C304" s="4" t="s">
        <v>719</v>
      </c>
      <c r="D304" s="6">
        <v>0</v>
      </c>
      <c r="E304" s="7">
        <v>0</v>
      </c>
      <c r="F304" s="7">
        <v>0</v>
      </c>
      <c r="G304" s="6">
        <v>0</v>
      </c>
      <c r="H304" s="6">
        <v>0</v>
      </c>
      <c r="I304" s="6">
        <v>0</v>
      </c>
      <c r="J304" s="6">
        <v>0</v>
      </c>
      <c r="K304" s="6">
        <v>0</v>
      </c>
      <c r="L304" s="6">
        <v>0</v>
      </c>
      <c r="M304" s="6">
        <v>0</v>
      </c>
      <c r="N304" s="6" t="s">
        <v>748</v>
      </c>
      <c r="O304" s="6" t="s">
        <v>748</v>
      </c>
      <c r="P304" s="6">
        <v>0</v>
      </c>
      <c r="Q304" s="6">
        <v>0</v>
      </c>
      <c r="R304" s="6">
        <v>0</v>
      </c>
    </row>
    <row r="305" spans="1:18">
      <c r="A305" s="4" t="s">
        <v>753</v>
      </c>
      <c r="B305" s="4" t="s">
        <v>750</v>
      </c>
      <c r="C305" s="4" t="s">
        <v>3</v>
      </c>
      <c r="D305" s="6">
        <v>14.1</v>
      </c>
      <c r="E305" s="6">
        <v>13.7</v>
      </c>
      <c r="F305" s="6">
        <v>12.8</v>
      </c>
      <c r="G305" s="6">
        <v>12.9</v>
      </c>
      <c r="H305" s="6">
        <v>13</v>
      </c>
      <c r="I305" s="6">
        <v>12.9</v>
      </c>
      <c r="J305" s="6">
        <v>12.9</v>
      </c>
      <c r="K305" s="6">
        <v>12.6</v>
      </c>
      <c r="L305" s="6">
        <v>11.9</v>
      </c>
      <c r="M305" s="6">
        <v>11.5</v>
      </c>
      <c r="N305" s="6">
        <v>11.4</v>
      </c>
      <c r="O305" s="6">
        <v>11.7</v>
      </c>
      <c r="P305" s="6">
        <v>0</v>
      </c>
      <c r="Q305" s="6">
        <v>0</v>
      </c>
      <c r="R305" s="6">
        <v>0</v>
      </c>
    </row>
    <row r="306" spans="1:18">
      <c r="A306" s="4" t="s">
        <v>753</v>
      </c>
      <c r="B306" s="4" t="s">
        <v>750</v>
      </c>
      <c r="C306" s="4" t="s">
        <v>720</v>
      </c>
      <c r="D306" s="6">
        <v>2.6</v>
      </c>
      <c r="E306" s="6">
        <v>2.7</v>
      </c>
      <c r="F306" s="6">
        <v>2.8</v>
      </c>
      <c r="G306" s="6">
        <v>2.7</v>
      </c>
      <c r="H306" s="6">
        <v>2.7</v>
      </c>
      <c r="I306" s="6">
        <v>2.7</v>
      </c>
      <c r="J306" s="6">
        <v>2.7</v>
      </c>
      <c r="K306" s="6">
        <v>2.8</v>
      </c>
      <c r="L306" s="6">
        <v>2.7</v>
      </c>
      <c r="M306" s="6">
        <v>2.6</v>
      </c>
      <c r="N306" s="6">
        <v>2.6</v>
      </c>
      <c r="O306" s="6">
        <v>2.6</v>
      </c>
      <c r="P306" s="6">
        <v>0</v>
      </c>
      <c r="Q306" s="6">
        <v>0</v>
      </c>
      <c r="R306" s="6">
        <v>0</v>
      </c>
    </row>
    <row r="307" spans="1:18">
      <c r="A307" s="4" t="s">
        <v>753</v>
      </c>
      <c r="B307" s="4" t="s">
        <v>750</v>
      </c>
      <c r="C307" s="4" t="s">
        <v>721</v>
      </c>
      <c r="D307" s="6">
        <v>0.2</v>
      </c>
      <c r="E307" s="6">
        <v>0.1</v>
      </c>
      <c r="F307" s="6">
        <v>0.1</v>
      </c>
      <c r="G307" s="6">
        <v>0.1</v>
      </c>
      <c r="H307" s="6">
        <v>0.1</v>
      </c>
      <c r="I307" s="6">
        <v>0.1</v>
      </c>
      <c r="J307" s="6">
        <v>0.1</v>
      </c>
      <c r="K307" s="6">
        <v>0.1</v>
      </c>
      <c r="L307" s="6">
        <v>0.1</v>
      </c>
      <c r="M307" s="6">
        <v>0.1</v>
      </c>
      <c r="N307" s="6">
        <v>0.1</v>
      </c>
      <c r="O307" s="6">
        <v>0.1</v>
      </c>
      <c r="P307" s="6">
        <v>0</v>
      </c>
      <c r="Q307" s="6">
        <v>0</v>
      </c>
      <c r="R307" s="6">
        <v>0</v>
      </c>
    </row>
    <row r="308" spans="1:18">
      <c r="A308" s="4" t="s">
        <v>753</v>
      </c>
      <c r="B308" s="4" t="s">
        <v>750</v>
      </c>
      <c r="C308" s="4" t="s">
        <v>722</v>
      </c>
      <c r="D308" s="6">
        <v>0.9</v>
      </c>
      <c r="E308" s="6">
        <v>0.8</v>
      </c>
      <c r="F308" s="6">
        <v>0.8</v>
      </c>
      <c r="G308" s="6">
        <v>0.8</v>
      </c>
      <c r="H308" s="6">
        <v>0.8</v>
      </c>
      <c r="I308" s="6">
        <v>0.8</v>
      </c>
      <c r="J308" s="6">
        <v>0.8</v>
      </c>
      <c r="K308" s="6">
        <v>0.7</v>
      </c>
      <c r="L308" s="6">
        <v>0.7</v>
      </c>
      <c r="M308" s="6">
        <v>0.8</v>
      </c>
      <c r="N308" s="6">
        <v>0.7</v>
      </c>
      <c r="O308" s="6">
        <v>0.7</v>
      </c>
      <c r="P308" s="6">
        <v>0</v>
      </c>
      <c r="Q308" s="6">
        <v>0</v>
      </c>
      <c r="R308" s="6">
        <v>0</v>
      </c>
    </row>
    <row r="309" spans="1:18">
      <c r="A309" s="4" t="s">
        <v>753</v>
      </c>
      <c r="B309" s="4" t="s">
        <v>750</v>
      </c>
      <c r="C309" s="4" t="s">
        <v>723</v>
      </c>
      <c r="D309" s="6">
        <v>0.4</v>
      </c>
      <c r="E309" s="6">
        <v>0.3</v>
      </c>
      <c r="F309" s="6">
        <v>0.3</v>
      </c>
      <c r="G309" s="6">
        <v>0.3</v>
      </c>
      <c r="H309" s="6">
        <v>0.3</v>
      </c>
      <c r="I309" s="6">
        <v>0.3</v>
      </c>
      <c r="J309" s="6">
        <v>0.2</v>
      </c>
      <c r="K309" s="6">
        <v>0.2</v>
      </c>
      <c r="L309" s="6">
        <v>0.2</v>
      </c>
      <c r="M309" s="6">
        <v>0.2</v>
      </c>
      <c r="N309" s="6">
        <v>0.2</v>
      </c>
      <c r="O309" s="6">
        <v>0.2</v>
      </c>
      <c r="P309" s="6">
        <v>0</v>
      </c>
      <c r="Q309" s="6">
        <v>0</v>
      </c>
      <c r="R309" s="6">
        <v>0</v>
      </c>
    </row>
    <row r="310" spans="1:18">
      <c r="A310" s="4" t="s">
        <v>753</v>
      </c>
      <c r="B310" s="4" t="s">
        <v>750</v>
      </c>
      <c r="C310" s="4" t="s">
        <v>724</v>
      </c>
      <c r="D310" s="6">
        <v>1.8</v>
      </c>
      <c r="E310" s="6">
        <v>1.6</v>
      </c>
      <c r="F310" s="6">
        <v>1.6</v>
      </c>
      <c r="G310" s="6">
        <v>1.6</v>
      </c>
      <c r="H310" s="6">
        <v>1.6</v>
      </c>
      <c r="I310" s="6">
        <v>1.7</v>
      </c>
      <c r="J310" s="6">
        <v>1.6</v>
      </c>
      <c r="K310" s="6">
        <v>1.3</v>
      </c>
      <c r="L310" s="6">
        <v>1.4</v>
      </c>
      <c r="M310" s="6">
        <v>1.4</v>
      </c>
      <c r="N310" s="6">
        <v>1.3</v>
      </c>
      <c r="O310" s="6">
        <v>1.4</v>
      </c>
      <c r="P310" s="6">
        <v>0</v>
      </c>
      <c r="Q310" s="6">
        <v>0</v>
      </c>
      <c r="R310" s="6">
        <v>0</v>
      </c>
    </row>
    <row r="311" spans="1:18">
      <c r="A311" s="4" t="s">
        <v>753</v>
      </c>
      <c r="B311" s="4" t="s">
        <v>750</v>
      </c>
      <c r="C311" s="4" t="s">
        <v>725</v>
      </c>
      <c r="D311" s="6">
        <v>0.7</v>
      </c>
      <c r="E311" s="6">
        <v>0.7</v>
      </c>
      <c r="F311" s="6">
        <v>0.6</v>
      </c>
      <c r="G311" s="6">
        <v>0.6</v>
      </c>
      <c r="H311" s="6">
        <v>0.6</v>
      </c>
      <c r="I311" s="6">
        <v>0.6</v>
      </c>
      <c r="J311" s="6">
        <v>0.6</v>
      </c>
      <c r="K311" s="6">
        <v>0.6</v>
      </c>
      <c r="L311" s="6">
        <v>0.5</v>
      </c>
      <c r="M311" s="6">
        <v>0.6</v>
      </c>
      <c r="N311" s="6">
        <v>0.6</v>
      </c>
      <c r="O311" s="6">
        <v>0.7</v>
      </c>
      <c r="P311" s="6">
        <v>0</v>
      </c>
      <c r="Q311" s="6">
        <v>0</v>
      </c>
      <c r="R311" s="6">
        <v>0</v>
      </c>
    </row>
    <row r="312" spans="1:18">
      <c r="A312" s="4" t="s">
        <v>753</v>
      </c>
      <c r="B312" s="4" t="s">
        <v>750</v>
      </c>
      <c r="C312" s="4" t="s">
        <v>726</v>
      </c>
      <c r="D312" s="6">
        <v>0.7</v>
      </c>
      <c r="E312" s="6">
        <v>0.6</v>
      </c>
      <c r="F312" s="6">
        <v>0.5</v>
      </c>
      <c r="G312" s="6">
        <v>0.5</v>
      </c>
      <c r="H312" s="6">
        <v>0.5</v>
      </c>
      <c r="I312" s="6">
        <v>0.5</v>
      </c>
      <c r="J312" s="6">
        <v>0.5</v>
      </c>
      <c r="K312" s="6">
        <v>0.5</v>
      </c>
      <c r="L312" s="6">
        <v>0.5</v>
      </c>
      <c r="M312" s="6">
        <v>0.6</v>
      </c>
      <c r="N312" s="6">
        <v>0.6</v>
      </c>
      <c r="O312" s="6">
        <v>0.6</v>
      </c>
      <c r="P312" s="6">
        <v>0</v>
      </c>
      <c r="Q312" s="6">
        <v>0</v>
      </c>
      <c r="R312" s="6">
        <v>0</v>
      </c>
    </row>
    <row r="313" spans="1:18">
      <c r="A313" s="4" t="s">
        <v>753</v>
      </c>
      <c r="B313" s="4" t="s">
        <v>750</v>
      </c>
      <c r="C313" s="4" t="s">
        <v>727</v>
      </c>
      <c r="D313" s="6">
        <v>5.0999999999999996</v>
      </c>
      <c r="E313" s="6">
        <v>5</v>
      </c>
      <c r="F313" s="6">
        <v>4.5</v>
      </c>
      <c r="G313" s="6">
        <v>4.5999999999999996</v>
      </c>
      <c r="H313" s="6">
        <v>4.8</v>
      </c>
      <c r="I313" s="6">
        <v>4.8</v>
      </c>
      <c r="J313" s="6">
        <v>4.7</v>
      </c>
      <c r="K313" s="6">
        <v>4.7</v>
      </c>
      <c r="L313" s="6">
        <v>4.3</v>
      </c>
      <c r="M313" s="6">
        <v>3.9</v>
      </c>
      <c r="N313" s="6">
        <v>3.8</v>
      </c>
      <c r="O313" s="6">
        <v>4.0999999999999996</v>
      </c>
      <c r="P313" s="6">
        <v>0</v>
      </c>
      <c r="Q313" s="6">
        <v>0</v>
      </c>
      <c r="R313" s="6">
        <v>0</v>
      </c>
    </row>
    <row r="314" spans="1:18">
      <c r="A314" s="4" t="s">
        <v>753</v>
      </c>
      <c r="B314" s="4" t="s">
        <v>750</v>
      </c>
      <c r="C314" s="4" t="s">
        <v>728</v>
      </c>
      <c r="D314" s="6">
        <v>0.8</v>
      </c>
      <c r="E314" s="6">
        <v>0.7</v>
      </c>
      <c r="F314" s="6">
        <v>0.7</v>
      </c>
      <c r="G314" s="6">
        <v>0.7</v>
      </c>
      <c r="H314" s="6">
        <v>0.7</v>
      </c>
      <c r="I314" s="6">
        <v>0.6</v>
      </c>
      <c r="J314" s="6">
        <v>0.9</v>
      </c>
      <c r="K314" s="6">
        <v>0.8</v>
      </c>
      <c r="L314" s="6">
        <v>0.6</v>
      </c>
      <c r="M314" s="6">
        <v>0.6</v>
      </c>
      <c r="N314" s="6">
        <v>0.5</v>
      </c>
      <c r="O314" s="6">
        <v>0.5</v>
      </c>
      <c r="P314" s="6">
        <v>0</v>
      </c>
      <c r="Q314" s="6">
        <v>0</v>
      </c>
      <c r="R314" s="6">
        <v>0</v>
      </c>
    </row>
    <row r="315" spans="1:18">
      <c r="A315" s="4" t="s">
        <v>753</v>
      </c>
      <c r="B315" s="4" t="s">
        <v>750</v>
      </c>
      <c r="C315" s="4" t="s">
        <v>729</v>
      </c>
      <c r="D315" s="6">
        <v>0.6</v>
      </c>
      <c r="E315" s="6">
        <v>0.6</v>
      </c>
      <c r="F315" s="6">
        <v>0.5</v>
      </c>
      <c r="G315" s="6">
        <v>0.5</v>
      </c>
      <c r="H315" s="6">
        <v>0.5</v>
      </c>
      <c r="I315" s="6">
        <v>0.5</v>
      </c>
      <c r="J315" s="6">
        <v>0.4</v>
      </c>
      <c r="K315" s="6">
        <v>0.5</v>
      </c>
      <c r="L315" s="6">
        <v>0.5</v>
      </c>
      <c r="M315" s="6">
        <v>0.5</v>
      </c>
      <c r="N315" s="6">
        <v>0.4</v>
      </c>
      <c r="O315" s="6">
        <v>0.5</v>
      </c>
      <c r="P315" s="6">
        <v>0</v>
      </c>
      <c r="Q315" s="6">
        <v>0</v>
      </c>
      <c r="R315" s="6">
        <v>0</v>
      </c>
    </row>
    <row r="316" spans="1:18">
      <c r="A316" s="4" t="s">
        <v>753</v>
      </c>
      <c r="B316" s="4" t="s">
        <v>750</v>
      </c>
      <c r="C316" s="4" t="s">
        <v>730</v>
      </c>
      <c r="D316" s="6">
        <v>0.4</v>
      </c>
      <c r="E316" s="6">
        <v>0.5</v>
      </c>
      <c r="F316" s="6">
        <v>0.5</v>
      </c>
      <c r="G316" s="6">
        <v>0.5</v>
      </c>
      <c r="H316" s="6">
        <v>0.4</v>
      </c>
      <c r="I316" s="6">
        <v>0.4</v>
      </c>
      <c r="J316" s="6">
        <v>0.4</v>
      </c>
      <c r="K316" s="6">
        <v>0.4</v>
      </c>
      <c r="L316" s="6">
        <v>0.4</v>
      </c>
      <c r="M316" s="6">
        <v>0.4</v>
      </c>
      <c r="N316" s="6">
        <v>0.4</v>
      </c>
      <c r="O316" s="6">
        <v>0.4</v>
      </c>
      <c r="P316" s="6">
        <v>0</v>
      </c>
      <c r="Q316" s="6">
        <v>0</v>
      </c>
      <c r="R316" s="6">
        <v>0</v>
      </c>
    </row>
    <row r="317" spans="1:18">
      <c r="A317" s="4" t="s">
        <v>753</v>
      </c>
      <c r="B317" s="4" t="s">
        <v>750</v>
      </c>
      <c r="C317" s="4" t="s">
        <v>2</v>
      </c>
      <c r="D317" s="7" t="s">
        <v>748</v>
      </c>
      <c r="E317" s="7" t="s">
        <v>748</v>
      </c>
      <c r="F317" s="7" t="s">
        <v>748</v>
      </c>
      <c r="G317" s="6" t="s">
        <v>748</v>
      </c>
      <c r="H317" s="6" t="s">
        <v>748</v>
      </c>
      <c r="I317" s="6" t="s">
        <v>748</v>
      </c>
      <c r="J317" s="6" t="s">
        <v>748</v>
      </c>
      <c r="K317" s="6" t="s">
        <v>748</v>
      </c>
      <c r="L317" s="6" t="s">
        <v>748</v>
      </c>
      <c r="M317" s="6" t="s">
        <v>748</v>
      </c>
      <c r="N317" s="6" t="s">
        <v>748</v>
      </c>
      <c r="O317" s="6" t="s">
        <v>748</v>
      </c>
      <c r="P317" s="6">
        <v>0</v>
      </c>
      <c r="Q317" s="6">
        <v>0</v>
      </c>
      <c r="R317" s="6">
        <v>0</v>
      </c>
    </row>
    <row r="318" spans="1:18">
      <c r="A318" s="4" t="s">
        <v>753</v>
      </c>
      <c r="B318" s="4" t="s">
        <v>750</v>
      </c>
      <c r="C318" s="4" t="s">
        <v>731</v>
      </c>
      <c r="D318" s="6">
        <v>0.5</v>
      </c>
      <c r="E318" s="6">
        <v>0.6</v>
      </c>
      <c r="F318" s="6">
        <v>0.7</v>
      </c>
      <c r="G318" s="6">
        <v>0.7</v>
      </c>
      <c r="H318" s="6">
        <v>0.7</v>
      </c>
      <c r="I318" s="6">
        <v>0.7</v>
      </c>
      <c r="J318" s="6">
        <v>0.7</v>
      </c>
      <c r="K318" s="6">
        <v>0.7</v>
      </c>
      <c r="L318" s="6">
        <v>0.7</v>
      </c>
      <c r="M318" s="6">
        <v>0.7</v>
      </c>
      <c r="N318" s="6">
        <v>0.8</v>
      </c>
      <c r="O318" s="6">
        <v>0.9</v>
      </c>
      <c r="P318" s="6">
        <v>0</v>
      </c>
      <c r="Q318" s="6">
        <v>0</v>
      </c>
      <c r="R318" s="6">
        <v>0</v>
      </c>
    </row>
    <row r="319" spans="1:18">
      <c r="A319" s="4" t="s">
        <v>753</v>
      </c>
      <c r="B319" s="4" t="s">
        <v>750</v>
      </c>
      <c r="C319" s="4" t="s">
        <v>15</v>
      </c>
      <c r="D319" s="6">
        <v>9.4</v>
      </c>
      <c r="E319" s="6">
        <v>8.5</v>
      </c>
      <c r="F319" s="6">
        <v>8.4</v>
      </c>
      <c r="G319" s="6">
        <v>8.6999999999999993</v>
      </c>
      <c r="H319" s="6">
        <v>9.1999999999999993</v>
      </c>
      <c r="I319" s="6">
        <v>9.5</v>
      </c>
      <c r="J319" s="6">
        <v>9.8000000000000007</v>
      </c>
      <c r="K319" s="6">
        <v>9.9</v>
      </c>
      <c r="L319" s="6">
        <v>10.199999999999999</v>
      </c>
      <c r="M319" s="6">
        <v>10.5</v>
      </c>
      <c r="N319" s="6">
        <v>11.3</v>
      </c>
      <c r="O319" s="6">
        <v>11.7</v>
      </c>
      <c r="P319" s="6">
        <v>0</v>
      </c>
      <c r="Q319" s="6">
        <v>0</v>
      </c>
      <c r="R319" s="6">
        <v>0</v>
      </c>
    </row>
    <row r="320" spans="1:18">
      <c r="A320" s="4" t="s">
        <v>753</v>
      </c>
      <c r="B320" s="4" t="s">
        <v>750</v>
      </c>
      <c r="C320" s="4" t="s">
        <v>732</v>
      </c>
      <c r="D320" s="6">
        <v>17.3</v>
      </c>
      <c r="E320" s="6">
        <v>17</v>
      </c>
      <c r="F320" s="6">
        <v>16.8</v>
      </c>
      <c r="G320" s="6">
        <v>16.7</v>
      </c>
      <c r="H320" s="6">
        <v>16.899999999999999</v>
      </c>
      <c r="I320" s="6">
        <v>16.7</v>
      </c>
      <c r="J320" s="6">
        <v>16.7</v>
      </c>
      <c r="K320" s="6">
        <v>16.8</v>
      </c>
      <c r="L320" s="6">
        <v>16.8</v>
      </c>
      <c r="M320" s="6">
        <v>16.8</v>
      </c>
      <c r="N320" s="6">
        <v>15.9</v>
      </c>
      <c r="O320" s="6">
        <v>16.399999999999999</v>
      </c>
      <c r="P320" s="6">
        <v>0</v>
      </c>
      <c r="Q320" s="6">
        <v>0</v>
      </c>
      <c r="R320" s="6">
        <v>0</v>
      </c>
    </row>
    <row r="321" spans="1:18">
      <c r="A321" s="4" t="s">
        <v>753</v>
      </c>
      <c r="B321" s="4" t="s">
        <v>750</v>
      </c>
      <c r="C321" s="4" t="s">
        <v>733</v>
      </c>
      <c r="D321" s="6">
        <v>0</v>
      </c>
      <c r="E321" s="6">
        <v>0</v>
      </c>
      <c r="F321" s="6">
        <v>0</v>
      </c>
      <c r="G321" s="6">
        <v>0</v>
      </c>
      <c r="H321" s="6">
        <v>0</v>
      </c>
      <c r="I321" s="6">
        <v>0</v>
      </c>
      <c r="J321" s="6">
        <v>0</v>
      </c>
      <c r="K321" s="6">
        <v>0</v>
      </c>
      <c r="L321" s="6">
        <v>0</v>
      </c>
      <c r="M321" s="6">
        <v>0</v>
      </c>
      <c r="N321" s="6">
        <v>0</v>
      </c>
      <c r="O321" s="6">
        <v>0</v>
      </c>
      <c r="P321" s="6">
        <v>0</v>
      </c>
      <c r="Q321" s="6">
        <v>0</v>
      </c>
      <c r="R321" s="6">
        <v>0</v>
      </c>
    </row>
    <row r="322" spans="1:18">
      <c r="A322" s="4" t="s">
        <v>753</v>
      </c>
      <c r="B322" s="4" t="s">
        <v>750</v>
      </c>
      <c r="C322" s="4" t="s">
        <v>734</v>
      </c>
      <c r="D322" s="6">
        <v>0.8</v>
      </c>
      <c r="E322" s="6">
        <v>0.8</v>
      </c>
      <c r="F322" s="6">
        <v>3.4</v>
      </c>
      <c r="G322" s="6">
        <v>3.9</v>
      </c>
      <c r="H322" s="6">
        <v>4.0999999999999996</v>
      </c>
      <c r="I322" s="6">
        <v>1.1000000000000001</v>
      </c>
      <c r="J322" s="6">
        <v>1.4</v>
      </c>
      <c r="K322" s="6">
        <v>1.5</v>
      </c>
      <c r="L322" s="6">
        <v>1.6</v>
      </c>
      <c r="M322" s="6">
        <v>1.6</v>
      </c>
      <c r="N322" s="6">
        <v>1</v>
      </c>
      <c r="O322" s="6">
        <v>1.1000000000000001</v>
      </c>
      <c r="P322" s="6">
        <v>0</v>
      </c>
      <c r="Q322" s="6">
        <v>0</v>
      </c>
      <c r="R322" s="6">
        <v>0</v>
      </c>
    </row>
    <row r="323" spans="1:18">
      <c r="A323" s="4" t="s">
        <v>753</v>
      </c>
      <c r="B323" s="4" t="s">
        <v>750</v>
      </c>
      <c r="C323" s="4" t="s">
        <v>735</v>
      </c>
      <c r="D323" s="6">
        <v>3.5</v>
      </c>
      <c r="E323" s="6">
        <v>3.5</v>
      </c>
      <c r="F323" s="6">
        <v>3.4</v>
      </c>
      <c r="G323" s="6">
        <v>3.3</v>
      </c>
      <c r="H323" s="6">
        <v>3.3</v>
      </c>
      <c r="I323" s="6">
        <v>3.3</v>
      </c>
      <c r="J323" s="6">
        <v>3.4</v>
      </c>
      <c r="K323" s="6">
        <v>3.6</v>
      </c>
      <c r="L323" s="6">
        <v>3.6</v>
      </c>
      <c r="M323" s="6">
        <v>3.7</v>
      </c>
      <c r="N323" s="6">
        <v>3.8</v>
      </c>
      <c r="O323" s="6">
        <v>3.7</v>
      </c>
      <c r="P323" s="6">
        <v>0</v>
      </c>
      <c r="Q323" s="6">
        <v>0</v>
      </c>
      <c r="R323" s="6">
        <v>0</v>
      </c>
    </row>
    <row r="324" spans="1:18">
      <c r="A324" s="4" t="s">
        <v>753</v>
      </c>
      <c r="B324" s="4" t="s">
        <v>750</v>
      </c>
      <c r="C324" s="4" t="s">
        <v>96</v>
      </c>
      <c r="D324" s="6">
        <v>1.1000000000000001</v>
      </c>
      <c r="E324" s="6">
        <v>1.1000000000000001</v>
      </c>
      <c r="F324" s="6">
        <v>1</v>
      </c>
      <c r="G324" s="6">
        <v>1</v>
      </c>
      <c r="H324" s="6">
        <v>1</v>
      </c>
      <c r="I324" s="6">
        <v>1</v>
      </c>
      <c r="J324" s="6">
        <v>0.9</v>
      </c>
      <c r="K324" s="6">
        <v>1</v>
      </c>
      <c r="L324" s="6">
        <v>1</v>
      </c>
      <c r="M324" s="6">
        <v>0.9</v>
      </c>
      <c r="N324" s="6">
        <v>0.9</v>
      </c>
      <c r="O324" s="6">
        <v>0.7</v>
      </c>
      <c r="P324" s="6">
        <v>0</v>
      </c>
      <c r="Q324" s="6">
        <v>0</v>
      </c>
      <c r="R324" s="6">
        <v>0</v>
      </c>
    </row>
    <row r="325" spans="1:18">
      <c r="A325" s="4" t="s">
        <v>753</v>
      </c>
      <c r="B325" s="4" t="s">
        <v>750</v>
      </c>
      <c r="C325" s="4" t="s">
        <v>111</v>
      </c>
      <c r="D325" s="6">
        <v>3.1</v>
      </c>
      <c r="E325" s="6">
        <v>2.8</v>
      </c>
      <c r="F325" s="6">
        <v>2.9</v>
      </c>
      <c r="G325" s="6">
        <v>2.9</v>
      </c>
      <c r="H325" s="6">
        <v>2.9</v>
      </c>
      <c r="I325" s="6">
        <v>3.1</v>
      </c>
      <c r="J325" s="6">
        <v>3.1</v>
      </c>
      <c r="K325" s="6">
        <v>3.2</v>
      </c>
      <c r="L325" s="6">
        <v>3.3</v>
      </c>
      <c r="M325" s="6">
        <v>3.4</v>
      </c>
      <c r="N325" s="6">
        <v>3.6</v>
      </c>
      <c r="O325" s="6">
        <v>3.8</v>
      </c>
      <c r="P325" s="6">
        <v>0</v>
      </c>
      <c r="Q325" s="6">
        <v>0</v>
      </c>
      <c r="R325" s="6">
        <v>0</v>
      </c>
    </row>
    <row r="326" spans="1:18">
      <c r="A326" s="4" t="s">
        <v>753</v>
      </c>
      <c r="B326" s="4" t="s">
        <v>750</v>
      </c>
      <c r="C326" s="4" t="s">
        <v>736</v>
      </c>
      <c r="D326" s="6">
        <v>2.1</v>
      </c>
      <c r="E326" s="6">
        <v>2.1</v>
      </c>
      <c r="F326" s="6">
        <v>2.2000000000000002</v>
      </c>
      <c r="G326" s="6">
        <v>2.2999999999999998</v>
      </c>
      <c r="H326" s="6">
        <v>2.2999999999999998</v>
      </c>
      <c r="I326" s="6">
        <v>2.2999999999999998</v>
      </c>
      <c r="J326" s="6">
        <v>2.2999999999999998</v>
      </c>
      <c r="K326" s="6">
        <v>2.5</v>
      </c>
      <c r="L326" s="6">
        <v>2.7</v>
      </c>
      <c r="M326" s="6">
        <v>2.8</v>
      </c>
      <c r="N326" s="6">
        <v>2.8</v>
      </c>
      <c r="O326" s="6">
        <v>2.9</v>
      </c>
      <c r="P326" s="6">
        <v>0</v>
      </c>
      <c r="Q326" s="6">
        <v>0</v>
      </c>
      <c r="R326" s="6">
        <v>0</v>
      </c>
    </row>
    <row r="327" spans="1:18">
      <c r="A327" s="4" t="s">
        <v>753</v>
      </c>
      <c r="B327" s="4" t="s">
        <v>750</v>
      </c>
      <c r="C327" s="4" t="s">
        <v>737</v>
      </c>
      <c r="D327" s="6">
        <v>1.5</v>
      </c>
      <c r="E327" s="6">
        <v>1.5</v>
      </c>
      <c r="F327" s="6">
        <v>1</v>
      </c>
      <c r="G327" s="6">
        <v>0.9</v>
      </c>
      <c r="H327" s="6">
        <v>0.8</v>
      </c>
      <c r="I327" s="6">
        <v>0.9</v>
      </c>
      <c r="J327" s="6">
        <v>0.9</v>
      </c>
      <c r="K327" s="6">
        <v>0.8</v>
      </c>
      <c r="L327" s="6">
        <v>0.8</v>
      </c>
      <c r="M327" s="6">
        <v>0.7</v>
      </c>
      <c r="N327" s="6">
        <v>0.7</v>
      </c>
      <c r="O327" s="6">
        <v>0.7</v>
      </c>
      <c r="P327" s="6">
        <v>0</v>
      </c>
      <c r="Q327" s="6">
        <v>0</v>
      </c>
      <c r="R327" s="6">
        <v>0</v>
      </c>
    </row>
    <row r="328" spans="1:18">
      <c r="A328" s="4" t="s">
        <v>753</v>
      </c>
      <c r="B328" s="4" t="s">
        <v>750</v>
      </c>
      <c r="C328" s="4" t="s">
        <v>93</v>
      </c>
      <c r="D328" s="6">
        <v>1.2</v>
      </c>
      <c r="E328" s="6">
        <v>1.2</v>
      </c>
      <c r="F328" s="6">
        <v>1.2</v>
      </c>
      <c r="G328" s="6">
        <v>1.2</v>
      </c>
      <c r="H328" s="6">
        <v>1.2</v>
      </c>
      <c r="I328" s="6">
        <v>1.2</v>
      </c>
      <c r="J328" s="6">
        <v>1.3</v>
      </c>
      <c r="K328" s="6">
        <v>1.2</v>
      </c>
      <c r="L328" s="6">
        <v>1.3</v>
      </c>
      <c r="M328" s="6">
        <v>1.3</v>
      </c>
      <c r="N328" s="6">
        <v>1.3</v>
      </c>
      <c r="O328" s="6">
        <v>1.4</v>
      </c>
      <c r="P328" s="6">
        <v>0</v>
      </c>
      <c r="Q328" s="6">
        <v>0</v>
      </c>
      <c r="R328" s="6">
        <v>0</v>
      </c>
    </row>
    <row r="329" spans="1:18">
      <c r="A329" s="4" t="s">
        <v>753</v>
      </c>
      <c r="B329" s="4" t="s">
        <v>750</v>
      </c>
      <c r="C329" s="4" t="s">
        <v>738</v>
      </c>
      <c r="D329" s="7" t="s">
        <v>748</v>
      </c>
      <c r="E329" s="7" t="s">
        <v>748</v>
      </c>
      <c r="F329" s="7" t="s">
        <v>748</v>
      </c>
      <c r="G329" s="6" t="s">
        <v>748</v>
      </c>
      <c r="H329" s="6" t="s">
        <v>748</v>
      </c>
      <c r="I329" s="6" t="s">
        <v>748</v>
      </c>
      <c r="J329" s="6" t="s">
        <v>748</v>
      </c>
      <c r="K329" s="6" t="s">
        <v>748</v>
      </c>
      <c r="L329" s="6" t="s">
        <v>748</v>
      </c>
      <c r="M329" s="6" t="s">
        <v>748</v>
      </c>
      <c r="N329" s="6" t="s">
        <v>748</v>
      </c>
      <c r="O329" s="6" t="s">
        <v>748</v>
      </c>
      <c r="P329" s="6">
        <v>0</v>
      </c>
      <c r="Q329" s="6">
        <v>0</v>
      </c>
      <c r="R329" s="6">
        <v>0</v>
      </c>
    </row>
    <row r="330" spans="1:18">
      <c r="A330" s="4" t="s">
        <v>753</v>
      </c>
      <c r="B330" s="4" t="s">
        <v>750</v>
      </c>
      <c r="C330" s="4" t="s">
        <v>739</v>
      </c>
      <c r="D330" s="6">
        <v>4.5</v>
      </c>
      <c r="E330" s="6">
        <v>4.5999999999999996</v>
      </c>
      <c r="F330" s="6">
        <v>4.4000000000000004</v>
      </c>
      <c r="G330" s="6">
        <v>4.4000000000000004</v>
      </c>
      <c r="H330" s="6">
        <v>4.5999999999999996</v>
      </c>
      <c r="I330" s="6">
        <v>4.9000000000000004</v>
      </c>
      <c r="J330" s="6">
        <v>4.7</v>
      </c>
      <c r="K330" s="6">
        <v>4.7</v>
      </c>
      <c r="L330" s="6">
        <v>4.7</v>
      </c>
      <c r="M330" s="6">
        <v>5.0999999999999996</v>
      </c>
      <c r="N330" s="6">
        <v>4.9000000000000004</v>
      </c>
      <c r="O330" s="6">
        <v>5.3</v>
      </c>
      <c r="P330" s="6">
        <v>0</v>
      </c>
      <c r="Q330" s="6">
        <v>0</v>
      </c>
      <c r="R330" s="6">
        <v>0</v>
      </c>
    </row>
    <row r="331" spans="1:18">
      <c r="A331" s="4" t="s">
        <v>753</v>
      </c>
      <c r="B331" s="4" t="s">
        <v>750</v>
      </c>
      <c r="C331" s="4" t="s">
        <v>740</v>
      </c>
      <c r="D331" s="6">
        <v>4.4000000000000004</v>
      </c>
      <c r="E331" s="6">
        <v>3.9</v>
      </c>
      <c r="F331" s="6">
        <v>4.0999999999999996</v>
      </c>
      <c r="G331" s="6">
        <v>4.3</v>
      </c>
      <c r="H331" s="6">
        <v>4.3</v>
      </c>
      <c r="I331" s="6">
        <v>4.4000000000000004</v>
      </c>
      <c r="J331" s="6">
        <v>4.5</v>
      </c>
      <c r="K331" s="6">
        <v>4.4000000000000004</v>
      </c>
      <c r="L331" s="6">
        <v>4.5999999999999996</v>
      </c>
      <c r="M331" s="6">
        <v>4.5999999999999996</v>
      </c>
      <c r="N331" s="6">
        <v>5</v>
      </c>
      <c r="O331" s="6">
        <v>5</v>
      </c>
      <c r="P331" s="6">
        <v>0</v>
      </c>
      <c r="Q331" s="6">
        <v>0</v>
      </c>
      <c r="R331" s="6">
        <v>0</v>
      </c>
    </row>
    <row r="332" spans="1:18">
      <c r="A332" s="4" t="s">
        <v>753</v>
      </c>
      <c r="B332" s="4" t="s">
        <v>750</v>
      </c>
      <c r="C332" s="4" t="s">
        <v>741</v>
      </c>
      <c r="D332" s="6">
        <v>5.9</v>
      </c>
      <c r="E332" s="6">
        <v>6.1</v>
      </c>
      <c r="F332" s="6">
        <v>6.1</v>
      </c>
      <c r="G332" s="6">
        <v>6.3</v>
      </c>
      <c r="H332" s="6">
        <v>6.3</v>
      </c>
      <c r="I332" s="6">
        <v>6.1</v>
      </c>
      <c r="J332" s="6">
        <v>6.7</v>
      </c>
      <c r="K332" s="6">
        <v>7</v>
      </c>
      <c r="L332" s="6">
        <v>7</v>
      </c>
      <c r="M332" s="6">
        <v>7.2</v>
      </c>
      <c r="N332" s="6">
        <v>7.4</v>
      </c>
      <c r="O332" s="6">
        <v>7.3</v>
      </c>
      <c r="P332" s="6">
        <v>0</v>
      </c>
      <c r="Q332" s="6">
        <v>0</v>
      </c>
      <c r="R332" s="6">
        <v>0</v>
      </c>
    </row>
    <row r="333" spans="1:18">
      <c r="A333" s="4" t="s">
        <v>753</v>
      </c>
      <c r="B333" s="4" t="s">
        <v>750</v>
      </c>
      <c r="C333" s="4" t="s">
        <v>85</v>
      </c>
      <c r="D333" s="6">
        <v>7.8</v>
      </c>
      <c r="E333" s="6">
        <v>8</v>
      </c>
      <c r="F333" s="6">
        <v>8</v>
      </c>
      <c r="G333" s="6">
        <v>8.1</v>
      </c>
      <c r="H333" s="6">
        <v>8.1999999999999993</v>
      </c>
      <c r="I333" s="6">
        <v>8.3000000000000007</v>
      </c>
      <c r="J333" s="6">
        <v>8.1999999999999993</v>
      </c>
      <c r="K333" s="6">
        <v>8.4</v>
      </c>
      <c r="L333" s="6">
        <v>8.5</v>
      </c>
      <c r="M333" s="6">
        <v>8.5</v>
      </c>
      <c r="N333" s="6">
        <v>8.4</v>
      </c>
      <c r="O333" s="6">
        <v>8.6</v>
      </c>
      <c r="P333" s="6">
        <v>0</v>
      </c>
      <c r="Q333" s="6">
        <v>0</v>
      </c>
      <c r="R333" s="6">
        <v>0</v>
      </c>
    </row>
    <row r="334" spans="1:18">
      <c r="A334" s="4" t="s">
        <v>753</v>
      </c>
      <c r="B334" s="4" t="s">
        <v>750</v>
      </c>
      <c r="C334" s="4" t="s">
        <v>742</v>
      </c>
      <c r="D334" s="6">
        <v>21.7</v>
      </c>
      <c r="E334" s="6">
        <v>22.1</v>
      </c>
      <c r="F334" s="6">
        <v>22.6</v>
      </c>
      <c r="G334" s="6">
        <v>23.4</v>
      </c>
      <c r="H334" s="6">
        <v>23.7</v>
      </c>
      <c r="I334" s="6">
        <v>23.9</v>
      </c>
      <c r="J334" s="6">
        <v>25.2</v>
      </c>
      <c r="K334" s="6">
        <v>25.5</v>
      </c>
      <c r="L334" s="6">
        <v>26</v>
      </c>
      <c r="M334" s="6">
        <v>26.3</v>
      </c>
      <c r="N334" s="6">
        <v>26.2</v>
      </c>
      <c r="O334" s="6">
        <v>26.5</v>
      </c>
      <c r="P334" s="6">
        <v>0</v>
      </c>
      <c r="Q334" s="6">
        <v>0</v>
      </c>
      <c r="R334" s="6">
        <v>0</v>
      </c>
    </row>
    <row r="335" spans="1:18">
      <c r="A335" s="4" t="s">
        <v>753</v>
      </c>
      <c r="B335" s="4" t="s">
        <v>750</v>
      </c>
      <c r="C335" s="4" t="s">
        <v>743</v>
      </c>
      <c r="D335" s="6">
        <v>3</v>
      </c>
      <c r="E335" s="6">
        <v>3.1</v>
      </c>
      <c r="F335" s="6">
        <v>3.1</v>
      </c>
      <c r="G335" s="6">
        <v>3.1</v>
      </c>
      <c r="H335" s="6">
        <v>3.1</v>
      </c>
      <c r="I335" s="6">
        <v>3</v>
      </c>
      <c r="J335" s="6">
        <v>3.1</v>
      </c>
      <c r="K335" s="6">
        <v>3.4</v>
      </c>
      <c r="L335" s="6">
        <v>3.4</v>
      </c>
      <c r="M335" s="6">
        <v>3.6</v>
      </c>
      <c r="N335" s="6">
        <v>3.7</v>
      </c>
      <c r="O335" s="6">
        <v>3.6</v>
      </c>
      <c r="P335" s="6">
        <v>0</v>
      </c>
      <c r="Q335" s="6">
        <v>0</v>
      </c>
      <c r="R335" s="6">
        <v>0</v>
      </c>
    </row>
    <row r="336" spans="1:18">
      <c r="A336" s="4" t="s">
        <v>753</v>
      </c>
      <c r="B336" s="4" t="s">
        <v>750</v>
      </c>
      <c r="C336" s="4" t="s">
        <v>744</v>
      </c>
      <c r="D336" s="6">
        <v>0</v>
      </c>
      <c r="E336" s="6">
        <v>0</v>
      </c>
      <c r="F336" s="6">
        <v>0</v>
      </c>
      <c r="G336" s="6">
        <v>0</v>
      </c>
      <c r="H336" s="6">
        <v>0</v>
      </c>
      <c r="I336" s="6">
        <v>0</v>
      </c>
      <c r="J336" s="6">
        <v>0</v>
      </c>
      <c r="K336" s="6">
        <v>0</v>
      </c>
      <c r="L336" s="6">
        <v>0</v>
      </c>
      <c r="M336" s="6">
        <v>0</v>
      </c>
      <c r="N336" s="6">
        <v>0</v>
      </c>
      <c r="O336" s="6">
        <v>0</v>
      </c>
      <c r="P336" s="6">
        <v>0</v>
      </c>
      <c r="Q336" s="6">
        <v>0</v>
      </c>
      <c r="R336" s="6">
        <v>0</v>
      </c>
    </row>
    <row r="337" spans="1:18">
      <c r="A337" s="4" t="s">
        <v>753</v>
      </c>
      <c r="B337" s="4" t="s">
        <v>750</v>
      </c>
      <c r="C337" s="4" t="s">
        <v>745</v>
      </c>
      <c r="D337" s="6">
        <v>29.9</v>
      </c>
      <c r="E337" s="6">
        <v>30.4</v>
      </c>
      <c r="F337" s="6">
        <v>30.7</v>
      </c>
      <c r="G337" s="6">
        <v>31.4</v>
      </c>
      <c r="H337" s="6">
        <v>31.8</v>
      </c>
      <c r="I337" s="6">
        <v>31.8</v>
      </c>
      <c r="J337" s="6">
        <v>33.700000000000003</v>
      </c>
      <c r="K337" s="6">
        <v>34.1</v>
      </c>
      <c r="L337" s="6">
        <v>34.4</v>
      </c>
      <c r="M337" s="6">
        <v>34.9</v>
      </c>
      <c r="N337" s="6">
        <v>35</v>
      </c>
      <c r="O337" s="6">
        <v>35.1</v>
      </c>
      <c r="P337" s="6">
        <v>0</v>
      </c>
      <c r="Q337" s="6">
        <v>0</v>
      </c>
      <c r="R337" s="6">
        <v>0</v>
      </c>
    </row>
    <row r="338" spans="1:18">
      <c r="A338" s="4" t="s">
        <v>753</v>
      </c>
      <c r="B338" s="4" t="s">
        <v>750</v>
      </c>
      <c r="C338" s="4" t="s">
        <v>746</v>
      </c>
      <c r="D338" s="6">
        <v>8.4</v>
      </c>
      <c r="E338" s="6">
        <v>8.6</v>
      </c>
      <c r="F338" s="6">
        <v>8.6999999999999993</v>
      </c>
      <c r="G338" s="6">
        <v>8.9</v>
      </c>
      <c r="H338" s="6">
        <v>9.1999999999999993</v>
      </c>
      <c r="I338" s="6">
        <v>8.9</v>
      </c>
      <c r="J338" s="6">
        <v>9.5</v>
      </c>
      <c r="K338" s="6">
        <v>10.199999999999999</v>
      </c>
      <c r="L338" s="6">
        <v>10.1</v>
      </c>
      <c r="M338" s="6">
        <v>10.1</v>
      </c>
      <c r="N338" s="6">
        <v>10.1</v>
      </c>
      <c r="O338" s="6">
        <v>10</v>
      </c>
      <c r="P338" s="6">
        <v>0</v>
      </c>
      <c r="Q338" s="6">
        <v>0</v>
      </c>
      <c r="R338" s="6">
        <v>0</v>
      </c>
    </row>
    <row r="339" spans="1:18">
      <c r="A339" s="4" t="s">
        <v>753</v>
      </c>
      <c r="B339" s="4" t="s">
        <v>750</v>
      </c>
      <c r="C339" s="4" t="s">
        <v>747</v>
      </c>
      <c r="D339" s="6">
        <v>21.5</v>
      </c>
      <c r="E339" s="6">
        <v>21.8</v>
      </c>
      <c r="F339" s="6">
        <v>22</v>
      </c>
      <c r="G339" s="6">
        <v>22.5</v>
      </c>
      <c r="H339" s="6">
        <v>22.7</v>
      </c>
      <c r="I339" s="6">
        <v>22.9</v>
      </c>
      <c r="J339" s="6">
        <v>24.2</v>
      </c>
      <c r="K339" s="6">
        <v>24</v>
      </c>
      <c r="L339" s="6">
        <v>24.3</v>
      </c>
      <c r="M339" s="6">
        <v>24.8</v>
      </c>
      <c r="N339" s="6">
        <v>24.9</v>
      </c>
      <c r="O339" s="6">
        <v>25.2</v>
      </c>
      <c r="P339" s="6">
        <v>0</v>
      </c>
      <c r="Q339" s="6">
        <v>0</v>
      </c>
      <c r="R339" s="6">
        <v>0</v>
      </c>
    </row>
    <row r="340" spans="1:18">
      <c r="A340" s="4" t="s">
        <v>753</v>
      </c>
      <c r="B340" s="4" t="s">
        <v>751</v>
      </c>
      <c r="C340" s="4" t="s">
        <v>713</v>
      </c>
      <c r="D340" s="6">
        <v>77.599999999999994</v>
      </c>
      <c r="E340" s="6">
        <v>77.5</v>
      </c>
      <c r="F340" s="6">
        <v>75.900000000000006</v>
      </c>
      <c r="G340" s="6">
        <v>76.400000000000006</v>
      </c>
      <c r="H340" s="6">
        <v>77</v>
      </c>
      <c r="I340" s="6">
        <v>76.400000000000006</v>
      </c>
      <c r="J340" s="6">
        <v>77.099999999999994</v>
      </c>
      <c r="K340" s="6">
        <v>76.5</v>
      </c>
      <c r="L340" s="6">
        <v>77.3</v>
      </c>
      <c r="M340" s="6">
        <v>78.3</v>
      </c>
      <c r="N340" s="6">
        <v>78.8</v>
      </c>
      <c r="O340" s="6">
        <v>79</v>
      </c>
      <c r="P340" s="6">
        <v>0</v>
      </c>
      <c r="Q340" s="6">
        <v>0</v>
      </c>
      <c r="R340" s="6">
        <v>0</v>
      </c>
    </row>
    <row r="341" spans="1:18">
      <c r="A341" s="4" t="s">
        <v>753</v>
      </c>
      <c r="B341" s="4" t="s">
        <v>751</v>
      </c>
      <c r="C341" s="4" t="s">
        <v>715</v>
      </c>
      <c r="D341" s="6">
        <v>1.9</v>
      </c>
      <c r="E341" s="6">
        <v>1.8</v>
      </c>
      <c r="F341" s="6">
        <v>1.7</v>
      </c>
      <c r="G341" s="6">
        <v>1.6</v>
      </c>
      <c r="H341" s="6">
        <v>1.8</v>
      </c>
      <c r="I341" s="6">
        <v>1.8</v>
      </c>
      <c r="J341" s="6">
        <v>1.8</v>
      </c>
      <c r="K341" s="6">
        <v>1.7</v>
      </c>
      <c r="L341" s="6">
        <v>1.7</v>
      </c>
      <c r="M341" s="6">
        <v>1.7</v>
      </c>
      <c r="N341" s="6">
        <v>1.6</v>
      </c>
      <c r="O341" s="6">
        <v>1.6</v>
      </c>
      <c r="P341" s="6">
        <v>0</v>
      </c>
      <c r="Q341" s="6">
        <v>0</v>
      </c>
      <c r="R341" s="6">
        <v>0</v>
      </c>
    </row>
    <row r="342" spans="1:18">
      <c r="A342" s="4" t="s">
        <v>753</v>
      </c>
      <c r="B342" s="4" t="s">
        <v>751</v>
      </c>
      <c r="C342" s="4" t="s">
        <v>128</v>
      </c>
      <c r="D342" s="7" t="s">
        <v>748</v>
      </c>
      <c r="E342" s="7" t="s">
        <v>748</v>
      </c>
      <c r="F342" s="7" t="s">
        <v>748</v>
      </c>
      <c r="G342" s="6" t="s">
        <v>748</v>
      </c>
      <c r="H342" s="6" t="s">
        <v>748</v>
      </c>
      <c r="I342" s="6" t="s">
        <v>748</v>
      </c>
      <c r="J342" s="6" t="s">
        <v>748</v>
      </c>
      <c r="K342" s="6" t="s">
        <v>748</v>
      </c>
      <c r="L342" s="6" t="s">
        <v>748</v>
      </c>
      <c r="M342" s="6" t="s">
        <v>748</v>
      </c>
      <c r="N342" s="6" t="s">
        <v>748</v>
      </c>
      <c r="O342" s="6" t="s">
        <v>748</v>
      </c>
      <c r="P342" s="6">
        <v>0</v>
      </c>
      <c r="Q342" s="6">
        <v>0</v>
      </c>
      <c r="R342" s="6">
        <v>0</v>
      </c>
    </row>
    <row r="343" spans="1:18">
      <c r="A343" s="4" t="s">
        <v>753</v>
      </c>
      <c r="B343" s="4" t="s">
        <v>751</v>
      </c>
      <c r="C343" s="4" t="s">
        <v>716</v>
      </c>
      <c r="D343" s="7" t="s">
        <v>748</v>
      </c>
      <c r="E343" s="6" t="s">
        <v>748</v>
      </c>
      <c r="F343" s="6" t="s">
        <v>748</v>
      </c>
      <c r="G343" s="6" t="s">
        <v>748</v>
      </c>
      <c r="H343" s="6" t="s">
        <v>748</v>
      </c>
      <c r="I343" s="6" t="s">
        <v>748</v>
      </c>
      <c r="J343" s="6" t="s">
        <v>748</v>
      </c>
      <c r="K343" s="6" t="s">
        <v>748</v>
      </c>
      <c r="L343" s="6" t="s">
        <v>748</v>
      </c>
      <c r="M343" s="6" t="s">
        <v>748</v>
      </c>
      <c r="N343" s="6">
        <v>0.1</v>
      </c>
      <c r="O343" s="6">
        <v>0.1</v>
      </c>
      <c r="P343" s="6">
        <v>0</v>
      </c>
      <c r="Q343" s="6">
        <v>0</v>
      </c>
      <c r="R343" s="6">
        <v>0</v>
      </c>
    </row>
    <row r="344" spans="1:18">
      <c r="A344" s="4" t="s">
        <v>753</v>
      </c>
      <c r="B344" s="4" t="s">
        <v>751</v>
      </c>
      <c r="C344" s="4" t="s">
        <v>717</v>
      </c>
      <c r="D344" s="6">
        <v>0.1</v>
      </c>
      <c r="E344" s="7">
        <v>0.1</v>
      </c>
      <c r="F344" s="7">
        <v>0.1</v>
      </c>
      <c r="G344" s="6">
        <v>0.1</v>
      </c>
      <c r="H344" s="6">
        <v>0.1</v>
      </c>
      <c r="I344" s="6">
        <v>0.1</v>
      </c>
      <c r="J344" s="6">
        <v>0.1</v>
      </c>
      <c r="K344" s="6">
        <v>0.1</v>
      </c>
      <c r="L344" s="6">
        <v>0.1</v>
      </c>
      <c r="M344" s="6">
        <v>0</v>
      </c>
      <c r="N344" s="6" t="s">
        <v>748</v>
      </c>
      <c r="O344" s="6" t="s">
        <v>748</v>
      </c>
      <c r="P344" s="6">
        <v>0</v>
      </c>
      <c r="Q344" s="6">
        <v>0</v>
      </c>
      <c r="R344" s="6">
        <v>0</v>
      </c>
    </row>
    <row r="345" spans="1:18">
      <c r="A345" s="4" t="s">
        <v>753</v>
      </c>
      <c r="B345" s="4" t="s">
        <v>751</v>
      </c>
      <c r="C345" s="4" t="s">
        <v>718</v>
      </c>
      <c r="D345" s="7" t="s">
        <v>748</v>
      </c>
      <c r="E345" s="7" t="s">
        <v>748</v>
      </c>
      <c r="F345" s="7" t="s">
        <v>748</v>
      </c>
      <c r="G345" s="6" t="s">
        <v>748</v>
      </c>
      <c r="H345" s="6" t="s">
        <v>748</v>
      </c>
      <c r="I345" s="6" t="s">
        <v>748</v>
      </c>
      <c r="J345" s="6" t="s">
        <v>748</v>
      </c>
      <c r="K345" s="6" t="s">
        <v>748</v>
      </c>
      <c r="L345" s="6" t="s">
        <v>748</v>
      </c>
      <c r="M345" s="6" t="s">
        <v>748</v>
      </c>
      <c r="N345" s="6" t="s">
        <v>748</v>
      </c>
      <c r="O345" s="6" t="s">
        <v>748</v>
      </c>
      <c r="P345" s="6">
        <v>0</v>
      </c>
      <c r="Q345" s="6">
        <v>0</v>
      </c>
      <c r="R345" s="6">
        <v>0</v>
      </c>
    </row>
    <row r="346" spans="1:18">
      <c r="A346" s="4" t="s">
        <v>753</v>
      </c>
      <c r="B346" s="4" t="s">
        <v>751</v>
      </c>
      <c r="C346" s="4" t="s">
        <v>719</v>
      </c>
      <c r="D346" s="7" t="s">
        <v>748</v>
      </c>
      <c r="E346" s="7" t="s">
        <v>748</v>
      </c>
      <c r="F346" s="7" t="s">
        <v>748</v>
      </c>
      <c r="G346" s="6" t="s">
        <v>748</v>
      </c>
      <c r="H346" s="6" t="s">
        <v>748</v>
      </c>
      <c r="I346" s="6" t="s">
        <v>748</v>
      </c>
      <c r="J346" s="6" t="s">
        <v>748</v>
      </c>
      <c r="K346" s="6" t="s">
        <v>748</v>
      </c>
      <c r="L346" s="6" t="s">
        <v>748</v>
      </c>
      <c r="M346" s="6" t="s">
        <v>748</v>
      </c>
      <c r="N346" s="6" t="s">
        <v>748</v>
      </c>
      <c r="O346" s="6" t="s">
        <v>748</v>
      </c>
      <c r="P346" s="6">
        <v>0</v>
      </c>
      <c r="Q346" s="6">
        <v>0</v>
      </c>
      <c r="R346" s="6">
        <v>0</v>
      </c>
    </row>
    <row r="347" spans="1:18">
      <c r="A347" s="4" t="s">
        <v>753</v>
      </c>
      <c r="B347" s="4" t="s">
        <v>751</v>
      </c>
      <c r="C347" s="4" t="s">
        <v>3</v>
      </c>
      <c r="D347" s="6">
        <v>9.1</v>
      </c>
      <c r="E347" s="6">
        <v>9.1999999999999993</v>
      </c>
      <c r="F347" s="6">
        <v>8.6</v>
      </c>
      <c r="G347" s="6">
        <v>8.6999999999999993</v>
      </c>
      <c r="H347" s="6">
        <v>8.1999999999999993</v>
      </c>
      <c r="I347" s="6">
        <v>8</v>
      </c>
      <c r="J347" s="6">
        <v>8</v>
      </c>
      <c r="K347" s="6">
        <v>8</v>
      </c>
      <c r="L347" s="6">
        <v>7.9</v>
      </c>
      <c r="M347" s="6">
        <v>7.7</v>
      </c>
      <c r="N347" s="6">
        <v>8</v>
      </c>
      <c r="O347" s="6">
        <v>8.3000000000000007</v>
      </c>
      <c r="P347" s="6">
        <v>0</v>
      </c>
      <c r="Q347" s="6">
        <v>0</v>
      </c>
      <c r="R347" s="6">
        <v>0</v>
      </c>
    </row>
    <row r="348" spans="1:18">
      <c r="A348" s="4" t="s">
        <v>753</v>
      </c>
      <c r="B348" s="4" t="s">
        <v>751</v>
      </c>
      <c r="C348" s="4" t="s">
        <v>720</v>
      </c>
      <c r="D348" s="6">
        <v>0.5</v>
      </c>
      <c r="E348" s="6">
        <v>0.6</v>
      </c>
      <c r="F348" s="6">
        <v>0.6</v>
      </c>
      <c r="G348" s="6">
        <v>0.6</v>
      </c>
      <c r="H348" s="6">
        <v>0.6</v>
      </c>
      <c r="I348" s="6">
        <v>0.6</v>
      </c>
      <c r="J348" s="6">
        <v>0.6</v>
      </c>
      <c r="K348" s="6">
        <v>0.6</v>
      </c>
      <c r="L348" s="6">
        <v>0.6</v>
      </c>
      <c r="M348" s="6">
        <v>0.6</v>
      </c>
      <c r="N348" s="6">
        <v>0.6</v>
      </c>
      <c r="O348" s="6">
        <v>0.6</v>
      </c>
      <c r="P348" s="6">
        <v>0</v>
      </c>
      <c r="Q348" s="6">
        <v>0</v>
      </c>
      <c r="R348" s="6">
        <v>0</v>
      </c>
    </row>
    <row r="349" spans="1:18">
      <c r="A349" s="4" t="s">
        <v>753</v>
      </c>
      <c r="B349" s="4" t="s">
        <v>751</v>
      </c>
      <c r="C349" s="4" t="s">
        <v>721</v>
      </c>
      <c r="D349" s="6">
        <v>0.2</v>
      </c>
      <c r="E349" s="6">
        <v>0.1</v>
      </c>
      <c r="F349" s="6">
        <v>0.2</v>
      </c>
      <c r="G349" s="6">
        <v>0.2</v>
      </c>
      <c r="H349" s="6">
        <v>0.1</v>
      </c>
      <c r="I349" s="6">
        <v>0.1</v>
      </c>
      <c r="J349" s="6">
        <v>0.1</v>
      </c>
      <c r="K349" s="6">
        <v>0.1</v>
      </c>
      <c r="L349" s="6">
        <v>0.1</v>
      </c>
      <c r="M349" s="6">
        <v>0.1</v>
      </c>
      <c r="N349" s="6">
        <v>0.1</v>
      </c>
      <c r="O349" s="6">
        <v>0.1</v>
      </c>
      <c r="P349" s="6">
        <v>0</v>
      </c>
      <c r="Q349" s="6">
        <v>0</v>
      </c>
      <c r="R349" s="6">
        <v>0</v>
      </c>
    </row>
    <row r="350" spans="1:18">
      <c r="A350" s="4" t="s">
        <v>753</v>
      </c>
      <c r="B350" s="4" t="s">
        <v>751</v>
      </c>
      <c r="C350" s="4" t="s">
        <v>722</v>
      </c>
      <c r="D350" s="6">
        <v>0.5</v>
      </c>
      <c r="E350" s="6">
        <v>0.5</v>
      </c>
      <c r="F350" s="6">
        <v>0.4</v>
      </c>
      <c r="G350" s="6">
        <v>0.4</v>
      </c>
      <c r="H350" s="6">
        <v>0.4</v>
      </c>
      <c r="I350" s="6">
        <v>0.4</v>
      </c>
      <c r="J350" s="6">
        <v>0.4</v>
      </c>
      <c r="K350" s="6">
        <v>0.4</v>
      </c>
      <c r="L350" s="6">
        <v>0.4</v>
      </c>
      <c r="M350" s="6">
        <v>0.4</v>
      </c>
      <c r="N350" s="6">
        <v>0.4</v>
      </c>
      <c r="O350" s="6">
        <v>0.4</v>
      </c>
      <c r="P350" s="6">
        <v>0</v>
      </c>
      <c r="Q350" s="6">
        <v>0</v>
      </c>
      <c r="R350" s="6">
        <v>0</v>
      </c>
    </row>
    <row r="351" spans="1:18">
      <c r="A351" s="4" t="s">
        <v>753</v>
      </c>
      <c r="B351" s="4" t="s">
        <v>751</v>
      </c>
      <c r="C351" s="4" t="s">
        <v>723</v>
      </c>
      <c r="D351" s="6">
        <v>0.3</v>
      </c>
      <c r="E351" s="6">
        <v>0.2</v>
      </c>
      <c r="F351" s="6">
        <v>0.2</v>
      </c>
      <c r="G351" s="6">
        <v>0.2</v>
      </c>
      <c r="H351" s="6">
        <v>0.2</v>
      </c>
      <c r="I351" s="6">
        <v>0.2</v>
      </c>
      <c r="J351" s="6">
        <v>0.2</v>
      </c>
      <c r="K351" s="6">
        <v>0.2</v>
      </c>
      <c r="L351" s="6">
        <v>0.2</v>
      </c>
      <c r="M351" s="6">
        <v>0.2</v>
      </c>
      <c r="N351" s="6">
        <v>0.2</v>
      </c>
      <c r="O351" s="6">
        <v>0.2</v>
      </c>
      <c r="P351" s="6">
        <v>0</v>
      </c>
      <c r="Q351" s="6">
        <v>0</v>
      </c>
      <c r="R351" s="6">
        <v>0</v>
      </c>
    </row>
    <row r="352" spans="1:18">
      <c r="A352" s="4" t="s">
        <v>753</v>
      </c>
      <c r="B352" s="4" t="s">
        <v>751</v>
      </c>
      <c r="C352" s="4" t="s">
        <v>724</v>
      </c>
      <c r="D352" s="6">
        <v>1.5</v>
      </c>
      <c r="E352" s="6">
        <v>2</v>
      </c>
      <c r="F352" s="6">
        <v>2.1</v>
      </c>
      <c r="G352" s="6">
        <v>2.1</v>
      </c>
      <c r="H352" s="6">
        <v>1.7</v>
      </c>
      <c r="I352" s="6">
        <v>1.6</v>
      </c>
      <c r="J352" s="6">
        <v>1.6</v>
      </c>
      <c r="K352" s="6">
        <v>1.7</v>
      </c>
      <c r="L352" s="6">
        <v>1.7</v>
      </c>
      <c r="M352" s="6">
        <v>1.7</v>
      </c>
      <c r="N352" s="6">
        <v>1.8</v>
      </c>
      <c r="O352" s="6">
        <v>1.8</v>
      </c>
      <c r="P352" s="6">
        <v>0</v>
      </c>
      <c r="Q352" s="6">
        <v>0</v>
      </c>
      <c r="R352" s="6">
        <v>0</v>
      </c>
    </row>
    <row r="353" spans="1:18">
      <c r="A353" s="4" t="s">
        <v>753</v>
      </c>
      <c r="B353" s="4" t="s">
        <v>751</v>
      </c>
      <c r="C353" s="4" t="s">
        <v>725</v>
      </c>
      <c r="D353" s="6">
        <v>0.7</v>
      </c>
      <c r="E353" s="6">
        <v>0.7</v>
      </c>
      <c r="F353" s="6">
        <v>0.7</v>
      </c>
      <c r="G353" s="6">
        <v>0.7</v>
      </c>
      <c r="H353" s="6">
        <v>0.7</v>
      </c>
      <c r="I353" s="6">
        <v>0.7</v>
      </c>
      <c r="J353" s="6">
        <v>0.7</v>
      </c>
      <c r="K353" s="6">
        <v>0.8</v>
      </c>
      <c r="L353" s="6">
        <v>0.8</v>
      </c>
      <c r="M353" s="6">
        <v>0.8</v>
      </c>
      <c r="N353" s="6">
        <v>0.8</v>
      </c>
      <c r="O353" s="6">
        <v>0.8</v>
      </c>
      <c r="P353" s="6">
        <v>0</v>
      </c>
      <c r="Q353" s="6">
        <v>0</v>
      </c>
      <c r="R353" s="6">
        <v>0</v>
      </c>
    </row>
    <row r="354" spans="1:18">
      <c r="A354" s="4" t="s">
        <v>753</v>
      </c>
      <c r="B354" s="4" t="s">
        <v>751</v>
      </c>
      <c r="C354" s="4" t="s">
        <v>726</v>
      </c>
      <c r="D354" s="6">
        <v>0.8</v>
      </c>
      <c r="E354" s="6">
        <v>0.7</v>
      </c>
      <c r="F354" s="6">
        <v>0.5</v>
      </c>
      <c r="G354" s="6">
        <v>0.5</v>
      </c>
      <c r="H354" s="6">
        <v>0.4</v>
      </c>
      <c r="I354" s="6">
        <v>0.4</v>
      </c>
      <c r="J354" s="6">
        <v>0.4</v>
      </c>
      <c r="K354" s="6">
        <v>0.4</v>
      </c>
      <c r="L354" s="6">
        <v>0.4</v>
      </c>
      <c r="M354" s="6">
        <v>0.4</v>
      </c>
      <c r="N354" s="6">
        <v>0.4</v>
      </c>
      <c r="O354" s="6">
        <v>0.4</v>
      </c>
      <c r="P354" s="6">
        <v>0</v>
      </c>
      <c r="Q354" s="6">
        <v>0</v>
      </c>
      <c r="R354" s="6">
        <v>0</v>
      </c>
    </row>
    <row r="355" spans="1:18">
      <c r="A355" s="4" t="s">
        <v>753</v>
      </c>
      <c r="B355" s="4" t="s">
        <v>751</v>
      </c>
      <c r="C355" s="4" t="s">
        <v>727</v>
      </c>
      <c r="D355" s="6">
        <v>2.6</v>
      </c>
      <c r="E355" s="6">
        <v>2.4</v>
      </c>
      <c r="F355" s="6">
        <v>2.2000000000000002</v>
      </c>
      <c r="G355" s="6">
        <v>2.2999999999999998</v>
      </c>
      <c r="H355" s="6">
        <v>2.2999999999999998</v>
      </c>
      <c r="I355" s="6">
        <v>2.2999999999999998</v>
      </c>
      <c r="J355" s="6">
        <v>2.2000000000000002</v>
      </c>
      <c r="K355" s="6">
        <v>2.2000000000000002</v>
      </c>
      <c r="L355" s="6">
        <v>2.1</v>
      </c>
      <c r="M355" s="6">
        <v>2</v>
      </c>
      <c r="N355" s="6">
        <v>2.1</v>
      </c>
      <c r="O355" s="6">
        <v>2.2999999999999998</v>
      </c>
      <c r="P355" s="6">
        <v>0</v>
      </c>
      <c r="Q355" s="6">
        <v>0</v>
      </c>
      <c r="R355" s="6">
        <v>0</v>
      </c>
    </row>
    <row r="356" spans="1:18">
      <c r="A356" s="4" t="s">
        <v>753</v>
      </c>
      <c r="B356" s="4" t="s">
        <v>751</v>
      </c>
      <c r="C356" s="4" t="s">
        <v>728</v>
      </c>
      <c r="D356" s="6">
        <v>0.8</v>
      </c>
      <c r="E356" s="6">
        <v>0.7</v>
      </c>
      <c r="F356" s="6">
        <v>0.5</v>
      </c>
      <c r="G356" s="6">
        <v>0.5</v>
      </c>
      <c r="H356" s="6">
        <v>0.5</v>
      </c>
      <c r="I356" s="6">
        <v>0.5</v>
      </c>
      <c r="J356" s="6">
        <v>0.5</v>
      </c>
      <c r="K356" s="6">
        <v>0.4</v>
      </c>
      <c r="L356" s="6">
        <v>0.3</v>
      </c>
      <c r="M356" s="6">
        <v>0.2</v>
      </c>
      <c r="N356" s="6">
        <v>0.2</v>
      </c>
      <c r="O356" s="6">
        <v>0.3</v>
      </c>
      <c r="P356" s="6">
        <v>0</v>
      </c>
      <c r="Q356" s="6">
        <v>0</v>
      </c>
      <c r="R356" s="6">
        <v>0</v>
      </c>
    </row>
    <row r="357" spans="1:18">
      <c r="A357" s="4" t="s">
        <v>753</v>
      </c>
      <c r="B357" s="4" t="s">
        <v>751</v>
      </c>
      <c r="C357" s="4" t="s">
        <v>729</v>
      </c>
      <c r="D357" s="6">
        <v>0.2</v>
      </c>
      <c r="E357" s="6">
        <v>0.2</v>
      </c>
      <c r="F357" s="6">
        <v>0.2</v>
      </c>
      <c r="G357" s="6">
        <v>0.2</v>
      </c>
      <c r="H357" s="6">
        <v>0.2</v>
      </c>
      <c r="I357" s="6">
        <v>0.2</v>
      </c>
      <c r="J357" s="6">
        <v>0.2</v>
      </c>
      <c r="K357" s="6">
        <v>0.1</v>
      </c>
      <c r="L357" s="6">
        <v>0.1</v>
      </c>
      <c r="M357" s="6">
        <v>0.1</v>
      </c>
      <c r="N357" s="6">
        <v>0.2</v>
      </c>
      <c r="O357" s="6">
        <v>0.2</v>
      </c>
      <c r="P357" s="6">
        <v>0</v>
      </c>
      <c r="Q357" s="6">
        <v>0</v>
      </c>
      <c r="R357" s="6">
        <v>0</v>
      </c>
    </row>
    <row r="358" spans="1:18">
      <c r="A358" s="4" t="s">
        <v>753</v>
      </c>
      <c r="B358" s="4" t="s">
        <v>751</v>
      </c>
      <c r="C358" s="4" t="s">
        <v>730</v>
      </c>
      <c r="D358" s="6">
        <v>1</v>
      </c>
      <c r="E358" s="6">
        <v>1.1000000000000001</v>
      </c>
      <c r="F358" s="6">
        <v>1</v>
      </c>
      <c r="G358" s="6">
        <v>1.1000000000000001</v>
      </c>
      <c r="H358" s="6">
        <v>1</v>
      </c>
      <c r="I358" s="6">
        <v>1.1000000000000001</v>
      </c>
      <c r="J358" s="6">
        <v>1.2</v>
      </c>
      <c r="K358" s="6">
        <v>1.2</v>
      </c>
      <c r="L358" s="6">
        <v>1.1000000000000001</v>
      </c>
      <c r="M358" s="6">
        <v>1.1000000000000001</v>
      </c>
      <c r="N358" s="6">
        <v>1.2</v>
      </c>
      <c r="O358" s="6">
        <v>1.2</v>
      </c>
      <c r="P358" s="6">
        <v>0</v>
      </c>
      <c r="Q358" s="6">
        <v>0</v>
      </c>
      <c r="R358" s="6">
        <v>0</v>
      </c>
    </row>
    <row r="359" spans="1:18">
      <c r="A359" s="4" t="s">
        <v>753</v>
      </c>
      <c r="B359" s="4" t="s">
        <v>751</v>
      </c>
      <c r="C359" s="4" t="s">
        <v>2</v>
      </c>
      <c r="D359" s="6">
        <v>0.8</v>
      </c>
      <c r="E359" s="6">
        <v>0.8</v>
      </c>
      <c r="F359" s="6">
        <v>0.9</v>
      </c>
      <c r="G359" s="6">
        <v>1</v>
      </c>
      <c r="H359" s="6">
        <v>1.1000000000000001</v>
      </c>
      <c r="I359" s="6">
        <v>1</v>
      </c>
      <c r="J359" s="6">
        <v>1</v>
      </c>
      <c r="K359" s="6">
        <v>1.1000000000000001</v>
      </c>
      <c r="L359" s="6">
        <v>1.1000000000000001</v>
      </c>
      <c r="M359" s="6">
        <v>1.1000000000000001</v>
      </c>
      <c r="N359" s="6">
        <v>1.1000000000000001</v>
      </c>
      <c r="O359" s="6">
        <v>1.1000000000000001</v>
      </c>
      <c r="P359" s="6">
        <v>0</v>
      </c>
      <c r="Q359" s="6">
        <v>0</v>
      </c>
      <c r="R359" s="6">
        <v>0</v>
      </c>
    </row>
    <row r="360" spans="1:18">
      <c r="A360" s="4" t="s">
        <v>753</v>
      </c>
      <c r="B360" s="4" t="s">
        <v>751</v>
      </c>
      <c r="C360" s="4" t="s">
        <v>731</v>
      </c>
      <c r="D360" s="6">
        <v>0.6</v>
      </c>
      <c r="E360" s="6">
        <v>0.7</v>
      </c>
      <c r="F360" s="6">
        <v>0.7</v>
      </c>
      <c r="G360" s="6">
        <v>0.7</v>
      </c>
      <c r="H360" s="6">
        <v>0.7</v>
      </c>
      <c r="I360" s="6">
        <v>0.6</v>
      </c>
      <c r="J360" s="6">
        <v>0.6</v>
      </c>
      <c r="K360" s="6">
        <v>0.6</v>
      </c>
      <c r="L360" s="6">
        <v>0.7</v>
      </c>
      <c r="M360" s="6">
        <v>0.6</v>
      </c>
      <c r="N360" s="6">
        <v>0.7</v>
      </c>
      <c r="O360" s="6">
        <v>0.7</v>
      </c>
      <c r="P360" s="6">
        <v>0</v>
      </c>
      <c r="Q360" s="6">
        <v>0</v>
      </c>
      <c r="R360" s="6">
        <v>0</v>
      </c>
    </row>
    <row r="361" spans="1:18">
      <c r="A361" s="4" t="s">
        <v>753</v>
      </c>
      <c r="B361" s="4" t="s">
        <v>751</v>
      </c>
      <c r="C361" s="4" t="s">
        <v>15</v>
      </c>
      <c r="D361" s="6">
        <v>6.7</v>
      </c>
      <c r="E361" s="6">
        <v>6.3</v>
      </c>
      <c r="F361" s="6">
        <v>6.5</v>
      </c>
      <c r="G361" s="6">
        <v>6.6</v>
      </c>
      <c r="H361" s="6">
        <v>6.8</v>
      </c>
      <c r="I361" s="6">
        <v>6.7</v>
      </c>
      <c r="J361" s="6">
        <v>6.6</v>
      </c>
      <c r="K361" s="6">
        <v>6.5</v>
      </c>
      <c r="L361" s="6">
        <v>6.9</v>
      </c>
      <c r="M361" s="6">
        <v>7.3</v>
      </c>
      <c r="N361" s="6">
        <v>7.5</v>
      </c>
      <c r="O361" s="6">
        <v>7.6</v>
      </c>
      <c r="P361" s="6">
        <v>0</v>
      </c>
      <c r="Q361" s="6">
        <v>0</v>
      </c>
      <c r="R361" s="6">
        <v>0</v>
      </c>
    </row>
    <row r="362" spans="1:18">
      <c r="A362" s="4" t="s">
        <v>753</v>
      </c>
      <c r="B362" s="4" t="s">
        <v>751</v>
      </c>
      <c r="C362" s="4" t="s">
        <v>732</v>
      </c>
      <c r="D362" s="6">
        <v>11</v>
      </c>
      <c r="E362" s="6">
        <v>10.8</v>
      </c>
      <c r="F362" s="6">
        <v>10.7</v>
      </c>
      <c r="G362" s="6">
        <v>10.7</v>
      </c>
      <c r="H362" s="6">
        <v>10.8</v>
      </c>
      <c r="I362" s="6">
        <v>10.8</v>
      </c>
      <c r="J362" s="6">
        <v>10.8</v>
      </c>
      <c r="K362" s="6">
        <v>10.8</v>
      </c>
      <c r="L362" s="6">
        <v>10.7</v>
      </c>
      <c r="M362" s="6">
        <v>10.8</v>
      </c>
      <c r="N362" s="6">
        <v>11.1</v>
      </c>
      <c r="O362" s="6">
        <v>10.6</v>
      </c>
      <c r="P362" s="6">
        <v>0</v>
      </c>
      <c r="Q362" s="6">
        <v>0</v>
      </c>
      <c r="R362" s="6">
        <v>0</v>
      </c>
    </row>
    <row r="363" spans="1:18">
      <c r="A363" s="4" t="s">
        <v>753</v>
      </c>
      <c r="B363" s="4" t="s">
        <v>751</v>
      </c>
      <c r="C363" s="4" t="s">
        <v>733</v>
      </c>
      <c r="D363" s="6">
        <v>0</v>
      </c>
      <c r="E363" s="6">
        <v>0</v>
      </c>
      <c r="F363" s="6">
        <v>0</v>
      </c>
      <c r="G363" s="6">
        <v>0</v>
      </c>
      <c r="H363" s="6">
        <v>0</v>
      </c>
      <c r="I363" s="6">
        <v>0</v>
      </c>
      <c r="J363" s="6">
        <v>0</v>
      </c>
      <c r="K363" s="6">
        <v>0</v>
      </c>
      <c r="L363" s="6">
        <v>0</v>
      </c>
      <c r="M363" s="6">
        <v>0</v>
      </c>
      <c r="N363" s="6">
        <v>0</v>
      </c>
      <c r="O363" s="6">
        <v>0</v>
      </c>
      <c r="P363" s="6">
        <v>0</v>
      </c>
      <c r="Q363" s="6">
        <v>0</v>
      </c>
      <c r="R363" s="6">
        <v>0</v>
      </c>
    </row>
    <row r="364" spans="1:18">
      <c r="A364" s="4" t="s">
        <v>753</v>
      </c>
      <c r="B364" s="4" t="s">
        <v>751</v>
      </c>
      <c r="C364" s="4" t="s">
        <v>734</v>
      </c>
      <c r="D364" s="6">
        <v>0.1</v>
      </c>
      <c r="E364" s="6">
        <v>0</v>
      </c>
      <c r="F364" s="6">
        <v>0</v>
      </c>
      <c r="G364" s="6">
        <v>0</v>
      </c>
      <c r="H364" s="6">
        <v>0</v>
      </c>
      <c r="I364" s="6">
        <v>0</v>
      </c>
      <c r="J364" s="6">
        <v>0</v>
      </c>
      <c r="K364" s="6">
        <v>0</v>
      </c>
      <c r="L364" s="6">
        <v>0</v>
      </c>
      <c r="M364" s="6">
        <v>0</v>
      </c>
      <c r="N364" s="6">
        <v>0</v>
      </c>
      <c r="O364" s="6">
        <v>0</v>
      </c>
      <c r="P364" s="6">
        <v>0</v>
      </c>
      <c r="Q364" s="6">
        <v>0</v>
      </c>
      <c r="R364" s="6">
        <v>0</v>
      </c>
    </row>
    <row r="365" spans="1:18">
      <c r="A365" s="4" t="s">
        <v>753</v>
      </c>
      <c r="B365" s="4" t="s">
        <v>751</v>
      </c>
      <c r="C365" s="4" t="s">
        <v>735</v>
      </c>
      <c r="D365" s="6">
        <v>3.2</v>
      </c>
      <c r="E365" s="7">
        <v>2.9</v>
      </c>
      <c r="F365" s="7">
        <v>3</v>
      </c>
      <c r="G365" s="6">
        <v>2.8</v>
      </c>
      <c r="H365" s="6">
        <v>2.8</v>
      </c>
      <c r="I365" s="6">
        <v>2.8</v>
      </c>
      <c r="J365" s="6">
        <v>2.7</v>
      </c>
      <c r="K365" s="6">
        <v>2.5</v>
      </c>
      <c r="L365" s="6">
        <v>2.6</v>
      </c>
      <c r="M365" s="6">
        <v>2.6</v>
      </c>
      <c r="N365" s="6" t="s">
        <v>748</v>
      </c>
      <c r="O365" s="6" t="s">
        <v>748</v>
      </c>
      <c r="P365" s="6">
        <v>0</v>
      </c>
      <c r="Q365" s="6">
        <v>0</v>
      </c>
      <c r="R365" s="6">
        <v>0</v>
      </c>
    </row>
    <row r="366" spans="1:18">
      <c r="A366" s="4" t="s">
        <v>753</v>
      </c>
      <c r="B366" s="4" t="s">
        <v>751</v>
      </c>
      <c r="C366" s="4" t="s">
        <v>96</v>
      </c>
      <c r="D366" s="6">
        <v>0.6</v>
      </c>
      <c r="E366" s="7">
        <v>0.6</v>
      </c>
      <c r="F366" s="7">
        <v>0.6</v>
      </c>
      <c r="G366" s="6">
        <v>0.5</v>
      </c>
      <c r="H366" s="6">
        <v>0.5</v>
      </c>
      <c r="I366" s="6">
        <v>0.6</v>
      </c>
      <c r="J366" s="6">
        <v>0.5</v>
      </c>
      <c r="K366" s="6">
        <v>0.6</v>
      </c>
      <c r="L366" s="6">
        <v>0.5</v>
      </c>
      <c r="M366" s="6">
        <v>0.5</v>
      </c>
      <c r="N366" s="6" t="s">
        <v>748</v>
      </c>
      <c r="O366" s="6" t="s">
        <v>748</v>
      </c>
      <c r="P366" s="6">
        <v>0</v>
      </c>
      <c r="Q366" s="6">
        <v>0</v>
      </c>
      <c r="R366" s="6">
        <v>0</v>
      </c>
    </row>
    <row r="367" spans="1:18">
      <c r="A367" s="4" t="s">
        <v>753</v>
      </c>
      <c r="B367" s="4" t="s">
        <v>751</v>
      </c>
      <c r="C367" s="4" t="s">
        <v>111</v>
      </c>
      <c r="D367" s="6">
        <v>2.4</v>
      </c>
      <c r="E367" s="6">
        <v>2.4</v>
      </c>
      <c r="F367" s="6">
        <v>2.4</v>
      </c>
      <c r="G367" s="6">
        <v>2.2999999999999998</v>
      </c>
      <c r="H367" s="6">
        <v>2.2999999999999998</v>
      </c>
      <c r="I367" s="6">
        <v>2.2999999999999998</v>
      </c>
      <c r="J367" s="6">
        <v>2.2999999999999998</v>
      </c>
      <c r="K367" s="6">
        <v>2.5</v>
      </c>
      <c r="L367" s="6">
        <v>2.6</v>
      </c>
      <c r="M367" s="6">
        <v>2.7</v>
      </c>
      <c r="N367" s="6">
        <v>2.6</v>
      </c>
      <c r="O367" s="6">
        <v>2.8</v>
      </c>
      <c r="P367" s="6">
        <v>0</v>
      </c>
      <c r="Q367" s="6">
        <v>0</v>
      </c>
      <c r="R367" s="6">
        <v>0</v>
      </c>
    </row>
    <row r="368" spans="1:18">
      <c r="A368" s="4" t="s">
        <v>753</v>
      </c>
      <c r="B368" s="4" t="s">
        <v>751</v>
      </c>
      <c r="C368" s="4" t="s">
        <v>736</v>
      </c>
      <c r="D368" s="6">
        <v>1.4</v>
      </c>
      <c r="E368" s="6">
        <v>1.4</v>
      </c>
      <c r="F368" s="6">
        <v>1.4</v>
      </c>
      <c r="G368" s="6">
        <v>1.3</v>
      </c>
      <c r="H368" s="6">
        <v>1.2</v>
      </c>
      <c r="I368" s="6">
        <v>1.3</v>
      </c>
      <c r="J368" s="6">
        <v>1.3</v>
      </c>
      <c r="K368" s="6">
        <v>1.3</v>
      </c>
      <c r="L368" s="6">
        <v>1.2</v>
      </c>
      <c r="M368" s="6">
        <v>1.1000000000000001</v>
      </c>
      <c r="N368" s="6">
        <v>1.1000000000000001</v>
      </c>
      <c r="O368" s="6">
        <v>1.2</v>
      </c>
      <c r="P368" s="6">
        <v>0</v>
      </c>
      <c r="Q368" s="6">
        <v>0</v>
      </c>
      <c r="R368" s="6">
        <v>0</v>
      </c>
    </row>
    <row r="369" spans="1:18">
      <c r="A369" s="4" t="s">
        <v>753</v>
      </c>
      <c r="B369" s="4" t="s">
        <v>751</v>
      </c>
      <c r="C369" s="4" t="s">
        <v>737</v>
      </c>
      <c r="D369" s="6">
        <v>0.7</v>
      </c>
      <c r="E369" s="6">
        <v>0.8</v>
      </c>
      <c r="F369" s="6">
        <v>0.7</v>
      </c>
      <c r="G369" s="6">
        <v>0.6</v>
      </c>
      <c r="H369" s="6">
        <v>0.7</v>
      </c>
      <c r="I369" s="6">
        <v>0.6</v>
      </c>
      <c r="J369" s="6">
        <v>0.6</v>
      </c>
      <c r="K369" s="6">
        <v>0.5</v>
      </c>
      <c r="L369" s="6">
        <v>0.6</v>
      </c>
      <c r="M369" s="6">
        <v>0.5</v>
      </c>
      <c r="N369" s="6">
        <v>0.5</v>
      </c>
      <c r="O369" s="6">
        <v>0.6</v>
      </c>
      <c r="P369" s="6">
        <v>0</v>
      </c>
      <c r="Q369" s="6">
        <v>0</v>
      </c>
      <c r="R369" s="6">
        <v>0</v>
      </c>
    </row>
    <row r="370" spans="1:18">
      <c r="A370" s="4" t="s">
        <v>753</v>
      </c>
      <c r="B370" s="4" t="s">
        <v>751</v>
      </c>
      <c r="C370" s="4" t="s">
        <v>93</v>
      </c>
      <c r="D370" s="6">
        <v>0.8</v>
      </c>
      <c r="E370" s="6">
        <v>0.7</v>
      </c>
      <c r="F370" s="6">
        <v>0.7</v>
      </c>
      <c r="G370" s="6">
        <v>0.7</v>
      </c>
      <c r="H370" s="6">
        <v>0.7</v>
      </c>
      <c r="I370" s="6">
        <v>0.7</v>
      </c>
      <c r="J370" s="6">
        <v>0.7</v>
      </c>
      <c r="K370" s="6">
        <v>0.7</v>
      </c>
      <c r="L370" s="6">
        <v>0.8</v>
      </c>
      <c r="M370" s="6">
        <v>0.8</v>
      </c>
      <c r="N370" s="6">
        <v>0.7</v>
      </c>
      <c r="O370" s="6">
        <v>0.7</v>
      </c>
      <c r="P370" s="6">
        <v>0</v>
      </c>
      <c r="Q370" s="6">
        <v>0</v>
      </c>
      <c r="R370" s="6">
        <v>0</v>
      </c>
    </row>
    <row r="371" spans="1:18">
      <c r="A371" s="4" t="s">
        <v>753</v>
      </c>
      <c r="B371" s="4" t="s">
        <v>751</v>
      </c>
      <c r="C371" s="4" t="s">
        <v>738</v>
      </c>
      <c r="D371" s="7" t="s">
        <v>748</v>
      </c>
      <c r="E371" s="7" t="s">
        <v>748</v>
      </c>
      <c r="F371" s="7" t="s">
        <v>748</v>
      </c>
      <c r="G371" s="6" t="s">
        <v>748</v>
      </c>
      <c r="H371" s="6" t="s">
        <v>748</v>
      </c>
      <c r="I371" s="6" t="s">
        <v>748</v>
      </c>
      <c r="J371" s="6" t="s">
        <v>748</v>
      </c>
      <c r="K371" s="6" t="s">
        <v>748</v>
      </c>
      <c r="L371" s="6" t="s">
        <v>748</v>
      </c>
      <c r="M371" s="6" t="s">
        <v>748</v>
      </c>
      <c r="N371" s="6" t="s">
        <v>748</v>
      </c>
      <c r="O371" s="6" t="s">
        <v>748</v>
      </c>
      <c r="P371" s="6">
        <v>0</v>
      </c>
      <c r="Q371" s="6">
        <v>0</v>
      </c>
      <c r="R371" s="6">
        <v>0</v>
      </c>
    </row>
    <row r="372" spans="1:18">
      <c r="A372" s="4" t="s">
        <v>753</v>
      </c>
      <c r="B372" s="4" t="s">
        <v>751</v>
      </c>
      <c r="C372" s="4" t="s">
        <v>739</v>
      </c>
      <c r="D372" s="6">
        <v>2.9</v>
      </c>
      <c r="E372" s="6">
        <v>2.9</v>
      </c>
      <c r="F372" s="6">
        <v>2.9</v>
      </c>
      <c r="G372" s="6">
        <v>2.9</v>
      </c>
      <c r="H372" s="6">
        <v>3</v>
      </c>
      <c r="I372" s="6">
        <v>2.7</v>
      </c>
      <c r="J372" s="6">
        <v>2.9</v>
      </c>
      <c r="K372" s="6">
        <v>2.9</v>
      </c>
      <c r="L372" s="6">
        <v>2.8</v>
      </c>
      <c r="M372" s="6">
        <v>3</v>
      </c>
      <c r="N372" s="6">
        <v>3.1</v>
      </c>
      <c r="O372" s="6">
        <v>3</v>
      </c>
      <c r="P372" s="6">
        <v>0</v>
      </c>
      <c r="Q372" s="6">
        <v>0</v>
      </c>
      <c r="R372" s="6">
        <v>0</v>
      </c>
    </row>
    <row r="373" spans="1:18">
      <c r="A373" s="4" t="s">
        <v>753</v>
      </c>
      <c r="B373" s="4" t="s">
        <v>751</v>
      </c>
      <c r="C373" s="4" t="s">
        <v>740</v>
      </c>
      <c r="D373" s="6">
        <v>3.2</v>
      </c>
      <c r="E373" s="6">
        <v>2.9</v>
      </c>
      <c r="F373" s="6">
        <v>2.9</v>
      </c>
      <c r="G373" s="6">
        <v>2.8</v>
      </c>
      <c r="H373" s="6">
        <v>2.9</v>
      </c>
      <c r="I373" s="6">
        <v>2.9</v>
      </c>
      <c r="J373" s="6">
        <v>2.7</v>
      </c>
      <c r="K373" s="6">
        <v>2.5</v>
      </c>
      <c r="L373" s="6">
        <v>2.5</v>
      </c>
      <c r="M373" s="6">
        <v>2.8</v>
      </c>
      <c r="N373" s="6">
        <v>2.7</v>
      </c>
      <c r="O373" s="6">
        <v>2.8</v>
      </c>
      <c r="P373" s="6">
        <v>0</v>
      </c>
      <c r="Q373" s="6">
        <v>0</v>
      </c>
      <c r="R373" s="6">
        <v>0</v>
      </c>
    </row>
    <row r="374" spans="1:18">
      <c r="A374" s="4" t="s">
        <v>753</v>
      </c>
      <c r="B374" s="4" t="s">
        <v>751</v>
      </c>
      <c r="C374" s="4" t="s">
        <v>741</v>
      </c>
      <c r="D374" s="6">
        <v>4.0999999999999996</v>
      </c>
      <c r="E374" s="6">
        <v>4.5999999999999996</v>
      </c>
      <c r="F374" s="6">
        <v>4.5999999999999996</v>
      </c>
      <c r="G374" s="6">
        <v>4.5999999999999996</v>
      </c>
      <c r="H374" s="6">
        <v>4.7</v>
      </c>
      <c r="I374" s="6">
        <v>4.8</v>
      </c>
      <c r="J374" s="6">
        <v>4.9000000000000004</v>
      </c>
      <c r="K374" s="6">
        <v>4.7</v>
      </c>
      <c r="L374" s="6">
        <v>4.7</v>
      </c>
      <c r="M374" s="6">
        <v>4.5999999999999996</v>
      </c>
      <c r="N374" s="6">
        <v>4.4000000000000004</v>
      </c>
      <c r="O374" s="6">
        <v>4.4000000000000004</v>
      </c>
      <c r="P374" s="6">
        <v>0</v>
      </c>
      <c r="Q374" s="6">
        <v>0</v>
      </c>
      <c r="R374" s="6">
        <v>0</v>
      </c>
    </row>
    <row r="375" spans="1:18">
      <c r="A375" s="4" t="s">
        <v>753</v>
      </c>
      <c r="B375" s="4" t="s">
        <v>751</v>
      </c>
      <c r="C375" s="4" t="s">
        <v>85</v>
      </c>
      <c r="D375" s="6">
        <v>6.2</v>
      </c>
      <c r="E375" s="6">
        <v>6.2</v>
      </c>
      <c r="F375" s="6">
        <v>6.1</v>
      </c>
      <c r="G375" s="6">
        <v>6.2</v>
      </c>
      <c r="H375" s="6">
        <v>6.3</v>
      </c>
      <c r="I375" s="6">
        <v>6.3</v>
      </c>
      <c r="J375" s="6">
        <v>6.2</v>
      </c>
      <c r="K375" s="6">
        <v>6.3</v>
      </c>
      <c r="L375" s="6">
        <v>6.4</v>
      </c>
      <c r="M375" s="6">
        <v>6.6</v>
      </c>
      <c r="N375" s="6">
        <v>6.7</v>
      </c>
      <c r="O375" s="6">
        <v>6.7</v>
      </c>
      <c r="P375" s="6">
        <v>0</v>
      </c>
      <c r="Q375" s="6">
        <v>0</v>
      </c>
      <c r="R375" s="6">
        <v>0</v>
      </c>
    </row>
    <row r="376" spans="1:18">
      <c r="A376" s="4" t="s">
        <v>753</v>
      </c>
      <c r="B376" s="4" t="s">
        <v>751</v>
      </c>
      <c r="C376" s="4" t="s">
        <v>742</v>
      </c>
      <c r="D376" s="6">
        <v>19</v>
      </c>
      <c r="E376" s="6">
        <v>19.3</v>
      </c>
      <c r="F376" s="6">
        <v>18.899999999999999</v>
      </c>
      <c r="G376" s="6">
        <v>19.5</v>
      </c>
      <c r="H376" s="6">
        <v>19.8</v>
      </c>
      <c r="I376" s="6">
        <v>19.8</v>
      </c>
      <c r="J376" s="6">
        <v>20.5</v>
      </c>
      <c r="K376" s="6">
        <v>20.5</v>
      </c>
      <c r="L376" s="6">
        <v>20.7</v>
      </c>
      <c r="M376" s="6">
        <v>20.9</v>
      </c>
      <c r="N376" s="6">
        <v>20.7</v>
      </c>
      <c r="O376" s="6">
        <v>20.6</v>
      </c>
      <c r="P376" s="6">
        <v>0</v>
      </c>
      <c r="Q376" s="6">
        <v>0</v>
      </c>
      <c r="R376" s="6">
        <v>0</v>
      </c>
    </row>
    <row r="377" spans="1:18">
      <c r="A377" s="4" t="s">
        <v>753</v>
      </c>
      <c r="B377" s="4" t="s">
        <v>751</v>
      </c>
      <c r="C377" s="4" t="s">
        <v>743</v>
      </c>
      <c r="D377" s="6">
        <v>2.6</v>
      </c>
      <c r="E377" s="6">
        <v>2.6</v>
      </c>
      <c r="F377" s="6">
        <v>2.5</v>
      </c>
      <c r="G377" s="6">
        <v>2.6</v>
      </c>
      <c r="H377" s="6">
        <v>2.5</v>
      </c>
      <c r="I377" s="6">
        <v>2.5</v>
      </c>
      <c r="J377" s="6">
        <v>2.6</v>
      </c>
      <c r="K377" s="6">
        <v>2.6</v>
      </c>
      <c r="L377" s="6">
        <v>2.6</v>
      </c>
      <c r="M377" s="6">
        <v>2.8</v>
      </c>
      <c r="N377" s="6">
        <v>2.8</v>
      </c>
      <c r="O377" s="6">
        <v>2.9</v>
      </c>
      <c r="P377" s="6">
        <v>0</v>
      </c>
      <c r="Q377" s="6">
        <v>0</v>
      </c>
      <c r="R377" s="6">
        <v>0</v>
      </c>
    </row>
    <row r="378" spans="1:18">
      <c r="A378" s="4" t="s">
        <v>753</v>
      </c>
      <c r="B378" s="4" t="s">
        <v>751</v>
      </c>
      <c r="C378" s="4" t="s">
        <v>744</v>
      </c>
      <c r="D378" s="6">
        <v>0</v>
      </c>
      <c r="E378" s="6">
        <v>0</v>
      </c>
      <c r="F378" s="6">
        <v>0</v>
      </c>
      <c r="G378" s="6">
        <v>0</v>
      </c>
      <c r="H378" s="6">
        <v>0</v>
      </c>
      <c r="I378" s="6">
        <v>0</v>
      </c>
      <c r="J378" s="6">
        <v>0</v>
      </c>
      <c r="K378" s="6">
        <v>0</v>
      </c>
      <c r="L378" s="6">
        <v>0</v>
      </c>
      <c r="M378" s="6">
        <v>0</v>
      </c>
      <c r="N378" s="6">
        <v>0</v>
      </c>
      <c r="O378" s="6">
        <v>0</v>
      </c>
      <c r="P378" s="6">
        <v>0</v>
      </c>
      <c r="Q378" s="6">
        <v>0</v>
      </c>
      <c r="R378" s="6">
        <v>0</v>
      </c>
    </row>
    <row r="379" spans="1:18">
      <c r="A379" s="4" t="s">
        <v>753</v>
      </c>
      <c r="B379" s="4" t="s">
        <v>751</v>
      </c>
      <c r="C379" s="4" t="s">
        <v>745</v>
      </c>
      <c r="D379" s="6">
        <v>24.6</v>
      </c>
      <c r="E379" s="6">
        <v>25.3</v>
      </c>
      <c r="F379" s="6">
        <v>25.3</v>
      </c>
      <c r="G379" s="6">
        <v>25.7</v>
      </c>
      <c r="H379" s="6">
        <v>26.1</v>
      </c>
      <c r="I379" s="6">
        <v>26.2</v>
      </c>
      <c r="J379" s="6">
        <v>26.7</v>
      </c>
      <c r="K379" s="6">
        <v>26.4</v>
      </c>
      <c r="L379" s="6">
        <v>26.6</v>
      </c>
      <c r="M379" s="6">
        <v>26.6</v>
      </c>
      <c r="N379" s="6">
        <v>26.7</v>
      </c>
      <c r="O379" s="6">
        <v>26.6</v>
      </c>
      <c r="P379" s="6">
        <v>0</v>
      </c>
      <c r="Q379" s="6">
        <v>0</v>
      </c>
      <c r="R379" s="6">
        <v>0</v>
      </c>
    </row>
    <row r="380" spans="1:18">
      <c r="A380" s="4" t="s">
        <v>753</v>
      </c>
      <c r="B380" s="4" t="s">
        <v>751</v>
      </c>
      <c r="C380" s="4" t="s">
        <v>746</v>
      </c>
      <c r="D380" s="6">
        <v>6.3</v>
      </c>
      <c r="E380" s="6">
        <v>6.3</v>
      </c>
      <c r="F380" s="6">
        <v>6.4</v>
      </c>
      <c r="G380" s="6">
        <v>6.4</v>
      </c>
      <c r="H380" s="6">
        <v>6.5</v>
      </c>
      <c r="I380" s="6">
        <v>6.7</v>
      </c>
      <c r="J380" s="6">
        <v>6.8</v>
      </c>
      <c r="K380" s="6">
        <v>6.5</v>
      </c>
      <c r="L380" s="6">
        <v>6.4</v>
      </c>
      <c r="M380" s="6">
        <v>6.3</v>
      </c>
      <c r="N380" s="6">
        <v>6.4</v>
      </c>
      <c r="O380" s="6">
        <v>6.3</v>
      </c>
      <c r="P380" s="6">
        <v>0</v>
      </c>
      <c r="Q380" s="6">
        <v>0</v>
      </c>
      <c r="R380" s="6">
        <v>0</v>
      </c>
    </row>
    <row r="381" spans="1:18">
      <c r="A381" s="4" t="s">
        <v>753</v>
      </c>
      <c r="B381" s="4" t="s">
        <v>751</v>
      </c>
      <c r="C381" s="4" t="s">
        <v>747</v>
      </c>
      <c r="D381" s="6">
        <v>18.399999999999999</v>
      </c>
      <c r="E381" s="6">
        <v>18.899999999999999</v>
      </c>
      <c r="F381" s="6">
        <v>19</v>
      </c>
      <c r="G381" s="6">
        <v>19.399999999999999</v>
      </c>
      <c r="H381" s="6">
        <v>19.600000000000001</v>
      </c>
      <c r="I381" s="6">
        <v>19.600000000000001</v>
      </c>
      <c r="J381" s="6">
        <v>19.899999999999999</v>
      </c>
      <c r="K381" s="6">
        <v>19.899999999999999</v>
      </c>
      <c r="L381" s="6">
        <v>20.100000000000001</v>
      </c>
      <c r="M381" s="6">
        <v>20.3</v>
      </c>
      <c r="N381" s="6">
        <v>20.3</v>
      </c>
      <c r="O381" s="6">
        <v>20.3</v>
      </c>
      <c r="P381" s="6">
        <v>0</v>
      </c>
      <c r="Q381" s="6">
        <v>0</v>
      </c>
      <c r="R381" s="6">
        <v>0</v>
      </c>
    </row>
    <row r="382" spans="1:18">
      <c r="A382" s="4" t="s">
        <v>753</v>
      </c>
      <c r="B382" s="4" t="s">
        <v>752</v>
      </c>
      <c r="C382" s="4" t="s">
        <v>713</v>
      </c>
      <c r="D382" s="6">
        <v>16.8</v>
      </c>
      <c r="E382" s="6">
        <v>16.399999999999999</v>
      </c>
      <c r="F382" s="6">
        <v>16.3</v>
      </c>
      <c r="G382" s="6">
        <v>16.5</v>
      </c>
      <c r="H382" s="6">
        <v>17.600000000000001</v>
      </c>
      <c r="I382" s="6">
        <v>18.7</v>
      </c>
      <c r="J382" s="6">
        <v>19.8</v>
      </c>
      <c r="K382" s="6">
        <v>7.3</v>
      </c>
      <c r="L382" s="6">
        <v>7.1</v>
      </c>
      <c r="M382" s="6">
        <v>7</v>
      </c>
      <c r="N382" s="6">
        <v>7</v>
      </c>
      <c r="O382" s="6">
        <v>7.2</v>
      </c>
      <c r="P382" s="6">
        <v>7.5</v>
      </c>
      <c r="Q382" s="6">
        <v>7.5</v>
      </c>
      <c r="R382" s="6">
        <v>7.5</v>
      </c>
    </row>
    <row r="383" spans="1:18">
      <c r="A383" s="4" t="s">
        <v>753</v>
      </c>
      <c r="B383" s="4" t="s">
        <v>752</v>
      </c>
      <c r="C383" s="4" t="s">
        <v>715</v>
      </c>
      <c r="D383" s="6">
        <v>0</v>
      </c>
      <c r="E383" s="6">
        <v>0</v>
      </c>
      <c r="F383" s="6">
        <v>0</v>
      </c>
      <c r="G383" s="6">
        <v>0</v>
      </c>
      <c r="H383" s="6">
        <v>0</v>
      </c>
      <c r="I383" s="6">
        <v>0</v>
      </c>
      <c r="J383" s="6">
        <v>0</v>
      </c>
      <c r="K383" s="6">
        <v>0</v>
      </c>
      <c r="L383" s="6">
        <v>0</v>
      </c>
      <c r="M383" s="6">
        <v>0</v>
      </c>
      <c r="N383" s="6">
        <v>0</v>
      </c>
      <c r="O383" s="6">
        <v>0</v>
      </c>
      <c r="P383" s="6">
        <v>0</v>
      </c>
      <c r="Q383" s="6">
        <v>0</v>
      </c>
      <c r="R383" s="6">
        <v>0</v>
      </c>
    </row>
    <row r="384" spans="1:18">
      <c r="A384" s="4" t="s">
        <v>753</v>
      </c>
      <c r="B384" s="4" t="s">
        <v>752</v>
      </c>
      <c r="C384" s="4" t="s">
        <v>128</v>
      </c>
      <c r="D384" s="6">
        <v>0</v>
      </c>
      <c r="E384" s="6">
        <v>0</v>
      </c>
      <c r="F384" s="6">
        <v>0</v>
      </c>
      <c r="G384" s="6">
        <v>0</v>
      </c>
      <c r="H384" s="6">
        <v>0</v>
      </c>
      <c r="I384" s="6">
        <v>0</v>
      </c>
      <c r="J384" s="6">
        <v>0</v>
      </c>
      <c r="K384" s="6">
        <v>0</v>
      </c>
      <c r="L384" s="6">
        <v>0</v>
      </c>
      <c r="M384" s="6">
        <v>0</v>
      </c>
      <c r="N384" s="6">
        <v>0</v>
      </c>
      <c r="O384" s="6">
        <v>0</v>
      </c>
      <c r="P384" s="6">
        <v>0</v>
      </c>
      <c r="Q384" s="6">
        <v>0</v>
      </c>
      <c r="R384" s="6">
        <v>0</v>
      </c>
    </row>
    <row r="385" spans="1:18">
      <c r="A385" s="4" t="s">
        <v>753</v>
      </c>
      <c r="B385" s="4" t="s">
        <v>752</v>
      </c>
      <c r="C385" s="4" t="s">
        <v>716</v>
      </c>
      <c r="D385" s="6">
        <v>0</v>
      </c>
      <c r="E385" s="6">
        <v>0</v>
      </c>
      <c r="F385" s="6">
        <v>0</v>
      </c>
      <c r="G385" s="6">
        <v>0</v>
      </c>
      <c r="H385" s="6">
        <v>0</v>
      </c>
      <c r="I385" s="6">
        <v>0</v>
      </c>
      <c r="J385" s="6">
        <v>0</v>
      </c>
      <c r="K385" s="6">
        <v>0</v>
      </c>
      <c r="L385" s="6">
        <v>0</v>
      </c>
      <c r="M385" s="6">
        <v>0</v>
      </c>
      <c r="N385" s="6">
        <v>0</v>
      </c>
      <c r="O385" s="6">
        <v>0</v>
      </c>
      <c r="P385" s="6">
        <v>0</v>
      </c>
      <c r="Q385" s="6">
        <v>0</v>
      </c>
      <c r="R385" s="6">
        <v>0</v>
      </c>
    </row>
    <row r="386" spans="1:18">
      <c r="A386" s="4" t="s">
        <v>753</v>
      </c>
      <c r="B386" s="4" t="s">
        <v>752</v>
      </c>
      <c r="C386" s="4" t="s">
        <v>717</v>
      </c>
      <c r="D386" s="6">
        <v>16.7</v>
      </c>
      <c r="E386" s="6">
        <v>16.3</v>
      </c>
      <c r="F386" s="6">
        <v>16.100000000000001</v>
      </c>
      <c r="G386" s="6">
        <v>16.399999999999999</v>
      </c>
      <c r="H386" s="6">
        <v>17.399999999999999</v>
      </c>
      <c r="I386" s="6">
        <v>18.399999999999999</v>
      </c>
      <c r="J386" s="6">
        <v>19.5</v>
      </c>
      <c r="K386" s="6">
        <v>7</v>
      </c>
      <c r="L386" s="6">
        <v>6.9</v>
      </c>
      <c r="M386" s="6">
        <v>6.8</v>
      </c>
      <c r="N386" s="6">
        <v>6.7</v>
      </c>
      <c r="O386" s="6">
        <v>6.9</v>
      </c>
      <c r="P386" s="6">
        <v>7.3</v>
      </c>
      <c r="Q386" s="6">
        <v>7.2</v>
      </c>
      <c r="R386" s="6">
        <v>7.3</v>
      </c>
    </row>
    <row r="387" spans="1:18">
      <c r="A387" s="4" t="s">
        <v>753</v>
      </c>
      <c r="B387" s="4" t="s">
        <v>752</v>
      </c>
      <c r="C387" s="4" t="s">
        <v>718</v>
      </c>
      <c r="D387" s="6">
        <v>6.7</v>
      </c>
      <c r="E387" s="6">
        <v>6.5</v>
      </c>
      <c r="F387" s="6">
        <v>7.2</v>
      </c>
      <c r="G387" s="6">
        <v>7</v>
      </c>
      <c r="H387" s="6">
        <v>7.2</v>
      </c>
      <c r="I387" s="6">
        <v>7.7</v>
      </c>
      <c r="J387" s="6">
        <v>7.7</v>
      </c>
      <c r="K387" s="6">
        <v>7</v>
      </c>
      <c r="L387" s="6">
        <v>6.9</v>
      </c>
      <c r="M387" s="6">
        <v>6.8</v>
      </c>
      <c r="N387" s="6">
        <v>6.7</v>
      </c>
      <c r="O387" s="6">
        <v>6.9</v>
      </c>
      <c r="P387" s="6">
        <v>7.3</v>
      </c>
      <c r="Q387" s="6">
        <v>7.2</v>
      </c>
      <c r="R387" s="6">
        <v>7.3</v>
      </c>
    </row>
    <row r="388" spans="1:18">
      <c r="A388" s="4" t="s">
        <v>753</v>
      </c>
      <c r="B388" s="4" t="s">
        <v>752</v>
      </c>
      <c r="C388" s="4" t="s">
        <v>719</v>
      </c>
      <c r="D388" s="6">
        <v>9.9</v>
      </c>
      <c r="E388" s="6">
        <v>9.6999999999999993</v>
      </c>
      <c r="F388" s="6">
        <v>8.9</v>
      </c>
      <c r="G388" s="6">
        <v>9.4</v>
      </c>
      <c r="H388" s="6">
        <v>10.3</v>
      </c>
      <c r="I388" s="6">
        <v>10.7</v>
      </c>
      <c r="J388" s="6">
        <v>11.8</v>
      </c>
      <c r="K388" s="6">
        <v>0</v>
      </c>
      <c r="L388" s="6">
        <v>0</v>
      </c>
      <c r="M388" s="6">
        <v>0</v>
      </c>
      <c r="N388" s="6">
        <v>0</v>
      </c>
      <c r="O388" s="6">
        <v>0</v>
      </c>
      <c r="P388" s="6">
        <v>0</v>
      </c>
      <c r="Q388" s="6">
        <v>0</v>
      </c>
      <c r="R388" s="6">
        <v>0</v>
      </c>
    </row>
    <row r="389" spans="1:18">
      <c r="A389" s="4" t="s">
        <v>753</v>
      </c>
      <c r="B389" s="4" t="s">
        <v>752</v>
      </c>
      <c r="C389" s="4" t="s">
        <v>3</v>
      </c>
      <c r="D389" s="6">
        <v>0</v>
      </c>
      <c r="E389" s="6">
        <v>0</v>
      </c>
      <c r="F389" s="6">
        <v>0</v>
      </c>
      <c r="G389" s="6">
        <v>0</v>
      </c>
      <c r="H389" s="6">
        <v>0</v>
      </c>
      <c r="I389" s="6">
        <v>0</v>
      </c>
      <c r="J389" s="6">
        <v>0</v>
      </c>
      <c r="K389" s="6">
        <v>0</v>
      </c>
      <c r="L389" s="6">
        <v>0</v>
      </c>
      <c r="M389" s="6">
        <v>0</v>
      </c>
      <c r="N389" s="6">
        <v>0</v>
      </c>
      <c r="O389" s="6">
        <v>0</v>
      </c>
      <c r="P389" s="6">
        <v>0</v>
      </c>
      <c r="Q389" s="6">
        <v>0</v>
      </c>
      <c r="R389" s="6">
        <v>0</v>
      </c>
    </row>
    <row r="390" spans="1:18">
      <c r="A390" s="4" t="s">
        <v>753</v>
      </c>
      <c r="B390" s="4" t="s">
        <v>752</v>
      </c>
      <c r="C390" s="4" t="s">
        <v>720</v>
      </c>
      <c r="D390" s="6">
        <v>0</v>
      </c>
      <c r="E390" s="6">
        <v>0</v>
      </c>
      <c r="F390" s="6">
        <v>0</v>
      </c>
      <c r="G390" s="6">
        <v>0</v>
      </c>
      <c r="H390" s="6">
        <v>0</v>
      </c>
      <c r="I390" s="6">
        <v>0</v>
      </c>
      <c r="J390" s="6">
        <v>0</v>
      </c>
      <c r="K390" s="6">
        <v>0</v>
      </c>
      <c r="L390" s="6">
        <v>0</v>
      </c>
      <c r="M390" s="6">
        <v>0</v>
      </c>
      <c r="N390" s="6">
        <v>0</v>
      </c>
      <c r="O390" s="6">
        <v>0</v>
      </c>
      <c r="P390" s="6">
        <v>0</v>
      </c>
      <c r="Q390" s="6">
        <v>0</v>
      </c>
      <c r="R390" s="6">
        <v>0</v>
      </c>
    </row>
    <row r="391" spans="1:18">
      <c r="A391" s="4" t="s">
        <v>753</v>
      </c>
      <c r="B391" s="4" t="s">
        <v>752</v>
      </c>
      <c r="C391" s="4" t="s">
        <v>721</v>
      </c>
      <c r="D391" s="6">
        <v>0</v>
      </c>
      <c r="E391" s="6">
        <v>0</v>
      </c>
      <c r="F391" s="6">
        <v>0</v>
      </c>
      <c r="G391" s="6">
        <v>0</v>
      </c>
      <c r="H391" s="6">
        <v>0</v>
      </c>
      <c r="I391" s="6">
        <v>0</v>
      </c>
      <c r="J391" s="6">
        <v>0</v>
      </c>
      <c r="K391" s="6">
        <v>0</v>
      </c>
      <c r="L391" s="6">
        <v>0</v>
      </c>
      <c r="M391" s="6">
        <v>0</v>
      </c>
      <c r="N391" s="6">
        <v>0</v>
      </c>
      <c r="O391" s="6">
        <v>0</v>
      </c>
      <c r="P391" s="6">
        <v>0</v>
      </c>
      <c r="Q391" s="6">
        <v>0</v>
      </c>
      <c r="R391" s="6">
        <v>0</v>
      </c>
    </row>
    <row r="392" spans="1:18">
      <c r="A392" s="4" t="s">
        <v>753</v>
      </c>
      <c r="B392" s="4" t="s">
        <v>752</v>
      </c>
      <c r="C392" s="4" t="s">
        <v>722</v>
      </c>
      <c r="D392" s="6">
        <v>0</v>
      </c>
      <c r="E392" s="6">
        <v>0</v>
      </c>
      <c r="F392" s="6">
        <v>0</v>
      </c>
      <c r="G392" s="6">
        <v>0</v>
      </c>
      <c r="H392" s="6">
        <v>0</v>
      </c>
      <c r="I392" s="6">
        <v>0</v>
      </c>
      <c r="J392" s="6">
        <v>0</v>
      </c>
      <c r="K392" s="6">
        <v>0</v>
      </c>
      <c r="L392" s="6">
        <v>0</v>
      </c>
      <c r="M392" s="6">
        <v>0</v>
      </c>
      <c r="N392" s="6">
        <v>0</v>
      </c>
      <c r="O392" s="6">
        <v>0</v>
      </c>
      <c r="P392" s="6">
        <v>0</v>
      </c>
      <c r="Q392" s="6">
        <v>0</v>
      </c>
      <c r="R392" s="6">
        <v>0</v>
      </c>
    </row>
    <row r="393" spans="1:18">
      <c r="A393" s="4" t="s">
        <v>753</v>
      </c>
      <c r="B393" s="4" t="s">
        <v>752</v>
      </c>
      <c r="C393" s="4" t="s">
        <v>723</v>
      </c>
      <c r="D393" s="6">
        <v>0</v>
      </c>
      <c r="E393" s="6">
        <v>0</v>
      </c>
      <c r="F393" s="6">
        <v>0</v>
      </c>
      <c r="G393" s="6">
        <v>0</v>
      </c>
      <c r="H393" s="6">
        <v>0</v>
      </c>
      <c r="I393" s="6">
        <v>0</v>
      </c>
      <c r="J393" s="6">
        <v>0</v>
      </c>
      <c r="K393" s="6">
        <v>0</v>
      </c>
      <c r="L393" s="6">
        <v>0</v>
      </c>
      <c r="M393" s="6">
        <v>0</v>
      </c>
      <c r="N393" s="6">
        <v>0</v>
      </c>
      <c r="O393" s="6">
        <v>0</v>
      </c>
      <c r="P393" s="6">
        <v>0</v>
      </c>
      <c r="Q393" s="6">
        <v>0</v>
      </c>
      <c r="R393" s="6">
        <v>0</v>
      </c>
    </row>
    <row r="394" spans="1:18">
      <c r="A394" s="4" t="s">
        <v>753</v>
      </c>
      <c r="B394" s="4" t="s">
        <v>752</v>
      </c>
      <c r="C394" s="4" t="s">
        <v>724</v>
      </c>
      <c r="D394" s="6">
        <v>0</v>
      </c>
      <c r="E394" s="6">
        <v>0</v>
      </c>
      <c r="F394" s="6">
        <v>0</v>
      </c>
      <c r="G394" s="6">
        <v>0</v>
      </c>
      <c r="H394" s="6">
        <v>0</v>
      </c>
      <c r="I394" s="6">
        <v>0</v>
      </c>
      <c r="J394" s="6">
        <v>0</v>
      </c>
      <c r="K394" s="6">
        <v>0</v>
      </c>
      <c r="L394" s="6">
        <v>0</v>
      </c>
      <c r="M394" s="6">
        <v>0</v>
      </c>
      <c r="N394" s="6">
        <v>0</v>
      </c>
      <c r="O394" s="6">
        <v>0</v>
      </c>
      <c r="P394" s="6">
        <v>0</v>
      </c>
      <c r="Q394" s="6">
        <v>0</v>
      </c>
      <c r="R394" s="6">
        <v>0</v>
      </c>
    </row>
    <row r="395" spans="1:18">
      <c r="A395" s="4" t="s">
        <v>753</v>
      </c>
      <c r="B395" s="4" t="s">
        <v>752</v>
      </c>
      <c r="C395" s="4" t="s">
        <v>725</v>
      </c>
      <c r="D395" s="6">
        <v>0</v>
      </c>
      <c r="E395" s="6">
        <v>0</v>
      </c>
      <c r="F395" s="6">
        <v>0</v>
      </c>
      <c r="G395" s="6">
        <v>0</v>
      </c>
      <c r="H395" s="6">
        <v>0</v>
      </c>
      <c r="I395" s="6">
        <v>0</v>
      </c>
      <c r="J395" s="6">
        <v>0</v>
      </c>
      <c r="K395" s="6">
        <v>0</v>
      </c>
      <c r="L395" s="6">
        <v>0</v>
      </c>
      <c r="M395" s="6">
        <v>0</v>
      </c>
      <c r="N395" s="6">
        <v>0</v>
      </c>
      <c r="O395" s="6">
        <v>0</v>
      </c>
      <c r="P395" s="6">
        <v>0</v>
      </c>
      <c r="Q395" s="6">
        <v>0</v>
      </c>
      <c r="R395" s="6">
        <v>0</v>
      </c>
    </row>
    <row r="396" spans="1:18">
      <c r="A396" s="4" t="s">
        <v>753</v>
      </c>
      <c r="B396" s="4" t="s">
        <v>752</v>
      </c>
      <c r="C396" s="4" t="s">
        <v>726</v>
      </c>
      <c r="D396" s="6">
        <v>0</v>
      </c>
      <c r="E396" s="6">
        <v>0</v>
      </c>
      <c r="F396" s="6">
        <v>0</v>
      </c>
      <c r="G396" s="6">
        <v>0</v>
      </c>
      <c r="H396" s="6">
        <v>0</v>
      </c>
      <c r="I396" s="6">
        <v>0</v>
      </c>
      <c r="J396" s="6">
        <v>0</v>
      </c>
      <c r="K396" s="6">
        <v>0</v>
      </c>
      <c r="L396" s="6">
        <v>0</v>
      </c>
      <c r="M396" s="6">
        <v>0</v>
      </c>
      <c r="N396" s="6">
        <v>0</v>
      </c>
      <c r="O396" s="6">
        <v>0</v>
      </c>
      <c r="P396" s="6">
        <v>0</v>
      </c>
      <c r="Q396" s="6">
        <v>0</v>
      </c>
      <c r="R396" s="6">
        <v>0</v>
      </c>
    </row>
    <row r="397" spans="1:18">
      <c r="A397" s="4" t="s">
        <v>753</v>
      </c>
      <c r="B397" s="4" t="s">
        <v>752</v>
      </c>
      <c r="C397" s="4" t="s">
        <v>727</v>
      </c>
      <c r="D397" s="6">
        <v>0</v>
      </c>
      <c r="E397" s="6">
        <v>0</v>
      </c>
      <c r="F397" s="6">
        <v>0</v>
      </c>
      <c r="G397" s="6">
        <v>0</v>
      </c>
      <c r="H397" s="6">
        <v>0</v>
      </c>
      <c r="I397" s="6">
        <v>0</v>
      </c>
      <c r="J397" s="6">
        <v>0</v>
      </c>
      <c r="K397" s="6">
        <v>0</v>
      </c>
      <c r="L397" s="6">
        <v>0</v>
      </c>
      <c r="M397" s="6">
        <v>0</v>
      </c>
      <c r="N397" s="6">
        <v>0</v>
      </c>
      <c r="O397" s="6">
        <v>0</v>
      </c>
      <c r="P397" s="6">
        <v>0</v>
      </c>
      <c r="Q397" s="6">
        <v>0</v>
      </c>
      <c r="R397" s="6">
        <v>0</v>
      </c>
    </row>
    <row r="398" spans="1:18">
      <c r="A398" s="4" t="s">
        <v>753</v>
      </c>
      <c r="B398" s="4" t="s">
        <v>752</v>
      </c>
      <c r="C398" s="4" t="s">
        <v>728</v>
      </c>
      <c r="D398" s="6">
        <v>0</v>
      </c>
      <c r="E398" s="6">
        <v>0</v>
      </c>
      <c r="F398" s="6">
        <v>0</v>
      </c>
      <c r="G398" s="6">
        <v>0</v>
      </c>
      <c r="H398" s="6">
        <v>0</v>
      </c>
      <c r="I398" s="6">
        <v>0</v>
      </c>
      <c r="J398" s="6">
        <v>0</v>
      </c>
      <c r="K398" s="6">
        <v>0</v>
      </c>
      <c r="L398" s="6">
        <v>0</v>
      </c>
      <c r="M398" s="6">
        <v>0</v>
      </c>
      <c r="N398" s="6">
        <v>0</v>
      </c>
      <c r="O398" s="6">
        <v>0</v>
      </c>
      <c r="P398" s="6">
        <v>0</v>
      </c>
      <c r="Q398" s="6">
        <v>0</v>
      </c>
      <c r="R398" s="6">
        <v>0</v>
      </c>
    </row>
    <row r="399" spans="1:18">
      <c r="A399" s="4" t="s">
        <v>753</v>
      </c>
      <c r="B399" s="4" t="s">
        <v>752</v>
      </c>
      <c r="C399" s="4" t="s">
        <v>729</v>
      </c>
      <c r="D399" s="6">
        <v>0</v>
      </c>
      <c r="E399" s="6">
        <v>0</v>
      </c>
      <c r="F399" s="6">
        <v>0</v>
      </c>
      <c r="G399" s="6">
        <v>0</v>
      </c>
      <c r="H399" s="6">
        <v>0</v>
      </c>
      <c r="I399" s="6">
        <v>0</v>
      </c>
      <c r="J399" s="6">
        <v>0</v>
      </c>
      <c r="K399" s="6">
        <v>0</v>
      </c>
      <c r="L399" s="6">
        <v>0</v>
      </c>
      <c r="M399" s="6">
        <v>0</v>
      </c>
      <c r="N399" s="6">
        <v>0</v>
      </c>
      <c r="O399" s="6">
        <v>0</v>
      </c>
      <c r="P399" s="6">
        <v>0</v>
      </c>
      <c r="Q399" s="6">
        <v>0</v>
      </c>
      <c r="R399" s="6">
        <v>0</v>
      </c>
    </row>
    <row r="400" spans="1:18">
      <c r="A400" s="4" t="s">
        <v>753</v>
      </c>
      <c r="B400" s="4" t="s">
        <v>752</v>
      </c>
      <c r="C400" s="4" t="s">
        <v>730</v>
      </c>
      <c r="D400" s="6">
        <v>0</v>
      </c>
      <c r="E400" s="6">
        <v>0</v>
      </c>
      <c r="F400" s="6">
        <v>0</v>
      </c>
      <c r="G400" s="6">
        <v>0</v>
      </c>
      <c r="H400" s="6">
        <v>0</v>
      </c>
      <c r="I400" s="6">
        <v>0</v>
      </c>
      <c r="J400" s="6">
        <v>0</v>
      </c>
      <c r="K400" s="6">
        <v>0</v>
      </c>
      <c r="L400" s="6">
        <v>0</v>
      </c>
      <c r="M400" s="6">
        <v>0</v>
      </c>
      <c r="N400" s="6">
        <v>0</v>
      </c>
      <c r="O400" s="6">
        <v>0</v>
      </c>
      <c r="P400" s="6">
        <v>0</v>
      </c>
      <c r="Q400" s="6">
        <v>0</v>
      </c>
      <c r="R400" s="6">
        <v>0</v>
      </c>
    </row>
    <row r="401" spans="1:18">
      <c r="A401" s="4" t="s">
        <v>753</v>
      </c>
      <c r="B401" s="4" t="s">
        <v>752</v>
      </c>
      <c r="C401" s="4" t="s">
        <v>2</v>
      </c>
      <c r="D401" s="6">
        <v>0</v>
      </c>
      <c r="E401" s="6">
        <v>0</v>
      </c>
      <c r="F401" s="6">
        <v>0</v>
      </c>
      <c r="G401" s="6">
        <v>0</v>
      </c>
      <c r="H401" s="6">
        <v>0</v>
      </c>
      <c r="I401" s="6">
        <v>0</v>
      </c>
      <c r="J401" s="6">
        <v>0</v>
      </c>
      <c r="K401" s="6">
        <v>0</v>
      </c>
      <c r="L401" s="6">
        <v>0</v>
      </c>
      <c r="M401" s="6">
        <v>0</v>
      </c>
      <c r="N401" s="6">
        <v>0</v>
      </c>
      <c r="O401" s="6">
        <v>0</v>
      </c>
      <c r="P401" s="6">
        <v>0</v>
      </c>
      <c r="Q401" s="6">
        <v>0</v>
      </c>
      <c r="R401" s="6">
        <v>0</v>
      </c>
    </row>
    <row r="402" spans="1:18">
      <c r="A402" s="4" t="s">
        <v>753</v>
      </c>
      <c r="B402" s="4" t="s">
        <v>752</v>
      </c>
      <c r="C402" s="4" t="s">
        <v>731</v>
      </c>
      <c r="D402" s="6">
        <v>0</v>
      </c>
      <c r="E402" s="6">
        <v>0</v>
      </c>
      <c r="F402" s="6">
        <v>0</v>
      </c>
      <c r="G402" s="6">
        <v>0</v>
      </c>
      <c r="H402" s="6">
        <v>0</v>
      </c>
      <c r="I402" s="6">
        <v>0</v>
      </c>
      <c r="J402" s="6">
        <v>0</v>
      </c>
      <c r="K402" s="6">
        <v>0</v>
      </c>
      <c r="L402" s="6">
        <v>0</v>
      </c>
      <c r="M402" s="6">
        <v>0</v>
      </c>
      <c r="N402" s="6">
        <v>0</v>
      </c>
      <c r="O402" s="6">
        <v>0</v>
      </c>
      <c r="P402" s="6">
        <v>0</v>
      </c>
      <c r="Q402" s="6">
        <v>0</v>
      </c>
      <c r="R402" s="6">
        <v>0</v>
      </c>
    </row>
    <row r="403" spans="1:18">
      <c r="A403" s="4" t="s">
        <v>753</v>
      </c>
      <c r="B403" s="4" t="s">
        <v>752</v>
      </c>
      <c r="C403" s="4" t="s">
        <v>15</v>
      </c>
      <c r="D403" s="6">
        <v>0</v>
      </c>
      <c r="E403" s="6">
        <v>0</v>
      </c>
      <c r="F403" s="6">
        <v>0</v>
      </c>
      <c r="G403" s="6">
        <v>0</v>
      </c>
      <c r="H403" s="6">
        <v>0</v>
      </c>
      <c r="I403" s="6">
        <v>0</v>
      </c>
      <c r="J403" s="6">
        <v>0</v>
      </c>
      <c r="K403" s="6">
        <v>0</v>
      </c>
      <c r="L403" s="6">
        <v>0</v>
      </c>
      <c r="M403" s="6">
        <v>0</v>
      </c>
      <c r="N403" s="6">
        <v>0</v>
      </c>
      <c r="O403" s="6">
        <v>0</v>
      </c>
      <c r="P403" s="6">
        <v>0</v>
      </c>
      <c r="Q403" s="6">
        <v>0</v>
      </c>
      <c r="R403" s="6">
        <v>0</v>
      </c>
    </row>
    <row r="404" spans="1:18">
      <c r="A404" s="4" t="s">
        <v>753</v>
      </c>
      <c r="B404" s="4" t="s">
        <v>752</v>
      </c>
      <c r="C404" s="4" t="s">
        <v>732</v>
      </c>
      <c r="D404" s="6">
        <v>0</v>
      </c>
      <c r="E404" s="6">
        <v>0</v>
      </c>
      <c r="F404" s="6">
        <v>0</v>
      </c>
      <c r="G404" s="6">
        <v>0</v>
      </c>
      <c r="H404" s="6">
        <v>0</v>
      </c>
      <c r="I404" s="6">
        <v>0</v>
      </c>
      <c r="J404" s="6">
        <v>0</v>
      </c>
      <c r="K404" s="6">
        <v>0</v>
      </c>
      <c r="L404" s="6">
        <v>0</v>
      </c>
      <c r="M404" s="6">
        <v>0</v>
      </c>
      <c r="N404" s="6">
        <v>0</v>
      </c>
      <c r="O404" s="6">
        <v>0</v>
      </c>
      <c r="P404" s="6">
        <v>0</v>
      </c>
      <c r="Q404" s="6">
        <v>0</v>
      </c>
      <c r="R404" s="6">
        <v>0</v>
      </c>
    </row>
    <row r="405" spans="1:18">
      <c r="A405" s="4" t="s">
        <v>753</v>
      </c>
      <c r="B405" s="4" t="s">
        <v>752</v>
      </c>
      <c r="C405" s="4" t="s">
        <v>733</v>
      </c>
      <c r="D405" s="6">
        <v>0.2</v>
      </c>
      <c r="E405" s="6">
        <v>0.2</v>
      </c>
      <c r="F405" s="6">
        <v>0.2</v>
      </c>
      <c r="G405" s="6">
        <v>0.2</v>
      </c>
      <c r="H405" s="6">
        <v>0.2</v>
      </c>
      <c r="I405" s="6">
        <v>0.3</v>
      </c>
      <c r="J405" s="6">
        <v>0.3</v>
      </c>
      <c r="K405" s="6">
        <v>0.3</v>
      </c>
      <c r="L405" s="6">
        <v>0.2</v>
      </c>
      <c r="M405" s="6">
        <v>0.2</v>
      </c>
      <c r="N405" s="6">
        <v>0.2</v>
      </c>
      <c r="O405" s="6">
        <v>0.2</v>
      </c>
      <c r="P405" s="6">
        <v>0.2</v>
      </c>
      <c r="Q405" s="6">
        <v>0.2</v>
      </c>
      <c r="R405" s="6">
        <v>0.2</v>
      </c>
    </row>
    <row r="406" spans="1:18">
      <c r="A406" s="4" t="s">
        <v>753</v>
      </c>
      <c r="B406" s="4" t="s">
        <v>752</v>
      </c>
      <c r="C406" s="4" t="s">
        <v>734</v>
      </c>
      <c r="D406" s="6">
        <v>0</v>
      </c>
      <c r="E406" s="6">
        <v>0</v>
      </c>
      <c r="F406" s="6">
        <v>0</v>
      </c>
      <c r="G406" s="6">
        <v>0</v>
      </c>
      <c r="H406" s="6">
        <v>0</v>
      </c>
      <c r="I406" s="6">
        <v>0</v>
      </c>
      <c r="J406" s="6">
        <v>0</v>
      </c>
      <c r="K406" s="6">
        <v>0</v>
      </c>
      <c r="L406" s="6">
        <v>0</v>
      </c>
      <c r="M406" s="6">
        <v>0</v>
      </c>
      <c r="N406" s="6">
        <v>0</v>
      </c>
      <c r="O406" s="6">
        <v>0</v>
      </c>
      <c r="P406" s="6">
        <v>0</v>
      </c>
      <c r="Q406" s="6">
        <v>0</v>
      </c>
      <c r="R406" s="6">
        <v>0</v>
      </c>
    </row>
    <row r="407" spans="1:18">
      <c r="A407" s="4" t="s">
        <v>753</v>
      </c>
      <c r="B407" s="4" t="s">
        <v>752</v>
      </c>
      <c r="C407" s="4" t="s">
        <v>735</v>
      </c>
      <c r="D407" s="6">
        <v>0</v>
      </c>
      <c r="E407" s="6">
        <v>0</v>
      </c>
      <c r="F407" s="6">
        <v>0</v>
      </c>
      <c r="G407" s="6">
        <v>0</v>
      </c>
      <c r="H407" s="6">
        <v>0</v>
      </c>
      <c r="I407" s="6">
        <v>0</v>
      </c>
      <c r="J407" s="6">
        <v>0</v>
      </c>
      <c r="K407" s="6">
        <v>0</v>
      </c>
      <c r="L407" s="6">
        <v>0</v>
      </c>
      <c r="M407" s="6">
        <v>0</v>
      </c>
      <c r="N407" s="6">
        <v>0</v>
      </c>
      <c r="O407" s="6">
        <v>0</v>
      </c>
      <c r="P407" s="6">
        <v>0</v>
      </c>
      <c r="Q407" s="6">
        <v>0</v>
      </c>
      <c r="R407" s="6">
        <v>0</v>
      </c>
    </row>
    <row r="408" spans="1:18">
      <c r="A408" s="4" t="s">
        <v>753</v>
      </c>
      <c r="B408" s="4" t="s">
        <v>752</v>
      </c>
      <c r="C408" s="4" t="s">
        <v>96</v>
      </c>
      <c r="D408" s="6">
        <v>0</v>
      </c>
      <c r="E408" s="6">
        <v>0</v>
      </c>
      <c r="F408" s="6">
        <v>0</v>
      </c>
      <c r="G408" s="6">
        <v>0</v>
      </c>
      <c r="H408" s="6">
        <v>0</v>
      </c>
      <c r="I408" s="6">
        <v>0</v>
      </c>
      <c r="J408" s="6">
        <v>0</v>
      </c>
      <c r="K408" s="6">
        <v>0</v>
      </c>
      <c r="L408" s="6">
        <v>0</v>
      </c>
      <c r="M408" s="6">
        <v>0</v>
      </c>
      <c r="N408" s="6">
        <v>0</v>
      </c>
      <c r="O408" s="6">
        <v>0</v>
      </c>
      <c r="P408" s="6">
        <v>0</v>
      </c>
      <c r="Q408" s="6">
        <v>0</v>
      </c>
      <c r="R408" s="6">
        <v>0</v>
      </c>
    </row>
    <row r="409" spans="1:18">
      <c r="A409" s="4" t="s">
        <v>753</v>
      </c>
      <c r="B409" s="4" t="s">
        <v>752</v>
      </c>
      <c r="C409" s="4" t="s">
        <v>111</v>
      </c>
      <c r="D409" s="6">
        <v>0</v>
      </c>
      <c r="E409" s="6">
        <v>0</v>
      </c>
      <c r="F409" s="6">
        <v>0</v>
      </c>
      <c r="G409" s="6">
        <v>0</v>
      </c>
      <c r="H409" s="6">
        <v>0</v>
      </c>
      <c r="I409" s="6">
        <v>0</v>
      </c>
      <c r="J409" s="6">
        <v>0</v>
      </c>
      <c r="K409" s="6">
        <v>0</v>
      </c>
      <c r="L409" s="6">
        <v>0</v>
      </c>
      <c r="M409" s="6">
        <v>0</v>
      </c>
      <c r="N409" s="6">
        <v>0</v>
      </c>
      <c r="O409" s="6">
        <v>0</v>
      </c>
      <c r="P409" s="6">
        <v>0</v>
      </c>
      <c r="Q409" s="6">
        <v>0</v>
      </c>
      <c r="R409" s="6">
        <v>0</v>
      </c>
    </row>
    <row r="410" spans="1:18">
      <c r="A410" s="4" t="s">
        <v>753</v>
      </c>
      <c r="B410" s="4" t="s">
        <v>752</v>
      </c>
      <c r="C410" s="4" t="s">
        <v>736</v>
      </c>
      <c r="D410" s="6">
        <v>0</v>
      </c>
      <c r="E410" s="6">
        <v>0</v>
      </c>
      <c r="F410" s="6">
        <v>0</v>
      </c>
      <c r="G410" s="6">
        <v>0</v>
      </c>
      <c r="H410" s="6">
        <v>0</v>
      </c>
      <c r="I410" s="6">
        <v>0</v>
      </c>
      <c r="J410" s="6">
        <v>0</v>
      </c>
      <c r="K410" s="6">
        <v>0</v>
      </c>
      <c r="L410" s="6">
        <v>0</v>
      </c>
      <c r="M410" s="6">
        <v>0</v>
      </c>
      <c r="N410" s="6">
        <v>0</v>
      </c>
      <c r="O410" s="6">
        <v>0</v>
      </c>
      <c r="P410" s="6">
        <v>0</v>
      </c>
      <c r="Q410" s="6">
        <v>0</v>
      </c>
      <c r="R410" s="6">
        <v>0</v>
      </c>
    </row>
    <row r="411" spans="1:18">
      <c r="A411" s="4" t="s">
        <v>753</v>
      </c>
      <c r="B411" s="4" t="s">
        <v>752</v>
      </c>
      <c r="C411" s="4" t="s">
        <v>737</v>
      </c>
      <c r="D411" s="6">
        <v>0</v>
      </c>
      <c r="E411" s="6">
        <v>0</v>
      </c>
      <c r="F411" s="6">
        <v>0</v>
      </c>
      <c r="G411" s="6">
        <v>0</v>
      </c>
      <c r="H411" s="6">
        <v>0</v>
      </c>
      <c r="I411" s="6">
        <v>0</v>
      </c>
      <c r="J411" s="6">
        <v>0</v>
      </c>
      <c r="K411" s="6">
        <v>0</v>
      </c>
      <c r="L411" s="6">
        <v>0</v>
      </c>
      <c r="M411" s="6">
        <v>0</v>
      </c>
      <c r="N411" s="6">
        <v>0</v>
      </c>
      <c r="O411" s="6">
        <v>0</v>
      </c>
      <c r="P411" s="6">
        <v>0</v>
      </c>
      <c r="Q411" s="6">
        <v>0</v>
      </c>
      <c r="R411" s="6">
        <v>0</v>
      </c>
    </row>
    <row r="412" spans="1:18">
      <c r="A412" s="4" t="s">
        <v>753</v>
      </c>
      <c r="B412" s="4" t="s">
        <v>752</v>
      </c>
      <c r="C412" s="4" t="s">
        <v>93</v>
      </c>
      <c r="D412" s="6">
        <v>0</v>
      </c>
      <c r="E412" s="6">
        <v>0</v>
      </c>
      <c r="F412" s="6">
        <v>0</v>
      </c>
      <c r="G412" s="6">
        <v>0</v>
      </c>
      <c r="H412" s="6">
        <v>0</v>
      </c>
      <c r="I412" s="6">
        <v>0</v>
      </c>
      <c r="J412" s="6">
        <v>0</v>
      </c>
      <c r="K412" s="6">
        <v>0</v>
      </c>
      <c r="L412" s="6">
        <v>0</v>
      </c>
      <c r="M412" s="6">
        <v>0</v>
      </c>
      <c r="N412" s="6">
        <v>0</v>
      </c>
      <c r="O412" s="6">
        <v>0</v>
      </c>
      <c r="P412" s="6">
        <v>0</v>
      </c>
      <c r="Q412" s="6">
        <v>0</v>
      </c>
      <c r="R412" s="6">
        <v>0</v>
      </c>
    </row>
    <row r="413" spans="1:18">
      <c r="A413" s="4" t="s">
        <v>753</v>
      </c>
      <c r="B413" s="4" t="s">
        <v>752</v>
      </c>
      <c r="C413" s="4" t="s">
        <v>738</v>
      </c>
      <c r="D413" s="7" t="s">
        <v>748</v>
      </c>
      <c r="E413" s="7" t="s">
        <v>748</v>
      </c>
      <c r="F413" s="7" t="s">
        <v>748</v>
      </c>
      <c r="G413" s="7" t="s">
        <v>748</v>
      </c>
      <c r="H413" s="7" t="s">
        <v>748</v>
      </c>
      <c r="I413" s="7" t="s">
        <v>748</v>
      </c>
      <c r="J413" s="6" t="s">
        <v>748</v>
      </c>
      <c r="K413" s="6" t="s">
        <v>748</v>
      </c>
      <c r="L413" s="6" t="s">
        <v>748</v>
      </c>
      <c r="M413" s="6" t="s">
        <v>748</v>
      </c>
      <c r="N413" s="6" t="s">
        <v>748</v>
      </c>
      <c r="O413" s="6" t="s">
        <v>748</v>
      </c>
      <c r="P413" s="6" t="s">
        <v>748</v>
      </c>
      <c r="Q413" s="6" t="s">
        <v>748</v>
      </c>
      <c r="R413" s="6" t="s">
        <v>748</v>
      </c>
    </row>
    <row r="414" spans="1:18">
      <c r="A414" s="4" t="s">
        <v>753</v>
      </c>
      <c r="B414" s="4" t="s">
        <v>752</v>
      </c>
      <c r="C414" s="4" t="s">
        <v>739</v>
      </c>
      <c r="D414" s="6">
        <v>0</v>
      </c>
      <c r="E414" s="6">
        <v>0</v>
      </c>
      <c r="F414" s="6">
        <v>0</v>
      </c>
      <c r="G414" s="6">
        <v>0</v>
      </c>
      <c r="H414" s="6">
        <v>0</v>
      </c>
      <c r="I414" s="6">
        <v>0</v>
      </c>
      <c r="J414" s="6">
        <v>0</v>
      </c>
      <c r="K414" s="6">
        <v>0</v>
      </c>
      <c r="L414" s="6">
        <v>0</v>
      </c>
      <c r="M414" s="6">
        <v>0</v>
      </c>
      <c r="N414" s="6">
        <v>0</v>
      </c>
      <c r="O414" s="6">
        <v>0</v>
      </c>
      <c r="P414" s="6">
        <v>0</v>
      </c>
      <c r="Q414" s="6">
        <v>0</v>
      </c>
      <c r="R414" s="6">
        <v>0</v>
      </c>
    </row>
    <row r="415" spans="1:18">
      <c r="A415" s="4" t="s">
        <v>753</v>
      </c>
      <c r="B415" s="4" t="s">
        <v>752</v>
      </c>
      <c r="C415" s="4" t="s">
        <v>740</v>
      </c>
      <c r="D415" s="6">
        <v>0</v>
      </c>
      <c r="E415" s="6">
        <v>0</v>
      </c>
      <c r="F415" s="6">
        <v>0</v>
      </c>
      <c r="G415" s="6">
        <v>0</v>
      </c>
      <c r="H415" s="6">
        <v>0</v>
      </c>
      <c r="I415" s="6">
        <v>0</v>
      </c>
      <c r="J415" s="6">
        <v>0</v>
      </c>
      <c r="K415" s="6">
        <v>0</v>
      </c>
      <c r="L415" s="6">
        <v>0</v>
      </c>
      <c r="M415" s="6">
        <v>0</v>
      </c>
      <c r="N415" s="6">
        <v>0</v>
      </c>
      <c r="O415" s="6">
        <v>0</v>
      </c>
      <c r="P415" s="6">
        <v>0</v>
      </c>
      <c r="Q415" s="6">
        <v>0</v>
      </c>
      <c r="R415" s="6">
        <v>0</v>
      </c>
    </row>
    <row r="416" spans="1:18">
      <c r="A416" s="4" t="s">
        <v>753</v>
      </c>
      <c r="B416" s="4" t="s">
        <v>752</v>
      </c>
      <c r="C416" s="4" t="s">
        <v>741</v>
      </c>
      <c r="D416" s="6">
        <v>0</v>
      </c>
      <c r="E416" s="6">
        <v>0</v>
      </c>
      <c r="F416" s="6">
        <v>0</v>
      </c>
      <c r="G416" s="6">
        <v>0</v>
      </c>
      <c r="H416" s="6">
        <v>0</v>
      </c>
      <c r="I416" s="6">
        <v>0</v>
      </c>
      <c r="J416" s="6">
        <v>0</v>
      </c>
      <c r="K416" s="6">
        <v>0</v>
      </c>
      <c r="L416" s="6">
        <v>0</v>
      </c>
      <c r="M416" s="6">
        <v>0</v>
      </c>
      <c r="N416" s="6">
        <v>0</v>
      </c>
      <c r="O416" s="6">
        <v>0</v>
      </c>
      <c r="P416" s="6">
        <v>0</v>
      </c>
      <c r="Q416" s="6">
        <v>0</v>
      </c>
      <c r="R416" s="6">
        <v>0</v>
      </c>
    </row>
    <row r="417" spans="1:18">
      <c r="A417" s="4" t="s">
        <v>753</v>
      </c>
      <c r="B417" s="4" t="s">
        <v>752</v>
      </c>
      <c r="C417" s="4" t="s">
        <v>85</v>
      </c>
      <c r="D417" s="6">
        <v>0</v>
      </c>
      <c r="E417" s="6">
        <v>0</v>
      </c>
      <c r="F417" s="6">
        <v>0</v>
      </c>
      <c r="G417" s="6">
        <v>0</v>
      </c>
      <c r="H417" s="6">
        <v>0</v>
      </c>
      <c r="I417" s="6">
        <v>0</v>
      </c>
      <c r="J417" s="6">
        <v>0</v>
      </c>
      <c r="K417" s="6">
        <v>0</v>
      </c>
      <c r="L417" s="6">
        <v>0</v>
      </c>
      <c r="M417" s="6">
        <v>0</v>
      </c>
      <c r="N417" s="6">
        <v>0</v>
      </c>
      <c r="O417" s="6">
        <v>0</v>
      </c>
      <c r="P417" s="6">
        <v>0</v>
      </c>
      <c r="Q417" s="6">
        <v>0</v>
      </c>
      <c r="R417" s="6">
        <v>0</v>
      </c>
    </row>
    <row r="418" spans="1:18">
      <c r="A418" s="4" t="s">
        <v>753</v>
      </c>
      <c r="B418" s="4" t="s">
        <v>752</v>
      </c>
      <c r="C418" s="4" t="s">
        <v>742</v>
      </c>
      <c r="D418" s="6">
        <v>0</v>
      </c>
      <c r="E418" s="6">
        <v>0</v>
      </c>
      <c r="F418" s="6">
        <v>0</v>
      </c>
      <c r="G418" s="6">
        <v>0</v>
      </c>
      <c r="H418" s="6">
        <v>0</v>
      </c>
      <c r="I418" s="6">
        <v>0</v>
      </c>
      <c r="J418" s="6">
        <v>0</v>
      </c>
      <c r="K418" s="6">
        <v>0</v>
      </c>
      <c r="L418" s="6">
        <v>0</v>
      </c>
      <c r="M418" s="6">
        <v>0</v>
      </c>
      <c r="N418" s="6">
        <v>0</v>
      </c>
      <c r="O418" s="6">
        <v>0</v>
      </c>
      <c r="P418" s="6">
        <v>0</v>
      </c>
      <c r="Q418" s="6">
        <v>0</v>
      </c>
      <c r="R418" s="6">
        <v>0</v>
      </c>
    </row>
    <row r="419" spans="1:18">
      <c r="A419" s="4" t="s">
        <v>753</v>
      </c>
      <c r="B419" s="4" t="s">
        <v>752</v>
      </c>
      <c r="C419" s="4" t="s">
        <v>743</v>
      </c>
      <c r="D419" s="6">
        <v>0</v>
      </c>
      <c r="E419" s="6">
        <v>0</v>
      </c>
      <c r="F419" s="6">
        <v>0</v>
      </c>
      <c r="G419" s="6">
        <v>0</v>
      </c>
      <c r="H419" s="6">
        <v>0</v>
      </c>
      <c r="I419" s="6">
        <v>0</v>
      </c>
      <c r="J419" s="6">
        <v>0</v>
      </c>
      <c r="K419" s="6">
        <v>0</v>
      </c>
      <c r="L419" s="6">
        <v>0</v>
      </c>
      <c r="M419" s="6">
        <v>0</v>
      </c>
      <c r="N419" s="6">
        <v>0</v>
      </c>
      <c r="O419" s="6">
        <v>0</v>
      </c>
      <c r="P419" s="6">
        <v>0</v>
      </c>
      <c r="Q419" s="6">
        <v>0</v>
      </c>
      <c r="R419" s="6">
        <v>0</v>
      </c>
    </row>
    <row r="420" spans="1:18">
      <c r="A420" s="4" t="s">
        <v>753</v>
      </c>
      <c r="B420" s="4" t="s">
        <v>752</v>
      </c>
      <c r="C420" s="4" t="s">
        <v>744</v>
      </c>
      <c r="D420" s="6">
        <v>0</v>
      </c>
      <c r="E420" s="6">
        <v>0</v>
      </c>
      <c r="F420" s="6">
        <v>0</v>
      </c>
      <c r="G420" s="6">
        <v>0</v>
      </c>
      <c r="H420" s="6">
        <v>0</v>
      </c>
      <c r="I420" s="6">
        <v>0</v>
      </c>
      <c r="J420" s="6">
        <v>0</v>
      </c>
      <c r="K420" s="6">
        <v>0</v>
      </c>
      <c r="L420" s="6">
        <v>0</v>
      </c>
      <c r="M420" s="6">
        <v>0</v>
      </c>
      <c r="N420" s="6">
        <v>0</v>
      </c>
      <c r="O420" s="6">
        <v>0</v>
      </c>
      <c r="P420" s="6">
        <v>0</v>
      </c>
      <c r="Q420" s="6">
        <v>0</v>
      </c>
      <c r="R420" s="6">
        <v>0</v>
      </c>
    </row>
    <row r="421" spans="1:18">
      <c r="A421" s="4" t="s">
        <v>753</v>
      </c>
      <c r="B421" s="4" t="s">
        <v>752</v>
      </c>
      <c r="C421" s="4" t="s">
        <v>745</v>
      </c>
      <c r="D421" s="6">
        <v>0</v>
      </c>
      <c r="E421" s="6">
        <v>0</v>
      </c>
      <c r="F421" s="6">
        <v>0</v>
      </c>
      <c r="G421" s="6">
        <v>0</v>
      </c>
      <c r="H421" s="6">
        <v>0</v>
      </c>
      <c r="I421" s="6">
        <v>0</v>
      </c>
      <c r="J421" s="6">
        <v>0</v>
      </c>
      <c r="K421" s="6">
        <v>0</v>
      </c>
      <c r="L421" s="6">
        <v>0</v>
      </c>
      <c r="M421" s="6">
        <v>0</v>
      </c>
      <c r="N421" s="6">
        <v>0</v>
      </c>
      <c r="O421" s="6">
        <v>0</v>
      </c>
      <c r="P421" s="6">
        <v>0</v>
      </c>
      <c r="Q421" s="6">
        <v>0</v>
      </c>
      <c r="R421" s="6">
        <v>0</v>
      </c>
    </row>
    <row r="422" spans="1:18">
      <c r="A422" s="4" t="s">
        <v>753</v>
      </c>
      <c r="B422" s="4" t="s">
        <v>752</v>
      </c>
      <c r="C422" s="4" t="s">
        <v>746</v>
      </c>
      <c r="D422" s="6">
        <v>0</v>
      </c>
      <c r="E422" s="6">
        <v>0</v>
      </c>
      <c r="F422" s="6">
        <v>0</v>
      </c>
      <c r="G422" s="6">
        <v>0</v>
      </c>
      <c r="H422" s="6">
        <v>0</v>
      </c>
      <c r="I422" s="6">
        <v>0</v>
      </c>
      <c r="J422" s="6">
        <v>0</v>
      </c>
      <c r="K422" s="6">
        <v>0</v>
      </c>
      <c r="L422" s="6">
        <v>0</v>
      </c>
      <c r="M422" s="6">
        <v>0</v>
      </c>
      <c r="N422" s="6">
        <v>0</v>
      </c>
      <c r="O422" s="6">
        <v>0</v>
      </c>
      <c r="P422" s="6">
        <v>0</v>
      </c>
      <c r="Q422" s="6">
        <v>0</v>
      </c>
      <c r="R422" s="6">
        <v>0</v>
      </c>
    </row>
    <row r="423" spans="1:18">
      <c r="A423" s="4" t="s">
        <v>753</v>
      </c>
      <c r="B423" s="4" t="s">
        <v>752</v>
      </c>
      <c r="C423" s="4" t="s">
        <v>747</v>
      </c>
      <c r="D423" s="6">
        <v>0</v>
      </c>
      <c r="E423" s="6">
        <v>0</v>
      </c>
      <c r="F423" s="6">
        <v>0</v>
      </c>
      <c r="G423" s="6">
        <v>0</v>
      </c>
      <c r="H423" s="6">
        <v>0</v>
      </c>
      <c r="I423" s="6">
        <v>0</v>
      </c>
      <c r="J423" s="6">
        <v>0</v>
      </c>
      <c r="K423" s="6">
        <v>0</v>
      </c>
      <c r="L423" s="6">
        <v>0</v>
      </c>
      <c r="M423" s="6">
        <v>0</v>
      </c>
      <c r="N423" s="6">
        <v>0</v>
      </c>
      <c r="O423" s="6">
        <v>0</v>
      </c>
      <c r="P423" s="6">
        <v>0</v>
      </c>
      <c r="Q423" s="6">
        <v>0</v>
      </c>
      <c r="R423" s="6">
        <v>0</v>
      </c>
    </row>
    <row r="425" spans="1:18">
      <c r="A425" s="4" t="s">
        <v>755</v>
      </c>
    </row>
    <row r="426" spans="1:18">
      <c r="A426" s="4" t="s">
        <v>756</v>
      </c>
    </row>
    <row r="427" spans="1:18">
      <c r="A427" s="4" t="s">
        <v>757</v>
      </c>
    </row>
    <row r="428" spans="1:18">
      <c r="A428" s="4" t="s">
        <v>758</v>
      </c>
    </row>
    <row r="429" spans="1:18">
      <c r="A429" s="4" t="s">
        <v>759</v>
      </c>
    </row>
    <row r="430" spans="1:18">
      <c r="A430" s="4" t="s">
        <v>760</v>
      </c>
    </row>
    <row r="431" spans="1:18">
      <c r="A431" s="4" t="s">
        <v>805</v>
      </c>
    </row>
    <row r="432" spans="1:18">
      <c r="A432" s="4" t="s">
        <v>761</v>
      </c>
    </row>
    <row r="433" spans="1:1">
      <c r="A433" s="4" t="s">
        <v>762</v>
      </c>
    </row>
    <row r="434" spans="1:1">
      <c r="A434" s="4" t="s">
        <v>763</v>
      </c>
    </row>
    <row r="436" spans="1:1">
      <c r="A436" s="4" t="s">
        <v>762</v>
      </c>
    </row>
    <row r="437" spans="1:1">
      <c r="A437" s="4" t="s">
        <v>764</v>
      </c>
    </row>
    <row r="438" spans="1:1">
      <c r="A438" s="4" t="s">
        <v>765</v>
      </c>
    </row>
    <row r="440" spans="1:1">
      <c r="A440" s="4" t="s">
        <v>762</v>
      </c>
    </row>
    <row r="441" spans="1:1">
      <c r="A441" s="4" t="s">
        <v>766</v>
      </c>
    </row>
    <row r="442" spans="1:1">
      <c r="A442" s="4" t="s">
        <v>767</v>
      </c>
    </row>
    <row r="444" spans="1:1">
      <c r="A444" s="4" t="s">
        <v>762</v>
      </c>
    </row>
    <row r="445" spans="1:1">
      <c r="A445" s="4" t="s">
        <v>768</v>
      </c>
    </row>
    <row r="446" spans="1:1">
      <c r="A446" s="4" t="s">
        <v>769</v>
      </c>
    </row>
    <row r="448" spans="1:1">
      <c r="A448" s="4" t="s">
        <v>762</v>
      </c>
    </row>
    <row r="449" spans="1:1">
      <c r="A449" s="4" t="s">
        <v>770</v>
      </c>
    </row>
    <row r="450" spans="1:1">
      <c r="A450" s="4" t="s">
        <v>771</v>
      </c>
    </row>
    <row r="453" spans="1:1">
      <c r="A453" s="4" t="s">
        <v>772</v>
      </c>
    </row>
    <row r="454" spans="1:1">
      <c r="A454" s="4" t="s">
        <v>773</v>
      </c>
    </row>
    <row r="455" spans="1:1">
      <c r="A455" s="4" t="s">
        <v>806</v>
      </c>
    </row>
    <row r="456" spans="1:1">
      <c r="A456" s="4" t="s">
        <v>774</v>
      </c>
    </row>
    <row r="457" spans="1:1">
      <c r="A457" s="4" t="s">
        <v>806</v>
      </c>
    </row>
    <row r="458" spans="1:1">
      <c r="A458" s="4" t="s">
        <v>775</v>
      </c>
    </row>
    <row r="459" spans="1:1">
      <c r="A459" s="4" t="s">
        <v>806</v>
      </c>
    </row>
    <row r="461" spans="1:1">
      <c r="A461" s="4" t="s">
        <v>776</v>
      </c>
    </row>
    <row r="462" spans="1:1">
      <c r="A462" s="4" t="s">
        <v>777</v>
      </c>
    </row>
    <row r="464" spans="1:1">
      <c r="A464" s="4" t="s">
        <v>778</v>
      </c>
    </row>
    <row r="465" spans="1:1">
      <c r="A465" s="4" t="s">
        <v>773</v>
      </c>
    </row>
    <row r="466" spans="1:1">
      <c r="A466" s="4" t="s">
        <v>779</v>
      </c>
    </row>
    <row r="467" spans="1:1">
      <c r="A467" s="4" t="s">
        <v>780</v>
      </c>
    </row>
    <row r="468" spans="1:1">
      <c r="A468" s="4" t="s">
        <v>781</v>
      </c>
    </row>
    <row r="470" spans="1:1">
      <c r="A470" s="4" t="s">
        <v>782</v>
      </c>
    </row>
    <row r="471" spans="1:1">
      <c r="A471" s="4" t="s">
        <v>783</v>
      </c>
    </row>
    <row r="472" spans="1:1">
      <c r="A472" s="4" t="s">
        <v>784</v>
      </c>
    </row>
    <row r="477" spans="1:1">
      <c r="A477" s="4" t="s">
        <v>785</v>
      </c>
    </row>
    <row r="478" spans="1:1">
      <c r="A478" s="4" t="s">
        <v>773</v>
      </c>
    </row>
    <row r="479" spans="1:1">
      <c r="A479" s="4" t="s">
        <v>786</v>
      </c>
    </row>
    <row r="480" spans="1:1">
      <c r="A480" s="4" t="s">
        <v>774</v>
      </c>
    </row>
    <row r="481" spans="1:1">
      <c r="A481" s="4" t="s">
        <v>787</v>
      </c>
    </row>
    <row r="482" spans="1:1">
      <c r="A482" s="4" t="s">
        <v>775</v>
      </c>
    </row>
    <row r="483" spans="1:1">
      <c r="A483" s="4" t="s">
        <v>786</v>
      </c>
    </row>
    <row r="484" spans="1:1">
      <c r="A484" s="4" t="s">
        <v>788</v>
      </c>
    </row>
    <row r="485" spans="1:1">
      <c r="A485" s="4" t="s">
        <v>773</v>
      </c>
    </row>
    <row r="486" spans="1:1">
      <c r="A486" s="4" t="s">
        <v>789</v>
      </c>
    </row>
    <row r="487" spans="1:1">
      <c r="A487" s="4" t="s">
        <v>774</v>
      </c>
    </row>
    <row r="488" spans="1:1">
      <c r="A488" s="4" t="s">
        <v>789</v>
      </c>
    </row>
    <row r="489" spans="1:1">
      <c r="A489" s="4" t="s">
        <v>775</v>
      </c>
    </row>
    <row r="490" spans="1:1">
      <c r="A490" s="4" t="s">
        <v>789</v>
      </c>
    </row>
    <row r="492" spans="1:1">
      <c r="A492" s="4" t="s">
        <v>790</v>
      </c>
    </row>
    <row r="493" spans="1:1">
      <c r="A493" s="4" t="s">
        <v>714</v>
      </c>
    </row>
    <row r="494" spans="1:1">
      <c r="A494" s="4" t="s">
        <v>791</v>
      </c>
    </row>
    <row r="495" spans="1:1">
      <c r="A495" s="4" t="s">
        <v>753</v>
      </c>
    </row>
    <row r="496" spans="1:1">
      <c r="A496" s="4" t="s">
        <v>791</v>
      </c>
    </row>
    <row r="497" spans="1:1">
      <c r="A497" s="4" t="s">
        <v>754</v>
      </c>
    </row>
    <row r="498" spans="1:1">
      <c r="A498" s="4" t="s">
        <v>791</v>
      </c>
    </row>
    <row r="501" spans="1:1">
      <c r="A501" s="4" t="s">
        <v>773</v>
      </c>
    </row>
    <row r="502" spans="1:1">
      <c r="A502" s="4" t="s">
        <v>792</v>
      </c>
    </row>
    <row r="503" spans="1:1">
      <c r="A503" s="4" t="s">
        <v>775</v>
      </c>
    </row>
    <row r="504" spans="1:1">
      <c r="A504" s="4" t="s">
        <v>792</v>
      </c>
    </row>
    <row r="508" spans="1:1">
      <c r="A508" s="4" t="s">
        <v>793</v>
      </c>
    </row>
    <row r="510" spans="1:1">
      <c r="A510" s="4" t="s">
        <v>794</v>
      </c>
    </row>
    <row r="511" spans="1:1">
      <c r="A511" s="4" t="s">
        <v>795</v>
      </c>
    </row>
    <row r="513" spans="1:1">
      <c r="A513" s="4" t="s">
        <v>796</v>
      </c>
    </row>
    <row r="514" spans="1:1">
      <c r="A514" s="4" t="s">
        <v>797</v>
      </c>
    </row>
  </sheetData>
  <pageMargins left="0.75" right="0.75" top="0.75" bottom="0.5" header="0.5" footer="0.75"/>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2BB2-572C-4AE1-A4FF-1FDECD442EB1}">
  <sheetPr>
    <tabColor theme="7" tint="0.79998168889431442"/>
  </sheetPr>
  <dimension ref="A1:AQ835"/>
  <sheetViews>
    <sheetView showGridLines="0" workbookViewId="0">
      <selection activeCell="H2" sqref="H2"/>
    </sheetView>
  </sheetViews>
  <sheetFormatPr baseColWidth="10" defaultColWidth="8.7109375" defaultRowHeight="15"/>
  <cols>
    <col min="1" max="1" width="55" customWidth="1"/>
    <col min="2" max="2" width="13.85546875" customWidth="1"/>
    <col min="3" max="3" width="26.85546875" customWidth="1"/>
    <col min="4" max="4" width="7.140625" customWidth="1"/>
    <col min="5" max="5" width="7.7109375" bestFit="1" customWidth="1"/>
    <col min="6" max="20" width="8.85546875" bestFit="1" customWidth="1"/>
    <col min="24" max="24" width="77.5703125" customWidth="1"/>
    <col min="25" max="25" width="13.85546875" customWidth="1"/>
    <col min="26" max="26" width="23" customWidth="1"/>
    <col min="27" max="35" width="8.85546875" bestFit="1" customWidth="1"/>
    <col min="36" max="43" width="9.7109375" bestFit="1" customWidth="1"/>
  </cols>
  <sheetData>
    <row r="1" spans="1:43" ht="18.75">
      <c r="A1" s="53" t="s">
        <v>969</v>
      </c>
    </row>
    <row r="2" spans="1:43">
      <c r="A2" s="54" t="s">
        <v>971</v>
      </c>
    </row>
    <row r="3" spans="1:43">
      <c r="A3" s="54" t="s">
        <v>1</v>
      </c>
      <c r="X3" s="1" t="s">
        <v>1806</v>
      </c>
    </row>
    <row r="4" spans="1:43" s="15" customFormat="1" ht="33.6" customHeight="1">
      <c r="A4" s="55" t="s">
        <v>1803</v>
      </c>
      <c r="B4" s="55" t="s">
        <v>1804</v>
      </c>
      <c r="C4" s="55" t="s">
        <v>1805</v>
      </c>
      <c r="D4" s="57" t="s">
        <v>809</v>
      </c>
      <c r="E4" s="57" t="s">
        <v>810</v>
      </c>
      <c r="F4" s="57" t="s">
        <v>811</v>
      </c>
      <c r="G4" s="57" t="s">
        <v>812</v>
      </c>
      <c r="H4" s="57" t="s">
        <v>813</v>
      </c>
      <c r="I4" s="57" t="s">
        <v>814</v>
      </c>
      <c r="J4" s="57" t="s">
        <v>815</v>
      </c>
      <c r="K4" s="57" t="s">
        <v>816</v>
      </c>
      <c r="L4" s="57" t="s">
        <v>817</v>
      </c>
      <c r="M4" s="57" t="s">
        <v>804</v>
      </c>
      <c r="N4" s="57" t="s">
        <v>708</v>
      </c>
      <c r="O4" s="57" t="s">
        <v>709</v>
      </c>
      <c r="P4" s="57" t="s">
        <v>710</v>
      </c>
      <c r="Q4" s="57" t="s">
        <v>711</v>
      </c>
      <c r="R4" s="57" t="s">
        <v>802</v>
      </c>
      <c r="S4" s="57" t="s">
        <v>968</v>
      </c>
      <c r="T4" s="57" t="s">
        <v>970</v>
      </c>
      <c r="X4" s="1" t="s">
        <v>1803</v>
      </c>
      <c r="Y4" s="1" t="s">
        <v>1804</v>
      </c>
      <c r="Z4" s="1" t="s">
        <v>1805</v>
      </c>
      <c r="AA4" s="54" t="s">
        <v>809</v>
      </c>
      <c r="AB4" s="54" t="s">
        <v>810</v>
      </c>
      <c r="AC4" s="54" t="s">
        <v>811</v>
      </c>
      <c r="AD4" s="54" t="s">
        <v>812</v>
      </c>
      <c r="AE4" s="54" t="s">
        <v>813</v>
      </c>
      <c r="AF4" s="54" t="s">
        <v>814</v>
      </c>
      <c r="AG4" s="54" t="s">
        <v>815</v>
      </c>
      <c r="AH4" s="54" t="s">
        <v>816</v>
      </c>
      <c r="AI4" s="54" t="s">
        <v>817</v>
      </c>
      <c r="AJ4" s="54" t="s">
        <v>804</v>
      </c>
      <c r="AK4" s="54" t="s">
        <v>708</v>
      </c>
      <c r="AL4" s="54" t="s">
        <v>709</v>
      </c>
      <c r="AM4" s="54" t="s">
        <v>710</v>
      </c>
      <c r="AN4" s="54" t="s">
        <v>711</v>
      </c>
      <c r="AO4" s="54" t="s">
        <v>802</v>
      </c>
      <c r="AP4" s="54" t="s">
        <v>968</v>
      </c>
      <c r="AQ4" s="54" t="s">
        <v>970</v>
      </c>
    </row>
    <row r="5" spans="1:43">
      <c r="A5" s="56" t="s">
        <v>972</v>
      </c>
      <c r="B5" s="56" t="s">
        <v>330</v>
      </c>
      <c r="C5" s="56" t="s">
        <v>715</v>
      </c>
      <c r="D5" s="2">
        <v>223</v>
      </c>
      <c r="E5" s="2">
        <v>222</v>
      </c>
      <c r="F5" s="2">
        <v>167</v>
      </c>
      <c r="G5" s="2">
        <v>162</v>
      </c>
      <c r="H5" s="2">
        <v>215</v>
      </c>
      <c r="I5" s="2">
        <v>198</v>
      </c>
      <c r="J5" s="2">
        <v>192</v>
      </c>
      <c r="K5" s="2">
        <v>171</v>
      </c>
      <c r="L5" s="2">
        <v>170</v>
      </c>
      <c r="M5" s="2">
        <v>170</v>
      </c>
      <c r="N5" s="2">
        <v>156</v>
      </c>
      <c r="O5" s="2">
        <v>133</v>
      </c>
      <c r="P5" s="2">
        <v>146</v>
      </c>
      <c r="Q5" s="2">
        <v>148</v>
      </c>
      <c r="R5" s="2">
        <v>150</v>
      </c>
      <c r="S5" s="2">
        <v>158</v>
      </c>
      <c r="T5" s="2">
        <v>156</v>
      </c>
      <c r="X5" s="56" t="s">
        <v>972</v>
      </c>
      <c r="Y5" s="56" t="s">
        <v>330</v>
      </c>
      <c r="Z5" s="56" t="s">
        <v>715</v>
      </c>
      <c r="AA5" s="2">
        <v>5363</v>
      </c>
      <c r="AB5" s="2">
        <v>5206</v>
      </c>
      <c r="AC5" s="2">
        <v>4472</v>
      </c>
      <c r="AD5" s="2">
        <v>4257</v>
      </c>
      <c r="AE5" s="2">
        <v>4598</v>
      </c>
      <c r="AF5" s="2">
        <v>4374</v>
      </c>
      <c r="AG5" s="2">
        <v>4286</v>
      </c>
      <c r="AH5" s="2">
        <v>4057</v>
      </c>
      <c r="AI5" s="2">
        <v>3983</v>
      </c>
      <c r="AJ5" s="2">
        <v>3924</v>
      </c>
      <c r="AK5" s="2">
        <v>3715</v>
      </c>
      <c r="AL5" s="2">
        <v>3605</v>
      </c>
      <c r="AM5" s="2">
        <v>3563</v>
      </c>
      <c r="AN5" s="2">
        <v>3462</v>
      </c>
      <c r="AO5" s="2">
        <v>3351</v>
      </c>
      <c r="AP5" s="2">
        <v>3339</v>
      </c>
      <c r="AQ5" s="2">
        <v>3260</v>
      </c>
    </row>
    <row r="6" spans="1:43">
      <c r="A6" s="56" t="s">
        <v>973</v>
      </c>
      <c r="B6" s="56" t="s">
        <v>842</v>
      </c>
      <c r="C6" s="56" t="s">
        <v>715</v>
      </c>
      <c r="D6" s="2">
        <v>0</v>
      </c>
      <c r="E6" s="2">
        <v>0</v>
      </c>
      <c r="F6" s="2">
        <v>0</v>
      </c>
      <c r="G6" s="2">
        <v>0</v>
      </c>
      <c r="H6" s="2">
        <v>0</v>
      </c>
      <c r="I6" s="2">
        <v>0</v>
      </c>
      <c r="J6" s="2">
        <v>0</v>
      </c>
      <c r="K6" s="2">
        <v>0</v>
      </c>
      <c r="L6" s="2">
        <v>0</v>
      </c>
      <c r="M6" s="2">
        <v>0</v>
      </c>
      <c r="N6" s="2">
        <v>0</v>
      </c>
      <c r="O6" s="2">
        <v>0</v>
      </c>
      <c r="P6" s="2">
        <v>0</v>
      </c>
      <c r="Q6" s="2">
        <v>0</v>
      </c>
      <c r="R6" s="2">
        <v>0</v>
      </c>
      <c r="S6" s="2">
        <v>0</v>
      </c>
      <c r="T6" s="2">
        <v>0</v>
      </c>
      <c r="X6" s="56" t="s">
        <v>973</v>
      </c>
      <c r="Y6" s="56" t="s">
        <v>842</v>
      </c>
      <c r="Z6" s="56" t="s">
        <v>715</v>
      </c>
      <c r="AA6" s="2">
        <v>0</v>
      </c>
      <c r="AB6" s="2">
        <v>0</v>
      </c>
      <c r="AC6" s="2">
        <v>3</v>
      </c>
      <c r="AD6" s="2">
        <v>0</v>
      </c>
      <c r="AE6" s="2">
        <v>0</v>
      </c>
      <c r="AF6" s="2">
        <v>0</v>
      </c>
      <c r="AG6" s="2">
        <v>0</v>
      </c>
      <c r="AH6" s="2">
        <v>0</v>
      </c>
      <c r="AI6" s="2">
        <v>0</v>
      </c>
      <c r="AJ6" s="2">
        <v>0</v>
      </c>
      <c r="AK6" s="2">
        <v>0</v>
      </c>
      <c r="AL6" s="2">
        <v>0</v>
      </c>
      <c r="AM6" s="2">
        <v>0</v>
      </c>
      <c r="AN6" s="2">
        <v>0</v>
      </c>
      <c r="AO6" s="2">
        <v>0</v>
      </c>
      <c r="AP6" s="2">
        <v>0</v>
      </c>
      <c r="AQ6" s="2">
        <v>0</v>
      </c>
    </row>
    <row r="7" spans="1:43">
      <c r="A7" s="56" t="s">
        <v>974</v>
      </c>
      <c r="B7" s="56" t="s">
        <v>139</v>
      </c>
      <c r="C7" s="56" t="s">
        <v>715</v>
      </c>
      <c r="D7" s="2">
        <v>59</v>
      </c>
      <c r="E7" s="2">
        <v>67</v>
      </c>
      <c r="F7" s="2">
        <v>62</v>
      </c>
      <c r="G7" s="2">
        <v>64</v>
      </c>
      <c r="H7" s="2">
        <v>70</v>
      </c>
      <c r="I7" s="2">
        <v>69</v>
      </c>
      <c r="J7" s="2">
        <v>71</v>
      </c>
      <c r="K7" s="2">
        <v>56</v>
      </c>
      <c r="L7" s="2">
        <v>65</v>
      </c>
      <c r="M7" s="2">
        <v>53</v>
      </c>
      <c r="N7" s="2">
        <v>52</v>
      </c>
      <c r="O7" s="2">
        <v>56</v>
      </c>
      <c r="P7" s="2">
        <v>51</v>
      </c>
      <c r="Q7" s="2">
        <v>52</v>
      </c>
      <c r="R7" s="2">
        <v>39</v>
      </c>
      <c r="S7" s="2">
        <v>40</v>
      </c>
      <c r="T7" s="2">
        <v>37</v>
      </c>
      <c r="X7" s="56" t="s">
        <v>974</v>
      </c>
      <c r="Y7" s="56" t="s">
        <v>139</v>
      </c>
      <c r="Z7" s="56" t="s">
        <v>715</v>
      </c>
      <c r="AA7" s="2">
        <v>2483</v>
      </c>
      <c r="AB7" s="2">
        <v>2408</v>
      </c>
      <c r="AC7" s="2">
        <v>2347</v>
      </c>
      <c r="AD7" s="2">
        <v>2208</v>
      </c>
      <c r="AE7" s="2">
        <v>2026</v>
      </c>
      <c r="AF7" s="2">
        <v>1962</v>
      </c>
      <c r="AG7" s="2">
        <v>1902</v>
      </c>
      <c r="AH7" s="2">
        <v>1704</v>
      </c>
      <c r="AI7" s="2">
        <v>1687</v>
      </c>
      <c r="AJ7" s="2">
        <v>1709</v>
      </c>
      <c r="AK7" s="2">
        <v>1642</v>
      </c>
      <c r="AL7" s="2">
        <v>1651</v>
      </c>
      <c r="AM7" s="2">
        <v>1655</v>
      </c>
      <c r="AN7" s="2">
        <v>1807</v>
      </c>
      <c r="AO7" s="2">
        <v>1945</v>
      </c>
      <c r="AP7" s="2">
        <v>1964</v>
      </c>
      <c r="AQ7" s="2">
        <v>1928</v>
      </c>
    </row>
    <row r="8" spans="1:43">
      <c r="A8" s="56" t="s">
        <v>975</v>
      </c>
      <c r="B8" s="56" t="s">
        <v>843</v>
      </c>
      <c r="C8" s="56" t="s">
        <v>715</v>
      </c>
      <c r="D8" s="2">
        <v>0</v>
      </c>
      <c r="E8" s="2">
        <v>0</v>
      </c>
      <c r="F8" s="2">
        <v>0</v>
      </c>
      <c r="G8" s="2">
        <v>0</v>
      </c>
      <c r="H8" s="2">
        <v>0</v>
      </c>
      <c r="I8" s="2">
        <v>0</v>
      </c>
      <c r="J8" s="2">
        <v>0</v>
      </c>
      <c r="K8" s="2">
        <v>0</v>
      </c>
      <c r="L8" s="2">
        <v>0</v>
      </c>
      <c r="M8" s="2">
        <v>0</v>
      </c>
      <c r="N8" s="2">
        <v>0</v>
      </c>
      <c r="O8" s="2">
        <v>0</v>
      </c>
      <c r="P8" s="2">
        <v>0</v>
      </c>
      <c r="Q8" s="2">
        <v>0</v>
      </c>
      <c r="R8" s="2">
        <v>0</v>
      </c>
      <c r="S8" s="2">
        <v>0</v>
      </c>
      <c r="T8" s="2">
        <v>0</v>
      </c>
      <c r="X8" s="56" t="s">
        <v>975</v>
      </c>
      <c r="Y8" s="56" t="s">
        <v>843</v>
      </c>
      <c r="Z8" s="56" t="s">
        <v>715</v>
      </c>
      <c r="AA8" s="2">
        <v>0</v>
      </c>
      <c r="AB8" s="2">
        <v>0</v>
      </c>
      <c r="AC8" s="2">
        <v>0</v>
      </c>
      <c r="AD8" s="2">
        <v>0</v>
      </c>
      <c r="AE8" s="2">
        <v>0</v>
      </c>
      <c r="AF8" s="2">
        <v>0</v>
      </c>
      <c r="AG8" s="2">
        <v>3</v>
      </c>
      <c r="AH8" s="2">
        <v>0</v>
      </c>
      <c r="AI8" s="2">
        <v>0</v>
      </c>
      <c r="AJ8" s="2">
        <v>0</v>
      </c>
      <c r="AK8" s="2">
        <v>0</v>
      </c>
      <c r="AL8" s="2">
        <v>3</v>
      </c>
      <c r="AM8" s="2">
        <v>0</v>
      </c>
      <c r="AN8" s="2">
        <v>0</v>
      </c>
      <c r="AO8" s="2">
        <v>0</v>
      </c>
      <c r="AP8" s="2">
        <v>0</v>
      </c>
      <c r="AQ8" s="2">
        <v>0</v>
      </c>
    </row>
    <row r="9" spans="1:43">
      <c r="A9" s="56" t="s">
        <v>976</v>
      </c>
      <c r="B9" s="56" t="s">
        <v>844</v>
      </c>
      <c r="C9" s="56" t="s">
        <v>715</v>
      </c>
      <c r="D9" s="2">
        <v>0</v>
      </c>
      <c r="E9" s="2">
        <v>0</v>
      </c>
      <c r="F9" s="2">
        <v>0</v>
      </c>
      <c r="G9" s="2">
        <v>0</v>
      </c>
      <c r="H9" s="2">
        <v>0</v>
      </c>
      <c r="I9" s="2">
        <v>0</v>
      </c>
      <c r="J9" s="2">
        <v>0</v>
      </c>
      <c r="K9" s="2">
        <v>0</v>
      </c>
      <c r="L9" s="2">
        <v>0</v>
      </c>
      <c r="M9" s="2">
        <v>0</v>
      </c>
      <c r="N9" s="2">
        <v>0</v>
      </c>
      <c r="O9" s="2">
        <v>0</v>
      </c>
      <c r="P9" s="2">
        <v>0</v>
      </c>
      <c r="Q9" s="2">
        <v>0</v>
      </c>
      <c r="R9" s="2">
        <v>0</v>
      </c>
      <c r="S9" s="2">
        <v>0</v>
      </c>
      <c r="T9" s="2">
        <v>0</v>
      </c>
      <c r="X9" s="56" t="s">
        <v>976</v>
      </c>
      <c r="Y9" s="56" t="s">
        <v>844</v>
      </c>
      <c r="Z9" s="56" t="s">
        <v>715</v>
      </c>
      <c r="AA9" s="2">
        <v>0</v>
      </c>
      <c r="AB9" s="2">
        <v>0</v>
      </c>
      <c r="AC9" s="2">
        <v>0</v>
      </c>
      <c r="AD9" s="2">
        <v>0</v>
      </c>
      <c r="AE9" s="2">
        <v>0</v>
      </c>
      <c r="AF9" s="2">
        <v>0</v>
      </c>
      <c r="AG9" s="2">
        <v>0</v>
      </c>
      <c r="AH9" s="2">
        <v>0</v>
      </c>
      <c r="AI9" s="2">
        <v>0</v>
      </c>
      <c r="AJ9" s="2">
        <v>0</v>
      </c>
      <c r="AK9" s="2">
        <v>0</v>
      </c>
      <c r="AL9" s="2">
        <v>0</v>
      </c>
      <c r="AM9" s="2">
        <v>0</v>
      </c>
      <c r="AN9" s="2">
        <v>0</v>
      </c>
      <c r="AO9" s="2">
        <v>0</v>
      </c>
      <c r="AP9" s="2">
        <v>3</v>
      </c>
      <c r="AQ9" s="2">
        <v>3</v>
      </c>
    </row>
    <row r="10" spans="1:43">
      <c r="A10" s="56" t="s">
        <v>977</v>
      </c>
      <c r="B10" s="56" t="s">
        <v>587</v>
      </c>
      <c r="C10" s="56" t="s">
        <v>715</v>
      </c>
      <c r="D10" s="2">
        <v>0</v>
      </c>
      <c r="E10" s="2">
        <v>0</v>
      </c>
      <c r="F10" s="2">
        <v>0</v>
      </c>
      <c r="G10" s="2">
        <v>0</v>
      </c>
      <c r="H10" s="2">
        <v>0</v>
      </c>
      <c r="I10" s="2">
        <v>0</v>
      </c>
      <c r="J10" s="2">
        <v>0</v>
      </c>
      <c r="K10" s="2">
        <v>0</v>
      </c>
      <c r="L10" s="2">
        <v>0</v>
      </c>
      <c r="M10" s="2">
        <v>0</v>
      </c>
      <c r="N10" s="2">
        <v>3</v>
      </c>
      <c r="O10" s="2">
        <v>3</v>
      </c>
      <c r="P10" s="2">
        <v>3</v>
      </c>
      <c r="Q10" s="2">
        <v>0</v>
      </c>
      <c r="R10" s="2">
        <v>0</v>
      </c>
      <c r="S10" s="2">
        <v>0</v>
      </c>
      <c r="T10" s="2">
        <v>0</v>
      </c>
      <c r="X10" s="56" t="s">
        <v>977</v>
      </c>
      <c r="Y10" s="56" t="s">
        <v>587</v>
      </c>
      <c r="Z10" s="56" t="s">
        <v>715</v>
      </c>
      <c r="AA10" s="2">
        <v>0</v>
      </c>
      <c r="AB10" s="2">
        <v>0</v>
      </c>
      <c r="AC10" s="2">
        <v>0</v>
      </c>
      <c r="AD10" s="2">
        <v>0</v>
      </c>
      <c r="AE10" s="2">
        <v>0</v>
      </c>
      <c r="AF10" s="2">
        <v>0</v>
      </c>
      <c r="AG10" s="2">
        <v>0</v>
      </c>
      <c r="AH10" s="2">
        <v>0</v>
      </c>
      <c r="AI10" s="2">
        <v>3</v>
      </c>
      <c r="AJ10" s="2">
        <v>0</v>
      </c>
      <c r="AK10" s="2">
        <v>3</v>
      </c>
      <c r="AL10" s="2">
        <v>6</v>
      </c>
      <c r="AM10" s="2">
        <v>6</v>
      </c>
      <c r="AN10" s="2">
        <v>0</v>
      </c>
      <c r="AO10" s="2">
        <v>3</v>
      </c>
      <c r="AP10" s="2">
        <v>6</v>
      </c>
      <c r="AQ10" s="2">
        <v>6</v>
      </c>
    </row>
    <row r="11" spans="1:43">
      <c r="A11" s="56" t="s">
        <v>978</v>
      </c>
      <c r="B11" s="56" t="s">
        <v>120</v>
      </c>
      <c r="C11" s="56" t="s">
        <v>715</v>
      </c>
      <c r="D11" s="2">
        <v>93</v>
      </c>
      <c r="E11" s="2">
        <v>84</v>
      </c>
      <c r="F11" s="2">
        <v>79</v>
      </c>
      <c r="G11" s="2">
        <v>77</v>
      </c>
      <c r="H11" s="2">
        <v>78</v>
      </c>
      <c r="I11" s="2">
        <v>83</v>
      </c>
      <c r="J11" s="2">
        <v>76</v>
      </c>
      <c r="K11" s="2">
        <v>75</v>
      </c>
      <c r="L11" s="2">
        <v>74</v>
      </c>
      <c r="M11" s="2">
        <v>84</v>
      </c>
      <c r="N11" s="2">
        <v>81</v>
      </c>
      <c r="O11" s="2">
        <v>85</v>
      </c>
      <c r="P11" s="2">
        <v>74</v>
      </c>
      <c r="Q11" s="2">
        <v>75</v>
      </c>
      <c r="R11" s="2">
        <v>87</v>
      </c>
      <c r="S11" s="2">
        <v>78</v>
      </c>
      <c r="T11" s="2">
        <v>87</v>
      </c>
      <c r="X11" s="56" t="s">
        <v>978</v>
      </c>
      <c r="Y11" s="56" t="s">
        <v>120</v>
      </c>
      <c r="Z11" s="56" t="s">
        <v>715</v>
      </c>
      <c r="AA11" s="2">
        <v>2270</v>
      </c>
      <c r="AB11" s="2">
        <v>2361</v>
      </c>
      <c r="AC11" s="2">
        <v>2210</v>
      </c>
      <c r="AD11" s="2">
        <v>2172</v>
      </c>
      <c r="AE11" s="2">
        <v>2289</v>
      </c>
      <c r="AF11" s="2">
        <v>2301</v>
      </c>
      <c r="AG11" s="2">
        <v>2395</v>
      </c>
      <c r="AH11" s="2">
        <v>2445</v>
      </c>
      <c r="AI11" s="2">
        <v>2298</v>
      </c>
      <c r="AJ11" s="2">
        <v>2312</v>
      </c>
      <c r="AK11" s="2">
        <v>2338</v>
      </c>
      <c r="AL11" s="2">
        <v>2322</v>
      </c>
      <c r="AM11" s="2">
        <v>2412</v>
      </c>
      <c r="AN11" s="2">
        <v>2474</v>
      </c>
      <c r="AO11" s="2">
        <v>2500</v>
      </c>
      <c r="AP11" s="2">
        <v>2480</v>
      </c>
      <c r="AQ11" s="2">
        <v>2393</v>
      </c>
    </row>
    <row r="12" spans="1:43">
      <c r="A12" s="56" t="s">
        <v>979</v>
      </c>
      <c r="B12" s="56" t="s">
        <v>531</v>
      </c>
      <c r="C12" s="56" t="s">
        <v>715</v>
      </c>
      <c r="D12" s="2">
        <v>0</v>
      </c>
      <c r="E12" s="2">
        <v>0</v>
      </c>
      <c r="F12" s="2">
        <v>0</v>
      </c>
      <c r="G12" s="2">
        <v>0</v>
      </c>
      <c r="H12" s="2">
        <v>0</v>
      </c>
      <c r="I12" s="2">
        <v>0</v>
      </c>
      <c r="J12" s="2">
        <v>0</v>
      </c>
      <c r="K12" s="2">
        <v>0</v>
      </c>
      <c r="L12" s="2">
        <v>0</v>
      </c>
      <c r="M12" s="2">
        <v>0</v>
      </c>
      <c r="N12" s="2">
        <v>0</v>
      </c>
      <c r="O12" s="2">
        <v>0</v>
      </c>
      <c r="P12" s="2">
        <v>0</v>
      </c>
      <c r="Q12" s="2">
        <v>0</v>
      </c>
      <c r="R12" s="2">
        <v>3</v>
      </c>
      <c r="S12" s="2">
        <v>3</v>
      </c>
      <c r="T12" s="2">
        <v>0</v>
      </c>
      <c r="X12" s="56" t="s">
        <v>979</v>
      </c>
      <c r="Y12" s="56" t="s">
        <v>531</v>
      </c>
      <c r="Z12" s="56" t="s">
        <v>715</v>
      </c>
      <c r="AA12" s="2">
        <v>21</v>
      </c>
      <c r="AB12" s="2">
        <v>27</v>
      </c>
      <c r="AC12" s="2">
        <v>26</v>
      </c>
      <c r="AD12" s="2">
        <v>27</v>
      </c>
      <c r="AE12" s="2">
        <v>21</v>
      </c>
      <c r="AF12" s="2">
        <v>23</v>
      </c>
      <c r="AG12" s="2">
        <v>17</v>
      </c>
      <c r="AH12" s="2">
        <v>10</v>
      </c>
      <c r="AI12" s="2">
        <v>9</v>
      </c>
      <c r="AJ12" s="2">
        <v>9</v>
      </c>
      <c r="AK12" s="2">
        <v>9</v>
      </c>
      <c r="AL12" s="2">
        <v>6</v>
      </c>
      <c r="AM12" s="2">
        <v>6</v>
      </c>
      <c r="AN12" s="2">
        <v>12</v>
      </c>
      <c r="AO12" s="2">
        <v>6</v>
      </c>
      <c r="AP12" s="2">
        <v>9</v>
      </c>
      <c r="AQ12" s="2">
        <v>3</v>
      </c>
    </row>
    <row r="13" spans="1:43">
      <c r="A13" s="56" t="s">
        <v>980</v>
      </c>
      <c r="B13" s="56" t="s">
        <v>845</v>
      </c>
      <c r="C13" s="56" t="s">
        <v>715</v>
      </c>
      <c r="D13" s="2">
        <v>0</v>
      </c>
      <c r="E13" s="2">
        <v>0</v>
      </c>
      <c r="F13" s="2">
        <v>0</v>
      </c>
      <c r="G13" s="2">
        <v>0</v>
      </c>
      <c r="H13" s="2">
        <v>0</v>
      </c>
      <c r="I13" s="2">
        <v>0</v>
      </c>
      <c r="J13" s="2">
        <v>0</v>
      </c>
      <c r="K13" s="2">
        <v>0</v>
      </c>
      <c r="L13" s="2">
        <v>0</v>
      </c>
      <c r="M13" s="2">
        <v>0</v>
      </c>
      <c r="N13" s="2">
        <v>0</v>
      </c>
      <c r="O13" s="2">
        <v>0</v>
      </c>
      <c r="P13" s="2">
        <v>0</v>
      </c>
      <c r="Q13" s="2">
        <v>0</v>
      </c>
      <c r="R13" s="2">
        <v>0</v>
      </c>
      <c r="S13" s="2">
        <v>0</v>
      </c>
      <c r="T13" s="2">
        <v>0</v>
      </c>
      <c r="X13" s="56" t="s">
        <v>980</v>
      </c>
      <c r="Y13" s="56" t="s">
        <v>845</v>
      </c>
      <c r="Z13" s="56" t="s">
        <v>715</v>
      </c>
      <c r="AA13" s="2">
        <v>3</v>
      </c>
      <c r="AB13" s="2">
        <v>3</v>
      </c>
      <c r="AC13" s="2">
        <v>0</v>
      </c>
      <c r="AD13" s="2">
        <v>0</v>
      </c>
      <c r="AE13" s="2">
        <v>0</v>
      </c>
      <c r="AF13" s="2">
        <v>0</v>
      </c>
      <c r="AG13" s="2">
        <v>0</v>
      </c>
      <c r="AH13" s="2">
        <v>3</v>
      </c>
      <c r="AI13" s="2">
        <v>3</v>
      </c>
      <c r="AJ13" s="2">
        <v>3</v>
      </c>
      <c r="AK13" s="2">
        <v>0</v>
      </c>
      <c r="AL13" s="2">
        <v>0</v>
      </c>
      <c r="AM13" s="2">
        <v>0</v>
      </c>
      <c r="AN13" s="2">
        <v>0</v>
      </c>
      <c r="AO13" s="2">
        <v>0</v>
      </c>
      <c r="AP13" s="2">
        <v>0</v>
      </c>
      <c r="AQ13" s="2">
        <v>0</v>
      </c>
    </row>
    <row r="14" spans="1:43">
      <c r="A14" s="56" t="s">
        <v>981</v>
      </c>
      <c r="B14" s="56" t="s">
        <v>846</v>
      </c>
      <c r="C14" s="56" t="s">
        <v>715</v>
      </c>
      <c r="D14" s="2">
        <v>0</v>
      </c>
      <c r="E14" s="2">
        <v>0</v>
      </c>
      <c r="F14" s="2">
        <v>0</v>
      </c>
      <c r="G14" s="2">
        <v>0</v>
      </c>
      <c r="H14" s="2">
        <v>0</v>
      </c>
      <c r="I14" s="2">
        <v>0</v>
      </c>
      <c r="J14" s="2">
        <v>0</v>
      </c>
      <c r="K14" s="2">
        <v>0</v>
      </c>
      <c r="L14" s="2">
        <v>0</v>
      </c>
      <c r="M14" s="2">
        <v>0</v>
      </c>
      <c r="N14" s="2">
        <v>0</v>
      </c>
      <c r="O14" s="2">
        <v>0</v>
      </c>
      <c r="P14" s="2">
        <v>0</v>
      </c>
      <c r="Q14" s="2">
        <v>0</v>
      </c>
      <c r="R14" s="2">
        <v>0</v>
      </c>
      <c r="S14" s="2">
        <v>0</v>
      </c>
      <c r="T14" s="2">
        <v>0</v>
      </c>
      <c r="X14" s="56" t="s">
        <v>981</v>
      </c>
      <c r="Y14" s="56" t="s">
        <v>846</v>
      </c>
      <c r="Z14" s="56" t="s">
        <v>715</v>
      </c>
      <c r="AA14" s="2">
        <v>0</v>
      </c>
      <c r="AB14" s="2">
        <v>0</v>
      </c>
      <c r="AC14" s="2">
        <v>0</v>
      </c>
      <c r="AD14" s="2">
        <v>0</v>
      </c>
      <c r="AE14" s="2">
        <v>0</v>
      </c>
      <c r="AF14" s="2">
        <v>0</v>
      </c>
      <c r="AG14" s="2">
        <v>0</v>
      </c>
      <c r="AH14" s="2">
        <v>0</v>
      </c>
      <c r="AI14" s="2">
        <v>0</v>
      </c>
      <c r="AJ14" s="2">
        <v>0</v>
      </c>
      <c r="AK14" s="2">
        <v>0</v>
      </c>
      <c r="AL14" s="2">
        <v>0</v>
      </c>
      <c r="AM14" s="2">
        <v>0</v>
      </c>
      <c r="AN14" s="2">
        <v>0</v>
      </c>
      <c r="AO14" s="2">
        <v>0</v>
      </c>
      <c r="AP14" s="2">
        <v>0</v>
      </c>
      <c r="AQ14" s="2">
        <v>0</v>
      </c>
    </row>
    <row r="15" spans="1:43">
      <c r="A15" s="56" t="s">
        <v>982</v>
      </c>
      <c r="B15" s="56" t="s">
        <v>425</v>
      </c>
      <c r="C15" s="56" t="s">
        <v>715</v>
      </c>
      <c r="D15" s="2">
        <v>32</v>
      </c>
      <c r="E15" s="2">
        <v>33</v>
      </c>
      <c r="F15" s="2">
        <v>32</v>
      </c>
      <c r="G15" s="2">
        <v>30</v>
      </c>
      <c r="H15" s="2">
        <v>40</v>
      </c>
      <c r="I15" s="2">
        <v>51</v>
      </c>
      <c r="J15" s="2">
        <v>57</v>
      </c>
      <c r="K15" s="2">
        <v>41</v>
      </c>
      <c r="L15" s="2">
        <v>33</v>
      </c>
      <c r="M15" s="2">
        <v>35</v>
      </c>
      <c r="N15" s="2">
        <v>33</v>
      </c>
      <c r="O15" s="2">
        <v>34</v>
      </c>
      <c r="P15" s="2">
        <v>36</v>
      </c>
      <c r="Q15" s="2">
        <v>44</v>
      </c>
      <c r="R15" s="2">
        <v>31</v>
      </c>
      <c r="S15" s="2">
        <v>45</v>
      </c>
      <c r="T15" s="2">
        <v>42</v>
      </c>
      <c r="X15" s="56" t="s">
        <v>982</v>
      </c>
      <c r="Y15" s="56" t="s">
        <v>425</v>
      </c>
      <c r="Z15" s="56" t="s">
        <v>715</v>
      </c>
      <c r="AA15" s="2">
        <v>365</v>
      </c>
      <c r="AB15" s="2">
        <v>418</v>
      </c>
      <c r="AC15" s="2">
        <v>387</v>
      </c>
      <c r="AD15" s="2">
        <v>341</v>
      </c>
      <c r="AE15" s="2">
        <v>357</v>
      </c>
      <c r="AF15" s="2">
        <v>349</v>
      </c>
      <c r="AG15" s="2">
        <v>361</v>
      </c>
      <c r="AH15" s="2">
        <v>310</v>
      </c>
      <c r="AI15" s="2">
        <v>298</v>
      </c>
      <c r="AJ15" s="2">
        <v>329</v>
      </c>
      <c r="AK15" s="2">
        <v>302</v>
      </c>
      <c r="AL15" s="2">
        <v>299</v>
      </c>
      <c r="AM15" s="2">
        <v>305</v>
      </c>
      <c r="AN15" s="2">
        <v>333</v>
      </c>
      <c r="AO15" s="2">
        <v>327</v>
      </c>
      <c r="AP15" s="2">
        <v>358</v>
      </c>
      <c r="AQ15" s="2">
        <v>379</v>
      </c>
    </row>
    <row r="16" spans="1:43">
      <c r="A16" s="56" t="s">
        <v>983</v>
      </c>
      <c r="B16" s="56" t="s">
        <v>433</v>
      </c>
      <c r="C16" s="56" t="s">
        <v>715</v>
      </c>
      <c r="D16" s="2">
        <v>12</v>
      </c>
      <c r="E16" s="2">
        <v>9</v>
      </c>
      <c r="F16" s="2">
        <v>6</v>
      </c>
      <c r="G16" s="2">
        <v>9</v>
      </c>
      <c r="H16" s="2">
        <v>12</v>
      </c>
      <c r="I16" s="2">
        <v>9</v>
      </c>
      <c r="J16" s="2">
        <v>6</v>
      </c>
      <c r="K16" s="2">
        <v>6</v>
      </c>
      <c r="L16" s="2">
        <v>6</v>
      </c>
      <c r="M16" s="2">
        <v>6</v>
      </c>
      <c r="N16" s="2">
        <v>6</v>
      </c>
      <c r="O16" s="2">
        <v>10</v>
      </c>
      <c r="P16" s="2">
        <v>8</v>
      </c>
      <c r="Q16" s="2">
        <v>3</v>
      </c>
      <c r="R16" s="2">
        <v>9</v>
      </c>
      <c r="S16" s="2">
        <v>6</v>
      </c>
      <c r="T16" s="2">
        <v>9</v>
      </c>
      <c r="X16" s="56" t="s">
        <v>983</v>
      </c>
      <c r="Y16" s="56" t="s">
        <v>433</v>
      </c>
      <c r="Z16" s="56" t="s">
        <v>715</v>
      </c>
      <c r="AA16" s="2">
        <v>259</v>
      </c>
      <c r="AB16" s="2">
        <v>196</v>
      </c>
      <c r="AC16" s="2">
        <v>183</v>
      </c>
      <c r="AD16" s="2">
        <v>223</v>
      </c>
      <c r="AE16" s="2">
        <v>223</v>
      </c>
      <c r="AF16" s="2">
        <v>227</v>
      </c>
      <c r="AG16" s="2">
        <v>242</v>
      </c>
      <c r="AH16" s="2">
        <v>213</v>
      </c>
      <c r="AI16" s="2">
        <v>208</v>
      </c>
      <c r="AJ16" s="2">
        <v>179</v>
      </c>
      <c r="AK16" s="2">
        <v>188</v>
      </c>
      <c r="AL16" s="2">
        <v>198</v>
      </c>
      <c r="AM16" s="2">
        <v>198</v>
      </c>
      <c r="AN16" s="2">
        <v>219</v>
      </c>
      <c r="AO16" s="2">
        <v>212</v>
      </c>
      <c r="AP16" s="2">
        <v>206</v>
      </c>
      <c r="AQ16" s="2">
        <v>198</v>
      </c>
    </row>
    <row r="17" spans="1:43">
      <c r="A17" s="56" t="s">
        <v>984</v>
      </c>
      <c r="B17" s="56" t="s">
        <v>847</v>
      </c>
      <c r="C17" s="56" t="s">
        <v>715</v>
      </c>
      <c r="D17" s="2">
        <v>0</v>
      </c>
      <c r="E17" s="2">
        <v>0</v>
      </c>
      <c r="F17" s="2">
        <v>0</v>
      </c>
      <c r="G17" s="2">
        <v>0</v>
      </c>
      <c r="H17" s="2">
        <v>0</v>
      </c>
      <c r="I17" s="2">
        <v>0</v>
      </c>
      <c r="J17" s="2">
        <v>0</v>
      </c>
      <c r="K17" s="2">
        <v>0</v>
      </c>
      <c r="L17" s="2">
        <v>0</v>
      </c>
      <c r="M17" s="2">
        <v>0</v>
      </c>
      <c r="N17" s="2">
        <v>0</v>
      </c>
      <c r="O17" s="2">
        <v>0</v>
      </c>
      <c r="P17" s="2">
        <v>0</v>
      </c>
      <c r="Q17" s="2">
        <v>0</v>
      </c>
      <c r="R17" s="2">
        <v>0</v>
      </c>
      <c r="S17" s="2">
        <v>0</v>
      </c>
      <c r="T17" s="2">
        <v>0</v>
      </c>
      <c r="X17" s="56" t="s">
        <v>984</v>
      </c>
      <c r="Y17" s="56" t="s">
        <v>847</v>
      </c>
      <c r="Z17" s="56" t="s">
        <v>715</v>
      </c>
      <c r="AA17" s="2">
        <v>0</v>
      </c>
      <c r="AB17" s="2">
        <v>0</v>
      </c>
      <c r="AC17" s="2">
        <v>0</v>
      </c>
      <c r="AD17" s="2">
        <v>0</v>
      </c>
      <c r="AE17" s="2">
        <v>0</v>
      </c>
      <c r="AF17" s="2">
        <v>0</v>
      </c>
      <c r="AG17" s="2">
        <v>0</v>
      </c>
      <c r="AH17" s="2">
        <v>0</v>
      </c>
      <c r="AI17" s="2">
        <v>0</v>
      </c>
      <c r="AJ17" s="2">
        <v>0</v>
      </c>
      <c r="AK17" s="2">
        <v>0</v>
      </c>
      <c r="AL17" s="2">
        <v>0</v>
      </c>
      <c r="AM17" s="2">
        <v>0</v>
      </c>
      <c r="AN17" s="2">
        <v>0</v>
      </c>
      <c r="AO17" s="2">
        <v>0</v>
      </c>
      <c r="AP17" s="2">
        <v>0</v>
      </c>
      <c r="AQ17" s="2">
        <v>0</v>
      </c>
    </row>
    <row r="18" spans="1:43">
      <c r="A18" s="56" t="s">
        <v>985</v>
      </c>
      <c r="B18" s="56" t="s">
        <v>848</v>
      </c>
      <c r="C18" s="56" t="s">
        <v>715</v>
      </c>
      <c r="D18" s="2">
        <v>0</v>
      </c>
      <c r="E18" s="2">
        <v>0</v>
      </c>
      <c r="F18" s="2">
        <v>0</v>
      </c>
      <c r="G18" s="2">
        <v>0</v>
      </c>
      <c r="H18" s="2">
        <v>0</v>
      </c>
      <c r="I18" s="2">
        <v>0</v>
      </c>
      <c r="J18" s="2">
        <v>0</v>
      </c>
      <c r="K18" s="2">
        <v>0</v>
      </c>
      <c r="L18" s="2">
        <v>0</v>
      </c>
      <c r="M18" s="2">
        <v>0</v>
      </c>
      <c r="N18" s="2">
        <v>0</v>
      </c>
      <c r="O18" s="2">
        <v>0</v>
      </c>
      <c r="P18" s="2">
        <v>0</v>
      </c>
      <c r="Q18" s="2">
        <v>0</v>
      </c>
      <c r="R18" s="2">
        <v>0</v>
      </c>
      <c r="S18" s="2">
        <v>0</v>
      </c>
      <c r="T18" s="2">
        <v>0</v>
      </c>
      <c r="X18" s="56" t="s">
        <v>985</v>
      </c>
      <c r="Y18" s="56" t="s">
        <v>848</v>
      </c>
      <c r="Z18" s="56" t="s">
        <v>715</v>
      </c>
      <c r="AA18" s="2">
        <v>0</v>
      </c>
      <c r="AB18" s="2">
        <v>0</v>
      </c>
      <c r="AC18" s="2">
        <v>0</v>
      </c>
      <c r="AD18" s="2">
        <v>0</v>
      </c>
      <c r="AE18" s="2">
        <v>0</v>
      </c>
      <c r="AF18" s="2">
        <v>0</v>
      </c>
      <c r="AG18" s="2">
        <v>0</v>
      </c>
      <c r="AH18" s="2">
        <v>0</v>
      </c>
      <c r="AI18" s="2">
        <v>0</v>
      </c>
      <c r="AJ18" s="2">
        <v>0</v>
      </c>
      <c r="AK18" s="2">
        <v>0</v>
      </c>
      <c r="AL18" s="2">
        <v>0</v>
      </c>
      <c r="AM18" s="2">
        <v>0</v>
      </c>
      <c r="AN18" s="2">
        <v>0</v>
      </c>
      <c r="AO18" s="2">
        <v>0</v>
      </c>
      <c r="AP18" s="2">
        <v>0</v>
      </c>
      <c r="AQ18" s="2">
        <v>0</v>
      </c>
    </row>
    <row r="19" spans="1:43">
      <c r="A19" s="56" t="s">
        <v>986</v>
      </c>
      <c r="B19" s="56" t="s">
        <v>639</v>
      </c>
      <c r="C19" s="56" t="s">
        <v>715</v>
      </c>
      <c r="D19" s="2">
        <v>0</v>
      </c>
      <c r="E19" s="2">
        <v>0</v>
      </c>
      <c r="F19" s="2">
        <v>0</v>
      </c>
      <c r="G19" s="2">
        <v>0</v>
      </c>
      <c r="H19" s="2">
        <v>0</v>
      </c>
      <c r="I19" s="2">
        <v>0</v>
      </c>
      <c r="J19" s="2">
        <v>0</v>
      </c>
      <c r="K19" s="2">
        <v>0</v>
      </c>
      <c r="L19" s="2">
        <v>0</v>
      </c>
      <c r="M19" s="2">
        <v>0</v>
      </c>
      <c r="N19" s="2">
        <v>0</v>
      </c>
      <c r="O19" s="2">
        <v>0</v>
      </c>
      <c r="P19" s="2">
        <v>3</v>
      </c>
      <c r="Q19" s="2">
        <v>0</v>
      </c>
      <c r="R19" s="2">
        <v>0</v>
      </c>
      <c r="S19" s="2">
        <v>0</v>
      </c>
      <c r="T19" s="2">
        <v>0</v>
      </c>
      <c r="X19" s="56" t="s">
        <v>986</v>
      </c>
      <c r="Y19" s="56" t="s">
        <v>639</v>
      </c>
      <c r="Z19" s="56" t="s">
        <v>715</v>
      </c>
      <c r="AA19" s="2">
        <v>0</v>
      </c>
      <c r="AB19" s="2">
        <v>3</v>
      </c>
      <c r="AC19" s="2">
        <v>0</v>
      </c>
      <c r="AD19" s="2">
        <v>3</v>
      </c>
      <c r="AE19" s="2">
        <v>0</v>
      </c>
      <c r="AF19" s="2">
        <v>3</v>
      </c>
      <c r="AG19" s="2">
        <v>6</v>
      </c>
      <c r="AH19" s="2">
        <v>6</v>
      </c>
      <c r="AI19" s="2">
        <v>9</v>
      </c>
      <c r="AJ19" s="2">
        <v>12</v>
      </c>
      <c r="AK19" s="2">
        <v>9</v>
      </c>
      <c r="AL19" s="2">
        <v>17</v>
      </c>
      <c r="AM19" s="2">
        <v>12</v>
      </c>
      <c r="AN19" s="2">
        <v>12</v>
      </c>
      <c r="AO19" s="2">
        <v>18</v>
      </c>
      <c r="AP19" s="2">
        <v>25</v>
      </c>
      <c r="AQ19" s="2">
        <v>33</v>
      </c>
    </row>
    <row r="20" spans="1:43">
      <c r="A20" s="56" t="s">
        <v>987</v>
      </c>
      <c r="B20" s="56" t="s">
        <v>599</v>
      </c>
      <c r="C20" s="56" t="s">
        <v>715</v>
      </c>
      <c r="D20" s="2">
        <v>0</v>
      </c>
      <c r="E20" s="2">
        <v>0</v>
      </c>
      <c r="F20" s="2">
        <v>0</v>
      </c>
      <c r="G20" s="2">
        <v>0</v>
      </c>
      <c r="H20" s="2">
        <v>0</v>
      </c>
      <c r="I20" s="2">
        <v>0</v>
      </c>
      <c r="J20" s="2">
        <v>0</v>
      </c>
      <c r="K20" s="2">
        <v>3</v>
      </c>
      <c r="L20" s="2">
        <v>3</v>
      </c>
      <c r="M20" s="2">
        <v>3</v>
      </c>
      <c r="N20" s="2">
        <v>0</v>
      </c>
      <c r="O20" s="2">
        <v>0</v>
      </c>
      <c r="P20" s="2">
        <v>0</v>
      </c>
      <c r="Q20" s="2">
        <v>0</v>
      </c>
      <c r="R20" s="2">
        <v>0</v>
      </c>
      <c r="S20" s="2">
        <v>0</v>
      </c>
      <c r="T20" s="2">
        <v>3</v>
      </c>
      <c r="X20" s="56" t="s">
        <v>987</v>
      </c>
      <c r="Y20" s="56" t="s">
        <v>599</v>
      </c>
      <c r="Z20" s="56" t="s">
        <v>715</v>
      </c>
      <c r="AA20" s="2">
        <v>24</v>
      </c>
      <c r="AB20" s="2">
        <v>13</v>
      </c>
      <c r="AC20" s="2">
        <v>17</v>
      </c>
      <c r="AD20" s="2">
        <v>22</v>
      </c>
      <c r="AE20" s="2">
        <v>24</v>
      </c>
      <c r="AF20" s="2">
        <v>24</v>
      </c>
      <c r="AG20" s="2">
        <v>27</v>
      </c>
      <c r="AH20" s="2">
        <v>40</v>
      </c>
      <c r="AI20" s="2">
        <v>43</v>
      </c>
      <c r="AJ20" s="2">
        <v>42</v>
      </c>
      <c r="AK20" s="2">
        <v>51</v>
      </c>
      <c r="AL20" s="2">
        <v>60</v>
      </c>
      <c r="AM20" s="2">
        <v>69</v>
      </c>
      <c r="AN20" s="2">
        <v>72</v>
      </c>
      <c r="AO20" s="2">
        <v>83</v>
      </c>
      <c r="AP20" s="2">
        <v>93</v>
      </c>
      <c r="AQ20" s="2">
        <v>82</v>
      </c>
    </row>
    <row r="21" spans="1:43">
      <c r="A21" s="56" t="s">
        <v>988</v>
      </c>
      <c r="B21" s="56" t="s">
        <v>379</v>
      </c>
      <c r="C21" s="56" t="s">
        <v>715</v>
      </c>
      <c r="D21" s="2">
        <v>23</v>
      </c>
      <c r="E21" s="2">
        <v>23</v>
      </c>
      <c r="F21" s="2">
        <v>25</v>
      </c>
      <c r="G21" s="2">
        <v>26</v>
      </c>
      <c r="H21" s="2">
        <v>27</v>
      </c>
      <c r="I21" s="2">
        <v>27</v>
      </c>
      <c r="J21" s="2">
        <v>28</v>
      </c>
      <c r="K21" s="2">
        <v>25</v>
      </c>
      <c r="L21" s="2">
        <v>27</v>
      </c>
      <c r="M21" s="2">
        <v>24</v>
      </c>
      <c r="N21" s="2">
        <v>24</v>
      </c>
      <c r="O21" s="2">
        <v>22</v>
      </c>
      <c r="P21" s="2">
        <v>16</v>
      </c>
      <c r="Q21" s="2">
        <v>14</v>
      </c>
      <c r="R21" s="2">
        <v>15</v>
      </c>
      <c r="S21" s="2">
        <v>17</v>
      </c>
      <c r="T21" s="2">
        <v>21</v>
      </c>
      <c r="X21" s="56" t="s">
        <v>988</v>
      </c>
      <c r="Y21" s="56" t="s">
        <v>379</v>
      </c>
      <c r="Z21" s="56" t="s">
        <v>715</v>
      </c>
      <c r="AA21" s="2">
        <v>217</v>
      </c>
      <c r="AB21" s="2">
        <v>200</v>
      </c>
      <c r="AC21" s="2">
        <v>226</v>
      </c>
      <c r="AD21" s="2">
        <v>272</v>
      </c>
      <c r="AE21" s="2">
        <v>264</v>
      </c>
      <c r="AF21" s="2">
        <v>255</v>
      </c>
      <c r="AG21" s="2">
        <v>273</v>
      </c>
      <c r="AH21" s="2">
        <v>246</v>
      </c>
      <c r="AI21" s="2">
        <v>228</v>
      </c>
      <c r="AJ21" s="2">
        <v>238</v>
      </c>
      <c r="AK21" s="2">
        <v>242</v>
      </c>
      <c r="AL21" s="2">
        <v>228</v>
      </c>
      <c r="AM21" s="2">
        <v>230</v>
      </c>
      <c r="AN21" s="2">
        <v>231</v>
      </c>
      <c r="AO21" s="2">
        <v>248</v>
      </c>
      <c r="AP21" s="2">
        <v>239</v>
      </c>
      <c r="AQ21" s="2">
        <v>284</v>
      </c>
    </row>
    <row r="22" spans="1:43">
      <c r="A22" s="56" t="s">
        <v>989</v>
      </c>
      <c r="B22" s="56" t="s">
        <v>493</v>
      </c>
      <c r="C22" s="56" t="s">
        <v>715</v>
      </c>
      <c r="D22" s="2">
        <v>177</v>
      </c>
      <c r="E22" s="2">
        <v>174</v>
      </c>
      <c r="F22" s="2">
        <v>137</v>
      </c>
      <c r="G22" s="2">
        <v>147</v>
      </c>
      <c r="H22" s="2">
        <v>134</v>
      </c>
      <c r="I22" s="2">
        <v>130</v>
      </c>
      <c r="J22" s="2">
        <v>116</v>
      </c>
      <c r="K22" s="2">
        <v>113</v>
      </c>
      <c r="L22" s="2">
        <v>120</v>
      </c>
      <c r="M22" s="2">
        <v>105</v>
      </c>
      <c r="N22" s="2">
        <v>95</v>
      </c>
      <c r="O22" s="2">
        <v>101</v>
      </c>
      <c r="P22" s="2">
        <v>100</v>
      </c>
      <c r="Q22" s="2">
        <v>97</v>
      </c>
      <c r="R22" s="2">
        <v>91</v>
      </c>
      <c r="S22" s="2">
        <v>77</v>
      </c>
      <c r="T22" s="2">
        <v>78</v>
      </c>
      <c r="X22" s="56" t="s">
        <v>989</v>
      </c>
      <c r="Y22" s="56" t="s">
        <v>493</v>
      </c>
      <c r="Z22" s="56" t="s">
        <v>715</v>
      </c>
      <c r="AA22" s="2">
        <v>14790</v>
      </c>
      <c r="AB22" s="2">
        <v>14014</v>
      </c>
      <c r="AC22" s="2">
        <v>13414</v>
      </c>
      <c r="AD22" s="2">
        <v>12946</v>
      </c>
      <c r="AE22" s="2">
        <v>11342</v>
      </c>
      <c r="AF22" s="2">
        <v>10805</v>
      </c>
      <c r="AG22" s="2">
        <v>10498</v>
      </c>
      <c r="AH22" s="2">
        <v>9143</v>
      </c>
      <c r="AI22" s="2">
        <v>9206</v>
      </c>
      <c r="AJ22" s="2">
        <v>8868</v>
      </c>
      <c r="AK22" s="2">
        <v>8561</v>
      </c>
      <c r="AL22" s="2">
        <v>8279</v>
      </c>
      <c r="AM22" s="2">
        <v>7685</v>
      </c>
      <c r="AN22" s="2">
        <v>7459</v>
      </c>
      <c r="AO22" s="2">
        <v>7212</v>
      </c>
      <c r="AP22" s="2">
        <v>7163</v>
      </c>
      <c r="AQ22" s="2">
        <v>6860</v>
      </c>
    </row>
    <row r="23" spans="1:43">
      <c r="A23" s="56" t="s">
        <v>990</v>
      </c>
      <c r="B23" s="56" t="s">
        <v>545</v>
      </c>
      <c r="C23" s="56" t="s">
        <v>715</v>
      </c>
      <c r="D23" s="2">
        <v>93</v>
      </c>
      <c r="E23" s="2">
        <v>84</v>
      </c>
      <c r="F23" s="2">
        <v>68</v>
      </c>
      <c r="G23" s="2">
        <v>81</v>
      </c>
      <c r="H23" s="2">
        <v>76</v>
      </c>
      <c r="I23" s="2">
        <v>82</v>
      </c>
      <c r="J23" s="2">
        <v>82</v>
      </c>
      <c r="K23" s="2">
        <v>92</v>
      </c>
      <c r="L23" s="2">
        <v>86</v>
      </c>
      <c r="M23" s="2">
        <v>86</v>
      </c>
      <c r="N23" s="2">
        <v>69</v>
      </c>
      <c r="O23" s="2">
        <v>68</v>
      </c>
      <c r="P23" s="2">
        <v>66</v>
      </c>
      <c r="Q23" s="2">
        <v>74</v>
      </c>
      <c r="R23" s="2">
        <v>73</v>
      </c>
      <c r="S23" s="2">
        <v>65</v>
      </c>
      <c r="T23" s="2">
        <v>65</v>
      </c>
      <c r="X23" s="56" t="s">
        <v>990</v>
      </c>
      <c r="Y23" s="56" t="s">
        <v>545</v>
      </c>
      <c r="Z23" s="56" t="s">
        <v>715</v>
      </c>
      <c r="AA23" s="2">
        <v>2925</v>
      </c>
      <c r="AB23" s="2">
        <v>3131</v>
      </c>
      <c r="AC23" s="2">
        <v>2811</v>
      </c>
      <c r="AD23" s="2">
        <v>2662</v>
      </c>
      <c r="AE23" s="2">
        <v>2690</v>
      </c>
      <c r="AF23" s="2">
        <v>2591</v>
      </c>
      <c r="AG23" s="2">
        <v>2495</v>
      </c>
      <c r="AH23" s="2">
        <v>2416</v>
      </c>
      <c r="AI23" s="2">
        <v>2418</v>
      </c>
      <c r="AJ23" s="2">
        <v>2389</v>
      </c>
      <c r="AK23" s="2">
        <v>2339</v>
      </c>
      <c r="AL23" s="2">
        <v>2283</v>
      </c>
      <c r="AM23" s="2">
        <v>2216</v>
      </c>
      <c r="AN23" s="2">
        <v>2198</v>
      </c>
      <c r="AO23" s="2">
        <v>2207</v>
      </c>
      <c r="AP23" s="2">
        <v>2212</v>
      </c>
      <c r="AQ23" s="2">
        <v>2212</v>
      </c>
    </row>
    <row r="24" spans="1:43">
      <c r="A24" s="56" t="s">
        <v>991</v>
      </c>
      <c r="B24" s="56" t="s">
        <v>574</v>
      </c>
      <c r="C24" s="56" t="s">
        <v>715</v>
      </c>
      <c r="D24" s="2">
        <v>0</v>
      </c>
      <c r="E24" s="2">
        <v>6</v>
      </c>
      <c r="F24" s="2">
        <v>3</v>
      </c>
      <c r="G24" s="2">
        <v>3</v>
      </c>
      <c r="H24" s="2">
        <v>6</v>
      </c>
      <c r="I24" s="2">
        <v>6</v>
      </c>
      <c r="J24" s="2">
        <v>3</v>
      </c>
      <c r="K24" s="2">
        <v>9</v>
      </c>
      <c r="L24" s="2">
        <v>3</v>
      </c>
      <c r="M24" s="2">
        <v>6</v>
      </c>
      <c r="N24" s="2">
        <v>3</v>
      </c>
      <c r="O24" s="2">
        <v>6</v>
      </c>
      <c r="P24" s="2">
        <v>9</v>
      </c>
      <c r="Q24" s="2">
        <v>6</v>
      </c>
      <c r="R24" s="2">
        <v>6</v>
      </c>
      <c r="S24" s="2">
        <v>9</v>
      </c>
      <c r="T24" s="2">
        <v>9</v>
      </c>
      <c r="X24" s="56" t="s">
        <v>991</v>
      </c>
      <c r="Y24" s="56" t="s">
        <v>574</v>
      </c>
      <c r="Z24" s="56" t="s">
        <v>715</v>
      </c>
      <c r="AA24" s="2">
        <v>148</v>
      </c>
      <c r="AB24" s="2">
        <v>158</v>
      </c>
      <c r="AC24" s="2">
        <v>152</v>
      </c>
      <c r="AD24" s="2">
        <v>158</v>
      </c>
      <c r="AE24" s="2">
        <v>187</v>
      </c>
      <c r="AF24" s="2">
        <v>170</v>
      </c>
      <c r="AG24" s="2">
        <v>190</v>
      </c>
      <c r="AH24" s="2">
        <v>200</v>
      </c>
      <c r="AI24" s="2">
        <v>190</v>
      </c>
      <c r="AJ24" s="2">
        <v>199</v>
      </c>
      <c r="AK24" s="2">
        <v>202</v>
      </c>
      <c r="AL24" s="2">
        <v>189</v>
      </c>
      <c r="AM24" s="2">
        <v>196</v>
      </c>
      <c r="AN24" s="2">
        <v>197</v>
      </c>
      <c r="AO24" s="2">
        <v>196</v>
      </c>
      <c r="AP24" s="2">
        <v>206</v>
      </c>
      <c r="AQ24" s="2">
        <v>233</v>
      </c>
    </row>
    <row r="25" spans="1:43">
      <c r="A25" s="56" t="s">
        <v>992</v>
      </c>
      <c r="B25" s="56" t="s">
        <v>655</v>
      </c>
      <c r="C25" s="56" t="s">
        <v>715</v>
      </c>
      <c r="D25" s="2">
        <v>0</v>
      </c>
      <c r="E25" s="2">
        <v>0</v>
      </c>
      <c r="F25" s="2">
        <v>0</v>
      </c>
      <c r="G25" s="2">
        <v>0</v>
      </c>
      <c r="H25" s="2">
        <v>0</v>
      </c>
      <c r="I25" s="2">
        <v>0</v>
      </c>
      <c r="J25" s="2">
        <v>0</v>
      </c>
      <c r="K25" s="2">
        <v>0</v>
      </c>
      <c r="L25" s="2">
        <v>0</v>
      </c>
      <c r="M25" s="2">
        <v>0</v>
      </c>
      <c r="N25" s="2">
        <v>0</v>
      </c>
      <c r="O25" s="2">
        <v>0</v>
      </c>
      <c r="P25" s="2">
        <v>0</v>
      </c>
      <c r="Q25" s="2">
        <v>0</v>
      </c>
      <c r="R25" s="2">
        <v>0</v>
      </c>
      <c r="S25" s="2">
        <v>0</v>
      </c>
      <c r="T25" s="2">
        <v>0</v>
      </c>
      <c r="X25" s="56" t="s">
        <v>992</v>
      </c>
      <c r="Y25" s="56" t="s">
        <v>655</v>
      </c>
      <c r="Z25" s="56" t="s">
        <v>715</v>
      </c>
      <c r="AA25" s="2">
        <v>0</v>
      </c>
      <c r="AB25" s="2">
        <v>0</v>
      </c>
      <c r="AC25" s="2">
        <v>0</v>
      </c>
      <c r="AD25" s="2">
        <v>0</v>
      </c>
      <c r="AE25" s="2">
        <v>0</v>
      </c>
      <c r="AF25" s="2">
        <v>3</v>
      </c>
      <c r="AG25" s="2">
        <v>0</v>
      </c>
      <c r="AH25" s="2">
        <v>3</v>
      </c>
      <c r="AI25" s="2">
        <v>3</v>
      </c>
      <c r="AJ25" s="2">
        <v>3</v>
      </c>
      <c r="AK25" s="2">
        <v>6</v>
      </c>
      <c r="AL25" s="2">
        <v>3</v>
      </c>
      <c r="AM25" s="2">
        <v>9</v>
      </c>
      <c r="AN25" s="2">
        <v>13</v>
      </c>
      <c r="AO25" s="2">
        <v>12</v>
      </c>
      <c r="AP25" s="2">
        <v>6</v>
      </c>
      <c r="AQ25" s="2">
        <v>12</v>
      </c>
    </row>
    <row r="26" spans="1:43">
      <c r="A26" s="56" t="s">
        <v>993</v>
      </c>
      <c r="B26" s="56" t="s">
        <v>558</v>
      </c>
      <c r="C26" s="56" t="s">
        <v>715</v>
      </c>
      <c r="D26" s="2">
        <v>177</v>
      </c>
      <c r="E26" s="2">
        <v>173</v>
      </c>
      <c r="F26" s="2">
        <v>153</v>
      </c>
      <c r="G26" s="2">
        <v>153</v>
      </c>
      <c r="H26" s="2">
        <v>147</v>
      </c>
      <c r="I26" s="2">
        <v>148</v>
      </c>
      <c r="J26" s="2">
        <v>141</v>
      </c>
      <c r="K26" s="2">
        <v>134</v>
      </c>
      <c r="L26" s="2">
        <v>132</v>
      </c>
      <c r="M26" s="2">
        <v>137</v>
      </c>
      <c r="N26" s="2">
        <v>114</v>
      </c>
      <c r="O26" s="2">
        <v>116</v>
      </c>
      <c r="P26" s="2">
        <v>114</v>
      </c>
      <c r="Q26" s="2">
        <v>114</v>
      </c>
      <c r="R26" s="2">
        <v>117</v>
      </c>
      <c r="S26" s="2">
        <v>114</v>
      </c>
      <c r="T26" s="2">
        <v>104</v>
      </c>
      <c r="X26" s="56" t="s">
        <v>993</v>
      </c>
      <c r="Y26" s="56" t="s">
        <v>558</v>
      </c>
      <c r="Z26" s="56" t="s">
        <v>715</v>
      </c>
      <c r="AA26" s="2">
        <v>5470</v>
      </c>
      <c r="AB26" s="2">
        <v>5329</v>
      </c>
      <c r="AC26" s="2">
        <v>4935</v>
      </c>
      <c r="AD26" s="2">
        <v>4768</v>
      </c>
      <c r="AE26" s="2">
        <v>4660</v>
      </c>
      <c r="AF26" s="2">
        <v>4470</v>
      </c>
      <c r="AG26" s="2">
        <v>4443</v>
      </c>
      <c r="AH26" s="2">
        <v>4052</v>
      </c>
      <c r="AI26" s="2">
        <v>4005</v>
      </c>
      <c r="AJ26" s="2">
        <v>3967</v>
      </c>
      <c r="AK26" s="2">
        <v>3897</v>
      </c>
      <c r="AL26" s="2">
        <v>3856</v>
      </c>
      <c r="AM26" s="2">
        <v>3760</v>
      </c>
      <c r="AN26" s="2">
        <v>3675</v>
      </c>
      <c r="AO26" s="2">
        <v>3628</v>
      </c>
      <c r="AP26" s="2">
        <v>3664</v>
      </c>
      <c r="AQ26" s="2">
        <v>3647</v>
      </c>
    </row>
    <row r="27" spans="1:43">
      <c r="A27" s="56" t="s">
        <v>994</v>
      </c>
      <c r="B27" s="56" t="s">
        <v>620</v>
      </c>
      <c r="C27" s="56" t="s">
        <v>715</v>
      </c>
      <c r="D27" s="2">
        <v>13</v>
      </c>
      <c r="E27" s="2">
        <v>18</v>
      </c>
      <c r="F27" s="2">
        <v>14</v>
      </c>
      <c r="G27" s="2">
        <v>16</v>
      </c>
      <c r="H27" s="2">
        <v>10</v>
      </c>
      <c r="I27" s="2">
        <v>14</v>
      </c>
      <c r="J27" s="2">
        <v>15</v>
      </c>
      <c r="K27" s="2">
        <v>15</v>
      </c>
      <c r="L27" s="2">
        <v>12</v>
      </c>
      <c r="M27" s="2">
        <v>13</v>
      </c>
      <c r="N27" s="2">
        <v>5</v>
      </c>
      <c r="O27" s="2">
        <v>17</v>
      </c>
      <c r="P27" s="2">
        <v>14</v>
      </c>
      <c r="Q27" s="2">
        <v>20</v>
      </c>
      <c r="R27" s="2">
        <v>12</v>
      </c>
      <c r="S27" s="2">
        <v>13</v>
      </c>
      <c r="T27" s="2">
        <v>17</v>
      </c>
      <c r="X27" s="56" t="s">
        <v>994</v>
      </c>
      <c r="Y27" s="56" t="s">
        <v>620</v>
      </c>
      <c r="Z27" s="56" t="s">
        <v>715</v>
      </c>
      <c r="AA27" s="2">
        <v>421</v>
      </c>
      <c r="AB27" s="2">
        <v>456</v>
      </c>
      <c r="AC27" s="2">
        <v>438</v>
      </c>
      <c r="AD27" s="2">
        <v>400</v>
      </c>
      <c r="AE27" s="2">
        <v>359</v>
      </c>
      <c r="AF27" s="2">
        <v>349</v>
      </c>
      <c r="AG27" s="2">
        <v>332</v>
      </c>
      <c r="AH27" s="2">
        <v>264</v>
      </c>
      <c r="AI27" s="2">
        <v>272</v>
      </c>
      <c r="AJ27" s="2">
        <v>272</v>
      </c>
      <c r="AK27" s="2">
        <v>264</v>
      </c>
      <c r="AL27" s="2">
        <v>255</v>
      </c>
      <c r="AM27" s="2">
        <v>258</v>
      </c>
      <c r="AN27" s="2">
        <v>259</v>
      </c>
      <c r="AO27" s="2">
        <v>252</v>
      </c>
      <c r="AP27" s="2">
        <v>270</v>
      </c>
      <c r="AQ27" s="2">
        <v>275</v>
      </c>
    </row>
    <row r="28" spans="1:43">
      <c r="A28" s="56" t="s">
        <v>995</v>
      </c>
      <c r="B28" s="56" t="s">
        <v>410</v>
      </c>
      <c r="C28" s="56" t="s">
        <v>715</v>
      </c>
      <c r="D28" s="2">
        <v>22</v>
      </c>
      <c r="E28" s="2">
        <v>25</v>
      </c>
      <c r="F28" s="2">
        <v>23</v>
      </c>
      <c r="G28" s="2">
        <v>28</v>
      </c>
      <c r="H28" s="2">
        <v>26</v>
      </c>
      <c r="I28" s="2">
        <v>23</v>
      </c>
      <c r="J28" s="2">
        <v>24</v>
      </c>
      <c r="K28" s="2">
        <v>14</v>
      </c>
      <c r="L28" s="2">
        <v>14</v>
      </c>
      <c r="M28" s="2">
        <v>17</v>
      </c>
      <c r="N28" s="2">
        <v>20</v>
      </c>
      <c r="O28" s="2">
        <v>20</v>
      </c>
      <c r="P28" s="2">
        <v>22</v>
      </c>
      <c r="Q28" s="2">
        <v>18</v>
      </c>
      <c r="R28" s="2">
        <v>24</v>
      </c>
      <c r="S28" s="2">
        <v>16</v>
      </c>
      <c r="T28" s="2">
        <v>20</v>
      </c>
      <c r="X28" s="56" t="s">
        <v>995</v>
      </c>
      <c r="Y28" s="56" t="s">
        <v>410</v>
      </c>
      <c r="Z28" s="56" t="s">
        <v>715</v>
      </c>
      <c r="AA28" s="2">
        <v>1649</v>
      </c>
      <c r="AB28" s="2">
        <v>1567</v>
      </c>
      <c r="AC28" s="2">
        <v>1504</v>
      </c>
      <c r="AD28" s="2">
        <v>1482</v>
      </c>
      <c r="AE28" s="2">
        <v>1385</v>
      </c>
      <c r="AF28" s="2">
        <v>1302</v>
      </c>
      <c r="AG28" s="2">
        <v>1306</v>
      </c>
      <c r="AH28" s="2">
        <v>1170</v>
      </c>
      <c r="AI28" s="2">
        <v>1151</v>
      </c>
      <c r="AJ28" s="2">
        <v>1124</v>
      </c>
      <c r="AK28" s="2">
        <v>1074</v>
      </c>
      <c r="AL28" s="2">
        <v>1067</v>
      </c>
      <c r="AM28" s="2">
        <v>1049</v>
      </c>
      <c r="AN28" s="2">
        <v>1040</v>
      </c>
      <c r="AO28" s="2">
        <v>1061</v>
      </c>
      <c r="AP28" s="2">
        <v>1067</v>
      </c>
      <c r="AQ28" s="2">
        <v>1075</v>
      </c>
    </row>
    <row r="29" spans="1:43">
      <c r="A29" s="56" t="s">
        <v>996</v>
      </c>
      <c r="B29" s="56" t="s">
        <v>333</v>
      </c>
      <c r="C29" s="56" t="s">
        <v>715</v>
      </c>
      <c r="D29" s="2">
        <v>0</v>
      </c>
      <c r="E29" s="2">
        <v>3</v>
      </c>
      <c r="F29" s="2">
        <v>0</v>
      </c>
      <c r="G29" s="2">
        <v>0</v>
      </c>
      <c r="H29" s="2">
        <v>3</v>
      </c>
      <c r="I29" s="2">
        <v>0</v>
      </c>
      <c r="J29" s="2">
        <v>3</v>
      </c>
      <c r="K29" s="2">
        <v>0</v>
      </c>
      <c r="L29" s="2">
        <v>3</v>
      </c>
      <c r="M29" s="2">
        <v>3</v>
      </c>
      <c r="N29" s="2">
        <v>0</v>
      </c>
      <c r="O29" s="2">
        <v>0</v>
      </c>
      <c r="P29" s="2">
        <v>0</v>
      </c>
      <c r="Q29" s="2">
        <v>4</v>
      </c>
      <c r="R29" s="2">
        <v>4</v>
      </c>
      <c r="S29" s="2">
        <v>4</v>
      </c>
      <c r="T29" s="2">
        <v>10</v>
      </c>
      <c r="X29" s="56" t="s">
        <v>996</v>
      </c>
      <c r="Y29" s="56" t="s">
        <v>333</v>
      </c>
      <c r="Z29" s="56" t="s">
        <v>715</v>
      </c>
      <c r="AA29" s="2">
        <v>245</v>
      </c>
      <c r="AB29" s="2">
        <v>235</v>
      </c>
      <c r="AC29" s="2">
        <v>225</v>
      </c>
      <c r="AD29" s="2">
        <v>224</v>
      </c>
      <c r="AE29" s="2">
        <v>227</v>
      </c>
      <c r="AF29" s="2">
        <v>220</v>
      </c>
      <c r="AG29" s="2">
        <v>207</v>
      </c>
      <c r="AH29" s="2">
        <v>219</v>
      </c>
      <c r="AI29" s="2">
        <v>196</v>
      </c>
      <c r="AJ29" s="2">
        <v>213</v>
      </c>
      <c r="AK29" s="2">
        <v>234</v>
      </c>
      <c r="AL29" s="2">
        <v>255</v>
      </c>
      <c r="AM29" s="2">
        <v>264</v>
      </c>
      <c r="AN29" s="2">
        <v>260</v>
      </c>
      <c r="AO29" s="2">
        <v>276</v>
      </c>
      <c r="AP29" s="2">
        <v>299</v>
      </c>
      <c r="AQ29" s="2">
        <v>292</v>
      </c>
    </row>
    <row r="30" spans="1:43">
      <c r="A30" s="56" t="s">
        <v>997</v>
      </c>
      <c r="B30" s="56" t="s">
        <v>302</v>
      </c>
      <c r="C30" s="56" t="s">
        <v>715</v>
      </c>
      <c r="D30" s="2">
        <v>31</v>
      </c>
      <c r="E30" s="2">
        <v>22</v>
      </c>
      <c r="F30" s="2">
        <v>31</v>
      </c>
      <c r="G30" s="2">
        <v>29</v>
      </c>
      <c r="H30" s="2">
        <v>30</v>
      </c>
      <c r="I30" s="2">
        <v>33</v>
      </c>
      <c r="J30" s="2">
        <v>39</v>
      </c>
      <c r="K30" s="2">
        <v>33</v>
      </c>
      <c r="L30" s="2">
        <v>35</v>
      </c>
      <c r="M30" s="2">
        <v>36</v>
      </c>
      <c r="N30" s="2">
        <v>40</v>
      </c>
      <c r="O30" s="2">
        <v>41</v>
      </c>
      <c r="P30" s="2">
        <v>40</v>
      </c>
      <c r="Q30" s="2">
        <v>48</v>
      </c>
      <c r="R30" s="2">
        <v>44</v>
      </c>
      <c r="S30" s="2">
        <v>37</v>
      </c>
      <c r="T30" s="2">
        <v>39</v>
      </c>
      <c r="X30" s="56" t="s">
        <v>997</v>
      </c>
      <c r="Y30" s="56" t="s">
        <v>302</v>
      </c>
      <c r="Z30" s="56" t="s">
        <v>715</v>
      </c>
      <c r="AA30" s="2">
        <v>506</v>
      </c>
      <c r="AB30" s="2">
        <v>453</v>
      </c>
      <c r="AC30" s="2">
        <v>443</v>
      </c>
      <c r="AD30" s="2">
        <v>469</v>
      </c>
      <c r="AE30" s="2">
        <v>432</v>
      </c>
      <c r="AF30" s="2">
        <v>456</v>
      </c>
      <c r="AG30" s="2">
        <v>471</v>
      </c>
      <c r="AH30" s="2">
        <v>485</v>
      </c>
      <c r="AI30" s="2">
        <v>476</v>
      </c>
      <c r="AJ30" s="2">
        <v>443</v>
      </c>
      <c r="AK30" s="2">
        <v>440</v>
      </c>
      <c r="AL30" s="2">
        <v>444</v>
      </c>
      <c r="AM30" s="2">
        <v>442</v>
      </c>
      <c r="AN30" s="2">
        <v>477</v>
      </c>
      <c r="AO30" s="2">
        <v>447</v>
      </c>
      <c r="AP30" s="2">
        <v>424</v>
      </c>
      <c r="AQ30" s="2">
        <v>439</v>
      </c>
    </row>
    <row r="31" spans="1:43">
      <c r="A31" s="56" t="s">
        <v>998</v>
      </c>
      <c r="B31" s="56" t="s">
        <v>557</v>
      </c>
      <c r="C31" s="56" t="s">
        <v>715</v>
      </c>
      <c r="D31" s="2">
        <v>18</v>
      </c>
      <c r="E31" s="2">
        <v>17</v>
      </c>
      <c r="F31" s="2">
        <v>18</v>
      </c>
      <c r="G31" s="2">
        <v>14</v>
      </c>
      <c r="H31" s="2">
        <v>24</v>
      </c>
      <c r="I31" s="2">
        <v>24</v>
      </c>
      <c r="J31" s="2">
        <v>26</v>
      </c>
      <c r="K31" s="2">
        <v>20</v>
      </c>
      <c r="L31" s="2">
        <v>12</v>
      </c>
      <c r="M31" s="2">
        <v>12</v>
      </c>
      <c r="N31" s="2">
        <v>15</v>
      </c>
      <c r="O31" s="2">
        <v>12</v>
      </c>
      <c r="P31" s="2">
        <v>16</v>
      </c>
      <c r="Q31" s="2">
        <v>15</v>
      </c>
      <c r="R31" s="2">
        <v>18</v>
      </c>
      <c r="S31" s="2">
        <v>30</v>
      </c>
      <c r="T31" s="2">
        <v>28</v>
      </c>
      <c r="X31" s="56" t="s">
        <v>998</v>
      </c>
      <c r="Y31" s="56" t="s">
        <v>557</v>
      </c>
      <c r="Z31" s="56" t="s">
        <v>715</v>
      </c>
      <c r="AA31" s="2">
        <v>655</v>
      </c>
      <c r="AB31" s="2">
        <v>661</v>
      </c>
      <c r="AC31" s="2">
        <v>621</v>
      </c>
      <c r="AD31" s="2">
        <v>644</v>
      </c>
      <c r="AE31" s="2">
        <v>667</v>
      </c>
      <c r="AF31" s="2">
        <v>750</v>
      </c>
      <c r="AG31" s="2">
        <v>694</v>
      </c>
      <c r="AH31" s="2">
        <v>792</v>
      </c>
      <c r="AI31" s="2">
        <v>830</v>
      </c>
      <c r="AJ31" s="2">
        <v>857</v>
      </c>
      <c r="AK31" s="2">
        <v>874</v>
      </c>
      <c r="AL31" s="2">
        <v>825</v>
      </c>
      <c r="AM31" s="2">
        <v>862</v>
      </c>
      <c r="AN31" s="2">
        <v>894</v>
      </c>
      <c r="AO31" s="2">
        <v>882</v>
      </c>
      <c r="AP31" s="2">
        <v>926</v>
      </c>
      <c r="AQ31" s="2">
        <v>948</v>
      </c>
    </row>
    <row r="32" spans="1:43">
      <c r="A32" s="56" t="s">
        <v>999</v>
      </c>
      <c r="B32" s="56" t="s">
        <v>610</v>
      </c>
      <c r="C32" s="56" t="s">
        <v>715</v>
      </c>
      <c r="D32" s="2">
        <v>89</v>
      </c>
      <c r="E32" s="2">
        <v>84</v>
      </c>
      <c r="F32" s="2">
        <v>86</v>
      </c>
      <c r="G32" s="2">
        <v>72</v>
      </c>
      <c r="H32" s="2">
        <v>71</v>
      </c>
      <c r="I32" s="2">
        <v>68</v>
      </c>
      <c r="J32" s="2">
        <v>65</v>
      </c>
      <c r="K32" s="2">
        <v>53</v>
      </c>
      <c r="L32" s="2">
        <v>52</v>
      </c>
      <c r="M32" s="2">
        <v>43</v>
      </c>
      <c r="N32" s="2">
        <v>43</v>
      </c>
      <c r="O32" s="2">
        <v>34</v>
      </c>
      <c r="P32" s="2">
        <v>35</v>
      </c>
      <c r="Q32" s="2">
        <v>34</v>
      </c>
      <c r="R32" s="2">
        <v>33</v>
      </c>
      <c r="S32" s="2">
        <v>34</v>
      </c>
      <c r="T32" s="2">
        <v>29</v>
      </c>
      <c r="X32" s="56" t="s">
        <v>999</v>
      </c>
      <c r="Y32" s="56" t="s">
        <v>610</v>
      </c>
      <c r="Z32" s="56" t="s">
        <v>715</v>
      </c>
      <c r="AA32" s="2">
        <v>3087</v>
      </c>
      <c r="AB32" s="2">
        <v>3016</v>
      </c>
      <c r="AC32" s="2">
        <v>2858</v>
      </c>
      <c r="AD32" s="2">
        <v>2746</v>
      </c>
      <c r="AE32" s="2">
        <v>2481</v>
      </c>
      <c r="AF32" s="2">
        <v>2294</v>
      </c>
      <c r="AG32" s="2">
        <v>2228</v>
      </c>
      <c r="AH32" s="2">
        <v>2019</v>
      </c>
      <c r="AI32" s="2">
        <v>1901</v>
      </c>
      <c r="AJ32" s="2">
        <v>1848</v>
      </c>
      <c r="AK32" s="2">
        <v>1749</v>
      </c>
      <c r="AL32" s="2">
        <v>1647</v>
      </c>
      <c r="AM32" s="2">
        <v>1599</v>
      </c>
      <c r="AN32" s="2">
        <v>1497</v>
      </c>
      <c r="AO32" s="2">
        <v>1439</v>
      </c>
      <c r="AP32" s="2">
        <v>1406</v>
      </c>
      <c r="AQ32" s="2">
        <v>1340</v>
      </c>
    </row>
    <row r="33" spans="1:43">
      <c r="A33" s="56" t="s">
        <v>1000</v>
      </c>
      <c r="B33" s="56" t="s">
        <v>189</v>
      </c>
      <c r="C33" s="56" t="s">
        <v>715</v>
      </c>
      <c r="D33" s="2">
        <v>166</v>
      </c>
      <c r="E33" s="2">
        <v>160</v>
      </c>
      <c r="F33" s="2">
        <v>163</v>
      </c>
      <c r="G33" s="2">
        <v>46</v>
      </c>
      <c r="H33" s="2">
        <v>53</v>
      </c>
      <c r="I33" s="2">
        <v>50</v>
      </c>
      <c r="J33" s="2">
        <v>42</v>
      </c>
      <c r="K33" s="2">
        <v>42</v>
      </c>
      <c r="L33" s="2">
        <v>37</v>
      </c>
      <c r="M33" s="2">
        <v>41</v>
      </c>
      <c r="N33" s="2">
        <v>49</v>
      </c>
      <c r="O33" s="2">
        <v>36</v>
      </c>
      <c r="P33" s="2">
        <v>43</v>
      </c>
      <c r="Q33" s="2">
        <v>47</v>
      </c>
      <c r="R33" s="2">
        <v>53</v>
      </c>
      <c r="S33" s="2">
        <v>52</v>
      </c>
      <c r="T33" s="2">
        <v>52</v>
      </c>
      <c r="X33" s="56" t="s">
        <v>1000</v>
      </c>
      <c r="Y33" s="56" t="s">
        <v>189</v>
      </c>
      <c r="Z33" s="56" t="s">
        <v>715</v>
      </c>
      <c r="AA33" s="2">
        <v>3548</v>
      </c>
      <c r="AB33" s="2">
        <v>3704</v>
      </c>
      <c r="AC33" s="2">
        <v>3548</v>
      </c>
      <c r="AD33" s="2">
        <v>867</v>
      </c>
      <c r="AE33" s="2">
        <v>868</v>
      </c>
      <c r="AF33" s="2">
        <v>887</v>
      </c>
      <c r="AG33" s="2">
        <v>893</v>
      </c>
      <c r="AH33" s="2">
        <v>824</v>
      </c>
      <c r="AI33" s="2">
        <v>852</v>
      </c>
      <c r="AJ33" s="2">
        <v>868</v>
      </c>
      <c r="AK33" s="2">
        <v>1027</v>
      </c>
      <c r="AL33" s="2">
        <v>1070</v>
      </c>
      <c r="AM33" s="2">
        <v>1317</v>
      </c>
      <c r="AN33" s="2">
        <v>1407</v>
      </c>
      <c r="AO33" s="2">
        <v>1451</v>
      </c>
      <c r="AP33" s="2">
        <v>1494</v>
      </c>
      <c r="AQ33" s="2">
        <v>1490</v>
      </c>
    </row>
    <row r="34" spans="1:43">
      <c r="A34" s="56" t="s">
        <v>1001</v>
      </c>
      <c r="B34" s="56" t="s">
        <v>150</v>
      </c>
      <c r="C34" s="56" t="s">
        <v>715</v>
      </c>
      <c r="D34" s="2">
        <v>151</v>
      </c>
      <c r="E34" s="2">
        <v>126</v>
      </c>
      <c r="F34" s="2">
        <v>174</v>
      </c>
      <c r="G34" s="2">
        <v>172</v>
      </c>
      <c r="H34" s="2">
        <v>134</v>
      </c>
      <c r="I34" s="2">
        <v>149</v>
      </c>
      <c r="J34" s="2">
        <v>157</v>
      </c>
      <c r="K34" s="2">
        <v>134</v>
      </c>
      <c r="L34" s="2">
        <v>162</v>
      </c>
      <c r="M34" s="2">
        <v>161</v>
      </c>
      <c r="N34" s="2">
        <v>158</v>
      </c>
      <c r="O34" s="2">
        <v>170</v>
      </c>
      <c r="P34" s="2">
        <v>144</v>
      </c>
      <c r="Q34" s="2">
        <v>154</v>
      </c>
      <c r="R34" s="2">
        <v>162</v>
      </c>
      <c r="S34" s="2">
        <v>182</v>
      </c>
      <c r="T34" s="2">
        <v>129</v>
      </c>
      <c r="X34" s="56" t="s">
        <v>1001</v>
      </c>
      <c r="Y34" s="56" t="s">
        <v>150</v>
      </c>
      <c r="Z34" s="56" t="s">
        <v>715</v>
      </c>
      <c r="AA34" s="2">
        <v>8480</v>
      </c>
      <c r="AB34" s="2">
        <v>7811</v>
      </c>
      <c r="AC34" s="2">
        <v>8431</v>
      </c>
      <c r="AD34" s="2">
        <v>8485</v>
      </c>
      <c r="AE34" s="2">
        <v>7451</v>
      </c>
      <c r="AF34" s="2">
        <v>7492</v>
      </c>
      <c r="AG34" s="2">
        <v>7381</v>
      </c>
      <c r="AH34" s="2">
        <v>6463</v>
      </c>
      <c r="AI34" s="2">
        <v>6712</v>
      </c>
      <c r="AJ34" s="2">
        <v>6450</v>
      </c>
      <c r="AK34" s="2">
        <v>6300</v>
      </c>
      <c r="AL34" s="2">
        <v>6248</v>
      </c>
      <c r="AM34" s="2">
        <v>6144</v>
      </c>
      <c r="AN34" s="2">
        <v>6107</v>
      </c>
      <c r="AO34" s="2">
        <v>6332</v>
      </c>
      <c r="AP34" s="2">
        <v>6273</v>
      </c>
      <c r="AQ34" s="2">
        <v>6068</v>
      </c>
    </row>
    <row r="35" spans="1:43">
      <c r="A35" s="56" t="s">
        <v>1002</v>
      </c>
      <c r="B35" s="56" t="s">
        <v>658</v>
      </c>
      <c r="C35" s="56" t="s">
        <v>715</v>
      </c>
      <c r="D35" s="2">
        <v>0</v>
      </c>
      <c r="E35" s="2">
        <v>3</v>
      </c>
      <c r="F35" s="2">
        <v>0</v>
      </c>
      <c r="G35" s="2">
        <v>0</v>
      </c>
      <c r="H35" s="2">
        <v>3</v>
      </c>
      <c r="I35" s="2">
        <v>0</v>
      </c>
      <c r="J35" s="2">
        <v>0</v>
      </c>
      <c r="K35" s="2">
        <v>0</v>
      </c>
      <c r="L35" s="2">
        <v>0</v>
      </c>
      <c r="M35" s="2">
        <v>0</v>
      </c>
      <c r="N35" s="2">
        <v>0</v>
      </c>
      <c r="O35" s="2">
        <v>0</v>
      </c>
      <c r="P35" s="2">
        <v>0</v>
      </c>
      <c r="Q35" s="2">
        <v>0</v>
      </c>
      <c r="R35" s="2">
        <v>0</v>
      </c>
      <c r="S35" s="2">
        <v>0</v>
      </c>
      <c r="T35" s="2">
        <v>0</v>
      </c>
      <c r="X35" s="56" t="s">
        <v>1002</v>
      </c>
      <c r="Y35" s="56" t="s">
        <v>658</v>
      </c>
      <c r="Z35" s="56" t="s">
        <v>715</v>
      </c>
      <c r="AA35" s="2">
        <v>21</v>
      </c>
      <c r="AB35" s="2">
        <v>25</v>
      </c>
      <c r="AC35" s="2">
        <v>21</v>
      </c>
      <c r="AD35" s="2">
        <v>13</v>
      </c>
      <c r="AE35" s="2">
        <v>16</v>
      </c>
      <c r="AF35" s="2">
        <v>15</v>
      </c>
      <c r="AG35" s="2">
        <v>12</v>
      </c>
      <c r="AH35" s="2">
        <v>12</v>
      </c>
      <c r="AI35" s="2">
        <v>9</v>
      </c>
      <c r="AJ35" s="2">
        <v>6</v>
      </c>
      <c r="AK35" s="2">
        <v>6</v>
      </c>
      <c r="AL35" s="2">
        <v>6</v>
      </c>
      <c r="AM35" s="2">
        <v>6</v>
      </c>
      <c r="AN35" s="2">
        <v>3</v>
      </c>
      <c r="AO35" s="2">
        <v>17</v>
      </c>
      <c r="AP35" s="2">
        <v>15</v>
      </c>
      <c r="AQ35" s="2">
        <v>113</v>
      </c>
    </row>
    <row r="36" spans="1:43">
      <c r="A36" s="56" t="s">
        <v>1003</v>
      </c>
      <c r="B36" s="56" t="s">
        <v>849</v>
      </c>
      <c r="C36" s="56" t="s">
        <v>715</v>
      </c>
      <c r="D36" s="2">
        <v>0</v>
      </c>
      <c r="E36" s="2">
        <v>0</v>
      </c>
      <c r="F36" s="2">
        <v>0</v>
      </c>
      <c r="G36" s="2">
        <v>0</v>
      </c>
      <c r="H36" s="2">
        <v>0</v>
      </c>
      <c r="I36" s="2">
        <v>0</v>
      </c>
      <c r="J36" s="2">
        <v>0</v>
      </c>
      <c r="K36" s="2">
        <v>0</v>
      </c>
      <c r="L36" s="2">
        <v>0</v>
      </c>
      <c r="M36" s="2">
        <v>0</v>
      </c>
      <c r="N36" s="2">
        <v>0</v>
      </c>
      <c r="O36" s="2">
        <v>0</v>
      </c>
      <c r="P36" s="2">
        <v>0</v>
      </c>
      <c r="Q36" s="2">
        <v>0</v>
      </c>
      <c r="R36" s="2">
        <v>3</v>
      </c>
      <c r="S36" s="2">
        <v>0</v>
      </c>
      <c r="T36" s="2">
        <v>0</v>
      </c>
      <c r="X36" s="56" t="s">
        <v>1003</v>
      </c>
      <c r="Y36" s="56" t="s">
        <v>849</v>
      </c>
      <c r="Z36" s="56" t="s">
        <v>715</v>
      </c>
      <c r="AA36" s="2">
        <v>6</v>
      </c>
      <c r="AB36" s="2">
        <v>6</v>
      </c>
      <c r="AC36" s="2">
        <v>7</v>
      </c>
      <c r="AD36" s="2">
        <v>7</v>
      </c>
      <c r="AE36" s="2">
        <v>7</v>
      </c>
      <c r="AF36" s="2">
        <v>5</v>
      </c>
      <c r="AG36" s="2">
        <v>5</v>
      </c>
      <c r="AH36" s="2">
        <v>5</v>
      </c>
      <c r="AI36" s="2">
        <v>9</v>
      </c>
      <c r="AJ36" s="2">
        <v>8</v>
      </c>
      <c r="AK36" s="2">
        <v>8</v>
      </c>
      <c r="AL36" s="2">
        <v>7</v>
      </c>
      <c r="AM36" s="2">
        <v>15</v>
      </c>
      <c r="AN36" s="2">
        <v>16</v>
      </c>
      <c r="AO36" s="2">
        <v>18</v>
      </c>
      <c r="AP36" s="2">
        <v>13</v>
      </c>
      <c r="AQ36" s="2">
        <v>11</v>
      </c>
    </row>
    <row r="37" spans="1:43">
      <c r="A37" s="56" t="s">
        <v>1004</v>
      </c>
      <c r="B37" s="56" t="s">
        <v>456</v>
      </c>
      <c r="C37" s="56" t="s">
        <v>715</v>
      </c>
      <c r="D37" s="2">
        <v>0</v>
      </c>
      <c r="E37" s="2">
        <v>0</v>
      </c>
      <c r="F37" s="2">
        <v>3</v>
      </c>
      <c r="G37" s="2">
        <v>3</v>
      </c>
      <c r="H37" s="2">
        <v>3</v>
      </c>
      <c r="I37" s="2">
        <v>3</v>
      </c>
      <c r="J37" s="2">
        <v>4</v>
      </c>
      <c r="K37" s="2">
        <v>4</v>
      </c>
      <c r="L37" s="2">
        <v>3</v>
      </c>
      <c r="M37" s="2">
        <v>3</v>
      </c>
      <c r="N37" s="2">
        <v>4</v>
      </c>
      <c r="O37" s="2">
        <v>4</v>
      </c>
      <c r="P37" s="2">
        <v>0</v>
      </c>
      <c r="Q37" s="2">
        <v>0</v>
      </c>
      <c r="R37" s="2">
        <v>3</v>
      </c>
      <c r="S37" s="2">
        <v>6</v>
      </c>
      <c r="T37" s="2">
        <v>3</v>
      </c>
      <c r="X37" s="56" t="s">
        <v>1004</v>
      </c>
      <c r="Y37" s="56" t="s">
        <v>456</v>
      </c>
      <c r="Z37" s="56" t="s">
        <v>715</v>
      </c>
      <c r="AA37" s="2">
        <v>12</v>
      </c>
      <c r="AB37" s="2">
        <v>15</v>
      </c>
      <c r="AC37" s="2">
        <v>18</v>
      </c>
      <c r="AD37" s="2">
        <v>21</v>
      </c>
      <c r="AE37" s="2">
        <v>21</v>
      </c>
      <c r="AF37" s="2">
        <v>21</v>
      </c>
      <c r="AG37" s="2">
        <v>19</v>
      </c>
      <c r="AH37" s="2">
        <v>19</v>
      </c>
      <c r="AI37" s="2">
        <v>21</v>
      </c>
      <c r="AJ37" s="2">
        <v>28</v>
      </c>
      <c r="AK37" s="2">
        <v>25</v>
      </c>
      <c r="AL37" s="2">
        <v>29</v>
      </c>
      <c r="AM37" s="2">
        <v>29</v>
      </c>
      <c r="AN37" s="2">
        <v>39</v>
      </c>
      <c r="AO37" s="2">
        <v>39</v>
      </c>
      <c r="AP37" s="2">
        <v>48</v>
      </c>
      <c r="AQ37" s="2">
        <v>30</v>
      </c>
    </row>
    <row r="38" spans="1:43">
      <c r="A38" s="56" t="s">
        <v>1005</v>
      </c>
      <c r="B38" s="56" t="s">
        <v>1827</v>
      </c>
      <c r="C38" s="56" t="s">
        <v>267</v>
      </c>
      <c r="D38" s="2">
        <v>57</v>
      </c>
      <c r="E38" s="2">
        <v>39</v>
      </c>
      <c r="F38" s="2">
        <v>40</v>
      </c>
      <c r="G38" s="2">
        <v>28</v>
      </c>
      <c r="H38" s="2">
        <v>24</v>
      </c>
      <c r="I38" s="2">
        <v>22</v>
      </c>
      <c r="J38" s="2">
        <v>19</v>
      </c>
      <c r="K38" s="2">
        <v>87</v>
      </c>
      <c r="L38" s="2">
        <v>81</v>
      </c>
      <c r="M38" s="2">
        <v>68</v>
      </c>
      <c r="N38" s="2">
        <v>72</v>
      </c>
      <c r="O38" s="2">
        <v>67</v>
      </c>
      <c r="P38" s="2">
        <v>59</v>
      </c>
      <c r="Q38" s="2">
        <v>65</v>
      </c>
      <c r="R38" s="2">
        <v>64</v>
      </c>
      <c r="S38" s="2">
        <v>62</v>
      </c>
      <c r="T38" s="2">
        <v>64</v>
      </c>
      <c r="X38" s="56" t="s">
        <v>1005</v>
      </c>
      <c r="Y38" s="56" t="s">
        <v>1827</v>
      </c>
      <c r="Z38" s="56" t="s">
        <v>267</v>
      </c>
      <c r="AA38" s="2">
        <v>1221</v>
      </c>
      <c r="AB38" s="2">
        <v>1246</v>
      </c>
      <c r="AC38" s="2">
        <v>1059</v>
      </c>
      <c r="AD38" s="2">
        <v>928</v>
      </c>
      <c r="AE38" s="2">
        <v>747</v>
      </c>
      <c r="AF38" s="2">
        <v>646</v>
      </c>
      <c r="AG38" s="2">
        <v>600</v>
      </c>
      <c r="AH38" s="2">
        <v>3860</v>
      </c>
      <c r="AI38" s="2">
        <v>3786</v>
      </c>
      <c r="AJ38" s="2">
        <v>3567</v>
      </c>
      <c r="AK38" s="2">
        <v>3378</v>
      </c>
      <c r="AL38" s="2">
        <v>3142</v>
      </c>
      <c r="AM38" s="2">
        <v>3083</v>
      </c>
      <c r="AN38" s="2">
        <v>2983</v>
      </c>
      <c r="AO38" s="2">
        <v>2932</v>
      </c>
      <c r="AP38" s="2">
        <v>2969</v>
      </c>
      <c r="AQ38" s="2">
        <v>2791</v>
      </c>
    </row>
    <row r="39" spans="1:43">
      <c r="A39" s="56" t="s">
        <v>1006</v>
      </c>
      <c r="B39" s="56" t="s">
        <v>448</v>
      </c>
      <c r="C39" s="56" t="s">
        <v>715</v>
      </c>
      <c r="D39" s="2">
        <v>26</v>
      </c>
      <c r="E39" s="2">
        <v>31</v>
      </c>
      <c r="F39" s="2">
        <v>35</v>
      </c>
      <c r="G39" s="2">
        <v>31</v>
      </c>
      <c r="H39" s="2">
        <v>28</v>
      </c>
      <c r="I39" s="2">
        <v>28</v>
      </c>
      <c r="J39" s="2">
        <v>32</v>
      </c>
      <c r="K39" s="2">
        <v>27</v>
      </c>
      <c r="L39" s="2">
        <v>34</v>
      </c>
      <c r="M39" s="2">
        <v>26</v>
      </c>
      <c r="N39" s="2">
        <v>23</v>
      </c>
      <c r="O39" s="2">
        <v>25</v>
      </c>
      <c r="P39" s="2">
        <v>25</v>
      </c>
      <c r="Q39" s="2">
        <v>28</v>
      </c>
      <c r="R39" s="2">
        <v>30</v>
      </c>
      <c r="S39" s="2">
        <v>27</v>
      </c>
      <c r="T39" s="2">
        <v>34</v>
      </c>
      <c r="X39" s="56" t="s">
        <v>1006</v>
      </c>
      <c r="Y39" s="56" t="s">
        <v>448</v>
      </c>
      <c r="Z39" s="56" t="s">
        <v>715</v>
      </c>
      <c r="AA39" s="2">
        <v>506</v>
      </c>
      <c r="AB39" s="2">
        <v>517</v>
      </c>
      <c r="AC39" s="2">
        <v>496</v>
      </c>
      <c r="AD39" s="2">
        <v>490</v>
      </c>
      <c r="AE39" s="2">
        <v>517</v>
      </c>
      <c r="AF39" s="2">
        <v>483</v>
      </c>
      <c r="AG39" s="2">
        <v>517</v>
      </c>
      <c r="AH39" s="2">
        <v>546</v>
      </c>
      <c r="AI39" s="2">
        <v>531</v>
      </c>
      <c r="AJ39" s="2">
        <v>540</v>
      </c>
      <c r="AK39" s="2">
        <v>554</v>
      </c>
      <c r="AL39" s="2">
        <v>563</v>
      </c>
      <c r="AM39" s="2">
        <v>568</v>
      </c>
      <c r="AN39" s="2">
        <v>614</v>
      </c>
      <c r="AO39" s="2">
        <v>669</v>
      </c>
      <c r="AP39" s="2">
        <v>677</v>
      </c>
      <c r="AQ39" s="2">
        <v>699</v>
      </c>
    </row>
    <row r="40" spans="1:43">
      <c r="A40" s="56" t="s">
        <v>1007</v>
      </c>
      <c r="B40" s="56" t="s">
        <v>257</v>
      </c>
      <c r="C40" s="56" t="s">
        <v>715</v>
      </c>
      <c r="D40" s="2">
        <v>475</v>
      </c>
      <c r="E40" s="2">
        <v>452</v>
      </c>
      <c r="F40" s="2">
        <v>329</v>
      </c>
      <c r="G40" s="2">
        <v>283</v>
      </c>
      <c r="H40" s="2">
        <v>468</v>
      </c>
      <c r="I40" s="2">
        <v>455</v>
      </c>
      <c r="J40" s="2">
        <v>452</v>
      </c>
      <c r="K40" s="2">
        <v>387</v>
      </c>
      <c r="L40" s="2">
        <v>392</v>
      </c>
      <c r="M40" s="2">
        <v>377</v>
      </c>
      <c r="N40" s="2">
        <v>326</v>
      </c>
      <c r="O40" s="2">
        <v>312</v>
      </c>
      <c r="P40" s="2">
        <v>320</v>
      </c>
      <c r="Q40" s="2">
        <v>316</v>
      </c>
      <c r="R40" s="2">
        <v>321</v>
      </c>
      <c r="S40" s="2">
        <v>308</v>
      </c>
      <c r="T40" s="2">
        <v>323</v>
      </c>
      <c r="X40" s="56" t="s">
        <v>1007</v>
      </c>
      <c r="Y40" s="56" t="s">
        <v>257</v>
      </c>
      <c r="Z40" s="56" t="s">
        <v>715</v>
      </c>
      <c r="AA40" s="2">
        <v>4609</v>
      </c>
      <c r="AB40" s="2">
        <v>4556</v>
      </c>
      <c r="AC40" s="2">
        <v>3904</v>
      </c>
      <c r="AD40" s="2">
        <v>3598</v>
      </c>
      <c r="AE40" s="2">
        <v>4741</v>
      </c>
      <c r="AF40" s="2">
        <v>4659</v>
      </c>
      <c r="AG40" s="2">
        <v>4752</v>
      </c>
      <c r="AH40" s="2">
        <v>4364</v>
      </c>
      <c r="AI40" s="2">
        <v>4414</v>
      </c>
      <c r="AJ40" s="2">
        <v>4262</v>
      </c>
      <c r="AK40" s="2">
        <v>3943</v>
      </c>
      <c r="AL40" s="2">
        <v>3860</v>
      </c>
      <c r="AM40" s="2">
        <v>3778</v>
      </c>
      <c r="AN40" s="2">
        <v>3648</v>
      </c>
      <c r="AO40" s="2">
        <v>3649</v>
      </c>
      <c r="AP40" s="2">
        <v>3561</v>
      </c>
      <c r="AQ40" s="2">
        <v>3580</v>
      </c>
    </row>
    <row r="41" spans="1:43">
      <c r="A41" s="56" t="s">
        <v>1008</v>
      </c>
      <c r="B41" s="56" t="s">
        <v>850</v>
      </c>
      <c r="C41" s="56" t="s">
        <v>715</v>
      </c>
      <c r="D41" s="2">
        <v>0</v>
      </c>
      <c r="E41" s="2">
        <v>0</v>
      </c>
      <c r="F41" s="2">
        <v>0</v>
      </c>
      <c r="G41" s="2">
        <v>0</v>
      </c>
      <c r="H41" s="2">
        <v>0</v>
      </c>
      <c r="I41" s="2">
        <v>0</v>
      </c>
      <c r="J41" s="2">
        <v>0</v>
      </c>
      <c r="K41" s="2">
        <v>0</v>
      </c>
      <c r="L41" s="2">
        <v>0</v>
      </c>
      <c r="M41" s="2">
        <v>0</v>
      </c>
      <c r="N41" s="2">
        <v>0</v>
      </c>
      <c r="O41" s="2">
        <v>0</v>
      </c>
      <c r="P41" s="2">
        <v>0</v>
      </c>
      <c r="Q41" s="2">
        <v>0</v>
      </c>
      <c r="R41" s="2">
        <v>0</v>
      </c>
      <c r="S41" s="2">
        <v>0</v>
      </c>
      <c r="T41" s="2">
        <v>0</v>
      </c>
      <c r="X41" s="56" t="s">
        <v>1008</v>
      </c>
      <c r="Y41" s="56" t="s">
        <v>850</v>
      </c>
      <c r="Z41" s="56" t="s">
        <v>715</v>
      </c>
      <c r="AA41" s="2">
        <v>3</v>
      </c>
      <c r="AB41" s="2">
        <v>3</v>
      </c>
      <c r="AC41" s="2">
        <v>6</v>
      </c>
      <c r="AD41" s="2">
        <v>7</v>
      </c>
      <c r="AE41" s="2">
        <v>4</v>
      </c>
      <c r="AF41" s="2">
        <v>4</v>
      </c>
      <c r="AG41" s="2">
        <v>5</v>
      </c>
      <c r="AH41" s="2">
        <v>7</v>
      </c>
      <c r="AI41" s="2">
        <v>4</v>
      </c>
      <c r="AJ41" s="2">
        <v>4</v>
      </c>
      <c r="AK41" s="2">
        <v>6</v>
      </c>
      <c r="AL41" s="2">
        <v>7</v>
      </c>
      <c r="AM41" s="2">
        <v>3</v>
      </c>
      <c r="AN41" s="2">
        <v>6</v>
      </c>
      <c r="AO41" s="2">
        <v>6</v>
      </c>
      <c r="AP41" s="2">
        <v>3</v>
      </c>
      <c r="AQ41" s="2">
        <v>3</v>
      </c>
    </row>
    <row r="42" spans="1:43">
      <c r="A42" s="56" t="s">
        <v>1009</v>
      </c>
      <c r="B42" s="56" t="s">
        <v>275</v>
      </c>
      <c r="C42" s="56" t="s">
        <v>715</v>
      </c>
      <c r="D42" s="2">
        <v>63</v>
      </c>
      <c r="E42" s="2">
        <v>70</v>
      </c>
      <c r="F42" s="2">
        <v>70</v>
      </c>
      <c r="G42" s="2">
        <v>76</v>
      </c>
      <c r="H42" s="2">
        <v>72</v>
      </c>
      <c r="I42" s="2">
        <v>68</v>
      </c>
      <c r="J42" s="2">
        <v>53</v>
      </c>
      <c r="K42" s="2">
        <v>75</v>
      </c>
      <c r="L42" s="2">
        <v>83</v>
      </c>
      <c r="M42" s="2">
        <v>87</v>
      </c>
      <c r="N42" s="2">
        <v>82</v>
      </c>
      <c r="O42" s="2">
        <v>93</v>
      </c>
      <c r="P42" s="2">
        <v>93</v>
      </c>
      <c r="Q42" s="2">
        <v>90</v>
      </c>
      <c r="R42" s="2">
        <v>95</v>
      </c>
      <c r="S42" s="2">
        <v>91</v>
      </c>
      <c r="T42" s="2">
        <v>104</v>
      </c>
      <c r="X42" s="56" t="s">
        <v>1009</v>
      </c>
      <c r="Y42" s="56" t="s">
        <v>275</v>
      </c>
      <c r="Z42" s="56" t="s">
        <v>715</v>
      </c>
      <c r="AA42" s="2">
        <v>1170</v>
      </c>
      <c r="AB42" s="2">
        <v>1184</v>
      </c>
      <c r="AC42" s="2">
        <v>1207</v>
      </c>
      <c r="AD42" s="2">
        <v>1171</v>
      </c>
      <c r="AE42" s="2">
        <v>1228</v>
      </c>
      <c r="AF42" s="2">
        <v>1249</v>
      </c>
      <c r="AG42" s="2">
        <v>1247</v>
      </c>
      <c r="AH42" s="2">
        <v>1364</v>
      </c>
      <c r="AI42" s="2">
        <v>1427</v>
      </c>
      <c r="AJ42" s="2">
        <v>1570</v>
      </c>
      <c r="AK42" s="2">
        <v>1571</v>
      </c>
      <c r="AL42" s="2">
        <v>1614</v>
      </c>
      <c r="AM42" s="2">
        <v>1612</v>
      </c>
      <c r="AN42" s="2">
        <v>1591</v>
      </c>
      <c r="AO42" s="2">
        <v>1614</v>
      </c>
      <c r="AP42" s="2">
        <v>1658</v>
      </c>
      <c r="AQ42" s="2">
        <v>1778</v>
      </c>
    </row>
    <row r="43" spans="1:43">
      <c r="A43" s="56" t="s">
        <v>1010</v>
      </c>
      <c r="B43" s="56" t="s">
        <v>1828</v>
      </c>
      <c r="C43" s="56" t="s">
        <v>267</v>
      </c>
      <c r="D43" s="2">
        <v>43</v>
      </c>
      <c r="E43" s="2">
        <v>51</v>
      </c>
      <c r="F43" s="2">
        <v>42</v>
      </c>
      <c r="G43" s="2">
        <v>12</v>
      </c>
      <c r="H43" s="2">
        <v>25</v>
      </c>
      <c r="I43" s="2">
        <v>19</v>
      </c>
      <c r="J43" s="2">
        <v>18</v>
      </c>
      <c r="K43" s="2">
        <v>33</v>
      </c>
      <c r="L43" s="2">
        <v>26</v>
      </c>
      <c r="M43" s="2">
        <v>39</v>
      </c>
      <c r="N43" s="2">
        <v>16</v>
      </c>
      <c r="O43" s="2">
        <v>9</v>
      </c>
      <c r="P43" s="2">
        <v>11</v>
      </c>
      <c r="Q43" s="2">
        <v>9</v>
      </c>
      <c r="R43" s="2">
        <v>9</v>
      </c>
      <c r="S43" s="2">
        <v>6</v>
      </c>
      <c r="T43" s="2">
        <v>15</v>
      </c>
      <c r="X43" s="56" t="s">
        <v>1010</v>
      </c>
      <c r="Y43" s="56" t="s">
        <v>1828</v>
      </c>
      <c r="Z43" s="56" t="s">
        <v>267</v>
      </c>
      <c r="AA43" s="2">
        <v>353</v>
      </c>
      <c r="AB43" s="2">
        <v>393</v>
      </c>
      <c r="AC43" s="2">
        <v>389</v>
      </c>
      <c r="AD43" s="2">
        <v>198</v>
      </c>
      <c r="AE43" s="2">
        <v>326</v>
      </c>
      <c r="AF43" s="2">
        <v>266</v>
      </c>
      <c r="AG43" s="2">
        <v>240</v>
      </c>
      <c r="AH43" s="2">
        <v>545</v>
      </c>
      <c r="AI43" s="2">
        <v>435</v>
      </c>
      <c r="AJ43" s="2">
        <v>417</v>
      </c>
      <c r="AK43" s="2">
        <v>273</v>
      </c>
      <c r="AL43" s="2">
        <v>258</v>
      </c>
      <c r="AM43" s="2">
        <v>297</v>
      </c>
      <c r="AN43" s="2">
        <v>239</v>
      </c>
      <c r="AO43" s="2">
        <v>212</v>
      </c>
      <c r="AP43" s="2">
        <v>200</v>
      </c>
      <c r="AQ43" s="2">
        <v>208</v>
      </c>
    </row>
    <row r="44" spans="1:43">
      <c r="A44" s="56" t="s">
        <v>1011</v>
      </c>
      <c r="B44" s="56" t="s">
        <v>129</v>
      </c>
      <c r="C44" s="56" t="s">
        <v>128</v>
      </c>
      <c r="D44" s="2">
        <v>39</v>
      </c>
      <c r="E44" s="2">
        <v>43</v>
      </c>
      <c r="F44" s="2">
        <v>32</v>
      </c>
      <c r="G44" s="2">
        <v>27</v>
      </c>
      <c r="H44" s="2">
        <v>31</v>
      </c>
      <c r="I44" s="2">
        <v>34</v>
      </c>
      <c r="J44" s="2">
        <v>29</v>
      </c>
      <c r="K44" s="2">
        <v>34</v>
      </c>
      <c r="L44" s="2">
        <v>30</v>
      </c>
      <c r="M44" s="2">
        <v>31</v>
      </c>
      <c r="N44" s="2">
        <v>32</v>
      </c>
      <c r="O44" s="2">
        <v>34</v>
      </c>
      <c r="P44" s="2">
        <v>35</v>
      </c>
      <c r="Q44" s="2">
        <v>32</v>
      </c>
      <c r="R44" s="2">
        <v>33</v>
      </c>
      <c r="S44" s="2">
        <v>29</v>
      </c>
      <c r="T44" s="2">
        <v>29</v>
      </c>
      <c r="X44" s="56" t="s">
        <v>1011</v>
      </c>
      <c r="Y44" s="56" t="s">
        <v>129</v>
      </c>
      <c r="Z44" s="56" t="s">
        <v>128</v>
      </c>
      <c r="AA44" s="2">
        <v>6045</v>
      </c>
      <c r="AB44" s="2">
        <v>5705</v>
      </c>
      <c r="AC44" s="2">
        <v>5271</v>
      </c>
      <c r="AD44" s="2">
        <v>5212</v>
      </c>
      <c r="AE44" s="2">
        <v>5445</v>
      </c>
      <c r="AF44" s="2">
        <v>5320</v>
      </c>
      <c r="AG44" s="2">
        <v>5324</v>
      </c>
      <c r="AH44" s="2">
        <v>4548</v>
      </c>
      <c r="AI44" s="2">
        <v>4643</v>
      </c>
      <c r="AJ44" s="2">
        <v>4814</v>
      </c>
      <c r="AK44" s="2">
        <v>4718</v>
      </c>
      <c r="AL44" s="2">
        <v>4743</v>
      </c>
      <c r="AM44" s="2">
        <v>4650</v>
      </c>
      <c r="AN44" s="2">
        <v>4581</v>
      </c>
      <c r="AO44" s="2">
        <v>4391</v>
      </c>
      <c r="AP44" s="2">
        <v>4382</v>
      </c>
      <c r="AQ44" s="2">
        <v>4101</v>
      </c>
    </row>
    <row r="45" spans="1:43">
      <c r="A45" s="56" t="s">
        <v>1012</v>
      </c>
      <c r="B45" s="56" t="s">
        <v>851</v>
      </c>
      <c r="C45" s="56" t="s">
        <v>128</v>
      </c>
      <c r="D45" s="2">
        <v>0</v>
      </c>
      <c r="E45" s="2">
        <v>0</v>
      </c>
      <c r="F45" s="2">
        <v>0</v>
      </c>
      <c r="G45" s="2">
        <v>0</v>
      </c>
      <c r="H45" s="2">
        <v>0</v>
      </c>
      <c r="I45" s="2">
        <v>0</v>
      </c>
      <c r="J45" s="2">
        <v>0</v>
      </c>
      <c r="K45" s="2">
        <v>0</v>
      </c>
      <c r="L45" s="2">
        <v>0</v>
      </c>
      <c r="M45" s="2">
        <v>0</v>
      </c>
      <c r="N45" s="2">
        <v>0</v>
      </c>
      <c r="O45" s="2">
        <v>0</v>
      </c>
      <c r="P45" s="2">
        <v>0</v>
      </c>
      <c r="Q45" s="2">
        <v>0</v>
      </c>
      <c r="R45" s="2">
        <v>0</v>
      </c>
      <c r="S45" s="2">
        <v>0</v>
      </c>
      <c r="T45" s="2">
        <v>0</v>
      </c>
      <c r="X45" s="56" t="s">
        <v>1012</v>
      </c>
      <c r="Y45" s="56" t="s">
        <v>851</v>
      </c>
      <c r="Z45" s="56" t="s">
        <v>128</v>
      </c>
      <c r="AA45" s="2">
        <v>0</v>
      </c>
      <c r="AB45" s="2">
        <v>0</v>
      </c>
      <c r="AC45" s="2">
        <v>0</v>
      </c>
      <c r="AD45" s="2">
        <v>0</v>
      </c>
      <c r="AE45" s="2">
        <v>0</v>
      </c>
      <c r="AF45" s="2">
        <v>0</v>
      </c>
      <c r="AG45" s="2">
        <v>0</v>
      </c>
      <c r="AH45" s="2">
        <v>0</v>
      </c>
      <c r="AI45" s="2">
        <v>0</v>
      </c>
      <c r="AJ45" s="2">
        <v>0</v>
      </c>
      <c r="AK45" s="2">
        <v>0</v>
      </c>
      <c r="AL45" s="2">
        <v>0</v>
      </c>
      <c r="AM45" s="2">
        <v>0</v>
      </c>
      <c r="AN45" s="2">
        <v>0</v>
      </c>
      <c r="AO45" s="2">
        <v>0</v>
      </c>
      <c r="AP45" s="2">
        <v>0</v>
      </c>
      <c r="AQ45" s="2">
        <v>0</v>
      </c>
    </row>
    <row r="46" spans="1:43">
      <c r="A46" s="56" t="s">
        <v>1013</v>
      </c>
      <c r="B46" s="56" t="s">
        <v>649</v>
      </c>
      <c r="C46" s="56" t="s">
        <v>128</v>
      </c>
      <c r="D46" s="2">
        <v>3</v>
      </c>
      <c r="E46" s="2">
        <v>0</v>
      </c>
      <c r="F46" s="2">
        <v>3</v>
      </c>
      <c r="G46" s="2">
        <v>0</v>
      </c>
      <c r="H46" s="2">
        <v>0</v>
      </c>
      <c r="I46" s="2">
        <v>3</v>
      </c>
      <c r="J46" s="2">
        <v>3</v>
      </c>
      <c r="K46" s="2">
        <v>6</v>
      </c>
      <c r="L46" s="2">
        <v>3</v>
      </c>
      <c r="M46" s="2">
        <v>3</v>
      </c>
      <c r="N46" s="2">
        <v>3</v>
      </c>
      <c r="O46" s="2">
        <v>3</v>
      </c>
      <c r="P46" s="2">
        <v>3</v>
      </c>
      <c r="Q46" s="2">
        <v>3</v>
      </c>
      <c r="R46" s="2">
        <v>0</v>
      </c>
      <c r="S46" s="2">
        <v>3</v>
      </c>
      <c r="T46" s="2">
        <v>0</v>
      </c>
      <c r="X46" s="56" t="s">
        <v>1013</v>
      </c>
      <c r="Y46" s="56" t="s">
        <v>649</v>
      </c>
      <c r="Z46" s="56" t="s">
        <v>128</v>
      </c>
      <c r="AA46" s="2">
        <v>43</v>
      </c>
      <c r="AB46" s="2">
        <v>44</v>
      </c>
      <c r="AC46" s="2">
        <v>52</v>
      </c>
      <c r="AD46" s="2">
        <v>55</v>
      </c>
      <c r="AE46" s="2">
        <v>47</v>
      </c>
      <c r="AF46" s="2">
        <v>31</v>
      </c>
      <c r="AG46" s="2">
        <v>23</v>
      </c>
      <c r="AH46" s="2">
        <v>18</v>
      </c>
      <c r="AI46" s="2">
        <v>24</v>
      </c>
      <c r="AJ46" s="2">
        <v>24</v>
      </c>
      <c r="AK46" s="2">
        <v>15</v>
      </c>
      <c r="AL46" s="2">
        <v>17</v>
      </c>
      <c r="AM46" s="2">
        <v>16</v>
      </c>
      <c r="AN46" s="2">
        <v>16</v>
      </c>
      <c r="AO46" s="2">
        <v>20</v>
      </c>
      <c r="AP46" s="2">
        <v>15</v>
      </c>
      <c r="AQ46" s="2">
        <v>21</v>
      </c>
    </row>
    <row r="47" spans="1:43">
      <c r="A47" s="56" t="s">
        <v>1014</v>
      </c>
      <c r="B47" s="56" t="s">
        <v>589</v>
      </c>
      <c r="C47" s="56" t="s">
        <v>128</v>
      </c>
      <c r="D47" s="2">
        <v>0</v>
      </c>
      <c r="E47" s="2">
        <v>0</v>
      </c>
      <c r="F47" s="2">
        <v>0</v>
      </c>
      <c r="G47" s="2">
        <v>0</v>
      </c>
      <c r="H47" s="2">
        <v>0</v>
      </c>
      <c r="I47" s="2">
        <v>0</v>
      </c>
      <c r="J47" s="2">
        <v>0</v>
      </c>
      <c r="K47" s="2">
        <v>0</v>
      </c>
      <c r="L47" s="2">
        <v>0</v>
      </c>
      <c r="M47" s="2">
        <v>0</v>
      </c>
      <c r="N47" s="2">
        <v>0</v>
      </c>
      <c r="O47" s="2">
        <v>0</v>
      </c>
      <c r="P47" s="2">
        <v>0</v>
      </c>
      <c r="Q47" s="2">
        <v>0</v>
      </c>
      <c r="R47" s="2">
        <v>0</v>
      </c>
      <c r="S47" s="2">
        <v>10</v>
      </c>
      <c r="T47" s="2">
        <v>0</v>
      </c>
      <c r="X47" s="56" t="s">
        <v>1014</v>
      </c>
      <c r="Y47" s="56" t="s">
        <v>589</v>
      </c>
      <c r="Z47" s="56" t="s">
        <v>128</v>
      </c>
      <c r="AA47" s="2">
        <v>3824</v>
      </c>
      <c r="AB47" s="2">
        <v>3973</v>
      </c>
      <c r="AC47" s="2">
        <v>4109</v>
      </c>
      <c r="AD47" s="2">
        <v>4506</v>
      </c>
      <c r="AE47" s="2">
        <v>3961</v>
      </c>
      <c r="AF47" s="2">
        <v>4105</v>
      </c>
      <c r="AG47" s="2">
        <v>4496</v>
      </c>
      <c r="AH47" s="2">
        <v>4569</v>
      </c>
      <c r="AI47" s="2">
        <v>5061</v>
      </c>
      <c r="AJ47" s="2">
        <v>5528</v>
      </c>
      <c r="AK47" s="2">
        <v>5797</v>
      </c>
      <c r="AL47" s="2">
        <v>6175</v>
      </c>
      <c r="AM47" s="2">
        <v>6661</v>
      </c>
      <c r="AN47" s="2">
        <v>7012</v>
      </c>
      <c r="AO47" s="2">
        <v>7412</v>
      </c>
      <c r="AP47" s="2">
        <v>7943</v>
      </c>
      <c r="AQ47" s="2">
        <v>8325</v>
      </c>
    </row>
    <row r="48" spans="1:43">
      <c r="A48" s="56" t="s">
        <v>1015</v>
      </c>
      <c r="B48" s="56" t="s">
        <v>406</v>
      </c>
      <c r="C48" s="56" t="s">
        <v>128</v>
      </c>
      <c r="D48" s="2">
        <v>0</v>
      </c>
      <c r="E48" s="2">
        <v>0</v>
      </c>
      <c r="F48" s="2">
        <v>0</v>
      </c>
      <c r="G48" s="2">
        <v>0</v>
      </c>
      <c r="H48" s="2">
        <v>0</v>
      </c>
      <c r="I48" s="2">
        <v>0</v>
      </c>
      <c r="J48" s="2">
        <v>0</v>
      </c>
      <c r="K48" s="2">
        <v>0</v>
      </c>
      <c r="L48" s="2">
        <v>0</v>
      </c>
      <c r="M48" s="2">
        <v>3</v>
      </c>
      <c r="N48" s="2">
        <v>3</v>
      </c>
      <c r="O48" s="2">
        <v>3</v>
      </c>
      <c r="P48" s="2">
        <v>5</v>
      </c>
      <c r="Q48" s="2">
        <v>5</v>
      </c>
      <c r="R48" s="2">
        <v>5</v>
      </c>
      <c r="S48" s="2">
        <v>5</v>
      </c>
      <c r="T48" s="2">
        <v>6</v>
      </c>
      <c r="X48" s="56" t="s">
        <v>1015</v>
      </c>
      <c r="Y48" s="56" t="s">
        <v>406</v>
      </c>
      <c r="Z48" s="56" t="s">
        <v>128</v>
      </c>
      <c r="AA48" s="2">
        <v>77</v>
      </c>
      <c r="AB48" s="2">
        <v>77</v>
      </c>
      <c r="AC48" s="2">
        <v>90</v>
      </c>
      <c r="AD48" s="2">
        <v>231</v>
      </c>
      <c r="AE48" s="2">
        <v>254</v>
      </c>
      <c r="AF48" s="2">
        <v>207</v>
      </c>
      <c r="AG48" s="2">
        <v>215</v>
      </c>
      <c r="AH48" s="2">
        <v>254</v>
      </c>
      <c r="AI48" s="2">
        <v>292</v>
      </c>
      <c r="AJ48" s="2">
        <v>362</v>
      </c>
      <c r="AK48" s="2">
        <v>449</v>
      </c>
      <c r="AL48" s="2">
        <v>516</v>
      </c>
      <c r="AM48" s="2">
        <v>577</v>
      </c>
      <c r="AN48" s="2">
        <v>602</v>
      </c>
      <c r="AO48" s="2">
        <v>669</v>
      </c>
      <c r="AP48" s="2">
        <v>696</v>
      </c>
      <c r="AQ48" s="2">
        <v>794</v>
      </c>
    </row>
    <row r="49" spans="1:43">
      <c r="A49" s="56" t="s">
        <v>1016</v>
      </c>
      <c r="B49" s="56" t="s">
        <v>415</v>
      </c>
      <c r="C49" s="56" t="s">
        <v>128</v>
      </c>
      <c r="D49" s="2">
        <v>0</v>
      </c>
      <c r="E49" s="2">
        <v>0</v>
      </c>
      <c r="F49" s="2">
        <v>0</v>
      </c>
      <c r="G49" s="2">
        <v>0</v>
      </c>
      <c r="H49" s="2">
        <v>0</v>
      </c>
      <c r="I49" s="2">
        <v>3</v>
      </c>
      <c r="J49" s="2">
        <v>0</v>
      </c>
      <c r="K49" s="2">
        <v>0</v>
      </c>
      <c r="L49" s="2">
        <v>0</v>
      </c>
      <c r="M49" s="2">
        <v>0</v>
      </c>
      <c r="N49" s="2">
        <v>0</v>
      </c>
      <c r="O49" s="2">
        <v>0</v>
      </c>
      <c r="P49" s="2">
        <v>0</v>
      </c>
      <c r="Q49" s="2">
        <v>0</v>
      </c>
      <c r="R49" s="2">
        <v>0</v>
      </c>
      <c r="S49" s="2">
        <v>0</v>
      </c>
      <c r="T49" s="2">
        <v>0</v>
      </c>
      <c r="X49" s="56" t="s">
        <v>1016</v>
      </c>
      <c r="Y49" s="56" t="s">
        <v>415</v>
      </c>
      <c r="Z49" s="56" t="s">
        <v>128</v>
      </c>
      <c r="AA49" s="2">
        <v>271</v>
      </c>
      <c r="AB49" s="2">
        <v>303</v>
      </c>
      <c r="AC49" s="2">
        <v>290</v>
      </c>
      <c r="AD49" s="2">
        <v>345</v>
      </c>
      <c r="AE49" s="2">
        <v>404</v>
      </c>
      <c r="AF49" s="2">
        <v>436</v>
      </c>
      <c r="AG49" s="2">
        <v>462</v>
      </c>
      <c r="AH49" s="2">
        <v>582</v>
      </c>
      <c r="AI49" s="2">
        <v>675</v>
      </c>
      <c r="AJ49" s="2">
        <v>861</v>
      </c>
      <c r="AK49" s="2">
        <v>964</v>
      </c>
      <c r="AL49" s="2">
        <v>1192</v>
      </c>
      <c r="AM49" s="2">
        <v>1180</v>
      </c>
      <c r="AN49" s="2">
        <v>1694</v>
      </c>
      <c r="AO49" s="2">
        <v>1936</v>
      </c>
      <c r="AP49" s="2">
        <v>2049</v>
      </c>
      <c r="AQ49" s="2">
        <v>2262</v>
      </c>
    </row>
    <row r="50" spans="1:43">
      <c r="A50" s="56" t="s">
        <v>1017</v>
      </c>
      <c r="B50" s="56" t="s">
        <v>703</v>
      </c>
      <c r="C50" s="56" t="s">
        <v>128</v>
      </c>
      <c r="D50" s="2">
        <v>0</v>
      </c>
      <c r="E50" s="2">
        <v>0</v>
      </c>
      <c r="F50" s="2">
        <v>0</v>
      </c>
      <c r="G50" s="2">
        <v>0</v>
      </c>
      <c r="H50" s="2">
        <v>0</v>
      </c>
      <c r="I50" s="2">
        <v>3</v>
      </c>
      <c r="J50" s="2">
        <v>6</v>
      </c>
      <c r="K50" s="2">
        <v>5</v>
      </c>
      <c r="L50" s="2">
        <v>6</v>
      </c>
      <c r="M50" s="2">
        <v>8</v>
      </c>
      <c r="N50" s="2">
        <v>11</v>
      </c>
      <c r="O50" s="2">
        <v>9</v>
      </c>
      <c r="P50" s="2">
        <v>7</v>
      </c>
      <c r="Q50" s="2">
        <v>7</v>
      </c>
      <c r="R50" s="2">
        <v>5</v>
      </c>
      <c r="S50" s="2">
        <v>6</v>
      </c>
      <c r="T50" s="2">
        <v>29</v>
      </c>
      <c r="X50" s="56" t="s">
        <v>1017</v>
      </c>
      <c r="Y50" s="56" t="s">
        <v>703</v>
      </c>
      <c r="Z50" s="56" t="s">
        <v>128</v>
      </c>
      <c r="AA50" s="2">
        <v>53</v>
      </c>
      <c r="AB50" s="2">
        <v>92</v>
      </c>
      <c r="AC50" s="2">
        <v>103</v>
      </c>
      <c r="AD50" s="2">
        <v>50</v>
      </c>
      <c r="AE50" s="2">
        <v>45</v>
      </c>
      <c r="AF50" s="2">
        <v>48</v>
      </c>
      <c r="AG50" s="2">
        <v>49</v>
      </c>
      <c r="AH50" s="2">
        <v>45</v>
      </c>
      <c r="AI50" s="2">
        <v>57</v>
      </c>
      <c r="AJ50" s="2">
        <v>69</v>
      </c>
      <c r="AK50" s="2">
        <v>60</v>
      </c>
      <c r="AL50" s="2">
        <v>38</v>
      </c>
      <c r="AM50" s="2">
        <v>31</v>
      </c>
      <c r="AN50" s="2">
        <v>42</v>
      </c>
      <c r="AO50" s="2">
        <v>49</v>
      </c>
      <c r="AP50" s="2">
        <v>46</v>
      </c>
      <c r="AQ50" s="2">
        <v>73</v>
      </c>
    </row>
    <row r="51" spans="1:43">
      <c r="A51" s="56" t="s">
        <v>1018</v>
      </c>
      <c r="B51" s="56" t="s">
        <v>306</v>
      </c>
      <c r="C51" s="56" t="s">
        <v>128</v>
      </c>
      <c r="D51" s="2">
        <v>5</v>
      </c>
      <c r="E51" s="2">
        <v>6</v>
      </c>
      <c r="F51" s="2">
        <v>6</v>
      </c>
      <c r="G51" s="2">
        <v>6</v>
      </c>
      <c r="H51" s="2">
        <v>5</v>
      </c>
      <c r="I51" s="2">
        <v>4</v>
      </c>
      <c r="J51" s="2">
        <v>9</v>
      </c>
      <c r="K51" s="2">
        <v>4</v>
      </c>
      <c r="L51" s="2">
        <v>6</v>
      </c>
      <c r="M51" s="2">
        <v>5</v>
      </c>
      <c r="N51" s="2">
        <v>6</v>
      </c>
      <c r="O51" s="2">
        <v>5</v>
      </c>
      <c r="P51" s="2">
        <v>5</v>
      </c>
      <c r="Q51" s="2">
        <v>5</v>
      </c>
      <c r="R51" s="2">
        <v>6</v>
      </c>
      <c r="S51" s="2">
        <v>6</v>
      </c>
      <c r="T51" s="2">
        <v>8</v>
      </c>
      <c r="X51" s="56" t="s">
        <v>1018</v>
      </c>
      <c r="Y51" s="56" t="s">
        <v>306</v>
      </c>
      <c r="Z51" s="56" t="s">
        <v>128</v>
      </c>
      <c r="AA51" s="2">
        <v>958</v>
      </c>
      <c r="AB51" s="2">
        <v>947</v>
      </c>
      <c r="AC51" s="2">
        <v>950</v>
      </c>
      <c r="AD51" s="2">
        <v>979</v>
      </c>
      <c r="AE51" s="2">
        <v>895</v>
      </c>
      <c r="AF51" s="2">
        <v>1052</v>
      </c>
      <c r="AG51" s="2">
        <v>1061</v>
      </c>
      <c r="AH51" s="2">
        <v>1017</v>
      </c>
      <c r="AI51" s="2">
        <v>1100</v>
      </c>
      <c r="AJ51" s="2">
        <v>1143</v>
      </c>
      <c r="AK51" s="2">
        <v>1196</v>
      </c>
      <c r="AL51" s="2">
        <v>1257</v>
      </c>
      <c r="AM51" s="2">
        <v>1272</v>
      </c>
      <c r="AN51" s="2">
        <v>1271</v>
      </c>
      <c r="AO51" s="2">
        <v>1349</v>
      </c>
      <c r="AP51" s="2">
        <v>1411</v>
      </c>
      <c r="AQ51" s="2">
        <v>1479</v>
      </c>
    </row>
    <row r="52" spans="1:43">
      <c r="A52" s="56" t="s">
        <v>1019</v>
      </c>
      <c r="B52" s="56" t="s">
        <v>852</v>
      </c>
      <c r="C52" s="56" t="s">
        <v>128</v>
      </c>
      <c r="D52" s="2">
        <v>0</v>
      </c>
      <c r="E52" s="2">
        <v>0</v>
      </c>
      <c r="F52" s="2">
        <v>0</v>
      </c>
      <c r="G52" s="2">
        <v>0</v>
      </c>
      <c r="H52" s="2">
        <v>0</v>
      </c>
      <c r="I52" s="2">
        <v>0</v>
      </c>
      <c r="J52" s="2">
        <v>0</v>
      </c>
      <c r="K52" s="2">
        <v>0</v>
      </c>
      <c r="L52" s="2">
        <v>0</v>
      </c>
      <c r="M52" s="2">
        <v>0</v>
      </c>
      <c r="N52" s="2">
        <v>0</v>
      </c>
      <c r="O52" s="2">
        <v>0</v>
      </c>
      <c r="P52" s="2">
        <v>0</v>
      </c>
      <c r="Q52" s="2">
        <v>0</v>
      </c>
      <c r="R52" s="2">
        <v>0</v>
      </c>
      <c r="S52" s="2">
        <v>0</v>
      </c>
      <c r="T52" s="2">
        <v>0</v>
      </c>
      <c r="X52" s="56" t="s">
        <v>1019</v>
      </c>
      <c r="Y52" s="56" t="s">
        <v>852</v>
      </c>
      <c r="Z52" s="56" t="s">
        <v>128</v>
      </c>
      <c r="AA52" s="2">
        <v>0</v>
      </c>
      <c r="AB52" s="2">
        <v>0</v>
      </c>
      <c r="AC52" s="2">
        <v>0</v>
      </c>
      <c r="AD52" s="2">
        <v>0</v>
      </c>
      <c r="AE52" s="2">
        <v>3</v>
      </c>
      <c r="AF52" s="2">
        <v>0</v>
      </c>
      <c r="AG52" s="2">
        <v>3</v>
      </c>
      <c r="AH52" s="2">
        <v>0</v>
      </c>
      <c r="AI52" s="2">
        <v>3</v>
      </c>
      <c r="AJ52" s="2">
        <v>3</v>
      </c>
      <c r="AK52" s="2">
        <v>0</v>
      </c>
      <c r="AL52" s="2">
        <v>3</v>
      </c>
      <c r="AM52" s="2">
        <v>52</v>
      </c>
      <c r="AN52" s="2">
        <v>59</v>
      </c>
      <c r="AO52" s="2">
        <v>81</v>
      </c>
      <c r="AP52" s="2">
        <v>66</v>
      </c>
      <c r="AQ52" s="2">
        <v>84</v>
      </c>
    </row>
    <row r="53" spans="1:43">
      <c r="A53" s="56" t="s">
        <v>1020</v>
      </c>
      <c r="B53" s="56" t="s">
        <v>1829</v>
      </c>
      <c r="C53" s="56" t="s">
        <v>267</v>
      </c>
      <c r="D53" s="2">
        <v>13</v>
      </c>
      <c r="E53" s="2">
        <v>15</v>
      </c>
      <c r="F53" s="2">
        <v>20</v>
      </c>
      <c r="G53" s="2">
        <v>14</v>
      </c>
      <c r="H53" s="2">
        <v>17</v>
      </c>
      <c r="I53" s="2">
        <v>11</v>
      </c>
      <c r="J53" s="2">
        <v>9</v>
      </c>
      <c r="K53" s="2">
        <v>12</v>
      </c>
      <c r="L53" s="2">
        <v>12</v>
      </c>
      <c r="M53" s="2">
        <v>10</v>
      </c>
      <c r="N53" s="2">
        <v>14</v>
      </c>
      <c r="O53" s="2">
        <v>9</v>
      </c>
      <c r="P53" s="2">
        <v>8</v>
      </c>
      <c r="Q53" s="2">
        <v>3</v>
      </c>
      <c r="R53" s="2">
        <v>14</v>
      </c>
      <c r="S53" s="2">
        <v>11</v>
      </c>
      <c r="T53" s="2">
        <v>13</v>
      </c>
      <c r="X53" s="56" t="s">
        <v>1020</v>
      </c>
      <c r="Y53" s="56" t="s">
        <v>1829</v>
      </c>
      <c r="Z53" s="56" t="s">
        <v>267</v>
      </c>
      <c r="AA53" s="2">
        <v>4699</v>
      </c>
      <c r="AB53" s="2">
        <v>4791</v>
      </c>
      <c r="AC53" s="2">
        <v>4615</v>
      </c>
      <c r="AD53" s="2">
        <v>4536</v>
      </c>
      <c r="AE53" s="2">
        <v>4241</v>
      </c>
      <c r="AF53" s="2">
        <v>3968</v>
      </c>
      <c r="AG53" s="2">
        <v>3818</v>
      </c>
      <c r="AH53" s="2">
        <v>4526</v>
      </c>
      <c r="AI53" s="2">
        <v>4525</v>
      </c>
      <c r="AJ53" s="2">
        <v>4745</v>
      </c>
      <c r="AK53" s="2">
        <v>4832</v>
      </c>
      <c r="AL53" s="2">
        <v>4861</v>
      </c>
      <c r="AM53" s="2">
        <v>5633</v>
      </c>
      <c r="AN53" s="2">
        <v>5103</v>
      </c>
      <c r="AO53" s="2">
        <v>5379</v>
      </c>
      <c r="AP53" s="2">
        <v>5518</v>
      </c>
      <c r="AQ53" s="2">
        <v>5522</v>
      </c>
    </row>
    <row r="54" spans="1:43">
      <c r="A54" s="56" t="s">
        <v>1021</v>
      </c>
      <c r="B54" s="56" t="s">
        <v>853</v>
      </c>
      <c r="C54" s="56" t="s">
        <v>716</v>
      </c>
      <c r="D54" s="2">
        <v>0</v>
      </c>
      <c r="E54" s="2">
        <v>0</v>
      </c>
      <c r="F54" s="2">
        <v>0</v>
      </c>
      <c r="G54" s="2">
        <v>0</v>
      </c>
      <c r="H54" s="2">
        <v>0</v>
      </c>
      <c r="I54" s="2">
        <v>0</v>
      </c>
      <c r="J54" s="2">
        <v>0</v>
      </c>
      <c r="K54" s="2">
        <v>0</v>
      </c>
      <c r="L54" s="2">
        <v>0</v>
      </c>
      <c r="M54" s="2">
        <v>0</v>
      </c>
      <c r="N54" s="2">
        <v>0</v>
      </c>
      <c r="O54" s="2">
        <v>0</v>
      </c>
      <c r="P54" s="2">
        <v>0</v>
      </c>
      <c r="Q54" s="2">
        <v>0</v>
      </c>
      <c r="R54" s="2">
        <v>0</v>
      </c>
      <c r="S54" s="2">
        <v>0</v>
      </c>
      <c r="T54" s="2">
        <v>0</v>
      </c>
      <c r="X54" s="56" t="s">
        <v>1021</v>
      </c>
      <c r="Y54" s="56" t="s">
        <v>853</v>
      </c>
      <c r="Z54" s="56" t="s">
        <v>716</v>
      </c>
      <c r="AA54" s="2">
        <v>381</v>
      </c>
      <c r="AB54" s="2">
        <v>359</v>
      </c>
      <c r="AC54" s="2">
        <v>324</v>
      </c>
      <c r="AD54" s="2">
        <v>359</v>
      </c>
      <c r="AE54" s="2">
        <v>373</v>
      </c>
      <c r="AF54" s="2">
        <v>310</v>
      </c>
      <c r="AG54" s="2">
        <v>334</v>
      </c>
      <c r="AH54" s="2">
        <v>219</v>
      </c>
      <c r="AI54" s="2">
        <v>103</v>
      </c>
      <c r="AJ54" s="2">
        <v>97</v>
      </c>
      <c r="AK54" s="2">
        <v>100</v>
      </c>
      <c r="AL54" s="2">
        <v>102</v>
      </c>
      <c r="AM54" s="2">
        <v>101</v>
      </c>
      <c r="AN54" s="2">
        <v>98</v>
      </c>
      <c r="AO54" s="2">
        <v>77</v>
      </c>
      <c r="AP54" s="2">
        <v>81</v>
      </c>
      <c r="AQ54" s="2">
        <v>76</v>
      </c>
    </row>
    <row r="55" spans="1:43">
      <c r="A55" s="56" t="s">
        <v>1022</v>
      </c>
      <c r="B55" s="56" t="s">
        <v>854</v>
      </c>
      <c r="C55" s="56" t="s">
        <v>716</v>
      </c>
      <c r="D55" s="2">
        <v>0</v>
      </c>
      <c r="E55" s="2">
        <v>0</v>
      </c>
      <c r="F55" s="2">
        <v>0</v>
      </c>
      <c r="G55" s="2">
        <v>0</v>
      </c>
      <c r="H55" s="2">
        <v>0</v>
      </c>
      <c r="I55" s="2">
        <v>0</v>
      </c>
      <c r="J55" s="2">
        <v>0</v>
      </c>
      <c r="K55" s="2">
        <v>0</v>
      </c>
      <c r="L55" s="2">
        <v>0</v>
      </c>
      <c r="M55" s="2">
        <v>0</v>
      </c>
      <c r="N55" s="2">
        <v>0</v>
      </c>
      <c r="O55" s="2">
        <v>0</v>
      </c>
      <c r="P55" s="2">
        <v>0</v>
      </c>
      <c r="Q55" s="2">
        <v>0</v>
      </c>
      <c r="R55" s="2">
        <v>0</v>
      </c>
      <c r="S55" s="2">
        <v>0</v>
      </c>
      <c r="T55" s="2">
        <v>0</v>
      </c>
      <c r="X55" s="56" t="s">
        <v>1022</v>
      </c>
      <c r="Y55" s="56" t="s">
        <v>854</v>
      </c>
      <c r="Z55" s="56" t="s">
        <v>716</v>
      </c>
      <c r="AA55" s="2">
        <v>0</v>
      </c>
      <c r="AB55" s="2">
        <v>0</v>
      </c>
      <c r="AC55" s="2">
        <v>0</v>
      </c>
      <c r="AD55" s="2">
        <v>0</v>
      </c>
      <c r="AE55" s="2">
        <v>0</v>
      </c>
      <c r="AF55" s="2">
        <v>0</v>
      </c>
      <c r="AG55" s="2">
        <v>0</v>
      </c>
      <c r="AH55" s="2">
        <v>0</v>
      </c>
      <c r="AI55" s="2">
        <v>0</v>
      </c>
      <c r="AJ55" s="2">
        <v>0</v>
      </c>
      <c r="AK55" s="2">
        <v>0</v>
      </c>
      <c r="AL55" s="2">
        <v>0</v>
      </c>
      <c r="AM55" s="2">
        <v>0</v>
      </c>
      <c r="AN55" s="2">
        <v>0</v>
      </c>
      <c r="AO55" s="2">
        <v>0</v>
      </c>
      <c r="AP55" s="2">
        <v>0</v>
      </c>
      <c r="AQ55" s="2">
        <v>0</v>
      </c>
    </row>
    <row r="56" spans="1:43">
      <c r="A56" s="56" t="s">
        <v>1023</v>
      </c>
      <c r="B56" s="56" t="s">
        <v>353</v>
      </c>
      <c r="C56" s="56" t="s">
        <v>716</v>
      </c>
      <c r="D56" s="2">
        <v>8</v>
      </c>
      <c r="E56" s="2">
        <v>7</v>
      </c>
      <c r="F56" s="2">
        <v>7</v>
      </c>
      <c r="G56" s="2">
        <v>7</v>
      </c>
      <c r="H56" s="2">
        <v>3</v>
      </c>
      <c r="I56" s="2">
        <v>3</v>
      </c>
      <c r="J56" s="2">
        <v>3</v>
      </c>
      <c r="K56" s="2">
        <v>3</v>
      </c>
      <c r="L56" s="2">
        <v>3</v>
      </c>
      <c r="M56" s="2">
        <v>3</v>
      </c>
      <c r="N56" s="2">
        <v>3</v>
      </c>
      <c r="O56" s="2">
        <v>3</v>
      </c>
      <c r="P56" s="2">
        <v>3</v>
      </c>
      <c r="Q56" s="2">
        <v>0</v>
      </c>
      <c r="R56" s="2">
        <v>0</v>
      </c>
      <c r="S56" s="2">
        <v>0</v>
      </c>
      <c r="T56" s="2">
        <v>0</v>
      </c>
      <c r="X56" s="56" t="s">
        <v>1023</v>
      </c>
      <c r="Y56" s="56" t="s">
        <v>353</v>
      </c>
      <c r="Z56" s="56" t="s">
        <v>716</v>
      </c>
      <c r="AA56" s="2">
        <v>19530</v>
      </c>
      <c r="AB56" s="2">
        <v>19928</v>
      </c>
      <c r="AC56" s="2">
        <v>20928</v>
      </c>
      <c r="AD56" s="2">
        <v>22299</v>
      </c>
      <c r="AE56" s="2">
        <v>23832</v>
      </c>
      <c r="AF56" s="2">
        <v>24657</v>
      </c>
      <c r="AG56" s="2">
        <v>24624</v>
      </c>
      <c r="AH56" s="2">
        <v>23881</v>
      </c>
      <c r="AI56" s="2">
        <v>22548</v>
      </c>
      <c r="AJ56" s="2">
        <v>21124</v>
      </c>
      <c r="AK56" s="2">
        <v>21358</v>
      </c>
      <c r="AL56" s="2">
        <v>21696</v>
      </c>
      <c r="AM56" s="2">
        <v>21838</v>
      </c>
      <c r="AN56" s="2">
        <v>21681</v>
      </c>
      <c r="AO56" s="2">
        <v>22345</v>
      </c>
      <c r="AP56" s="2">
        <v>23665</v>
      </c>
      <c r="AQ56" s="2">
        <v>24554</v>
      </c>
    </row>
    <row r="57" spans="1:43">
      <c r="A57" s="56" t="s">
        <v>1024</v>
      </c>
      <c r="B57" s="56" t="s">
        <v>855</v>
      </c>
      <c r="C57" s="56" t="s">
        <v>716</v>
      </c>
      <c r="D57" s="2">
        <v>0</v>
      </c>
      <c r="E57" s="2">
        <v>0</v>
      </c>
      <c r="F57" s="2">
        <v>0</v>
      </c>
      <c r="G57" s="2">
        <v>0</v>
      </c>
      <c r="H57" s="2">
        <v>0</v>
      </c>
      <c r="I57" s="2">
        <v>0</v>
      </c>
      <c r="J57" s="2">
        <v>0</v>
      </c>
      <c r="K57" s="2">
        <v>0</v>
      </c>
      <c r="L57" s="2">
        <v>0</v>
      </c>
      <c r="M57" s="2">
        <v>0</v>
      </c>
      <c r="N57" s="2">
        <v>0</v>
      </c>
      <c r="O57" s="2">
        <v>0</v>
      </c>
      <c r="P57" s="2">
        <v>0</v>
      </c>
      <c r="Q57" s="2">
        <v>0</v>
      </c>
      <c r="R57" s="2">
        <v>0</v>
      </c>
      <c r="S57" s="2">
        <v>0</v>
      </c>
      <c r="T57" s="2">
        <v>0</v>
      </c>
      <c r="X57" s="56" t="s">
        <v>1024</v>
      </c>
      <c r="Y57" s="56" t="s">
        <v>855</v>
      </c>
      <c r="Z57" s="56" t="s">
        <v>716</v>
      </c>
      <c r="AA57" s="2">
        <v>850</v>
      </c>
      <c r="AB57" s="2">
        <v>1205</v>
      </c>
      <c r="AC57" s="2">
        <v>1312</v>
      </c>
      <c r="AD57" s="2">
        <v>1464</v>
      </c>
      <c r="AE57" s="2">
        <v>1589</v>
      </c>
      <c r="AF57" s="2">
        <v>1631</v>
      </c>
      <c r="AG57" s="2">
        <v>1717</v>
      </c>
      <c r="AH57" s="2">
        <v>1593</v>
      </c>
      <c r="AI57" s="2">
        <v>1506</v>
      </c>
      <c r="AJ57" s="2">
        <v>2149</v>
      </c>
      <c r="AK57" s="2">
        <v>2026</v>
      </c>
      <c r="AL57" s="2">
        <v>2091</v>
      </c>
      <c r="AM57" s="2">
        <v>2091</v>
      </c>
      <c r="AN57" s="2">
        <v>2159</v>
      </c>
      <c r="AO57" s="2">
        <v>2221</v>
      </c>
      <c r="AP57" s="2">
        <v>2389</v>
      </c>
      <c r="AQ57" s="2">
        <v>2384</v>
      </c>
    </row>
    <row r="58" spans="1:43">
      <c r="A58" s="56" t="s">
        <v>1025</v>
      </c>
      <c r="B58" s="56" t="s">
        <v>856</v>
      </c>
      <c r="C58" s="56" t="s">
        <v>716</v>
      </c>
      <c r="D58" s="2">
        <v>0</v>
      </c>
      <c r="E58" s="2">
        <v>0</v>
      </c>
      <c r="F58" s="2">
        <v>0</v>
      </c>
      <c r="G58" s="2">
        <v>0</v>
      </c>
      <c r="H58" s="2">
        <v>0</v>
      </c>
      <c r="I58" s="2">
        <v>0</v>
      </c>
      <c r="J58" s="2">
        <v>0</v>
      </c>
      <c r="K58" s="2">
        <v>0</v>
      </c>
      <c r="L58" s="2">
        <v>0</v>
      </c>
      <c r="M58" s="2">
        <v>0</v>
      </c>
      <c r="N58" s="2">
        <v>0</v>
      </c>
      <c r="O58" s="2">
        <v>0</v>
      </c>
      <c r="P58" s="2">
        <v>0</v>
      </c>
      <c r="Q58" s="2">
        <v>0</v>
      </c>
      <c r="R58" s="2">
        <v>0</v>
      </c>
      <c r="S58" s="2">
        <v>0</v>
      </c>
      <c r="T58" s="2">
        <v>0</v>
      </c>
      <c r="X58" s="56" t="s">
        <v>1025</v>
      </c>
      <c r="Y58" s="56" t="s">
        <v>856</v>
      </c>
      <c r="Z58" s="56" t="s">
        <v>716</v>
      </c>
      <c r="AA58" s="2">
        <v>188</v>
      </c>
      <c r="AB58" s="2">
        <v>344</v>
      </c>
      <c r="AC58" s="2">
        <v>485</v>
      </c>
      <c r="AD58" s="2">
        <v>532</v>
      </c>
      <c r="AE58" s="2">
        <v>584</v>
      </c>
      <c r="AF58" s="2">
        <v>595</v>
      </c>
      <c r="AG58" s="2">
        <v>615</v>
      </c>
      <c r="AH58" s="2">
        <v>294</v>
      </c>
      <c r="AI58" s="2">
        <v>356</v>
      </c>
      <c r="AJ58" s="2">
        <v>357</v>
      </c>
      <c r="AK58" s="2">
        <v>381</v>
      </c>
      <c r="AL58" s="2">
        <v>458</v>
      </c>
      <c r="AM58" s="2">
        <v>421</v>
      </c>
      <c r="AN58" s="2">
        <v>409</v>
      </c>
      <c r="AO58" s="2">
        <v>495</v>
      </c>
      <c r="AP58" s="2">
        <v>565</v>
      </c>
      <c r="AQ58" s="2">
        <v>410</v>
      </c>
    </row>
    <row r="59" spans="1:43">
      <c r="A59" s="56" t="s">
        <v>1026</v>
      </c>
      <c r="B59" s="56" t="s">
        <v>857</v>
      </c>
      <c r="C59" s="56" t="s">
        <v>716</v>
      </c>
      <c r="D59" s="2">
        <v>0</v>
      </c>
      <c r="E59" s="2">
        <v>0</v>
      </c>
      <c r="F59" s="2">
        <v>0</v>
      </c>
      <c r="G59" s="2">
        <v>0</v>
      </c>
      <c r="H59" s="2">
        <v>0</v>
      </c>
      <c r="I59" s="2">
        <v>0</v>
      </c>
      <c r="J59" s="2">
        <v>0</v>
      </c>
      <c r="K59" s="2">
        <v>0</v>
      </c>
      <c r="L59" s="2">
        <v>0</v>
      </c>
      <c r="M59" s="2">
        <v>0</v>
      </c>
      <c r="N59" s="2">
        <v>0</v>
      </c>
      <c r="O59" s="2">
        <v>0</v>
      </c>
      <c r="P59" s="2">
        <v>0</v>
      </c>
      <c r="Q59" s="2">
        <v>0</v>
      </c>
      <c r="R59" s="2">
        <v>0</v>
      </c>
      <c r="S59" s="2">
        <v>0</v>
      </c>
      <c r="T59" s="2">
        <v>0</v>
      </c>
      <c r="X59" s="56" t="s">
        <v>1026</v>
      </c>
      <c r="Y59" s="56" t="s">
        <v>857</v>
      </c>
      <c r="Z59" s="56" t="s">
        <v>716</v>
      </c>
      <c r="AA59" s="2">
        <v>0</v>
      </c>
      <c r="AB59" s="2">
        <v>0</v>
      </c>
      <c r="AC59" s="2">
        <v>0</v>
      </c>
      <c r="AD59" s="2">
        <v>0</v>
      </c>
      <c r="AE59" s="2">
        <v>0</v>
      </c>
      <c r="AF59" s="2">
        <v>0</v>
      </c>
      <c r="AG59" s="2">
        <v>0</v>
      </c>
      <c r="AH59" s="2">
        <v>0</v>
      </c>
      <c r="AI59" s="2">
        <v>0</v>
      </c>
      <c r="AJ59" s="2">
        <v>0</v>
      </c>
      <c r="AK59" s="2">
        <v>0</v>
      </c>
      <c r="AL59" s="2">
        <v>0</v>
      </c>
      <c r="AM59" s="2">
        <v>0</v>
      </c>
      <c r="AN59" s="2">
        <v>0</v>
      </c>
      <c r="AO59" s="2">
        <v>0</v>
      </c>
      <c r="AP59" s="2">
        <v>0</v>
      </c>
      <c r="AQ59" s="2">
        <v>0</v>
      </c>
    </row>
    <row r="60" spans="1:43">
      <c r="A60" s="56" t="s">
        <v>1027</v>
      </c>
      <c r="B60" s="56" t="s">
        <v>858</v>
      </c>
      <c r="C60" s="56" t="s">
        <v>716</v>
      </c>
      <c r="D60" s="2">
        <v>0</v>
      </c>
      <c r="E60" s="2">
        <v>0</v>
      </c>
      <c r="F60" s="2">
        <v>0</v>
      </c>
      <c r="G60" s="2">
        <v>0</v>
      </c>
      <c r="H60" s="2">
        <v>0</v>
      </c>
      <c r="I60" s="2">
        <v>0</v>
      </c>
      <c r="J60" s="2">
        <v>0</v>
      </c>
      <c r="K60" s="2">
        <v>0</v>
      </c>
      <c r="L60" s="2">
        <v>0</v>
      </c>
      <c r="M60" s="2">
        <v>0</v>
      </c>
      <c r="N60" s="2">
        <v>0</v>
      </c>
      <c r="O60" s="2">
        <v>0</v>
      </c>
      <c r="P60" s="2">
        <v>0</v>
      </c>
      <c r="Q60" s="2">
        <v>0</v>
      </c>
      <c r="R60" s="2">
        <v>0</v>
      </c>
      <c r="S60" s="2">
        <v>0</v>
      </c>
      <c r="T60" s="2">
        <v>0</v>
      </c>
      <c r="X60" s="56" t="s">
        <v>1027</v>
      </c>
      <c r="Y60" s="56" t="s">
        <v>858</v>
      </c>
      <c r="Z60" s="56" t="s">
        <v>716</v>
      </c>
      <c r="AA60" s="2">
        <v>291</v>
      </c>
      <c r="AB60" s="2">
        <v>277</v>
      </c>
      <c r="AC60" s="2">
        <v>288</v>
      </c>
      <c r="AD60" s="2">
        <v>294</v>
      </c>
      <c r="AE60" s="2">
        <v>303</v>
      </c>
      <c r="AF60" s="2">
        <v>315</v>
      </c>
      <c r="AG60" s="2">
        <v>313</v>
      </c>
      <c r="AH60" s="2">
        <v>276</v>
      </c>
      <c r="AI60" s="2">
        <v>246</v>
      </c>
      <c r="AJ60" s="2">
        <v>231</v>
      </c>
      <c r="AK60" s="2">
        <v>231</v>
      </c>
      <c r="AL60" s="2">
        <v>219</v>
      </c>
      <c r="AM60" s="2">
        <v>236</v>
      </c>
      <c r="AN60" s="2">
        <v>255</v>
      </c>
      <c r="AO60" s="2">
        <v>261</v>
      </c>
      <c r="AP60" s="2">
        <v>273</v>
      </c>
      <c r="AQ60" s="2">
        <v>330</v>
      </c>
    </row>
    <row r="61" spans="1:43">
      <c r="A61" s="56" t="s">
        <v>1028</v>
      </c>
      <c r="B61" s="56" t="s">
        <v>58</v>
      </c>
      <c r="C61" s="56" t="s">
        <v>716</v>
      </c>
      <c r="D61" s="2">
        <v>29</v>
      </c>
      <c r="E61" s="2">
        <v>30</v>
      </c>
      <c r="F61" s="2">
        <v>19</v>
      </c>
      <c r="G61" s="2">
        <v>27</v>
      </c>
      <c r="H61" s="2">
        <v>37</v>
      </c>
      <c r="I61" s="2">
        <v>34</v>
      </c>
      <c r="J61" s="2">
        <v>47</v>
      </c>
      <c r="K61" s="2">
        <v>42</v>
      </c>
      <c r="L61" s="2">
        <v>40</v>
      </c>
      <c r="M61" s="2">
        <v>47</v>
      </c>
      <c r="N61" s="2">
        <v>45</v>
      </c>
      <c r="O61" s="2">
        <v>22</v>
      </c>
      <c r="P61" s="2">
        <v>21</v>
      </c>
      <c r="Q61" s="2">
        <v>23</v>
      </c>
      <c r="R61" s="2">
        <v>16</v>
      </c>
      <c r="S61" s="2">
        <v>18</v>
      </c>
      <c r="T61" s="2">
        <v>11</v>
      </c>
      <c r="X61" s="56" t="s">
        <v>1028</v>
      </c>
      <c r="Y61" s="56" t="s">
        <v>58</v>
      </c>
      <c r="Z61" s="56" t="s">
        <v>716</v>
      </c>
      <c r="AA61" s="2">
        <v>512</v>
      </c>
      <c r="AB61" s="2">
        <v>447</v>
      </c>
      <c r="AC61" s="2">
        <v>445</v>
      </c>
      <c r="AD61" s="2">
        <v>481</v>
      </c>
      <c r="AE61" s="2">
        <v>500</v>
      </c>
      <c r="AF61" s="2">
        <v>499</v>
      </c>
      <c r="AG61" s="2">
        <v>526</v>
      </c>
      <c r="AH61" s="2">
        <v>564</v>
      </c>
      <c r="AI61" s="2">
        <v>579</v>
      </c>
      <c r="AJ61" s="2">
        <v>592</v>
      </c>
      <c r="AK61" s="2">
        <v>567</v>
      </c>
      <c r="AL61" s="2">
        <v>594</v>
      </c>
      <c r="AM61" s="2">
        <v>597</v>
      </c>
      <c r="AN61" s="2">
        <v>591</v>
      </c>
      <c r="AO61" s="2">
        <v>583</v>
      </c>
      <c r="AP61" s="2">
        <v>592</v>
      </c>
      <c r="AQ61" s="2">
        <v>800</v>
      </c>
    </row>
    <row r="62" spans="1:43">
      <c r="A62" s="56" t="s">
        <v>1029</v>
      </c>
      <c r="B62" s="56" t="s">
        <v>693</v>
      </c>
      <c r="C62" s="56" t="s">
        <v>716</v>
      </c>
      <c r="D62" s="2">
        <v>45</v>
      </c>
      <c r="E62" s="2">
        <v>44</v>
      </c>
      <c r="F62" s="2">
        <v>48</v>
      </c>
      <c r="G62" s="2">
        <v>44</v>
      </c>
      <c r="H62" s="2">
        <v>42</v>
      </c>
      <c r="I62" s="2">
        <v>43</v>
      </c>
      <c r="J62" s="2">
        <v>38</v>
      </c>
      <c r="K62" s="2">
        <v>41</v>
      </c>
      <c r="L62" s="2">
        <v>38</v>
      </c>
      <c r="M62" s="2">
        <v>37</v>
      </c>
      <c r="N62" s="2">
        <v>36</v>
      </c>
      <c r="O62" s="2">
        <v>35</v>
      </c>
      <c r="P62" s="2">
        <v>35</v>
      </c>
      <c r="Q62" s="2">
        <v>36</v>
      </c>
      <c r="R62" s="2">
        <v>35</v>
      </c>
      <c r="S62" s="2">
        <v>36</v>
      </c>
      <c r="T62" s="2">
        <v>35</v>
      </c>
      <c r="X62" s="56" t="s">
        <v>1029</v>
      </c>
      <c r="Y62" s="56" t="s">
        <v>693</v>
      </c>
      <c r="Z62" s="56" t="s">
        <v>716</v>
      </c>
      <c r="AA62" s="2">
        <v>321</v>
      </c>
      <c r="AB62" s="2">
        <v>297</v>
      </c>
      <c r="AC62" s="2">
        <v>311</v>
      </c>
      <c r="AD62" s="2">
        <v>335</v>
      </c>
      <c r="AE62" s="2">
        <v>325</v>
      </c>
      <c r="AF62" s="2">
        <v>326</v>
      </c>
      <c r="AG62" s="2">
        <v>301</v>
      </c>
      <c r="AH62" s="2">
        <v>313</v>
      </c>
      <c r="AI62" s="2">
        <v>313</v>
      </c>
      <c r="AJ62" s="2">
        <v>312</v>
      </c>
      <c r="AK62" s="2">
        <v>326</v>
      </c>
      <c r="AL62" s="2">
        <v>307</v>
      </c>
      <c r="AM62" s="2">
        <v>305</v>
      </c>
      <c r="AN62" s="2">
        <v>302</v>
      </c>
      <c r="AO62" s="2">
        <v>305</v>
      </c>
      <c r="AP62" s="2">
        <v>305</v>
      </c>
      <c r="AQ62" s="2">
        <v>305</v>
      </c>
    </row>
    <row r="63" spans="1:43">
      <c r="A63" s="56" t="s">
        <v>1030</v>
      </c>
      <c r="B63" s="56" t="s">
        <v>522</v>
      </c>
      <c r="C63" s="56" t="s">
        <v>716</v>
      </c>
      <c r="D63" s="2">
        <v>0</v>
      </c>
      <c r="E63" s="2">
        <v>0</v>
      </c>
      <c r="F63" s="2">
        <v>0</v>
      </c>
      <c r="G63" s="2">
        <v>0</v>
      </c>
      <c r="H63" s="2">
        <v>0</v>
      </c>
      <c r="I63" s="2">
        <v>0</v>
      </c>
      <c r="J63" s="2">
        <v>0</v>
      </c>
      <c r="K63" s="2">
        <v>0</v>
      </c>
      <c r="L63" s="2">
        <v>0</v>
      </c>
      <c r="M63" s="2">
        <v>4</v>
      </c>
      <c r="N63" s="2">
        <v>3</v>
      </c>
      <c r="O63" s="2">
        <v>3</v>
      </c>
      <c r="P63" s="2">
        <v>3</v>
      </c>
      <c r="Q63" s="2">
        <v>3</v>
      </c>
      <c r="R63" s="2">
        <v>0</v>
      </c>
      <c r="S63" s="2">
        <v>3</v>
      </c>
      <c r="T63" s="2">
        <v>20</v>
      </c>
      <c r="X63" s="56" t="s">
        <v>1030</v>
      </c>
      <c r="Y63" s="56" t="s">
        <v>522</v>
      </c>
      <c r="Z63" s="56" t="s">
        <v>716</v>
      </c>
      <c r="AA63" s="2">
        <v>182</v>
      </c>
      <c r="AB63" s="2">
        <v>177</v>
      </c>
      <c r="AC63" s="2">
        <v>171</v>
      </c>
      <c r="AD63" s="2">
        <v>180</v>
      </c>
      <c r="AE63" s="2">
        <v>181</v>
      </c>
      <c r="AF63" s="2">
        <v>165</v>
      </c>
      <c r="AG63" s="2">
        <v>156</v>
      </c>
      <c r="AH63" s="2">
        <v>164</v>
      </c>
      <c r="AI63" s="2">
        <v>163</v>
      </c>
      <c r="AJ63" s="2">
        <v>166</v>
      </c>
      <c r="AK63" s="2">
        <v>157</v>
      </c>
      <c r="AL63" s="2">
        <v>160</v>
      </c>
      <c r="AM63" s="2">
        <v>155</v>
      </c>
      <c r="AN63" s="2">
        <v>149</v>
      </c>
      <c r="AO63" s="2">
        <v>162</v>
      </c>
      <c r="AP63" s="2">
        <v>158</v>
      </c>
      <c r="AQ63" s="2">
        <v>138</v>
      </c>
    </row>
    <row r="64" spans="1:43">
      <c r="A64" s="56" t="s">
        <v>1031</v>
      </c>
      <c r="B64" s="56" t="s">
        <v>262</v>
      </c>
      <c r="C64" s="56" t="s">
        <v>716</v>
      </c>
      <c r="D64" s="2">
        <v>42</v>
      </c>
      <c r="E64" s="2">
        <v>44</v>
      </c>
      <c r="F64" s="2">
        <v>41</v>
      </c>
      <c r="G64" s="2">
        <v>45</v>
      </c>
      <c r="H64" s="2">
        <v>43</v>
      </c>
      <c r="I64" s="2">
        <v>42</v>
      </c>
      <c r="J64" s="2">
        <v>45</v>
      </c>
      <c r="K64" s="2">
        <v>41</v>
      </c>
      <c r="L64" s="2">
        <v>46</v>
      </c>
      <c r="M64" s="2">
        <v>48</v>
      </c>
      <c r="N64" s="2">
        <v>51</v>
      </c>
      <c r="O64" s="2">
        <v>62</v>
      </c>
      <c r="P64" s="2">
        <v>63</v>
      </c>
      <c r="Q64" s="2">
        <v>69</v>
      </c>
      <c r="R64" s="2">
        <v>66</v>
      </c>
      <c r="S64" s="2">
        <v>63</v>
      </c>
      <c r="T64" s="2">
        <v>83</v>
      </c>
      <c r="X64" s="56" t="s">
        <v>1031</v>
      </c>
      <c r="Y64" s="56" t="s">
        <v>262</v>
      </c>
      <c r="Z64" s="56" t="s">
        <v>716</v>
      </c>
      <c r="AA64" s="2">
        <v>2047</v>
      </c>
      <c r="AB64" s="2">
        <v>2129</v>
      </c>
      <c r="AC64" s="2">
        <v>2111</v>
      </c>
      <c r="AD64" s="2">
        <v>2236</v>
      </c>
      <c r="AE64" s="2">
        <v>2324</v>
      </c>
      <c r="AF64" s="2">
        <v>2284</v>
      </c>
      <c r="AG64" s="2">
        <v>2285</v>
      </c>
      <c r="AH64" s="2">
        <v>2083</v>
      </c>
      <c r="AI64" s="2">
        <v>2112</v>
      </c>
      <c r="AJ64" s="2">
        <v>2143</v>
      </c>
      <c r="AK64" s="2">
        <v>2236</v>
      </c>
      <c r="AL64" s="2">
        <v>2258</v>
      </c>
      <c r="AM64" s="2">
        <v>2241</v>
      </c>
      <c r="AN64" s="2">
        <v>2254</v>
      </c>
      <c r="AO64" s="2">
        <v>2170</v>
      </c>
      <c r="AP64" s="2">
        <v>2065</v>
      </c>
      <c r="AQ64" s="2">
        <v>1999</v>
      </c>
    </row>
    <row r="65" spans="1:43">
      <c r="A65" s="56" t="s">
        <v>1032</v>
      </c>
      <c r="B65" s="56" t="s">
        <v>859</v>
      </c>
      <c r="C65" s="56" t="s">
        <v>716</v>
      </c>
      <c r="D65" s="2">
        <v>0</v>
      </c>
      <c r="E65" s="2">
        <v>0</v>
      </c>
      <c r="F65" s="2">
        <v>0</v>
      </c>
      <c r="G65" s="2">
        <v>0</v>
      </c>
      <c r="H65" s="2">
        <v>0</v>
      </c>
      <c r="I65" s="2">
        <v>0</v>
      </c>
      <c r="J65" s="2">
        <v>0</v>
      </c>
      <c r="K65" s="2">
        <v>0</v>
      </c>
      <c r="L65" s="2">
        <v>0</v>
      </c>
      <c r="M65" s="2">
        <v>0</v>
      </c>
      <c r="N65" s="2">
        <v>0</v>
      </c>
      <c r="O65" s="2">
        <v>0</v>
      </c>
      <c r="P65" s="2">
        <v>0</v>
      </c>
      <c r="Q65" s="2">
        <v>0</v>
      </c>
      <c r="R65" s="2">
        <v>0</v>
      </c>
      <c r="S65" s="2">
        <v>0</v>
      </c>
      <c r="T65" s="2">
        <v>0</v>
      </c>
      <c r="X65" s="56" t="s">
        <v>1032</v>
      </c>
      <c r="Y65" s="56" t="s">
        <v>859</v>
      </c>
      <c r="Z65" s="56" t="s">
        <v>716</v>
      </c>
      <c r="AA65" s="2">
        <v>241</v>
      </c>
      <c r="AB65" s="2">
        <v>196</v>
      </c>
      <c r="AC65" s="2">
        <v>212</v>
      </c>
      <c r="AD65" s="2">
        <v>212</v>
      </c>
      <c r="AE65" s="2">
        <v>204</v>
      </c>
      <c r="AF65" s="2">
        <v>189</v>
      </c>
      <c r="AG65" s="2">
        <v>184</v>
      </c>
      <c r="AH65" s="2">
        <v>159</v>
      </c>
      <c r="AI65" s="2">
        <v>155</v>
      </c>
      <c r="AJ65" s="2">
        <v>166</v>
      </c>
      <c r="AK65" s="2">
        <v>150</v>
      </c>
      <c r="AL65" s="2">
        <v>147</v>
      </c>
      <c r="AM65" s="2">
        <v>138</v>
      </c>
      <c r="AN65" s="2">
        <v>155</v>
      </c>
      <c r="AO65" s="2">
        <v>147</v>
      </c>
      <c r="AP65" s="2">
        <v>142</v>
      </c>
      <c r="AQ65" s="2">
        <v>128</v>
      </c>
    </row>
    <row r="66" spans="1:43">
      <c r="A66" s="56" t="s">
        <v>1033</v>
      </c>
      <c r="B66" s="56" t="s">
        <v>424</v>
      </c>
      <c r="C66" s="56" t="s">
        <v>716</v>
      </c>
      <c r="D66" s="2">
        <v>0</v>
      </c>
      <c r="E66" s="2">
        <v>0</v>
      </c>
      <c r="F66" s="2">
        <v>0</v>
      </c>
      <c r="G66" s="2">
        <v>0</v>
      </c>
      <c r="H66" s="2">
        <v>0</v>
      </c>
      <c r="I66" s="2">
        <v>0</v>
      </c>
      <c r="J66" s="2">
        <v>0</v>
      </c>
      <c r="K66" s="2">
        <v>0</v>
      </c>
      <c r="L66" s="2">
        <v>0</v>
      </c>
      <c r="M66" s="2">
        <v>0</v>
      </c>
      <c r="N66" s="2">
        <v>0</v>
      </c>
      <c r="O66" s="2">
        <v>0</v>
      </c>
      <c r="P66" s="2">
        <v>0</v>
      </c>
      <c r="Q66" s="2">
        <v>0</v>
      </c>
      <c r="R66" s="2">
        <v>0</v>
      </c>
      <c r="S66" s="2">
        <v>0</v>
      </c>
      <c r="T66" s="2">
        <v>0</v>
      </c>
      <c r="X66" s="56" t="s">
        <v>1033</v>
      </c>
      <c r="Y66" s="56" t="s">
        <v>424</v>
      </c>
      <c r="Z66" s="56" t="s">
        <v>716</v>
      </c>
      <c r="AA66" s="2">
        <v>24</v>
      </c>
      <c r="AB66" s="2">
        <v>22</v>
      </c>
      <c r="AC66" s="2">
        <v>26</v>
      </c>
      <c r="AD66" s="2">
        <v>24</v>
      </c>
      <c r="AE66" s="2">
        <v>24</v>
      </c>
      <c r="AF66" s="2">
        <v>25</v>
      </c>
      <c r="AG66" s="2">
        <v>25</v>
      </c>
      <c r="AH66" s="2">
        <v>25</v>
      </c>
      <c r="AI66" s="2">
        <v>18</v>
      </c>
      <c r="AJ66" s="2">
        <v>15</v>
      </c>
      <c r="AK66" s="2">
        <v>14</v>
      </c>
      <c r="AL66" s="2">
        <v>14</v>
      </c>
      <c r="AM66" s="2">
        <v>16</v>
      </c>
      <c r="AN66" s="2">
        <v>15</v>
      </c>
      <c r="AO66" s="2">
        <v>14</v>
      </c>
      <c r="AP66" s="2">
        <v>15</v>
      </c>
      <c r="AQ66" s="2">
        <v>14</v>
      </c>
    </row>
    <row r="67" spans="1:43">
      <c r="A67" s="56" t="s">
        <v>1034</v>
      </c>
      <c r="B67" s="56" t="s">
        <v>860</v>
      </c>
      <c r="C67" s="56" t="s">
        <v>716</v>
      </c>
      <c r="D67" s="2">
        <v>0</v>
      </c>
      <c r="E67" s="2">
        <v>0</v>
      </c>
      <c r="F67" s="2">
        <v>0</v>
      </c>
      <c r="G67" s="2">
        <v>0</v>
      </c>
      <c r="H67" s="2">
        <v>0</v>
      </c>
      <c r="I67" s="2">
        <v>0</v>
      </c>
      <c r="J67" s="2">
        <v>0</v>
      </c>
      <c r="K67" s="2">
        <v>0</v>
      </c>
      <c r="L67" s="2">
        <v>0</v>
      </c>
      <c r="M67" s="2">
        <v>0</v>
      </c>
      <c r="N67" s="2">
        <v>0</v>
      </c>
      <c r="O67" s="2">
        <v>0</v>
      </c>
      <c r="P67" s="2">
        <v>0</v>
      </c>
      <c r="Q67" s="2">
        <v>0</v>
      </c>
      <c r="R67" s="2">
        <v>0</v>
      </c>
      <c r="S67" s="2">
        <v>0</v>
      </c>
      <c r="T67" s="2">
        <v>0</v>
      </c>
      <c r="X67" s="56" t="s">
        <v>1034</v>
      </c>
      <c r="Y67" s="56" t="s">
        <v>860</v>
      </c>
      <c r="Z67" s="56" t="s">
        <v>716</v>
      </c>
      <c r="AA67" s="2">
        <v>0</v>
      </c>
      <c r="AB67" s="2">
        <v>0</v>
      </c>
      <c r="AC67" s="2">
        <v>0</v>
      </c>
      <c r="AD67" s="2">
        <v>0</v>
      </c>
      <c r="AE67" s="2">
        <v>0</v>
      </c>
      <c r="AF67" s="2">
        <v>0</v>
      </c>
      <c r="AG67" s="2">
        <v>3</v>
      </c>
      <c r="AH67" s="2">
        <v>0</v>
      </c>
      <c r="AI67" s="2">
        <v>3</v>
      </c>
      <c r="AJ67" s="2">
        <v>0</v>
      </c>
      <c r="AK67" s="2">
        <v>8</v>
      </c>
      <c r="AL67" s="2">
        <v>6</v>
      </c>
      <c r="AM67" s="2">
        <v>5</v>
      </c>
      <c r="AN67" s="2">
        <v>4</v>
      </c>
      <c r="AO67" s="2">
        <v>8</v>
      </c>
      <c r="AP67" s="2">
        <v>6</v>
      </c>
      <c r="AQ67" s="2">
        <v>9</v>
      </c>
    </row>
    <row r="68" spans="1:43">
      <c r="A68" s="56" t="s">
        <v>1035</v>
      </c>
      <c r="B68" s="56" t="s">
        <v>374</v>
      </c>
      <c r="C68" s="56" t="s">
        <v>716</v>
      </c>
      <c r="D68" s="2">
        <v>30</v>
      </c>
      <c r="E68" s="2">
        <v>26</v>
      </c>
      <c r="F68" s="2">
        <v>26</v>
      </c>
      <c r="G68" s="2">
        <v>6</v>
      </c>
      <c r="H68" s="2">
        <v>7</v>
      </c>
      <c r="I68" s="2">
        <v>8</v>
      </c>
      <c r="J68" s="2">
        <v>9</v>
      </c>
      <c r="K68" s="2">
        <v>6</v>
      </c>
      <c r="L68" s="2">
        <v>6</v>
      </c>
      <c r="M68" s="2">
        <v>6</v>
      </c>
      <c r="N68" s="2">
        <v>5</v>
      </c>
      <c r="O68" s="2">
        <v>6</v>
      </c>
      <c r="P68" s="2">
        <v>6</v>
      </c>
      <c r="Q68" s="2">
        <v>6</v>
      </c>
      <c r="R68" s="2">
        <v>9</v>
      </c>
      <c r="S68" s="2">
        <v>10</v>
      </c>
      <c r="T68" s="2">
        <v>4</v>
      </c>
      <c r="X68" s="56" t="s">
        <v>1035</v>
      </c>
      <c r="Y68" s="56" t="s">
        <v>374</v>
      </c>
      <c r="Z68" s="56" t="s">
        <v>716</v>
      </c>
      <c r="AA68" s="2">
        <v>316</v>
      </c>
      <c r="AB68" s="2">
        <v>297</v>
      </c>
      <c r="AC68" s="2">
        <v>273</v>
      </c>
      <c r="AD68" s="2">
        <v>261</v>
      </c>
      <c r="AE68" s="2">
        <v>267</v>
      </c>
      <c r="AF68" s="2">
        <v>204</v>
      </c>
      <c r="AG68" s="2">
        <v>208</v>
      </c>
      <c r="AH68" s="2">
        <v>208</v>
      </c>
      <c r="AI68" s="2">
        <v>209</v>
      </c>
      <c r="AJ68" s="2">
        <v>220</v>
      </c>
      <c r="AK68" s="2">
        <v>218</v>
      </c>
      <c r="AL68" s="2">
        <v>212</v>
      </c>
      <c r="AM68" s="2">
        <v>219</v>
      </c>
      <c r="AN68" s="2">
        <v>232</v>
      </c>
      <c r="AO68" s="2">
        <v>227</v>
      </c>
      <c r="AP68" s="2">
        <v>230</v>
      </c>
      <c r="AQ68" s="2">
        <v>230</v>
      </c>
    </row>
    <row r="69" spans="1:43">
      <c r="A69" s="56" t="s">
        <v>1036</v>
      </c>
      <c r="B69" s="56" t="s">
        <v>697</v>
      </c>
      <c r="C69" s="56" t="s">
        <v>716</v>
      </c>
      <c r="D69" s="2">
        <v>0</v>
      </c>
      <c r="E69" s="2">
        <v>0</v>
      </c>
      <c r="F69" s="2">
        <v>0</v>
      </c>
      <c r="G69" s="2">
        <v>0</v>
      </c>
      <c r="H69" s="2">
        <v>0</v>
      </c>
      <c r="I69" s="2">
        <v>0</v>
      </c>
      <c r="J69" s="2">
        <v>0</v>
      </c>
      <c r="K69" s="2">
        <v>0</v>
      </c>
      <c r="L69" s="2">
        <v>0</v>
      </c>
      <c r="M69" s="2">
        <v>0</v>
      </c>
      <c r="N69" s="2">
        <v>0</v>
      </c>
      <c r="O69" s="2">
        <v>0</v>
      </c>
      <c r="P69" s="2">
        <v>0</v>
      </c>
      <c r="Q69" s="2">
        <v>0</v>
      </c>
      <c r="R69" s="2">
        <v>0</v>
      </c>
      <c r="S69" s="2">
        <v>0</v>
      </c>
      <c r="T69" s="2">
        <v>0</v>
      </c>
      <c r="X69" s="56" t="s">
        <v>1036</v>
      </c>
      <c r="Y69" s="56" t="s">
        <v>697</v>
      </c>
      <c r="Z69" s="56" t="s">
        <v>716</v>
      </c>
      <c r="AA69" s="2">
        <v>6605</v>
      </c>
      <c r="AB69" s="2">
        <v>6391</v>
      </c>
      <c r="AC69" s="2">
        <v>12980</v>
      </c>
      <c r="AD69" s="2">
        <v>13043</v>
      </c>
      <c r="AE69" s="2">
        <v>14125</v>
      </c>
      <c r="AF69" s="2">
        <v>15191</v>
      </c>
      <c r="AG69" s="2">
        <v>15674</v>
      </c>
      <c r="AH69" s="2">
        <v>13489</v>
      </c>
      <c r="AI69" s="2">
        <v>10885</v>
      </c>
      <c r="AJ69" s="2">
        <v>10591</v>
      </c>
      <c r="AK69" s="2">
        <v>10672</v>
      </c>
      <c r="AL69" s="2">
        <v>11931</v>
      </c>
      <c r="AM69" s="2">
        <v>10997</v>
      </c>
      <c r="AN69" s="2">
        <v>10831</v>
      </c>
      <c r="AO69" s="2">
        <v>10561</v>
      </c>
      <c r="AP69" s="2">
        <v>10573</v>
      </c>
      <c r="AQ69" s="2">
        <v>10830</v>
      </c>
    </row>
    <row r="70" spans="1:43">
      <c r="A70" s="56" t="s">
        <v>1037</v>
      </c>
      <c r="B70" s="56" t="s">
        <v>18</v>
      </c>
      <c r="C70" s="56" t="s">
        <v>716</v>
      </c>
      <c r="D70" s="2">
        <v>23</v>
      </c>
      <c r="E70" s="2">
        <v>0</v>
      </c>
      <c r="F70" s="2">
        <v>108</v>
      </c>
      <c r="G70" s="2">
        <v>97</v>
      </c>
      <c r="H70" s="2">
        <v>96</v>
      </c>
      <c r="I70" s="2">
        <v>95</v>
      </c>
      <c r="J70" s="2">
        <v>89</v>
      </c>
      <c r="K70" s="2">
        <v>78</v>
      </c>
      <c r="L70" s="2">
        <v>70</v>
      </c>
      <c r="M70" s="2">
        <v>8</v>
      </c>
      <c r="N70" s="2">
        <v>5</v>
      </c>
      <c r="O70" s="2">
        <v>14</v>
      </c>
      <c r="P70" s="2">
        <v>16</v>
      </c>
      <c r="Q70" s="2">
        <v>19</v>
      </c>
      <c r="R70" s="2">
        <v>95</v>
      </c>
      <c r="S70" s="2">
        <v>128</v>
      </c>
      <c r="T70" s="2">
        <v>148</v>
      </c>
      <c r="X70" s="56" t="s">
        <v>1037</v>
      </c>
      <c r="Y70" s="56" t="s">
        <v>18</v>
      </c>
      <c r="Z70" s="56" t="s">
        <v>716</v>
      </c>
      <c r="AA70" s="2">
        <v>11734</v>
      </c>
      <c r="AB70" s="2">
        <v>12434</v>
      </c>
      <c r="AC70" s="2">
        <v>12823</v>
      </c>
      <c r="AD70" s="2">
        <v>14422</v>
      </c>
      <c r="AE70" s="2">
        <v>17333</v>
      </c>
      <c r="AF70" s="2">
        <v>18906</v>
      </c>
      <c r="AG70" s="2">
        <v>19691</v>
      </c>
      <c r="AH70" s="2">
        <v>16730</v>
      </c>
      <c r="AI70" s="2">
        <v>13773</v>
      </c>
      <c r="AJ70" s="2">
        <v>15039</v>
      </c>
      <c r="AK70" s="2">
        <v>15889</v>
      </c>
      <c r="AL70" s="2">
        <v>18536</v>
      </c>
      <c r="AM70" s="2">
        <v>19362</v>
      </c>
      <c r="AN70" s="2">
        <v>20425</v>
      </c>
      <c r="AO70" s="2">
        <v>21698</v>
      </c>
      <c r="AP70" s="2">
        <v>22645</v>
      </c>
      <c r="AQ70" s="2">
        <v>24020</v>
      </c>
    </row>
    <row r="71" spans="1:43">
      <c r="A71" s="56" t="s">
        <v>1038</v>
      </c>
      <c r="B71" s="56" t="s">
        <v>444</v>
      </c>
      <c r="C71" s="56" t="s">
        <v>716</v>
      </c>
      <c r="D71" s="2">
        <v>0</v>
      </c>
      <c r="E71" s="2">
        <v>0</v>
      </c>
      <c r="F71" s="2">
        <v>0</v>
      </c>
      <c r="G71" s="2">
        <v>0</v>
      </c>
      <c r="H71" s="2">
        <v>0</v>
      </c>
      <c r="I71" s="2">
        <v>0</v>
      </c>
      <c r="J71" s="2">
        <v>0</v>
      </c>
      <c r="K71" s="2">
        <v>0</v>
      </c>
      <c r="L71" s="2">
        <v>0</v>
      </c>
      <c r="M71" s="2">
        <v>0</v>
      </c>
      <c r="N71" s="2">
        <v>0</v>
      </c>
      <c r="O71" s="2">
        <v>3</v>
      </c>
      <c r="P71" s="2">
        <v>4</v>
      </c>
      <c r="Q71" s="2">
        <v>4</v>
      </c>
      <c r="R71" s="2">
        <v>0</v>
      </c>
      <c r="S71" s="2">
        <v>3</v>
      </c>
      <c r="T71" s="2">
        <v>0</v>
      </c>
      <c r="X71" s="56" t="s">
        <v>1038</v>
      </c>
      <c r="Y71" s="56" t="s">
        <v>444</v>
      </c>
      <c r="Z71" s="56" t="s">
        <v>716</v>
      </c>
      <c r="AA71" s="2">
        <v>51</v>
      </c>
      <c r="AB71" s="2">
        <v>41</v>
      </c>
      <c r="AC71" s="2">
        <v>29</v>
      </c>
      <c r="AD71" s="2">
        <v>46</v>
      </c>
      <c r="AE71" s="2">
        <v>28</v>
      </c>
      <c r="AF71" s="2">
        <v>19</v>
      </c>
      <c r="AG71" s="2">
        <v>21</v>
      </c>
      <c r="AH71" s="2">
        <v>17</v>
      </c>
      <c r="AI71" s="2">
        <v>21</v>
      </c>
      <c r="AJ71" s="2">
        <v>26</v>
      </c>
      <c r="AK71" s="2">
        <v>26</v>
      </c>
      <c r="AL71" s="2">
        <v>25</v>
      </c>
      <c r="AM71" s="2">
        <v>30</v>
      </c>
      <c r="AN71" s="2">
        <v>38</v>
      </c>
      <c r="AO71" s="2">
        <v>34</v>
      </c>
      <c r="AP71" s="2">
        <v>40</v>
      </c>
      <c r="AQ71" s="2">
        <v>38</v>
      </c>
    </row>
    <row r="72" spans="1:43">
      <c r="A72" s="56" t="s">
        <v>1039</v>
      </c>
      <c r="B72" s="56" t="s">
        <v>24</v>
      </c>
      <c r="C72" s="56" t="s">
        <v>3</v>
      </c>
      <c r="D72" s="2">
        <v>3</v>
      </c>
      <c r="E72" s="2">
        <v>3</v>
      </c>
      <c r="F72" s="2">
        <v>3</v>
      </c>
      <c r="G72" s="2">
        <v>7</v>
      </c>
      <c r="H72" s="2">
        <v>7</v>
      </c>
      <c r="I72" s="2">
        <v>7</v>
      </c>
      <c r="J72" s="2">
        <v>7</v>
      </c>
      <c r="K72" s="2">
        <v>9</v>
      </c>
      <c r="L72" s="2">
        <v>15</v>
      </c>
      <c r="M72" s="2">
        <v>6</v>
      </c>
      <c r="N72" s="2">
        <v>9</v>
      </c>
      <c r="O72" s="2">
        <v>6</v>
      </c>
      <c r="P72" s="2">
        <v>6</v>
      </c>
      <c r="Q72" s="2">
        <v>7</v>
      </c>
      <c r="R72" s="2">
        <v>3</v>
      </c>
      <c r="S72" s="2">
        <v>4</v>
      </c>
      <c r="T72" s="2">
        <v>8</v>
      </c>
      <c r="X72" s="56" t="s">
        <v>1039</v>
      </c>
      <c r="Y72" s="56" t="s">
        <v>24</v>
      </c>
      <c r="Z72" s="56" t="s">
        <v>3</v>
      </c>
      <c r="AA72" s="2">
        <v>6659</v>
      </c>
      <c r="AB72" s="2">
        <v>6557</v>
      </c>
      <c r="AC72" s="2">
        <v>6494</v>
      </c>
      <c r="AD72" s="2">
        <v>6287</v>
      </c>
      <c r="AE72" s="2">
        <v>6266</v>
      </c>
      <c r="AF72" s="2">
        <v>6263</v>
      </c>
      <c r="AG72" s="2">
        <v>6207</v>
      </c>
      <c r="AH72" s="2">
        <v>5642</v>
      </c>
      <c r="AI72" s="2">
        <v>5546</v>
      </c>
      <c r="AJ72" s="2">
        <v>5677</v>
      </c>
      <c r="AK72" s="2">
        <v>5582</v>
      </c>
      <c r="AL72" s="2">
        <v>5422</v>
      </c>
      <c r="AM72" s="2">
        <v>5332</v>
      </c>
      <c r="AN72" s="2">
        <v>5331</v>
      </c>
      <c r="AO72" s="2">
        <v>5220</v>
      </c>
      <c r="AP72" s="2">
        <v>5016</v>
      </c>
      <c r="AQ72" s="2">
        <v>4858</v>
      </c>
    </row>
    <row r="73" spans="1:43">
      <c r="A73" s="56" t="s">
        <v>1040</v>
      </c>
      <c r="B73" s="56" t="s">
        <v>110</v>
      </c>
      <c r="C73" s="56" t="s">
        <v>3</v>
      </c>
      <c r="D73" s="2">
        <v>0</v>
      </c>
      <c r="E73" s="2">
        <v>0</v>
      </c>
      <c r="F73" s="2">
        <v>0</v>
      </c>
      <c r="G73" s="2">
        <v>0</v>
      </c>
      <c r="H73" s="2">
        <v>0</v>
      </c>
      <c r="I73" s="2">
        <v>0</v>
      </c>
      <c r="J73" s="2">
        <v>0</v>
      </c>
      <c r="K73" s="2">
        <v>0</v>
      </c>
      <c r="L73" s="2">
        <v>0</v>
      </c>
      <c r="M73" s="2">
        <v>0</v>
      </c>
      <c r="N73" s="2">
        <v>0</v>
      </c>
      <c r="O73" s="2">
        <v>0</v>
      </c>
      <c r="P73" s="2">
        <v>0</v>
      </c>
      <c r="Q73" s="2">
        <v>0</v>
      </c>
      <c r="R73" s="2">
        <v>0</v>
      </c>
      <c r="S73" s="2">
        <v>0</v>
      </c>
      <c r="T73" s="2">
        <v>0</v>
      </c>
      <c r="X73" s="56" t="s">
        <v>1040</v>
      </c>
      <c r="Y73" s="56" t="s">
        <v>110</v>
      </c>
      <c r="Z73" s="56" t="s">
        <v>3</v>
      </c>
      <c r="AA73" s="2">
        <v>249</v>
      </c>
      <c r="AB73" s="2">
        <v>323</v>
      </c>
      <c r="AC73" s="2">
        <v>343</v>
      </c>
      <c r="AD73" s="2">
        <v>473</v>
      </c>
      <c r="AE73" s="2">
        <v>595</v>
      </c>
      <c r="AF73" s="2">
        <v>676</v>
      </c>
      <c r="AG73" s="2">
        <v>755</v>
      </c>
      <c r="AH73" s="2">
        <v>693</v>
      </c>
      <c r="AI73" s="2">
        <v>807</v>
      </c>
      <c r="AJ73" s="2">
        <v>853</v>
      </c>
      <c r="AK73" s="2">
        <v>835</v>
      </c>
      <c r="AL73" s="2">
        <v>887</v>
      </c>
      <c r="AM73" s="2">
        <v>837</v>
      </c>
      <c r="AN73" s="2">
        <v>817</v>
      </c>
      <c r="AO73" s="2">
        <v>866</v>
      </c>
      <c r="AP73" s="2">
        <v>896</v>
      </c>
      <c r="AQ73" s="2">
        <v>940</v>
      </c>
    </row>
    <row r="74" spans="1:43">
      <c r="A74" s="56" t="s">
        <v>1041</v>
      </c>
      <c r="B74" s="56" t="s">
        <v>73</v>
      </c>
      <c r="C74" s="56" t="s">
        <v>3</v>
      </c>
      <c r="D74" s="2">
        <v>35</v>
      </c>
      <c r="E74" s="2">
        <v>43</v>
      </c>
      <c r="F74" s="2">
        <v>43</v>
      </c>
      <c r="G74" s="2">
        <v>40</v>
      </c>
      <c r="H74" s="2">
        <v>41</v>
      </c>
      <c r="I74" s="2">
        <v>43</v>
      </c>
      <c r="J74" s="2">
        <v>37</v>
      </c>
      <c r="K74" s="2">
        <v>0</v>
      </c>
      <c r="L74" s="2">
        <v>0</v>
      </c>
      <c r="M74" s="2">
        <v>0</v>
      </c>
      <c r="N74" s="2">
        <v>3</v>
      </c>
      <c r="O74" s="2">
        <v>11</v>
      </c>
      <c r="P74" s="2">
        <v>12</v>
      </c>
      <c r="Q74" s="2">
        <v>3</v>
      </c>
      <c r="R74" s="2">
        <v>5</v>
      </c>
      <c r="S74" s="2">
        <v>9</v>
      </c>
      <c r="T74" s="2">
        <v>7</v>
      </c>
      <c r="X74" s="56" t="s">
        <v>1041</v>
      </c>
      <c r="Y74" s="56" t="s">
        <v>73</v>
      </c>
      <c r="Z74" s="56" t="s">
        <v>3</v>
      </c>
      <c r="AA74" s="2">
        <v>5160</v>
      </c>
      <c r="AB74" s="2">
        <v>4824</v>
      </c>
      <c r="AC74" s="2">
        <v>4401</v>
      </c>
      <c r="AD74" s="2">
        <v>4557</v>
      </c>
      <c r="AE74" s="2">
        <v>4597</v>
      </c>
      <c r="AF74" s="2">
        <v>4613</v>
      </c>
      <c r="AG74" s="2">
        <v>4778</v>
      </c>
      <c r="AH74" s="2">
        <v>4557</v>
      </c>
      <c r="AI74" s="2">
        <v>4360</v>
      </c>
      <c r="AJ74" s="2">
        <v>4350</v>
      </c>
      <c r="AK74" s="2">
        <v>4285</v>
      </c>
      <c r="AL74" s="2">
        <v>3649</v>
      </c>
      <c r="AM74" s="2">
        <v>3674</v>
      </c>
      <c r="AN74" s="2">
        <v>3793</v>
      </c>
      <c r="AO74" s="2">
        <v>3699</v>
      </c>
      <c r="AP74" s="2">
        <v>3588</v>
      </c>
      <c r="AQ74" s="2">
        <v>3804</v>
      </c>
    </row>
    <row r="75" spans="1:43">
      <c r="A75" s="56" t="s">
        <v>1042</v>
      </c>
      <c r="B75" s="56" t="s">
        <v>861</v>
      </c>
      <c r="C75" s="56" t="s">
        <v>3</v>
      </c>
      <c r="D75" s="2">
        <v>0</v>
      </c>
      <c r="E75" s="2">
        <v>0</v>
      </c>
      <c r="F75" s="2">
        <v>0</v>
      </c>
      <c r="G75" s="2">
        <v>0</v>
      </c>
      <c r="H75" s="2">
        <v>0</v>
      </c>
      <c r="I75" s="2">
        <v>0</v>
      </c>
      <c r="J75" s="2">
        <v>0</v>
      </c>
      <c r="K75" s="2">
        <v>0</v>
      </c>
      <c r="L75" s="2">
        <v>0</v>
      </c>
      <c r="M75" s="2">
        <v>0</v>
      </c>
      <c r="N75" s="2">
        <v>0</v>
      </c>
      <c r="O75" s="2">
        <v>0</v>
      </c>
      <c r="P75" s="2">
        <v>0</v>
      </c>
      <c r="Q75" s="2">
        <v>0</v>
      </c>
      <c r="R75" s="2">
        <v>0</v>
      </c>
      <c r="S75" s="2">
        <v>0</v>
      </c>
      <c r="T75" s="2">
        <v>0</v>
      </c>
      <c r="X75" s="56" t="s">
        <v>1042</v>
      </c>
      <c r="Y75" s="56" t="s">
        <v>861</v>
      </c>
      <c r="Z75" s="56" t="s">
        <v>3</v>
      </c>
      <c r="AA75" s="2">
        <v>1760</v>
      </c>
      <c r="AB75" s="2">
        <v>1760</v>
      </c>
      <c r="AC75" s="2">
        <v>1758</v>
      </c>
      <c r="AD75" s="2">
        <v>1836</v>
      </c>
      <c r="AE75" s="2">
        <v>1706</v>
      </c>
      <c r="AF75" s="2">
        <v>1690</v>
      </c>
      <c r="AG75" s="2">
        <v>1624</v>
      </c>
      <c r="AH75" s="2">
        <v>1445</v>
      </c>
      <c r="AI75" s="2">
        <v>1389</v>
      </c>
      <c r="AJ75" s="2">
        <v>1389</v>
      </c>
      <c r="AK75" s="2">
        <v>1388</v>
      </c>
      <c r="AL75" s="2">
        <v>1391</v>
      </c>
      <c r="AM75" s="2">
        <v>1416</v>
      </c>
      <c r="AN75" s="2">
        <v>1392</v>
      </c>
      <c r="AO75" s="2">
        <v>1320</v>
      </c>
      <c r="AP75" s="2">
        <v>1344</v>
      </c>
      <c r="AQ75" s="2">
        <v>1366</v>
      </c>
    </row>
    <row r="76" spans="1:43">
      <c r="A76" s="56" t="s">
        <v>1043</v>
      </c>
      <c r="B76" s="56" t="s">
        <v>609</v>
      </c>
      <c r="C76" s="56" t="s">
        <v>3</v>
      </c>
      <c r="D76" s="2">
        <v>0</v>
      </c>
      <c r="E76" s="2">
        <v>0</v>
      </c>
      <c r="F76" s="2">
        <v>0</v>
      </c>
      <c r="G76" s="2">
        <v>0</v>
      </c>
      <c r="H76" s="2">
        <v>0</v>
      </c>
      <c r="I76" s="2">
        <v>0</v>
      </c>
      <c r="J76" s="2">
        <v>0</v>
      </c>
      <c r="K76" s="2">
        <v>0</v>
      </c>
      <c r="L76" s="2">
        <v>0</v>
      </c>
      <c r="M76" s="2">
        <v>0</v>
      </c>
      <c r="N76" s="2">
        <v>0</v>
      </c>
      <c r="O76" s="2">
        <v>0</v>
      </c>
      <c r="P76" s="2">
        <v>0</v>
      </c>
      <c r="Q76" s="2">
        <v>0</v>
      </c>
      <c r="R76" s="2">
        <v>0</v>
      </c>
      <c r="S76" s="2">
        <v>0</v>
      </c>
      <c r="T76" s="2">
        <v>0</v>
      </c>
      <c r="X76" s="56" t="s">
        <v>1043</v>
      </c>
      <c r="Y76" s="56" t="s">
        <v>609</v>
      </c>
      <c r="Z76" s="56" t="s">
        <v>3</v>
      </c>
      <c r="AA76" s="2">
        <v>4315</v>
      </c>
      <c r="AB76" s="2">
        <v>4450</v>
      </c>
      <c r="AC76" s="2">
        <v>4442</v>
      </c>
      <c r="AD76" s="2">
        <v>3919</v>
      </c>
      <c r="AE76" s="2">
        <v>3956</v>
      </c>
      <c r="AF76" s="2">
        <v>3820</v>
      </c>
      <c r="AG76" s="2">
        <v>3714</v>
      </c>
      <c r="AH76" s="2">
        <v>3393</v>
      </c>
      <c r="AI76" s="2">
        <v>3124</v>
      </c>
      <c r="AJ76" s="2">
        <v>3040</v>
      </c>
      <c r="AK76" s="2">
        <v>3022</v>
      </c>
      <c r="AL76" s="2">
        <v>3083</v>
      </c>
      <c r="AM76" s="2">
        <v>2996</v>
      </c>
      <c r="AN76" s="2">
        <v>3121</v>
      </c>
      <c r="AO76" s="2">
        <v>3171</v>
      </c>
      <c r="AP76" s="2">
        <v>2890</v>
      </c>
      <c r="AQ76" s="2">
        <v>2847</v>
      </c>
    </row>
    <row r="77" spans="1:43">
      <c r="A77" s="56" t="s">
        <v>1044</v>
      </c>
      <c r="B77" s="56" t="s">
        <v>862</v>
      </c>
      <c r="C77" s="56" t="s">
        <v>3</v>
      </c>
      <c r="D77" s="2">
        <v>0</v>
      </c>
      <c r="E77" s="2">
        <v>0</v>
      </c>
      <c r="F77" s="2">
        <v>0</v>
      </c>
      <c r="G77" s="2">
        <v>0</v>
      </c>
      <c r="H77" s="2">
        <v>0</v>
      </c>
      <c r="I77" s="2">
        <v>0</v>
      </c>
      <c r="J77" s="2">
        <v>0</v>
      </c>
      <c r="K77" s="2">
        <v>0</v>
      </c>
      <c r="L77" s="2">
        <v>0</v>
      </c>
      <c r="M77" s="2">
        <v>0</v>
      </c>
      <c r="N77" s="2">
        <v>0</v>
      </c>
      <c r="O77" s="2">
        <v>0</v>
      </c>
      <c r="P77" s="2">
        <v>0</v>
      </c>
      <c r="Q77" s="2">
        <v>0</v>
      </c>
      <c r="R77" s="2">
        <v>0</v>
      </c>
      <c r="S77" s="2">
        <v>0</v>
      </c>
      <c r="T77" s="2">
        <v>0</v>
      </c>
      <c r="X77" s="56" t="s">
        <v>1044</v>
      </c>
      <c r="Y77" s="56" t="s">
        <v>862</v>
      </c>
      <c r="Z77" s="56" t="s">
        <v>3</v>
      </c>
      <c r="AA77" s="2">
        <v>110</v>
      </c>
      <c r="AB77" s="2">
        <v>66</v>
      </c>
      <c r="AC77" s="2">
        <v>97</v>
      </c>
      <c r="AD77" s="2">
        <v>94</v>
      </c>
      <c r="AE77" s="2">
        <v>90</v>
      </c>
      <c r="AF77" s="2">
        <v>92</v>
      </c>
      <c r="AG77" s="2">
        <v>90</v>
      </c>
      <c r="AH77" s="2">
        <v>63</v>
      </c>
      <c r="AI77" s="2">
        <v>91</v>
      </c>
      <c r="AJ77" s="2">
        <v>99</v>
      </c>
      <c r="AK77" s="2">
        <v>87</v>
      </c>
      <c r="AL77" s="2">
        <v>73</v>
      </c>
      <c r="AM77" s="2">
        <v>105</v>
      </c>
      <c r="AN77" s="2">
        <v>104</v>
      </c>
      <c r="AO77" s="2">
        <v>84</v>
      </c>
      <c r="AP77" s="2">
        <v>120</v>
      </c>
      <c r="AQ77" s="2">
        <v>103</v>
      </c>
    </row>
    <row r="78" spans="1:43">
      <c r="A78" s="56" t="s">
        <v>1045</v>
      </c>
      <c r="B78" s="56" t="s">
        <v>223</v>
      </c>
      <c r="C78" s="56" t="s">
        <v>3</v>
      </c>
      <c r="D78" s="2">
        <v>9</v>
      </c>
      <c r="E78" s="2">
        <v>9</v>
      </c>
      <c r="F78" s="2">
        <v>13</v>
      </c>
      <c r="G78" s="2">
        <v>11</v>
      </c>
      <c r="H78" s="2">
        <v>10</v>
      </c>
      <c r="I78" s="2">
        <v>16</v>
      </c>
      <c r="J78" s="2">
        <v>17</v>
      </c>
      <c r="K78" s="2">
        <v>16</v>
      </c>
      <c r="L78" s="2">
        <v>17</v>
      </c>
      <c r="M78" s="2">
        <v>16</v>
      </c>
      <c r="N78" s="2">
        <v>17</v>
      </c>
      <c r="O78" s="2">
        <v>22</v>
      </c>
      <c r="P78" s="2">
        <v>22</v>
      </c>
      <c r="Q78" s="2">
        <v>19</v>
      </c>
      <c r="R78" s="2">
        <v>19</v>
      </c>
      <c r="S78" s="2">
        <v>21</v>
      </c>
      <c r="T78" s="2">
        <v>16</v>
      </c>
      <c r="X78" s="56" t="s">
        <v>1045</v>
      </c>
      <c r="Y78" s="56" t="s">
        <v>223</v>
      </c>
      <c r="Z78" s="56" t="s">
        <v>3</v>
      </c>
      <c r="AA78" s="2">
        <v>2976</v>
      </c>
      <c r="AB78" s="2">
        <v>3073</v>
      </c>
      <c r="AC78" s="2">
        <v>3116</v>
      </c>
      <c r="AD78" s="2">
        <v>3792</v>
      </c>
      <c r="AE78" s="2">
        <v>4379</v>
      </c>
      <c r="AF78" s="2">
        <v>4688</v>
      </c>
      <c r="AG78" s="2">
        <v>4966</v>
      </c>
      <c r="AH78" s="2">
        <v>4864</v>
      </c>
      <c r="AI78" s="2">
        <v>5209</v>
      </c>
      <c r="AJ78" s="2">
        <v>5318</v>
      </c>
      <c r="AK78" s="2">
        <v>5551</v>
      </c>
      <c r="AL78" s="2">
        <v>5711</v>
      </c>
      <c r="AM78" s="2">
        <v>6129</v>
      </c>
      <c r="AN78" s="2">
        <v>6573</v>
      </c>
      <c r="AO78" s="2">
        <v>6647</v>
      </c>
      <c r="AP78" s="2">
        <v>7275</v>
      </c>
      <c r="AQ78" s="2">
        <v>7900</v>
      </c>
    </row>
    <row r="79" spans="1:43">
      <c r="A79" s="56" t="s">
        <v>1046</v>
      </c>
      <c r="B79" s="56" t="s">
        <v>289</v>
      </c>
      <c r="C79" s="56" t="s">
        <v>3</v>
      </c>
      <c r="D79" s="2">
        <v>0</v>
      </c>
      <c r="E79" s="2">
        <v>0</v>
      </c>
      <c r="F79" s="2">
        <v>0</v>
      </c>
      <c r="G79" s="2">
        <v>0</v>
      </c>
      <c r="H79" s="2">
        <v>0</v>
      </c>
      <c r="I79" s="2">
        <v>0</v>
      </c>
      <c r="J79" s="2">
        <v>0</v>
      </c>
      <c r="K79" s="2">
        <v>0</v>
      </c>
      <c r="L79" s="2">
        <v>0</v>
      </c>
      <c r="M79" s="2">
        <v>0</v>
      </c>
      <c r="N79" s="2">
        <v>0</v>
      </c>
      <c r="O79" s="2">
        <v>0</v>
      </c>
      <c r="P79" s="2">
        <v>0</v>
      </c>
      <c r="Q79" s="2">
        <v>0</v>
      </c>
      <c r="R79" s="2">
        <v>0</v>
      </c>
      <c r="S79" s="2">
        <v>0</v>
      </c>
      <c r="T79" s="2">
        <v>0</v>
      </c>
      <c r="X79" s="56" t="s">
        <v>1046</v>
      </c>
      <c r="Y79" s="56" t="s">
        <v>289</v>
      </c>
      <c r="Z79" s="56" t="s">
        <v>3</v>
      </c>
      <c r="AA79" s="2">
        <v>622</v>
      </c>
      <c r="AB79" s="2">
        <v>670</v>
      </c>
      <c r="AC79" s="2">
        <v>633</v>
      </c>
      <c r="AD79" s="2">
        <v>597</v>
      </c>
      <c r="AE79" s="2">
        <v>590</v>
      </c>
      <c r="AF79" s="2">
        <v>610</v>
      </c>
      <c r="AG79" s="2">
        <v>620</v>
      </c>
      <c r="AH79" s="2">
        <v>584</v>
      </c>
      <c r="AI79" s="2">
        <v>572</v>
      </c>
      <c r="AJ79" s="2">
        <v>642</v>
      </c>
      <c r="AK79" s="2">
        <v>641</v>
      </c>
      <c r="AL79" s="2">
        <v>618</v>
      </c>
      <c r="AM79" s="2">
        <v>631</v>
      </c>
      <c r="AN79" s="2">
        <v>644</v>
      </c>
      <c r="AO79" s="2">
        <v>649</v>
      </c>
      <c r="AP79" s="2">
        <v>664</v>
      </c>
      <c r="AQ79" s="2">
        <v>636</v>
      </c>
    </row>
    <row r="80" spans="1:43">
      <c r="A80" s="56" t="s">
        <v>1047</v>
      </c>
      <c r="B80" s="56" t="s">
        <v>417</v>
      </c>
      <c r="C80" s="56" t="s">
        <v>3</v>
      </c>
      <c r="D80" s="2">
        <v>0</v>
      </c>
      <c r="E80" s="2">
        <v>0</v>
      </c>
      <c r="F80" s="2">
        <v>0</v>
      </c>
      <c r="G80" s="2">
        <v>0</v>
      </c>
      <c r="H80" s="2">
        <v>0</v>
      </c>
      <c r="I80" s="2">
        <v>0</v>
      </c>
      <c r="J80" s="2">
        <v>0</v>
      </c>
      <c r="K80" s="2">
        <v>14</v>
      </c>
      <c r="L80" s="2">
        <v>10</v>
      </c>
      <c r="M80" s="2">
        <v>12</v>
      </c>
      <c r="N80" s="2">
        <v>20</v>
      </c>
      <c r="O80" s="2">
        <v>13</v>
      </c>
      <c r="P80" s="2">
        <v>10</v>
      </c>
      <c r="Q80" s="2">
        <v>9</v>
      </c>
      <c r="R80" s="2">
        <v>8</v>
      </c>
      <c r="S80" s="2">
        <v>9</v>
      </c>
      <c r="T80" s="2">
        <v>9</v>
      </c>
      <c r="X80" s="56" t="s">
        <v>1047</v>
      </c>
      <c r="Y80" s="56" t="s">
        <v>417</v>
      </c>
      <c r="Z80" s="56" t="s">
        <v>3</v>
      </c>
      <c r="AA80" s="2">
        <v>168</v>
      </c>
      <c r="AB80" s="2">
        <v>154</v>
      </c>
      <c r="AC80" s="2">
        <v>155</v>
      </c>
      <c r="AD80" s="2">
        <v>157</v>
      </c>
      <c r="AE80" s="2">
        <v>159</v>
      </c>
      <c r="AF80" s="2">
        <v>165</v>
      </c>
      <c r="AG80" s="2">
        <v>170</v>
      </c>
      <c r="AH80" s="2">
        <v>167</v>
      </c>
      <c r="AI80" s="2">
        <v>177</v>
      </c>
      <c r="AJ80" s="2">
        <v>194</v>
      </c>
      <c r="AK80" s="2">
        <v>205</v>
      </c>
      <c r="AL80" s="2">
        <v>219</v>
      </c>
      <c r="AM80" s="2">
        <v>183</v>
      </c>
      <c r="AN80" s="2">
        <v>187</v>
      </c>
      <c r="AO80" s="2">
        <v>195</v>
      </c>
      <c r="AP80" s="2">
        <v>156</v>
      </c>
      <c r="AQ80" s="2">
        <v>134</v>
      </c>
    </row>
    <row r="81" spans="1:43">
      <c r="A81" s="56" t="s">
        <v>1048</v>
      </c>
      <c r="B81" s="56" t="s">
        <v>84</v>
      </c>
      <c r="C81" s="56" t="s">
        <v>3</v>
      </c>
      <c r="D81" s="2">
        <v>0</v>
      </c>
      <c r="E81" s="2">
        <v>0</v>
      </c>
      <c r="F81" s="2">
        <v>0</v>
      </c>
      <c r="G81" s="2">
        <v>0</v>
      </c>
      <c r="H81" s="2">
        <v>0</v>
      </c>
      <c r="I81" s="2">
        <v>0</v>
      </c>
      <c r="J81" s="2">
        <v>0</v>
      </c>
      <c r="K81" s="2">
        <v>0</v>
      </c>
      <c r="L81" s="2">
        <v>0</v>
      </c>
      <c r="M81" s="2">
        <v>0</v>
      </c>
      <c r="N81" s="2">
        <v>0</v>
      </c>
      <c r="O81" s="2">
        <v>0</v>
      </c>
      <c r="P81" s="2">
        <v>3</v>
      </c>
      <c r="Q81" s="2">
        <v>11</v>
      </c>
      <c r="R81" s="2">
        <v>0</v>
      </c>
      <c r="S81" s="2">
        <v>0</v>
      </c>
      <c r="T81" s="2">
        <v>0</v>
      </c>
      <c r="X81" s="56" t="s">
        <v>1048</v>
      </c>
      <c r="Y81" s="56" t="s">
        <v>84</v>
      </c>
      <c r="Z81" s="56" t="s">
        <v>3</v>
      </c>
      <c r="AA81" s="2">
        <v>902</v>
      </c>
      <c r="AB81" s="2">
        <v>770</v>
      </c>
      <c r="AC81" s="2">
        <v>703</v>
      </c>
      <c r="AD81" s="2">
        <v>711</v>
      </c>
      <c r="AE81" s="2">
        <v>758</v>
      </c>
      <c r="AF81" s="2">
        <v>725</v>
      </c>
      <c r="AG81" s="2">
        <v>778</v>
      </c>
      <c r="AH81" s="2">
        <v>766</v>
      </c>
      <c r="AI81" s="2">
        <v>790</v>
      </c>
      <c r="AJ81" s="2">
        <v>878</v>
      </c>
      <c r="AK81" s="2">
        <v>803</v>
      </c>
      <c r="AL81" s="2">
        <v>805</v>
      </c>
      <c r="AM81" s="2">
        <v>840</v>
      </c>
      <c r="AN81" s="2">
        <v>881</v>
      </c>
      <c r="AO81" s="2">
        <v>866</v>
      </c>
      <c r="AP81" s="2">
        <v>884</v>
      </c>
      <c r="AQ81" s="2">
        <v>885</v>
      </c>
    </row>
    <row r="82" spans="1:43">
      <c r="A82" s="56" t="s">
        <v>1049</v>
      </c>
      <c r="B82" s="56" t="s">
        <v>863</v>
      </c>
      <c r="C82" s="56" t="s">
        <v>3</v>
      </c>
      <c r="D82" s="2">
        <v>0</v>
      </c>
      <c r="E82" s="2">
        <v>0</v>
      </c>
      <c r="F82" s="2">
        <v>0</v>
      </c>
      <c r="G82" s="2">
        <v>0</v>
      </c>
      <c r="H82" s="2">
        <v>0</v>
      </c>
      <c r="I82" s="2">
        <v>0</v>
      </c>
      <c r="J82" s="2">
        <v>0</v>
      </c>
      <c r="K82" s="2">
        <v>0</v>
      </c>
      <c r="L82" s="2">
        <v>0</v>
      </c>
      <c r="M82" s="2">
        <v>0</v>
      </c>
      <c r="N82" s="2">
        <v>0</v>
      </c>
      <c r="O82" s="2">
        <v>0</v>
      </c>
      <c r="P82" s="2">
        <v>0</v>
      </c>
      <c r="Q82" s="2">
        <v>0</v>
      </c>
      <c r="R82" s="2">
        <v>0</v>
      </c>
      <c r="S82" s="2">
        <v>0</v>
      </c>
      <c r="T82" s="2">
        <v>0</v>
      </c>
      <c r="X82" s="56" t="s">
        <v>1049</v>
      </c>
      <c r="Y82" s="56" t="s">
        <v>863</v>
      </c>
      <c r="Z82" s="56" t="s">
        <v>3</v>
      </c>
      <c r="AA82" s="2">
        <v>369</v>
      </c>
      <c r="AB82" s="2">
        <v>430</v>
      </c>
      <c r="AC82" s="2">
        <v>454</v>
      </c>
      <c r="AD82" s="2">
        <v>376</v>
      </c>
      <c r="AE82" s="2">
        <v>274</v>
      </c>
      <c r="AF82" s="2">
        <v>294</v>
      </c>
      <c r="AG82" s="2">
        <v>274</v>
      </c>
      <c r="AH82" s="2">
        <v>268</v>
      </c>
      <c r="AI82" s="2">
        <v>251</v>
      </c>
      <c r="AJ82" s="2">
        <v>261</v>
      </c>
      <c r="AK82" s="2">
        <v>274</v>
      </c>
      <c r="AL82" s="2">
        <v>349</v>
      </c>
      <c r="AM82" s="2">
        <v>325</v>
      </c>
      <c r="AN82" s="2">
        <v>358</v>
      </c>
      <c r="AO82" s="2">
        <v>373</v>
      </c>
      <c r="AP82" s="2">
        <v>401</v>
      </c>
      <c r="AQ82" s="2">
        <v>423</v>
      </c>
    </row>
    <row r="83" spans="1:43">
      <c r="A83" s="56" t="s">
        <v>1050</v>
      </c>
      <c r="B83" s="56" t="s">
        <v>864</v>
      </c>
      <c r="C83" s="56" t="s">
        <v>3</v>
      </c>
      <c r="D83" s="2">
        <v>0</v>
      </c>
      <c r="E83" s="2">
        <v>0</v>
      </c>
      <c r="F83" s="2">
        <v>0</v>
      </c>
      <c r="G83" s="2">
        <v>0</v>
      </c>
      <c r="H83" s="2">
        <v>0</v>
      </c>
      <c r="I83" s="2">
        <v>0</v>
      </c>
      <c r="J83" s="2">
        <v>0</v>
      </c>
      <c r="K83" s="2">
        <v>0</v>
      </c>
      <c r="L83" s="2">
        <v>0</v>
      </c>
      <c r="M83" s="2">
        <v>0</v>
      </c>
      <c r="N83" s="2">
        <v>0</v>
      </c>
      <c r="O83" s="2">
        <v>0</v>
      </c>
      <c r="P83" s="2">
        <v>0</v>
      </c>
      <c r="Q83" s="2">
        <v>0</v>
      </c>
      <c r="R83" s="2">
        <v>0</v>
      </c>
      <c r="S83" s="2">
        <v>0</v>
      </c>
      <c r="T83" s="2">
        <v>0</v>
      </c>
      <c r="X83" s="56" t="s">
        <v>1050</v>
      </c>
      <c r="Y83" s="56" t="s">
        <v>864</v>
      </c>
      <c r="Z83" s="56" t="s">
        <v>3</v>
      </c>
      <c r="AA83" s="2">
        <v>66</v>
      </c>
      <c r="AB83" s="2">
        <v>65</v>
      </c>
      <c r="AC83" s="2">
        <v>68</v>
      </c>
      <c r="AD83" s="2">
        <v>67</v>
      </c>
      <c r="AE83" s="2">
        <v>68</v>
      </c>
      <c r="AF83" s="2">
        <v>70</v>
      </c>
      <c r="AG83" s="2">
        <v>68</v>
      </c>
      <c r="AH83" s="2">
        <v>65</v>
      </c>
      <c r="AI83" s="2">
        <v>70</v>
      </c>
      <c r="AJ83" s="2">
        <v>71</v>
      </c>
      <c r="AK83" s="2">
        <v>72</v>
      </c>
      <c r="AL83" s="2">
        <v>74</v>
      </c>
      <c r="AM83" s="2">
        <v>86</v>
      </c>
      <c r="AN83" s="2">
        <v>80</v>
      </c>
      <c r="AO83" s="2">
        <v>79</v>
      </c>
      <c r="AP83" s="2">
        <v>83</v>
      </c>
      <c r="AQ83" s="2">
        <v>80</v>
      </c>
    </row>
    <row r="84" spans="1:43">
      <c r="A84" s="56" t="s">
        <v>1051</v>
      </c>
      <c r="B84" s="56" t="s">
        <v>865</v>
      </c>
      <c r="C84" s="56" t="s">
        <v>3</v>
      </c>
      <c r="D84" s="2">
        <v>0</v>
      </c>
      <c r="E84" s="2">
        <v>0</v>
      </c>
      <c r="F84" s="2">
        <v>0</v>
      </c>
      <c r="G84" s="2">
        <v>0</v>
      </c>
      <c r="H84" s="2">
        <v>0</v>
      </c>
      <c r="I84" s="2">
        <v>0</v>
      </c>
      <c r="J84" s="2">
        <v>0</v>
      </c>
      <c r="K84" s="2">
        <v>0</v>
      </c>
      <c r="L84" s="2">
        <v>0</v>
      </c>
      <c r="M84" s="2">
        <v>0</v>
      </c>
      <c r="N84" s="2">
        <v>0</v>
      </c>
      <c r="O84" s="2">
        <v>0</v>
      </c>
      <c r="P84" s="2">
        <v>0</v>
      </c>
      <c r="Q84" s="2">
        <v>0</v>
      </c>
      <c r="R84" s="2">
        <v>0</v>
      </c>
      <c r="S84" s="2">
        <v>0</v>
      </c>
      <c r="T84" s="2">
        <v>0</v>
      </c>
      <c r="X84" s="56" t="s">
        <v>1051</v>
      </c>
      <c r="Y84" s="56" t="s">
        <v>865</v>
      </c>
      <c r="Z84" s="56" t="s">
        <v>3</v>
      </c>
      <c r="AA84" s="2">
        <v>15</v>
      </c>
      <c r="AB84" s="2">
        <v>11</v>
      </c>
      <c r="AC84" s="2">
        <v>6</v>
      </c>
      <c r="AD84" s="2">
        <v>9</v>
      </c>
      <c r="AE84" s="2">
        <v>40</v>
      </c>
      <c r="AF84" s="2">
        <v>57</v>
      </c>
      <c r="AG84" s="2">
        <v>75</v>
      </c>
      <c r="AH84" s="2">
        <v>89</v>
      </c>
      <c r="AI84" s="2">
        <v>103</v>
      </c>
      <c r="AJ84" s="2">
        <v>101</v>
      </c>
      <c r="AK84" s="2">
        <v>99</v>
      </c>
      <c r="AL84" s="2">
        <v>129</v>
      </c>
      <c r="AM84" s="2">
        <v>136</v>
      </c>
      <c r="AN84" s="2">
        <v>142</v>
      </c>
      <c r="AO84" s="2">
        <v>156</v>
      </c>
      <c r="AP84" s="2">
        <v>154</v>
      </c>
      <c r="AQ84" s="2">
        <v>171</v>
      </c>
    </row>
    <row r="85" spans="1:43">
      <c r="A85" s="56" t="s">
        <v>1052</v>
      </c>
      <c r="B85" s="56" t="s">
        <v>866</v>
      </c>
      <c r="C85" s="56" t="s">
        <v>3</v>
      </c>
      <c r="D85" s="2">
        <v>0</v>
      </c>
      <c r="E85" s="2">
        <v>0</v>
      </c>
      <c r="F85" s="2">
        <v>0</v>
      </c>
      <c r="G85" s="2">
        <v>0</v>
      </c>
      <c r="H85" s="2">
        <v>0</v>
      </c>
      <c r="I85" s="2">
        <v>0</v>
      </c>
      <c r="J85" s="2">
        <v>0</v>
      </c>
      <c r="K85" s="2">
        <v>0</v>
      </c>
      <c r="L85" s="2">
        <v>0</v>
      </c>
      <c r="M85" s="2">
        <v>0</v>
      </c>
      <c r="N85" s="2">
        <v>0</v>
      </c>
      <c r="O85" s="2">
        <v>0</v>
      </c>
      <c r="P85" s="2">
        <v>0</v>
      </c>
      <c r="Q85" s="2">
        <v>0</v>
      </c>
      <c r="R85" s="2">
        <v>0</v>
      </c>
      <c r="S85" s="2">
        <v>0</v>
      </c>
      <c r="T85" s="2">
        <v>0</v>
      </c>
      <c r="X85" s="56" t="s">
        <v>1052</v>
      </c>
      <c r="Y85" s="56" t="s">
        <v>866</v>
      </c>
      <c r="Z85" s="56" t="s">
        <v>3</v>
      </c>
      <c r="AA85" s="2">
        <v>244</v>
      </c>
      <c r="AB85" s="2">
        <v>170</v>
      </c>
      <c r="AC85" s="2">
        <v>160</v>
      </c>
      <c r="AD85" s="2">
        <v>156</v>
      </c>
      <c r="AE85" s="2">
        <v>137</v>
      </c>
      <c r="AF85" s="2">
        <v>167</v>
      </c>
      <c r="AG85" s="2">
        <v>175</v>
      </c>
      <c r="AH85" s="2">
        <v>168</v>
      </c>
      <c r="AI85" s="2">
        <v>176</v>
      </c>
      <c r="AJ85" s="2">
        <v>189</v>
      </c>
      <c r="AK85" s="2">
        <v>195</v>
      </c>
      <c r="AL85" s="2">
        <v>192</v>
      </c>
      <c r="AM85" s="2">
        <v>198</v>
      </c>
      <c r="AN85" s="2">
        <v>194</v>
      </c>
      <c r="AO85" s="2">
        <v>192</v>
      </c>
      <c r="AP85" s="2">
        <v>201</v>
      </c>
      <c r="AQ85" s="2">
        <v>194</v>
      </c>
    </row>
    <row r="86" spans="1:43">
      <c r="A86" s="56" t="s">
        <v>1053</v>
      </c>
      <c r="B86" s="56" t="s">
        <v>47</v>
      </c>
      <c r="C86" s="56" t="s">
        <v>3</v>
      </c>
      <c r="D86" s="2">
        <v>18</v>
      </c>
      <c r="E86" s="2">
        <v>15</v>
      </c>
      <c r="F86" s="2">
        <v>13</v>
      </c>
      <c r="G86" s="2">
        <v>12</v>
      </c>
      <c r="H86" s="2">
        <v>16</v>
      </c>
      <c r="I86" s="2">
        <v>14</v>
      </c>
      <c r="J86" s="2">
        <v>26</v>
      </c>
      <c r="K86" s="2">
        <v>23</v>
      </c>
      <c r="L86" s="2">
        <v>24</v>
      </c>
      <c r="M86" s="2">
        <v>24</v>
      </c>
      <c r="N86" s="2">
        <v>21</v>
      </c>
      <c r="O86" s="2">
        <v>20</v>
      </c>
      <c r="P86" s="2">
        <v>17</v>
      </c>
      <c r="Q86" s="2">
        <v>19</v>
      </c>
      <c r="R86" s="2">
        <v>13</v>
      </c>
      <c r="S86" s="2">
        <v>19</v>
      </c>
      <c r="T86" s="2">
        <v>24</v>
      </c>
      <c r="X86" s="56" t="s">
        <v>1053</v>
      </c>
      <c r="Y86" s="56" t="s">
        <v>47</v>
      </c>
      <c r="Z86" s="56" t="s">
        <v>3</v>
      </c>
      <c r="AA86" s="2">
        <v>5213</v>
      </c>
      <c r="AB86" s="2">
        <v>4759</v>
      </c>
      <c r="AC86" s="2">
        <v>4796</v>
      </c>
      <c r="AD86" s="2">
        <v>5611</v>
      </c>
      <c r="AE86" s="2">
        <v>5602</v>
      </c>
      <c r="AF86" s="2">
        <v>5918</v>
      </c>
      <c r="AG86" s="2">
        <v>5835</v>
      </c>
      <c r="AH86" s="2">
        <v>5626</v>
      </c>
      <c r="AI86" s="2">
        <v>5695</v>
      </c>
      <c r="AJ86" s="2">
        <v>5534</v>
      </c>
      <c r="AK86" s="2">
        <v>5510</v>
      </c>
      <c r="AL86" s="2">
        <v>5429</v>
      </c>
      <c r="AM86" s="2">
        <v>5377</v>
      </c>
      <c r="AN86" s="2">
        <v>5308</v>
      </c>
      <c r="AO86" s="2">
        <v>5219</v>
      </c>
      <c r="AP86" s="2">
        <v>5223</v>
      </c>
      <c r="AQ86" s="2">
        <v>5296</v>
      </c>
    </row>
    <row r="87" spans="1:43">
      <c r="A87" s="56" t="s">
        <v>1054</v>
      </c>
      <c r="B87" s="56" t="s">
        <v>192</v>
      </c>
      <c r="C87" s="56" t="s">
        <v>3</v>
      </c>
      <c r="D87" s="2">
        <v>129</v>
      </c>
      <c r="E87" s="2">
        <v>105</v>
      </c>
      <c r="F87" s="2">
        <v>86</v>
      </c>
      <c r="G87" s="2">
        <v>94</v>
      </c>
      <c r="H87" s="2">
        <v>101</v>
      </c>
      <c r="I87" s="2">
        <v>96</v>
      </c>
      <c r="J87" s="2">
        <v>89</v>
      </c>
      <c r="K87" s="2">
        <v>42</v>
      </c>
      <c r="L87" s="2">
        <v>42</v>
      </c>
      <c r="M87" s="2">
        <v>47</v>
      </c>
      <c r="N87" s="2">
        <v>40</v>
      </c>
      <c r="O87" s="2">
        <v>46</v>
      </c>
      <c r="P87" s="2">
        <v>43</v>
      </c>
      <c r="Q87" s="2">
        <v>40</v>
      </c>
      <c r="R87" s="2">
        <v>39</v>
      </c>
      <c r="S87" s="2">
        <v>36</v>
      </c>
      <c r="T87" s="2">
        <v>28</v>
      </c>
      <c r="X87" s="56" t="s">
        <v>1054</v>
      </c>
      <c r="Y87" s="56" t="s">
        <v>192</v>
      </c>
      <c r="Z87" s="56" t="s">
        <v>3</v>
      </c>
      <c r="AA87" s="2">
        <v>899</v>
      </c>
      <c r="AB87" s="2">
        <v>818</v>
      </c>
      <c r="AC87" s="2">
        <v>763</v>
      </c>
      <c r="AD87" s="2">
        <v>788</v>
      </c>
      <c r="AE87" s="2">
        <v>786</v>
      </c>
      <c r="AF87" s="2">
        <v>759</v>
      </c>
      <c r="AG87" s="2">
        <v>757</v>
      </c>
      <c r="AH87" s="2">
        <v>676</v>
      </c>
      <c r="AI87" s="2">
        <v>717</v>
      </c>
      <c r="AJ87" s="2">
        <v>745</v>
      </c>
      <c r="AK87" s="2">
        <v>829</v>
      </c>
      <c r="AL87" s="2">
        <v>862</v>
      </c>
      <c r="AM87" s="2">
        <v>900</v>
      </c>
      <c r="AN87" s="2">
        <v>831</v>
      </c>
      <c r="AO87" s="2">
        <v>858</v>
      </c>
      <c r="AP87" s="2">
        <v>833</v>
      </c>
      <c r="AQ87" s="2">
        <v>832</v>
      </c>
    </row>
    <row r="88" spans="1:43">
      <c r="A88" s="56" t="s">
        <v>1055</v>
      </c>
      <c r="B88" s="56" t="s">
        <v>181</v>
      </c>
      <c r="C88" s="56" t="s">
        <v>3</v>
      </c>
      <c r="D88" s="2">
        <v>35</v>
      </c>
      <c r="E88" s="2">
        <v>34</v>
      </c>
      <c r="F88" s="2">
        <v>34</v>
      </c>
      <c r="G88" s="2">
        <v>36</v>
      </c>
      <c r="H88" s="2">
        <v>31</v>
      </c>
      <c r="I88" s="2">
        <v>33</v>
      </c>
      <c r="J88" s="2">
        <v>31</v>
      </c>
      <c r="K88" s="2">
        <v>31</v>
      </c>
      <c r="L88" s="2">
        <v>27</v>
      </c>
      <c r="M88" s="2">
        <v>27</v>
      </c>
      <c r="N88" s="2">
        <v>28</v>
      </c>
      <c r="O88" s="2">
        <v>30</v>
      </c>
      <c r="P88" s="2">
        <v>35</v>
      </c>
      <c r="Q88" s="2">
        <v>42</v>
      </c>
      <c r="R88" s="2">
        <v>41</v>
      </c>
      <c r="S88" s="2">
        <v>40</v>
      </c>
      <c r="T88" s="2">
        <v>43</v>
      </c>
      <c r="X88" s="56" t="s">
        <v>1055</v>
      </c>
      <c r="Y88" s="56" t="s">
        <v>181</v>
      </c>
      <c r="Z88" s="56" t="s">
        <v>3</v>
      </c>
      <c r="AA88" s="2">
        <v>642</v>
      </c>
      <c r="AB88" s="2">
        <v>639</v>
      </c>
      <c r="AC88" s="2">
        <v>630</v>
      </c>
      <c r="AD88" s="2">
        <v>722</v>
      </c>
      <c r="AE88" s="2">
        <v>652</v>
      </c>
      <c r="AF88" s="2">
        <v>619</v>
      </c>
      <c r="AG88" s="2">
        <v>582</v>
      </c>
      <c r="AH88" s="2">
        <v>589</v>
      </c>
      <c r="AI88" s="2">
        <v>602</v>
      </c>
      <c r="AJ88" s="2">
        <v>585</v>
      </c>
      <c r="AK88" s="2">
        <v>523</v>
      </c>
      <c r="AL88" s="2">
        <v>546</v>
      </c>
      <c r="AM88" s="2">
        <v>559</v>
      </c>
      <c r="AN88" s="2">
        <v>557</v>
      </c>
      <c r="AO88" s="2">
        <v>592</v>
      </c>
      <c r="AP88" s="2">
        <v>656</v>
      </c>
      <c r="AQ88" s="2">
        <v>681</v>
      </c>
    </row>
    <row r="89" spans="1:43">
      <c r="A89" s="56" t="s">
        <v>1056</v>
      </c>
      <c r="B89" s="56" t="s">
        <v>867</v>
      </c>
      <c r="C89" s="56" t="s">
        <v>3</v>
      </c>
      <c r="D89" s="2">
        <v>0</v>
      </c>
      <c r="E89" s="2">
        <v>0</v>
      </c>
      <c r="F89" s="2">
        <v>0</v>
      </c>
      <c r="G89" s="2">
        <v>0</v>
      </c>
      <c r="H89" s="2">
        <v>0</v>
      </c>
      <c r="I89" s="2">
        <v>0</v>
      </c>
      <c r="J89" s="2">
        <v>0</v>
      </c>
      <c r="K89" s="2">
        <v>0</v>
      </c>
      <c r="L89" s="2">
        <v>0</v>
      </c>
      <c r="M89" s="2">
        <v>0</v>
      </c>
      <c r="N89" s="2">
        <v>0</v>
      </c>
      <c r="O89" s="2">
        <v>0</v>
      </c>
      <c r="P89" s="2">
        <v>0</v>
      </c>
      <c r="Q89" s="2">
        <v>0</v>
      </c>
      <c r="R89" s="2">
        <v>0</v>
      </c>
      <c r="S89" s="2">
        <v>0</v>
      </c>
      <c r="T89" s="2">
        <v>0</v>
      </c>
      <c r="X89" s="56" t="s">
        <v>1056</v>
      </c>
      <c r="Y89" s="56" t="s">
        <v>867</v>
      </c>
      <c r="Z89" s="56" t="s">
        <v>3</v>
      </c>
      <c r="AA89" s="2">
        <v>59</v>
      </c>
      <c r="AB89" s="2">
        <v>74</v>
      </c>
      <c r="AC89" s="2">
        <v>79</v>
      </c>
      <c r="AD89" s="2">
        <v>61</v>
      </c>
      <c r="AE89" s="2">
        <v>53</v>
      </c>
      <c r="AF89" s="2">
        <v>46</v>
      </c>
      <c r="AG89" s="2">
        <v>46</v>
      </c>
      <c r="AH89" s="2">
        <v>43</v>
      </c>
      <c r="AI89" s="2">
        <v>38</v>
      </c>
      <c r="AJ89" s="2">
        <v>35</v>
      </c>
      <c r="AK89" s="2">
        <v>34</v>
      </c>
      <c r="AL89" s="2">
        <v>31</v>
      </c>
      <c r="AM89" s="2">
        <v>32</v>
      </c>
      <c r="AN89" s="2">
        <v>29</v>
      </c>
      <c r="AO89" s="2">
        <v>29</v>
      </c>
      <c r="AP89" s="2">
        <v>54</v>
      </c>
      <c r="AQ89" s="2">
        <v>55</v>
      </c>
    </row>
    <row r="90" spans="1:43">
      <c r="A90" s="56" t="s">
        <v>1057</v>
      </c>
      <c r="B90" s="56" t="s">
        <v>81</v>
      </c>
      <c r="C90" s="56" t="s">
        <v>3</v>
      </c>
      <c r="D90" s="2">
        <v>274</v>
      </c>
      <c r="E90" s="2">
        <v>264</v>
      </c>
      <c r="F90" s="2">
        <v>301</v>
      </c>
      <c r="G90" s="2">
        <v>301</v>
      </c>
      <c r="H90" s="2">
        <v>293</v>
      </c>
      <c r="I90" s="2">
        <v>319</v>
      </c>
      <c r="J90" s="2">
        <v>333</v>
      </c>
      <c r="K90" s="2">
        <v>307</v>
      </c>
      <c r="L90" s="2">
        <v>291</v>
      </c>
      <c r="M90" s="2">
        <v>349</v>
      </c>
      <c r="N90" s="2">
        <v>365</v>
      </c>
      <c r="O90" s="2">
        <v>372</v>
      </c>
      <c r="P90" s="2">
        <v>391</v>
      </c>
      <c r="Q90" s="2">
        <v>403</v>
      </c>
      <c r="R90" s="2">
        <v>437</v>
      </c>
      <c r="S90" s="2">
        <v>452</v>
      </c>
      <c r="T90" s="2">
        <v>459</v>
      </c>
      <c r="X90" s="56" t="s">
        <v>1057</v>
      </c>
      <c r="Y90" s="56" t="s">
        <v>81</v>
      </c>
      <c r="Z90" s="56" t="s">
        <v>3</v>
      </c>
      <c r="AA90" s="2">
        <v>8552</v>
      </c>
      <c r="AB90" s="2">
        <v>8021</v>
      </c>
      <c r="AC90" s="2">
        <v>8158</v>
      </c>
      <c r="AD90" s="2">
        <v>7901</v>
      </c>
      <c r="AE90" s="2">
        <v>7792</v>
      </c>
      <c r="AF90" s="2">
        <v>7876</v>
      </c>
      <c r="AG90" s="2">
        <v>8055</v>
      </c>
      <c r="AH90" s="2">
        <v>7800</v>
      </c>
      <c r="AI90" s="2">
        <v>7733</v>
      </c>
      <c r="AJ90" s="2">
        <v>7728</v>
      </c>
      <c r="AK90" s="2">
        <v>7545</v>
      </c>
      <c r="AL90" s="2">
        <v>7392</v>
      </c>
      <c r="AM90" s="2">
        <v>7226</v>
      </c>
      <c r="AN90" s="2">
        <v>7800</v>
      </c>
      <c r="AO90" s="2">
        <v>7928</v>
      </c>
      <c r="AP90" s="2">
        <v>8268</v>
      </c>
      <c r="AQ90" s="2">
        <v>8338</v>
      </c>
    </row>
    <row r="91" spans="1:43">
      <c r="A91" s="56" t="s">
        <v>1058</v>
      </c>
      <c r="B91" s="56" t="s">
        <v>648</v>
      </c>
      <c r="C91" s="56" t="s">
        <v>3</v>
      </c>
      <c r="D91" s="2">
        <v>0</v>
      </c>
      <c r="E91" s="2">
        <v>0</v>
      </c>
      <c r="F91" s="2">
        <v>0</v>
      </c>
      <c r="G91" s="2">
        <v>0</v>
      </c>
      <c r="H91" s="2">
        <v>0</v>
      </c>
      <c r="I91" s="2">
        <v>0</v>
      </c>
      <c r="J91" s="2">
        <v>0</v>
      </c>
      <c r="K91" s="2">
        <v>0</v>
      </c>
      <c r="L91" s="2">
        <v>0</v>
      </c>
      <c r="M91" s="2">
        <v>0</v>
      </c>
      <c r="N91" s="2">
        <v>0</v>
      </c>
      <c r="O91" s="2">
        <v>0</v>
      </c>
      <c r="P91" s="2">
        <v>0</v>
      </c>
      <c r="Q91" s="2">
        <v>0</v>
      </c>
      <c r="R91" s="2">
        <v>0</v>
      </c>
      <c r="S91" s="2">
        <v>0</v>
      </c>
      <c r="T91" s="2">
        <v>0</v>
      </c>
      <c r="X91" s="56" t="s">
        <v>1058</v>
      </c>
      <c r="Y91" s="56" t="s">
        <v>648</v>
      </c>
      <c r="Z91" s="56" t="s">
        <v>3</v>
      </c>
      <c r="AA91" s="2">
        <v>375</v>
      </c>
      <c r="AB91" s="2">
        <v>317</v>
      </c>
      <c r="AC91" s="2">
        <v>375</v>
      </c>
      <c r="AD91" s="2">
        <v>371</v>
      </c>
      <c r="AE91" s="2">
        <v>366</v>
      </c>
      <c r="AF91" s="2">
        <v>315</v>
      </c>
      <c r="AG91" s="2">
        <v>295</v>
      </c>
      <c r="AH91" s="2">
        <v>342</v>
      </c>
      <c r="AI91" s="2">
        <v>344</v>
      </c>
      <c r="AJ91" s="2">
        <v>327</v>
      </c>
      <c r="AK91" s="2">
        <v>345</v>
      </c>
      <c r="AL91" s="2">
        <v>136</v>
      </c>
      <c r="AM91" s="2">
        <v>165</v>
      </c>
      <c r="AN91" s="2">
        <v>174</v>
      </c>
      <c r="AO91" s="2">
        <v>156</v>
      </c>
      <c r="AP91" s="2">
        <v>163</v>
      </c>
      <c r="AQ91" s="2">
        <v>111</v>
      </c>
    </row>
    <row r="92" spans="1:43">
      <c r="A92" s="56" t="s">
        <v>1059</v>
      </c>
      <c r="B92" s="56" t="s">
        <v>868</v>
      </c>
      <c r="C92" s="56" t="s">
        <v>3</v>
      </c>
      <c r="D92" s="2">
        <v>0</v>
      </c>
      <c r="E92" s="2">
        <v>0</v>
      </c>
      <c r="F92" s="2">
        <v>0</v>
      </c>
      <c r="G92" s="2">
        <v>0</v>
      </c>
      <c r="H92" s="2">
        <v>0</v>
      </c>
      <c r="I92" s="2">
        <v>0</v>
      </c>
      <c r="J92" s="2">
        <v>0</v>
      </c>
      <c r="K92" s="2">
        <v>0</v>
      </c>
      <c r="L92" s="2">
        <v>0</v>
      </c>
      <c r="M92" s="2">
        <v>0</v>
      </c>
      <c r="N92" s="2">
        <v>0</v>
      </c>
      <c r="O92" s="2">
        <v>0</v>
      </c>
      <c r="P92" s="2">
        <v>0</v>
      </c>
      <c r="Q92" s="2">
        <v>0</v>
      </c>
      <c r="R92" s="2">
        <v>0</v>
      </c>
      <c r="S92" s="2">
        <v>0</v>
      </c>
      <c r="T92" s="2">
        <v>0</v>
      </c>
      <c r="X92" s="56" t="s">
        <v>1059</v>
      </c>
      <c r="Y92" s="56" t="s">
        <v>868</v>
      </c>
      <c r="Z92" s="56" t="s">
        <v>3</v>
      </c>
      <c r="AA92" s="2">
        <v>13</v>
      </c>
      <c r="AB92" s="2">
        <v>4</v>
      </c>
      <c r="AC92" s="2">
        <v>4</v>
      </c>
      <c r="AD92" s="2">
        <v>7</v>
      </c>
      <c r="AE92" s="2">
        <v>3</v>
      </c>
      <c r="AF92" s="2">
        <v>3</v>
      </c>
      <c r="AG92" s="2">
        <v>3</v>
      </c>
      <c r="AH92" s="2">
        <v>3</v>
      </c>
      <c r="AI92" s="2">
        <v>3</v>
      </c>
      <c r="AJ92" s="2">
        <v>0</v>
      </c>
      <c r="AK92" s="2">
        <v>29</v>
      </c>
      <c r="AL92" s="2">
        <v>29</v>
      </c>
      <c r="AM92" s="2">
        <v>30</v>
      </c>
      <c r="AN92" s="2">
        <v>31</v>
      </c>
      <c r="AO92" s="2">
        <v>38</v>
      </c>
      <c r="AP92" s="2">
        <v>0</v>
      </c>
      <c r="AQ92" s="2">
        <v>0</v>
      </c>
    </row>
    <row r="93" spans="1:43">
      <c r="A93" s="56" t="s">
        <v>1060</v>
      </c>
      <c r="B93" s="56" t="s">
        <v>869</v>
      </c>
      <c r="C93" s="56" t="s">
        <v>3</v>
      </c>
      <c r="D93" s="2">
        <v>0</v>
      </c>
      <c r="E93" s="2">
        <v>0</v>
      </c>
      <c r="F93" s="2">
        <v>0</v>
      </c>
      <c r="G93" s="2">
        <v>0</v>
      </c>
      <c r="H93" s="2">
        <v>0</v>
      </c>
      <c r="I93" s="2">
        <v>0</v>
      </c>
      <c r="J93" s="2">
        <v>0</v>
      </c>
      <c r="K93" s="2">
        <v>0</v>
      </c>
      <c r="L93" s="2">
        <v>0</v>
      </c>
      <c r="M93" s="2">
        <v>0</v>
      </c>
      <c r="N93" s="2">
        <v>0</v>
      </c>
      <c r="O93" s="2">
        <v>0</v>
      </c>
      <c r="P93" s="2">
        <v>0</v>
      </c>
      <c r="Q93" s="2">
        <v>0</v>
      </c>
      <c r="R93" s="2">
        <v>0</v>
      </c>
      <c r="S93" s="2">
        <v>0</v>
      </c>
      <c r="T93" s="2">
        <v>0</v>
      </c>
      <c r="X93" s="56" t="s">
        <v>1060</v>
      </c>
      <c r="Y93" s="56" t="s">
        <v>869</v>
      </c>
      <c r="Z93" s="56" t="s">
        <v>3</v>
      </c>
      <c r="AA93" s="2">
        <v>3</v>
      </c>
      <c r="AB93" s="2">
        <v>3</v>
      </c>
      <c r="AC93" s="2">
        <v>0</v>
      </c>
      <c r="AD93" s="2">
        <v>0</v>
      </c>
      <c r="AE93" s="2">
        <v>0</v>
      </c>
      <c r="AF93" s="2">
        <v>3</v>
      </c>
      <c r="AG93" s="2">
        <v>3</v>
      </c>
      <c r="AH93" s="2">
        <v>0</v>
      </c>
      <c r="AI93" s="2">
        <v>3</v>
      </c>
      <c r="AJ93" s="2">
        <v>0</v>
      </c>
      <c r="AK93" s="2">
        <v>3</v>
      </c>
      <c r="AL93" s="2">
        <v>0</v>
      </c>
      <c r="AM93" s="2">
        <v>0</v>
      </c>
      <c r="AN93" s="2">
        <v>3</v>
      </c>
      <c r="AO93" s="2">
        <v>0</v>
      </c>
      <c r="AP93" s="2">
        <v>0</v>
      </c>
      <c r="AQ93" s="2">
        <v>0</v>
      </c>
    </row>
    <row r="94" spans="1:43">
      <c r="A94" s="56" t="s">
        <v>1061</v>
      </c>
      <c r="B94" s="56" t="s">
        <v>323</v>
      </c>
      <c r="C94" s="56" t="s">
        <v>3</v>
      </c>
      <c r="D94" s="2">
        <v>5</v>
      </c>
      <c r="E94" s="2">
        <v>10</v>
      </c>
      <c r="F94" s="2">
        <v>3</v>
      </c>
      <c r="G94" s="2">
        <v>0</v>
      </c>
      <c r="H94" s="2">
        <v>3</v>
      </c>
      <c r="I94" s="2">
        <v>0</v>
      </c>
      <c r="J94" s="2">
        <v>0</v>
      </c>
      <c r="K94" s="2">
        <v>3</v>
      </c>
      <c r="L94" s="2">
        <v>0</v>
      </c>
      <c r="M94" s="2">
        <v>3</v>
      </c>
      <c r="N94" s="2">
        <v>3</v>
      </c>
      <c r="O94" s="2">
        <v>3</v>
      </c>
      <c r="P94" s="2">
        <v>0</v>
      </c>
      <c r="Q94" s="2">
        <v>0</v>
      </c>
      <c r="R94" s="2">
        <v>3</v>
      </c>
      <c r="S94" s="2">
        <v>0</v>
      </c>
      <c r="T94" s="2">
        <v>0</v>
      </c>
      <c r="X94" s="56" t="s">
        <v>1061</v>
      </c>
      <c r="Y94" s="56" t="s">
        <v>323</v>
      </c>
      <c r="Z94" s="56" t="s">
        <v>3</v>
      </c>
      <c r="AA94" s="2">
        <v>1537</v>
      </c>
      <c r="AB94" s="2">
        <v>1147</v>
      </c>
      <c r="AC94" s="2">
        <v>1092</v>
      </c>
      <c r="AD94" s="2">
        <v>1043</v>
      </c>
      <c r="AE94" s="2">
        <v>1038</v>
      </c>
      <c r="AF94" s="2">
        <v>1082</v>
      </c>
      <c r="AG94" s="2">
        <v>1014</v>
      </c>
      <c r="AH94" s="2">
        <v>957</v>
      </c>
      <c r="AI94" s="2">
        <v>982</v>
      </c>
      <c r="AJ94" s="2">
        <v>1001</v>
      </c>
      <c r="AK94" s="2">
        <v>939</v>
      </c>
      <c r="AL94" s="2">
        <v>853</v>
      </c>
      <c r="AM94" s="2">
        <v>896</v>
      </c>
      <c r="AN94" s="2">
        <v>909</v>
      </c>
      <c r="AO94" s="2">
        <v>902</v>
      </c>
      <c r="AP94" s="2">
        <v>881</v>
      </c>
      <c r="AQ94" s="2">
        <v>909</v>
      </c>
    </row>
    <row r="95" spans="1:43">
      <c r="A95" s="56" t="s">
        <v>1062</v>
      </c>
      <c r="B95" s="56" t="s">
        <v>449</v>
      </c>
      <c r="C95" s="56" t="s">
        <v>3</v>
      </c>
      <c r="D95" s="2">
        <v>0</v>
      </c>
      <c r="E95" s="2">
        <v>0</v>
      </c>
      <c r="F95" s="2">
        <v>0</v>
      </c>
      <c r="G95" s="2">
        <v>0</v>
      </c>
      <c r="H95" s="2">
        <v>0</v>
      </c>
      <c r="I95" s="2">
        <v>0</v>
      </c>
      <c r="J95" s="2">
        <v>0</v>
      </c>
      <c r="K95" s="2">
        <v>0</v>
      </c>
      <c r="L95" s="2">
        <v>0</v>
      </c>
      <c r="M95" s="2">
        <v>3</v>
      </c>
      <c r="N95" s="2">
        <v>0</v>
      </c>
      <c r="O95" s="2">
        <v>0</v>
      </c>
      <c r="P95" s="2">
        <v>0</v>
      </c>
      <c r="Q95" s="2">
        <v>0</v>
      </c>
      <c r="R95" s="2">
        <v>3</v>
      </c>
      <c r="S95" s="2">
        <v>3</v>
      </c>
      <c r="T95" s="2">
        <v>0</v>
      </c>
      <c r="X95" s="56" t="s">
        <v>1062</v>
      </c>
      <c r="Y95" s="56" t="s">
        <v>449</v>
      </c>
      <c r="Z95" s="56" t="s">
        <v>3</v>
      </c>
      <c r="AA95" s="2">
        <v>295</v>
      </c>
      <c r="AB95" s="2">
        <v>290</v>
      </c>
      <c r="AC95" s="2">
        <v>289</v>
      </c>
      <c r="AD95" s="2">
        <v>304</v>
      </c>
      <c r="AE95" s="2">
        <v>313</v>
      </c>
      <c r="AF95" s="2">
        <v>324</v>
      </c>
      <c r="AG95" s="2">
        <v>327</v>
      </c>
      <c r="AH95" s="2">
        <v>201</v>
      </c>
      <c r="AI95" s="2">
        <v>280</v>
      </c>
      <c r="AJ95" s="2">
        <v>346</v>
      </c>
      <c r="AK95" s="2">
        <v>389</v>
      </c>
      <c r="AL95" s="2">
        <v>415</v>
      </c>
      <c r="AM95" s="2">
        <v>437</v>
      </c>
      <c r="AN95" s="2">
        <v>422</v>
      </c>
      <c r="AO95" s="2">
        <v>392</v>
      </c>
      <c r="AP95" s="2">
        <v>383</v>
      </c>
      <c r="AQ95" s="2">
        <v>370</v>
      </c>
    </row>
    <row r="96" spans="1:43">
      <c r="A96" s="56" t="s">
        <v>1063</v>
      </c>
      <c r="B96" s="56" t="s">
        <v>400</v>
      </c>
      <c r="C96" s="56" t="s">
        <v>3</v>
      </c>
      <c r="D96" s="2">
        <v>0</v>
      </c>
      <c r="E96" s="2">
        <v>0</v>
      </c>
      <c r="F96" s="2">
        <v>0</v>
      </c>
      <c r="G96" s="2">
        <v>0</v>
      </c>
      <c r="H96" s="2">
        <v>0</v>
      </c>
      <c r="I96" s="2">
        <v>0</v>
      </c>
      <c r="J96" s="2">
        <v>0</v>
      </c>
      <c r="K96" s="2">
        <v>0</v>
      </c>
      <c r="L96" s="2">
        <v>0</v>
      </c>
      <c r="M96" s="2">
        <v>0</v>
      </c>
      <c r="N96" s="2">
        <v>0</v>
      </c>
      <c r="O96" s="2">
        <v>0</v>
      </c>
      <c r="P96" s="2">
        <v>0</v>
      </c>
      <c r="Q96" s="2">
        <v>0</v>
      </c>
      <c r="R96" s="2">
        <v>0</v>
      </c>
      <c r="S96" s="2">
        <v>0</v>
      </c>
      <c r="T96" s="2">
        <v>0</v>
      </c>
      <c r="X96" s="56" t="s">
        <v>1063</v>
      </c>
      <c r="Y96" s="56" t="s">
        <v>400</v>
      </c>
      <c r="Z96" s="56" t="s">
        <v>3</v>
      </c>
      <c r="AA96" s="2">
        <v>454</v>
      </c>
      <c r="AB96" s="2">
        <v>597</v>
      </c>
      <c r="AC96" s="2">
        <v>268</v>
      </c>
      <c r="AD96" s="2">
        <v>124</v>
      </c>
      <c r="AE96" s="2">
        <v>114</v>
      </c>
      <c r="AF96" s="2">
        <v>134</v>
      </c>
      <c r="AG96" s="2">
        <v>118</v>
      </c>
      <c r="AH96" s="2">
        <v>122</v>
      </c>
      <c r="AI96" s="2">
        <v>130</v>
      </c>
      <c r="AJ96" s="2">
        <v>137</v>
      </c>
      <c r="AK96" s="2">
        <v>130</v>
      </c>
      <c r="AL96" s="2">
        <v>138</v>
      </c>
      <c r="AM96" s="2">
        <v>131</v>
      </c>
      <c r="AN96" s="2">
        <v>168</v>
      </c>
      <c r="AO96" s="2">
        <v>153</v>
      </c>
      <c r="AP96" s="2">
        <v>149</v>
      </c>
      <c r="AQ96" s="2">
        <v>151</v>
      </c>
    </row>
    <row r="97" spans="1:43">
      <c r="A97" s="56" t="s">
        <v>1064</v>
      </c>
      <c r="B97" s="56" t="s">
        <v>51</v>
      </c>
      <c r="C97" s="56" t="s">
        <v>3</v>
      </c>
      <c r="D97" s="2">
        <v>12</v>
      </c>
      <c r="E97" s="2">
        <v>9</v>
      </c>
      <c r="F97" s="2">
        <v>9</v>
      </c>
      <c r="G97" s="2">
        <v>14</v>
      </c>
      <c r="H97" s="2">
        <v>16</v>
      </c>
      <c r="I97" s="2">
        <v>22</v>
      </c>
      <c r="J97" s="2">
        <v>25</v>
      </c>
      <c r="K97" s="2">
        <v>21</v>
      </c>
      <c r="L97" s="2">
        <v>25</v>
      </c>
      <c r="M97" s="2">
        <v>31</v>
      </c>
      <c r="N97" s="2">
        <v>32</v>
      </c>
      <c r="O97" s="2">
        <v>31</v>
      </c>
      <c r="P97" s="2">
        <v>26</v>
      </c>
      <c r="Q97" s="2">
        <v>39</v>
      </c>
      <c r="R97" s="2">
        <v>46</v>
      </c>
      <c r="S97" s="2">
        <v>41</v>
      </c>
      <c r="T97" s="2">
        <v>52</v>
      </c>
      <c r="X97" s="56" t="s">
        <v>1064</v>
      </c>
      <c r="Y97" s="56" t="s">
        <v>51</v>
      </c>
      <c r="Z97" s="56" t="s">
        <v>3</v>
      </c>
      <c r="AA97" s="2">
        <v>141</v>
      </c>
      <c r="AB97" s="2">
        <v>171</v>
      </c>
      <c r="AC97" s="2">
        <v>390</v>
      </c>
      <c r="AD97" s="2">
        <v>477</v>
      </c>
      <c r="AE97" s="2">
        <v>499</v>
      </c>
      <c r="AF97" s="2">
        <v>543</v>
      </c>
      <c r="AG97" s="2">
        <v>520</v>
      </c>
      <c r="AH97" s="2">
        <v>468</v>
      </c>
      <c r="AI97" s="2">
        <v>808</v>
      </c>
      <c r="AJ97" s="2">
        <v>801</v>
      </c>
      <c r="AK97" s="2">
        <v>875</v>
      </c>
      <c r="AL97" s="2">
        <v>1741</v>
      </c>
      <c r="AM97" s="2">
        <v>1726</v>
      </c>
      <c r="AN97" s="2">
        <v>1803</v>
      </c>
      <c r="AO97" s="2">
        <v>1843</v>
      </c>
      <c r="AP97" s="2">
        <v>1474</v>
      </c>
      <c r="AQ97" s="2">
        <v>1554</v>
      </c>
    </row>
    <row r="98" spans="1:43">
      <c r="A98" s="56" t="s">
        <v>1065</v>
      </c>
      <c r="B98" s="56" t="s">
        <v>455</v>
      </c>
      <c r="C98" s="56" t="s">
        <v>3</v>
      </c>
      <c r="D98" s="2">
        <v>0</v>
      </c>
      <c r="E98" s="2">
        <v>0</v>
      </c>
      <c r="F98" s="2">
        <v>0</v>
      </c>
      <c r="G98" s="2">
        <v>0</v>
      </c>
      <c r="H98" s="2">
        <v>0</v>
      </c>
      <c r="I98" s="2">
        <v>0</v>
      </c>
      <c r="J98" s="2">
        <v>0</v>
      </c>
      <c r="K98" s="2">
        <v>0</v>
      </c>
      <c r="L98" s="2">
        <v>0</v>
      </c>
      <c r="M98" s="2">
        <v>0</v>
      </c>
      <c r="N98" s="2">
        <v>0</v>
      </c>
      <c r="O98" s="2">
        <v>0</v>
      </c>
      <c r="P98" s="2">
        <v>0</v>
      </c>
      <c r="Q98" s="2">
        <v>0</v>
      </c>
      <c r="R98" s="2">
        <v>0</v>
      </c>
      <c r="S98" s="2">
        <v>0</v>
      </c>
      <c r="T98" s="2">
        <v>0</v>
      </c>
      <c r="X98" s="56" t="s">
        <v>1065</v>
      </c>
      <c r="Y98" s="56" t="s">
        <v>455</v>
      </c>
      <c r="Z98" s="56" t="s">
        <v>3</v>
      </c>
      <c r="AA98" s="2">
        <v>270</v>
      </c>
      <c r="AB98" s="2">
        <v>223</v>
      </c>
      <c r="AC98" s="2">
        <v>245</v>
      </c>
      <c r="AD98" s="2">
        <v>270</v>
      </c>
      <c r="AE98" s="2">
        <v>269</v>
      </c>
      <c r="AF98" s="2">
        <v>271</v>
      </c>
      <c r="AG98" s="2">
        <v>286</v>
      </c>
      <c r="AH98" s="2">
        <v>294</v>
      </c>
      <c r="AI98" s="2">
        <v>278</v>
      </c>
      <c r="AJ98" s="2">
        <v>299</v>
      </c>
      <c r="AK98" s="2">
        <v>303</v>
      </c>
      <c r="AL98" s="2">
        <v>317</v>
      </c>
      <c r="AM98" s="2">
        <v>339</v>
      </c>
      <c r="AN98" s="2">
        <v>343</v>
      </c>
      <c r="AO98" s="2">
        <v>358</v>
      </c>
      <c r="AP98" s="2">
        <v>355</v>
      </c>
      <c r="AQ98" s="2">
        <v>365</v>
      </c>
    </row>
    <row r="99" spans="1:43">
      <c r="A99" s="56" t="s">
        <v>1066</v>
      </c>
      <c r="B99" s="56" t="s">
        <v>162</v>
      </c>
      <c r="C99" s="56" t="s">
        <v>3</v>
      </c>
      <c r="D99" s="2">
        <v>5</v>
      </c>
      <c r="E99" s="2">
        <v>5</v>
      </c>
      <c r="F99" s="2">
        <v>11</v>
      </c>
      <c r="G99" s="2">
        <v>19</v>
      </c>
      <c r="H99" s="2">
        <v>19</v>
      </c>
      <c r="I99" s="2">
        <v>16</v>
      </c>
      <c r="J99" s="2">
        <v>14</v>
      </c>
      <c r="K99" s="2">
        <v>8</v>
      </c>
      <c r="L99" s="2">
        <v>11</v>
      </c>
      <c r="M99" s="2">
        <v>15</v>
      </c>
      <c r="N99" s="2">
        <v>13</v>
      </c>
      <c r="O99" s="2">
        <v>11</v>
      </c>
      <c r="P99" s="2">
        <v>19</v>
      </c>
      <c r="Q99" s="2">
        <v>14</v>
      </c>
      <c r="R99" s="2">
        <v>15</v>
      </c>
      <c r="S99" s="2">
        <v>15</v>
      </c>
      <c r="T99" s="2">
        <v>16</v>
      </c>
      <c r="X99" s="56" t="s">
        <v>1066</v>
      </c>
      <c r="Y99" s="56" t="s">
        <v>162</v>
      </c>
      <c r="Z99" s="56" t="s">
        <v>3</v>
      </c>
      <c r="AA99" s="2">
        <v>1391</v>
      </c>
      <c r="AB99" s="2">
        <v>1400</v>
      </c>
      <c r="AC99" s="2">
        <v>1779</v>
      </c>
      <c r="AD99" s="2">
        <v>1743</v>
      </c>
      <c r="AE99" s="2">
        <v>1713</v>
      </c>
      <c r="AF99" s="2">
        <v>1555</v>
      </c>
      <c r="AG99" s="2">
        <v>1189</v>
      </c>
      <c r="AH99" s="2">
        <v>1114</v>
      </c>
      <c r="AI99" s="2">
        <v>1113</v>
      </c>
      <c r="AJ99" s="2">
        <v>1115</v>
      </c>
      <c r="AK99" s="2">
        <v>1080</v>
      </c>
      <c r="AL99" s="2">
        <v>1173</v>
      </c>
      <c r="AM99" s="2">
        <v>1144</v>
      </c>
      <c r="AN99" s="2">
        <v>1189</v>
      </c>
      <c r="AO99" s="2">
        <v>1283</v>
      </c>
      <c r="AP99" s="2">
        <v>1267</v>
      </c>
      <c r="AQ99" s="2">
        <v>1243</v>
      </c>
    </row>
    <row r="100" spans="1:43">
      <c r="A100" s="56" t="s">
        <v>1067</v>
      </c>
      <c r="B100" s="56" t="s">
        <v>236</v>
      </c>
      <c r="C100" s="56" t="s">
        <v>3</v>
      </c>
      <c r="D100" s="2">
        <v>0</v>
      </c>
      <c r="E100" s="2">
        <v>0</v>
      </c>
      <c r="F100" s="2">
        <v>0</v>
      </c>
      <c r="G100" s="2">
        <v>0</v>
      </c>
      <c r="H100" s="2">
        <v>0</v>
      </c>
      <c r="I100" s="2">
        <v>0</v>
      </c>
      <c r="J100" s="2">
        <v>0</v>
      </c>
      <c r="K100" s="2">
        <v>0</v>
      </c>
      <c r="L100" s="2">
        <v>0</v>
      </c>
      <c r="M100" s="2">
        <v>0</v>
      </c>
      <c r="N100" s="2">
        <v>0</v>
      </c>
      <c r="O100" s="2">
        <v>0</v>
      </c>
      <c r="P100" s="2">
        <v>0</v>
      </c>
      <c r="Q100" s="2">
        <v>0</v>
      </c>
      <c r="R100" s="2">
        <v>0</v>
      </c>
      <c r="S100" s="2">
        <v>0</v>
      </c>
      <c r="T100" s="2">
        <v>0</v>
      </c>
      <c r="X100" s="56" t="s">
        <v>1067</v>
      </c>
      <c r="Y100" s="56" t="s">
        <v>236</v>
      </c>
      <c r="Z100" s="56" t="s">
        <v>3</v>
      </c>
      <c r="AA100" s="2">
        <v>1929</v>
      </c>
      <c r="AB100" s="2">
        <v>1910</v>
      </c>
      <c r="AC100" s="2">
        <v>1966</v>
      </c>
      <c r="AD100" s="2">
        <v>2099</v>
      </c>
      <c r="AE100" s="2">
        <v>2147</v>
      </c>
      <c r="AF100" s="2">
        <v>2174</v>
      </c>
      <c r="AG100" s="2">
        <v>2214</v>
      </c>
      <c r="AH100" s="2">
        <v>2257</v>
      </c>
      <c r="AI100" s="2">
        <v>2313</v>
      </c>
      <c r="AJ100" s="2">
        <v>2322</v>
      </c>
      <c r="AK100" s="2">
        <v>2352</v>
      </c>
      <c r="AL100" s="2">
        <v>2383</v>
      </c>
      <c r="AM100" s="2">
        <v>2359</v>
      </c>
      <c r="AN100" s="2">
        <v>2438</v>
      </c>
      <c r="AO100" s="2">
        <v>2404</v>
      </c>
      <c r="AP100" s="2">
        <v>2407</v>
      </c>
      <c r="AQ100" s="2">
        <v>2411</v>
      </c>
    </row>
    <row r="101" spans="1:43">
      <c r="A101" s="56" t="s">
        <v>1068</v>
      </c>
      <c r="B101" s="56" t="s">
        <v>638</v>
      </c>
      <c r="C101" s="56" t="s">
        <v>3</v>
      </c>
      <c r="D101" s="2">
        <v>0</v>
      </c>
      <c r="E101" s="2">
        <v>0</v>
      </c>
      <c r="F101" s="2">
        <v>0</v>
      </c>
      <c r="G101" s="2">
        <v>0</v>
      </c>
      <c r="H101" s="2">
        <v>0</v>
      </c>
      <c r="I101" s="2">
        <v>0</v>
      </c>
      <c r="J101" s="2">
        <v>0</v>
      </c>
      <c r="K101" s="2">
        <v>0</v>
      </c>
      <c r="L101" s="2">
        <v>0</v>
      </c>
      <c r="M101" s="2">
        <v>0</v>
      </c>
      <c r="N101" s="2">
        <v>0</v>
      </c>
      <c r="O101" s="2">
        <v>0</v>
      </c>
      <c r="P101" s="2">
        <v>0</v>
      </c>
      <c r="Q101" s="2">
        <v>0</v>
      </c>
      <c r="R101" s="2">
        <v>0</v>
      </c>
      <c r="S101" s="2">
        <v>0</v>
      </c>
      <c r="T101" s="2">
        <v>0</v>
      </c>
      <c r="X101" s="56" t="s">
        <v>1068</v>
      </c>
      <c r="Y101" s="56" t="s">
        <v>638</v>
      </c>
      <c r="Z101" s="56" t="s">
        <v>3</v>
      </c>
      <c r="AA101" s="2">
        <v>76</v>
      </c>
      <c r="AB101" s="2">
        <v>75</v>
      </c>
      <c r="AC101" s="2">
        <v>58</v>
      </c>
      <c r="AD101" s="2">
        <v>68</v>
      </c>
      <c r="AE101" s="2">
        <v>60</v>
      </c>
      <c r="AF101" s="2">
        <v>62</v>
      </c>
      <c r="AG101" s="2">
        <v>119</v>
      </c>
      <c r="AH101" s="2">
        <v>60</v>
      </c>
      <c r="AI101" s="2">
        <v>80</v>
      </c>
      <c r="AJ101" s="2">
        <v>91</v>
      </c>
      <c r="AK101" s="2">
        <v>102</v>
      </c>
      <c r="AL101" s="2">
        <v>96</v>
      </c>
      <c r="AM101" s="2">
        <v>104</v>
      </c>
      <c r="AN101" s="2">
        <v>113</v>
      </c>
      <c r="AO101" s="2">
        <v>112</v>
      </c>
      <c r="AP101" s="2">
        <v>112</v>
      </c>
      <c r="AQ101" s="2">
        <v>127</v>
      </c>
    </row>
    <row r="102" spans="1:43">
      <c r="A102" s="56" t="s">
        <v>1069</v>
      </c>
      <c r="B102" s="56" t="s">
        <v>597</v>
      </c>
      <c r="C102" s="56" t="s">
        <v>3</v>
      </c>
      <c r="D102" s="2">
        <v>0</v>
      </c>
      <c r="E102" s="2">
        <v>0</v>
      </c>
      <c r="F102" s="2">
        <v>0</v>
      </c>
      <c r="G102" s="2">
        <v>0</v>
      </c>
      <c r="H102" s="2">
        <v>0</v>
      </c>
      <c r="I102" s="2">
        <v>0</v>
      </c>
      <c r="J102" s="2">
        <v>0</v>
      </c>
      <c r="K102" s="2">
        <v>0</v>
      </c>
      <c r="L102" s="2">
        <v>0</v>
      </c>
      <c r="M102" s="2">
        <v>0</v>
      </c>
      <c r="N102" s="2">
        <v>0</v>
      </c>
      <c r="O102" s="2">
        <v>0</v>
      </c>
      <c r="P102" s="2">
        <v>0</v>
      </c>
      <c r="Q102" s="2">
        <v>0</v>
      </c>
      <c r="R102" s="2">
        <v>0</v>
      </c>
      <c r="S102" s="2">
        <v>0</v>
      </c>
      <c r="T102" s="2">
        <v>0</v>
      </c>
      <c r="X102" s="56" t="s">
        <v>1069</v>
      </c>
      <c r="Y102" s="56" t="s">
        <v>597</v>
      </c>
      <c r="Z102" s="56" t="s">
        <v>3</v>
      </c>
      <c r="AA102" s="2">
        <v>208</v>
      </c>
      <c r="AB102" s="2">
        <v>199</v>
      </c>
      <c r="AC102" s="2">
        <v>211</v>
      </c>
      <c r="AD102" s="2">
        <v>196</v>
      </c>
      <c r="AE102" s="2">
        <v>187</v>
      </c>
      <c r="AF102" s="2">
        <v>180</v>
      </c>
      <c r="AG102" s="2">
        <v>179</v>
      </c>
      <c r="AH102" s="2">
        <v>168</v>
      </c>
      <c r="AI102" s="2">
        <v>170</v>
      </c>
      <c r="AJ102" s="2">
        <v>180</v>
      </c>
      <c r="AK102" s="2">
        <v>194</v>
      </c>
      <c r="AL102" s="2">
        <v>192</v>
      </c>
      <c r="AM102" s="2">
        <v>211</v>
      </c>
      <c r="AN102" s="2">
        <v>208</v>
      </c>
      <c r="AO102" s="2">
        <v>203</v>
      </c>
      <c r="AP102" s="2">
        <v>191</v>
      </c>
      <c r="AQ102" s="2">
        <v>189</v>
      </c>
    </row>
    <row r="103" spans="1:43">
      <c r="A103" s="56" t="s">
        <v>1070</v>
      </c>
      <c r="B103" s="56" t="s">
        <v>870</v>
      </c>
      <c r="C103" s="56" t="s">
        <v>3</v>
      </c>
      <c r="D103" s="2">
        <v>3</v>
      </c>
      <c r="E103" s="2">
        <v>0</v>
      </c>
      <c r="F103" s="2">
        <v>0</v>
      </c>
      <c r="G103" s="2">
        <v>0</v>
      </c>
      <c r="H103" s="2">
        <v>0</v>
      </c>
      <c r="I103" s="2">
        <v>0</v>
      </c>
      <c r="J103" s="2">
        <v>0</v>
      </c>
      <c r="K103" s="2">
        <v>0</v>
      </c>
      <c r="L103" s="2">
        <v>0</v>
      </c>
      <c r="M103" s="2">
        <v>0</v>
      </c>
      <c r="N103" s="2">
        <v>0</v>
      </c>
      <c r="O103" s="2">
        <v>0</v>
      </c>
      <c r="P103" s="2">
        <v>0</v>
      </c>
      <c r="Q103" s="2">
        <v>0</v>
      </c>
      <c r="R103" s="2">
        <v>0</v>
      </c>
      <c r="S103" s="2">
        <v>0</v>
      </c>
      <c r="T103" s="2">
        <v>0</v>
      </c>
      <c r="X103" s="56" t="s">
        <v>1070</v>
      </c>
      <c r="Y103" s="56" t="s">
        <v>870</v>
      </c>
      <c r="Z103" s="56" t="s">
        <v>3</v>
      </c>
      <c r="AA103" s="2">
        <v>3</v>
      </c>
      <c r="AB103" s="2">
        <v>0</v>
      </c>
      <c r="AC103" s="2">
        <v>3</v>
      </c>
      <c r="AD103" s="2">
        <v>3</v>
      </c>
      <c r="AE103" s="2">
        <v>3</v>
      </c>
      <c r="AF103" s="2">
        <v>0</v>
      </c>
      <c r="AG103" s="2">
        <v>0</v>
      </c>
      <c r="AH103" s="2">
        <v>0</v>
      </c>
      <c r="AI103" s="2">
        <v>3</v>
      </c>
      <c r="AJ103" s="2">
        <v>3</v>
      </c>
      <c r="AK103" s="2">
        <v>0</v>
      </c>
      <c r="AL103" s="2">
        <v>0</v>
      </c>
      <c r="AM103" s="2">
        <v>0</v>
      </c>
      <c r="AN103" s="2">
        <v>3</v>
      </c>
      <c r="AO103" s="2">
        <v>3</v>
      </c>
      <c r="AP103" s="2">
        <v>3</v>
      </c>
      <c r="AQ103" s="2">
        <v>3</v>
      </c>
    </row>
    <row r="104" spans="1:43">
      <c r="A104" s="56" t="s">
        <v>1071</v>
      </c>
      <c r="B104" s="56" t="s">
        <v>674</v>
      </c>
      <c r="C104" s="56" t="s">
        <v>3</v>
      </c>
      <c r="D104" s="2">
        <v>0</v>
      </c>
      <c r="E104" s="2">
        <v>0</v>
      </c>
      <c r="F104" s="2">
        <v>0</v>
      </c>
      <c r="G104" s="2">
        <v>0</v>
      </c>
      <c r="H104" s="2">
        <v>0</v>
      </c>
      <c r="I104" s="2">
        <v>0</v>
      </c>
      <c r="J104" s="2">
        <v>0</v>
      </c>
      <c r="K104" s="2">
        <v>0</v>
      </c>
      <c r="L104" s="2">
        <v>0</v>
      </c>
      <c r="M104" s="2">
        <v>0</v>
      </c>
      <c r="N104" s="2">
        <v>0</v>
      </c>
      <c r="O104" s="2">
        <v>0</v>
      </c>
      <c r="P104" s="2">
        <v>0</v>
      </c>
      <c r="Q104" s="2">
        <v>0</v>
      </c>
      <c r="R104" s="2">
        <v>0</v>
      </c>
      <c r="S104" s="2">
        <v>0</v>
      </c>
      <c r="T104" s="2">
        <v>0</v>
      </c>
      <c r="X104" s="56" t="s">
        <v>1071</v>
      </c>
      <c r="Y104" s="56" t="s">
        <v>674</v>
      </c>
      <c r="Z104" s="56" t="s">
        <v>3</v>
      </c>
      <c r="AA104" s="2">
        <v>3</v>
      </c>
      <c r="AB104" s="2">
        <v>0</v>
      </c>
      <c r="AC104" s="2">
        <v>0</v>
      </c>
      <c r="AD104" s="2">
        <v>3</v>
      </c>
      <c r="AE104" s="2">
        <v>3</v>
      </c>
      <c r="AF104" s="2">
        <v>0</v>
      </c>
      <c r="AG104" s="2">
        <v>0</v>
      </c>
      <c r="AH104" s="2">
        <v>0</v>
      </c>
      <c r="AI104" s="2">
        <v>0</v>
      </c>
      <c r="AJ104" s="2">
        <v>0</v>
      </c>
      <c r="AK104" s="2">
        <v>0</v>
      </c>
      <c r="AL104" s="2">
        <v>3</v>
      </c>
      <c r="AM104" s="2">
        <v>6</v>
      </c>
      <c r="AN104" s="2">
        <v>9</v>
      </c>
      <c r="AO104" s="2">
        <v>23</v>
      </c>
      <c r="AP104" s="2">
        <v>17</v>
      </c>
      <c r="AQ104" s="2">
        <v>16</v>
      </c>
    </row>
    <row r="105" spans="1:43">
      <c r="A105" s="56" t="s">
        <v>1072</v>
      </c>
      <c r="B105" s="56" t="s">
        <v>871</v>
      </c>
      <c r="C105" s="56" t="s">
        <v>3</v>
      </c>
      <c r="D105" s="2">
        <v>0</v>
      </c>
      <c r="E105" s="2">
        <v>0</v>
      </c>
      <c r="F105" s="2">
        <v>0</v>
      </c>
      <c r="G105" s="2">
        <v>0</v>
      </c>
      <c r="H105" s="2">
        <v>0</v>
      </c>
      <c r="I105" s="2">
        <v>0</v>
      </c>
      <c r="J105" s="2">
        <v>0</v>
      </c>
      <c r="K105" s="2">
        <v>0</v>
      </c>
      <c r="L105" s="2">
        <v>0</v>
      </c>
      <c r="M105" s="2">
        <v>0</v>
      </c>
      <c r="N105" s="2">
        <v>0</v>
      </c>
      <c r="O105" s="2">
        <v>0</v>
      </c>
      <c r="P105" s="2">
        <v>0</v>
      </c>
      <c r="Q105" s="2">
        <v>0</v>
      </c>
      <c r="R105" s="2">
        <v>0</v>
      </c>
      <c r="S105" s="2">
        <v>0</v>
      </c>
      <c r="T105" s="2">
        <v>0</v>
      </c>
      <c r="X105" s="56" t="s">
        <v>1072</v>
      </c>
      <c r="Y105" s="56" t="s">
        <v>871</v>
      </c>
      <c r="Z105" s="56" t="s">
        <v>3</v>
      </c>
      <c r="AA105" s="2">
        <v>0</v>
      </c>
      <c r="AB105" s="2">
        <v>3</v>
      </c>
      <c r="AC105" s="2">
        <v>0</v>
      </c>
      <c r="AD105" s="2">
        <v>0</v>
      </c>
      <c r="AE105" s="2">
        <v>0</v>
      </c>
      <c r="AF105" s="2">
        <v>0</v>
      </c>
      <c r="AG105" s="2">
        <v>0</v>
      </c>
      <c r="AH105" s="2">
        <v>0</v>
      </c>
      <c r="AI105" s="2">
        <v>0</v>
      </c>
      <c r="AJ105" s="2">
        <v>0</v>
      </c>
      <c r="AK105" s="2">
        <v>0</v>
      </c>
      <c r="AL105" s="2">
        <v>0</v>
      </c>
      <c r="AM105" s="2">
        <v>0</v>
      </c>
      <c r="AN105" s="2">
        <v>3</v>
      </c>
      <c r="AO105" s="2">
        <v>3</v>
      </c>
      <c r="AP105" s="2">
        <v>3</v>
      </c>
      <c r="AQ105" s="2">
        <v>3</v>
      </c>
    </row>
    <row r="106" spans="1:43">
      <c r="A106" s="56" t="s">
        <v>1073</v>
      </c>
      <c r="B106" s="56" t="s">
        <v>113</v>
      </c>
      <c r="C106" s="56" t="s">
        <v>3</v>
      </c>
      <c r="D106" s="2">
        <v>0</v>
      </c>
      <c r="E106" s="2">
        <v>0</v>
      </c>
      <c r="F106" s="2">
        <v>0</v>
      </c>
      <c r="G106" s="2">
        <v>0</v>
      </c>
      <c r="H106" s="2">
        <v>0</v>
      </c>
      <c r="I106" s="2">
        <v>0</v>
      </c>
      <c r="J106" s="2">
        <v>0</v>
      </c>
      <c r="K106" s="2">
        <v>5</v>
      </c>
      <c r="L106" s="2">
        <v>11</v>
      </c>
      <c r="M106" s="2">
        <v>3</v>
      </c>
      <c r="N106" s="2">
        <v>7</v>
      </c>
      <c r="O106" s="2">
        <v>10</v>
      </c>
      <c r="P106" s="2">
        <v>6</v>
      </c>
      <c r="Q106" s="2">
        <v>11</v>
      </c>
      <c r="R106" s="2">
        <v>3</v>
      </c>
      <c r="S106" s="2">
        <v>3</v>
      </c>
      <c r="T106" s="2">
        <v>3</v>
      </c>
      <c r="X106" s="56" t="s">
        <v>1073</v>
      </c>
      <c r="Y106" s="56" t="s">
        <v>113</v>
      </c>
      <c r="Z106" s="56" t="s">
        <v>3</v>
      </c>
      <c r="AA106" s="2">
        <v>2475</v>
      </c>
      <c r="AB106" s="2">
        <v>2479</v>
      </c>
      <c r="AC106" s="2">
        <v>2361</v>
      </c>
      <c r="AD106" s="2">
        <v>2262</v>
      </c>
      <c r="AE106" s="2">
        <v>2220</v>
      </c>
      <c r="AF106" s="2">
        <v>2215</v>
      </c>
      <c r="AG106" s="2">
        <v>2208</v>
      </c>
      <c r="AH106" s="2">
        <v>1972</v>
      </c>
      <c r="AI106" s="2">
        <v>1966</v>
      </c>
      <c r="AJ106" s="2">
        <v>1964</v>
      </c>
      <c r="AK106" s="2">
        <v>1935</v>
      </c>
      <c r="AL106" s="2">
        <v>1779</v>
      </c>
      <c r="AM106" s="2">
        <v>1736</v>
      </c>
      <c r="AN106" s="2">
        <v>1789</v>
      </c>
      <c r="AO106" s="2">
        <v>1826</v>
      </c>
      <c r="AP106" s="2">
        <v>1893</v>
      </c>
      <c r="AQ106" s="2">
        <v>2013</v>
      </c>
    </row>
    <row r="107" spans="1:43">
      <c r="A107" s="56" t="s">
        <v>1074</v>
      </c>
      <c r="B107" s="56" t="s">
        <v>872</v>
      </c>
      <c r="C107" s="56" t="s">
        <v>3</v>
      </c>
      <c r="D107" s="2">
        <v>0</v>
      </c>
      <c r="E107" s="2">
        <v>0</v>
      </c>
      <c r="F107" s="2">
        <v>0</v>
      </c>
      <c r="G107" s="2">
        <v>0</v>
      </c>
      <c r="H107" s="2">
        <v>0</v>
      </c>
      <c r="I107" s="2">
        <v>0</v>
      </c>
      <c r="J107" s="2">
        <v>0</v>
      </c>
      <c r="K107" s="2">
        <v>0</v>
      </c>
      <c r="L107" s="2">
        <v>0</v>
      </c>
      <c r="M107" s="2">
        <v>0</v>
      </c>
      <c r="N107" s="2">
        <v>0</v>
      </c>
      <c r="O107" s="2">
        <v>0</v>
      </c>
      <c r="P107" s="2">
        <v>0</v>
      </c>
      <c r="Q107" s="2">
        <v>0</v>
      </c>
      <c r="R107" s="2">
        <v>0</v>
      </c>
      <c r="S107" s="2">
        <v>0</v>
      </c>
      <c r="T107" s="2">
        <v>0</v>
      </c>
      <c r="X107" s="56" t="s">
        <v>1074</v>
      </c>
      <c r="Y107" s="56" t="s">
        <v>872</v>
      </c>
      <c r="Z107" s="56" t="s">
        <v>3</v>
      </c>
      <c r="AA107" s="2">
        <v>0</v>
      </c>
      <c r="AB107" s="2">
        <v>0</v>
      </c>
      <c r="AC107" s="2">
        <v>0</v>
      </c>
      <c r="AD107" s="2">
        <v>0</v>
      </c>
      <c r="AE107" s="2">
        <v>3</v>
      </c>
      <c r="AF107" s="2">
        <v>3</v>
      </c>
      <c r="AG107" s="2">
        <v>3</v>
      </c>
      <c r="AH107" s="2">
        <v>0</v>
      </c>
      <c r="AI107" s="2">
        <v>3</v>
      </c>
      <c r="AJ107" s="2">
        <v>3</v>
      </c>
      <c r="AK107" s="2">
        <v>3</v>
      </c>
      <c r="AL107" s="2">
        <v>6</v>
      </c>
      <c r="AM107" s="2">
        <v>0</v>
      </c>
      <c r="AN107" s="2">
        <v>0</v>
      </c>
      <c r="AO107" s="2">
        <v>3</v>
      </c>
      <c r="AP107" s="2">
        <v>3</v>
      </c>
      <c r="AQ107" s="2">
        <v>0</v>
      </c>
    </row>
    <row r="108" spans="1:43">
      <c r="A108" s="56" t="s">
        <v>1075</v>
      </c>
      <c r="B108" s="56" t="s">
        <v>115</v>
      </c>
      <c r="C108" s="56" t="s">
        <v>3</v>
      </c>
      <c r="D108" s="2">
        <v>90</v>
      </c>
      <c r="E108" s="2">
        <v>84</v>
      </c>
      <c r="F108" s="2">
        <v>92</v>
      </c>
      <c r="G108" s="2">
        <v>90</v>
      </c>
      <c r="H108" s="2">
        <v>94</v>
      </c>
      <c r="I108" s="2">
        <v>82</v>
      </c>
      <c r="J108" s="2">
        <v>62</v>
      </c>
      <c r="K108" s="2">
        <v>62</v>
      </c>
      <c r="L108" s="2">
        <v>57</v>
      </c>
      <c r="M108" s="2">
        <v>35</v>
      </c>
      <c r="N108" s="2">
        <v>27</v>
      </c>
      <c r="O108" s="2">
        <v>18</v>
      </c>
      <c r="P108" s="2">
        <v>15</v>
      </c>
      <c r="Q108" s="2">
        <v>22</v>
      </c>
      <c r="R108" s="2">
        <v>25</v>
      </c>
      <c r="S108" s="2">
        <v>23</v>
      </c>
      <c r="T108" s="2">
        <v>30</v>
      </c>
      <c r="X108" s="56" t="s">
        <v>1075</v>
      </c>
      <c r="Y108" s="56" t="s">
        <v>115</v>
      </c>
      <c r="Z108" s="56" t="s">
        <v>3</v>
      </c>
      <c r="AA108" s="2">
        <v>1929</v>
      </c>
      <c r="AB108" s="2">
        <v>1786</v>
      </c>
      <c r="AC108" s="2">
        <v>1816</v>
      </c>
      <c r="AD108" s="2">
        <v>1824</v>
      </c>
      <c r="AE108" s="2">
        <v>1813</v>
      </c>
      <c r="AF108" s="2">
        <v>1418</v>
      </c>
      <c r="AG108" s="2">
        <v>1309</v>
      </c>
      <c r="AH108" s="2">
        <v>1288</v>
      </c>
      <c r="AI108" s="2">
        <v>1269</v>
      </c>
      <c r="AJ108" s="2">
        <v>1128</v>
      </c>
      <c r="AK108" s="2">
        <v>1134</v>
      </c>
      <c r="AL108" s="2">
        <v>1091</v>
      </c>
      <c r="AM108" s="2">
        <v>1024</v>
      </c>
      <c r="AN108" s="2">
        <v>1053</v>
      </c>
      <c r="AO108" s="2">
        <v>1046</v>
      </c>
      <c r="AP108" s="2">
        <v>1047</v>
      </c>
      <c r="AQ108" s="2">
        <v>1041</v>
      </c>
    </row>
    <row r="109" spans="1:43">
      <c r="A109" s="56" t="s">
        <v>1076</v>
      </c>
      <c r="B109" s="56" t="s">
        <v>873</v>
      </c>
      <c r="C109" s="56" t="s">
        <v>3</v>
      </c>
      <c r="D109" s="2">
        <v>0</v>
      </c>
      <c r="E109" s="2">
        <v>0</v>
      </c>
      <c r="F109" s="2">
        <v>0</v>
      </c>
      <c r="G109" s="2">
        <v>0</v>
      </c>
      <c r="H109" s="2">
        <v>0</v>
      </c>
      <c r="I109" s="2">
        <v>0</v>
      </c>
      <c r="J109" s="2">
        <v>0</v>
      </c>
      <c r="K109" s="2">
        <v>0</v>
      </c>
      <c r="L109" s="2">
        <v>0</v>
      </c>
      <c r="M109" s="2">
        <v>0</v>
      </c>
      <c r="N109" s="2">
        <v>0</v>
      </c>
      <c r="O109" s="2">
        <v>0</v>
      </c>
      <c r="P109" s="2">
        <v>0</v>
      </c>
      <c r="Q109" s="2">
        <v>0</v>
      </c>
      <c r="R109" s="2">
        <v>0</v>
      </c>
      <c r="S109" s="2">
        <v>0</v>
      </c>
      <c r="T109" s="2">
        <v>0</v>
      </c>
      <c r="X109" s="56" t="s">
        <v>1076</v>
      </c>
      <c r="Y109" s="56" t="s">
        <v>873</v>
      </c>
      <c r="Z109" s="56" t="s">
        <v>3</v>
      </c>
      <c r="AA109" s="2">
        <v>24</v>
      </c>
      <c r="AB109" s="2">
        <v>0</v>
      </c>
      <c r="AC109" s="2">
        <v>0</v>
      </c>
      <c r="AD109" s="2">
        <v>0</v>
      </c>
      <c r="AE109" s="2">
        <v>0</v>
      </c>
      <c r="AF109" s="2">
        <v>0</v>
      </c>
      <c r="AG109" s="2">
        <v>0</v>
      </c>
      <c r="AH109" s="2">
        <v>0</v>
      </c>
      <c r="AI109" s="2">
        <v>0</v>
      </c>
      <c r="AJ109" s="2">
        <v>0</v>
      </c>
      <c r="AK109" s="2">
        <v>0</v>
      </c>
      <c r="AL109" s="2">
        <v>0</v>
      </c>
      <c r="AM109" s="2">
        <v>0</v>
      </c>
      <c r="AN109" s="2">
        <v>0</v>
      </c>
      <c r="AO109" s="2">
        <v>3</v>
      </c>
      <c r="AP109" s="2">
        <v>6</v>
      </c>
      <c r="AQ109" s="2">
        <v>9</v>
      </c>
    </row>
    <row r="110" spans="1:43">
      <c r="A110" s="56" t="s">
        <v>1077</v>
      </c>
      <c r="B110" s="56" t="s">
        <v>504</v>
      </c>
      <c r="C110" s="56" t="s">
        <v>3</v>
      </c>
      <c r="D110" s="2">
        <v>3</v>
      </c>
      <c r="E110" s="2">
        <v>3</v>
      </c>
      <c r="F110" s="2">
        <v>0</v>
      </c>
      <c r="G110" s="2">
        <v>5</v>
      </c>
      <c r="H110" s="2">
        <v>5</v>
      </c>
      <c r="I110" s="2">
        <v>4</v>
      </c>
      <c r="J110" s="2">
        <v>3</v>
      </c>
      <c r="K110" s="2">
        <v>6</v>
      </c>
      <c r="L110" s="2">
        <v>4</v>
      </c>
      <c r="M110" s="2">
        <v>3</v>
      </c>
      <c r="N110" s="2">
        <v>5</v>
      </c>
      <c r="O110" s="2">
        <v>9</v>
      </c>
      <c r="P110" s="2">
        <v>4</v>
      </c>
      <c r="Q110" s="2">
        <v>4</v>
      </c>
      <c r="R110" s="2">
        <v>9</v>
      </c>
      <c r="S110" s="2">
        <v>7</v>
      </c>
      <c r="T110" s="2">
        <v>5</v>
      </c>
      <c r="X110" s="56" t="s">
        <v>1077</v>
      </c>
      <c r="Y110" s="56" t="s">
        <v>504</v>
      </c>
      <c r="Z110" s="56" t="s">
        <v>3</v>
      </c>
      <c r="AA110" s="2">
        <v>213</v>
      </c>
      <c r="AB110" s="2">
        <v>209</v>
      </c>
      <c r="AC110" s="2">
        <v>225</v>
      </c>
      <c r="AD110" s="2">
        <v>235</v>
      </c>
      <c r="AE110" s="2">
        <v>208</v>
      </c>
      <c r="AF110" s="2">
        <v>209</v>
      </c>
      <c r="AG110" s="2">
        <v>194</v>
      </c>
      <c r="AH110" s="2">
        <v>189</v>
      </c>
      <c r="AI110" s="2">
        <v>184</v>
      </c>
      <c r="AJ110" s="2">
        <v>182</v>
      </c>
      <c r="AK110" s="2">
        <v>186</v>
      </c>
      <c r="AL110" s="2">
        <v>192</v>
      </c>
      <c r="AM110" s="2">
        <v>210</v>
      </c>
      <c r="AN110" s="2">
        <v>234</v>
      </c>
      <c r="AO110" s="2">
        <v>232</v>
      </c>
      <c r="AP110" s="2">
        <v>219</v>
      </c>
      <c r="AQ110" s="2">
        <v>236</v>
      </c>
    </row>
    <row r="111" spans="1:43">
      <c r="A111" s="56" t="s">
        <v>1078</v>
      </c>
      <c r="B111" s="56" t="s">
        <v>680</v>
      </c>
      <c r="C111" s="56" t="s">
        <v>3</v>
      </c>
      <c r="D111" s="2">
        <v>30</v>
      </c>
      <c r="E111" s="2">
        <v>37</v>
      </c>
      <c r="F111" s="2">
        <v>34</v>
      </c>
      <c r="G111" s="2">
        <v>18</v>
      </c>
      <c r="H111" s="2">
        <v>20</v>
      </c>
      <c r="I111" s="2">
        <v>9</v>
      </c>
      <c r="J111" s="2">
        <v>14</v>
      </c>
      <c r="K111" s="2">
        <v>3</v>
      </c>
      <c r="L111" s="2">
        <v>3</v>
      </c>
      <c r="M111" s="2">
        <v>3</v>
      </c>
      <c r="N111" s="2">
        <v>3</v>
      </c>
      <c r="O111" s="2">
        <v>0</v>
      </c>
      <c r="P111" s="2">
        <v>0</v>
      </c>
      <c r="Q111" s="2">
        <v>3</v>
      </c>
      <c r="R111" s="2">
        <v>3</v>
      </c>
      <c r="S111" s="2">
        <v>3</v>
      </c>
      <c r="T111" s="2">
        <v>0</v>
      </c>
      <c r="X111" s="56" t="s">
        <v>1078</v>
      </c>
      <c r="Y111" s="56" t="s">
        <v>680</v>
      </c>
      <c r="Z111" s="56" t="s">
        <v>3</v>
      </c>
      <c r="AA111" s="2">
        <v>284</v>
      </c>
      <c r="AB111" s="2">
        <v>216</v>
      </c>
      <c r="AC111" s="2">
        <v>219</v>
      </c>
      <c r="AD111" s="2">
        <v>197</v>
      </c>
      <c r="AE111" s="2">
        <v>199</v>
      </c>
      <c r="AF111" s="2">
        <v>180</v>
      </c>
      <c r="AG111" s="2">
        <v>187</v>
      </c>
      <c r="AH111" s="2">
        <v>167</v>
      </c>
      <c r="AI111" s="2">
        <v>169</v>
      </c>
      <c r="AJ111" s="2">
        <v>165</v>
      </c>
      <c r="AK111" s="2">
        <v>185</v>
      </c>
      <c r="AL111" s="2">
        <v>180</v>
      </c>
      <c r="AM111" s="2">
        <v>156</v>
      </c>
      <c r="AN111" s="2">
        <v>159</v>
      </c>
      <c r="AO111" s="2">
        <v>156</v>
      </c>
      <c r="AP111" s="2">
        <v>174</v>
      </c>
      <c r="AQ111" s="2">
        <v>158</v>
      </c>
    </row>
    <row r="112" spans="1:43">
      <c r="A112" s="56" t="s">
        <v>1079</v>
      </c>
      <c r="B112" s="56" t="s">
        <v>250</v>
      </c>
      <c r="C112" s="56" t="s">
        <v>3</v>
      </c>
      <c r="D112" s="2">
        <v>35</v>
      </c>
      <c r="E112" s="2">
        <v>31</v>
      </c>
      <c r="F112" s="2">
        <v>28</v>
      </c>
      <c r="G112" s="2">
        <v>33</v>
      </c>
      <c r="H112" s="2">
        <v>29</v>
      </c>
      <c r="I112" s="2">
        <v>31</v>
      </c>
      <c r="J112" s="2">
        <v>29</v>
      </c>
      <c r="K112" s="2">
        <v>28</v>
      </c>
      <c r="L112" s="2">
        <v>30</v>
      </c>
      <c r="M112" s="2">
        <v>31</v>
      </c>
      <c r="N112" s="2">
        <v>29</v>
      </c>
      <c r="O112" s="2">
        <v>34</v>
      </c>
      <c r="P112" s="2">
        <v>26</v>
      </c>
      <c r="Q112" s="2">
        <v>33</v>
      </c>
      <c r="R112" s="2">
        <v>33</v>
      </c>
      <c r="S112" s="2">
        <v>29</v>
      </c>
      <c r="T112" s="2">
        <v>32</v>
      </c>
      <c r="X112" s="56" t="s">
        <v>1079</v>
      </c>
      <c r="Y112" s="56" t="s">
        <v>250</v>
      </c>
      <c r="Z112" s="56" t="s">
        <v>3</v>
      </c>
      <c r="AA112" s="2">
        <v>269</v>
      </c>
      <c r="AB112" s="2">
        <v>203</v>
      </c>
      <c r="AC112" s="2">
        <v>164</v>
      </c>
      <c r="AD112" s="2">
        <v>159</v>
      </c>
      <c r="AE112" s="2">
        <v>160</v>
      </c>
      <c r="AF112" s="2">
        <v>165</v>
      </c>
      <c r="AG112" s="2">
        <v>148</v>
      </c>
      <c r="AH112" s="2">
        <v>143</v>
      </c>
      <c r="AI112" s="2">
        <v>151</v>
      </c>
      <c r="AJ112" s="2">
        <v>153</v>
      </c>
      <c r="AK112" s="2">
        <v>154</v>
      </c>
      <c r="AL112" s="2">
        <v>153</v>
      </c>
      <c r="AM112" s="2">
        <v>145</v>
      </c>
      <c r="AN112" s="2">
        <v>172</v>
      </c>
      <c r="AO112" s="2">
        <v>155</v>
      </c>
      <c r="AP112" s="2">
        <v>171</v>
      </c>
      <c r="AQ112" s="2">
        <v>161</v>
      </c>
    </row>
    <row r="113" spans="1:43">
      <c r="A113" s="56" t="s">
        <v>1080</v>
      </c>
      <c r="B113" s="56" t="s">
        <v>673</v>
      </c>
      <c r="C113" s="56" t="s">
        <v>3</v>
      </c>
      <c r="D113" s="2">
        <v>0</v>
      </c>
      <c r="E113" s="2">
        <v>0</v>
      </c>
      <c r="F113" s="2">
        <v>0</v>
      </c>
      <c r="G113" s="2">
        <v>0</v>
      </c>
      <c r="H113" s="2">
        <v>0</v>
      </c>
      <c r="I113" s="2">
        <v>0</v>
      </c>
      <c r="J113" s="2">
        <v>0</v>
      </c>
      <c r="K113" s="2">
        <v>0</v>
      </c>
      <c r="L113" s="2">
        <v>0</v>
      </c>
      <c r="M113" s="2">
        <v>0</v>
      </c>
      <c r="N113" s="2">
        <v>0</v>
      </c>
      <c r="O113" s="2">
        <v>0</v>
      </c>
      <c r="P113" s="2">
        <v>0</v>
      </c>
      <c r="Q113" s="2">
        <v>0</v>
      </c>
      <c r="R113" s="2">
        <v>0</v>
      </c>
      <c r="S113" s="2">
        <v>0</v>
      </c>
      <c r="T113" s="2">
        <v>0</v>
      </c>
      <c r="X113" s="56" t="s">
        <v>1080</v>
      </c>
      <c r="Y113" s="56" t="s">
        <v>673</v>
      </c>
      <c r="Z113" s="56" t="s">
        <v>3</v>
      </c>
      <c r="AA113" s="2">
        <v>40</v>
      </c>
      <c r="AB113" s="2">
        <v>23</v>
      </c>
      <c r="AC113" s="2">
        <v>35</v>
      </c>
      <c r="AD113" s="2">
        <v>32</v>
      </c>
      <c r="AE113" s="2">
        <v>36</v>
      </c>
      <c r="AF113" s="2">
        <v>33</v>
      </c>
      <c r="AG113" s="2">
        <v>16</v>
      </c>
      <c r="AH113" s="2">
        <v>7</v>
      </c>
      <c r="AI113" s="2">
        <v>7</v>
      </c>
      <c r="AJ113" s="2">
        <v>3</v>
      </c>
      <c r="AK113" s="2">
        <v>3</v>
      </c>
      <c r="AL113" s="2">
        <v>6</v>
      </c>
      <c r="AM113" s="2">
        <v>9</v>
      </c>
      <c r="AN113" s="2">
        <v>9</v>
      </c>
      <c r="AO113" s="2">
        <v>6</v>
      </c>
      <c r="AP113" s="2">
        <v>0</v>
      </c>
      <c r="AQ113" s="2">
        <v>0</v>
      </c>
    </row>
    <row r="114" spans="1:43">
      <c r="A114" s="56" t="s">
        <v>1081</v>
      </c>
      <c r="B114" s="56" t="s">
        <v>546</v>
      </c>
      <c r="C114" s="56" t="s">
        <v>3</v>
      </c>
      <c r="D114" s="2">
        <v>18</v>
      </c>
      <c r="E114" s="2">
        <v>14</v>
      </c>
      <c r="F114" s="2">
        <v>13</v>
      </c>
      <c r="G114" s="2">
        <v>14</v>
      </c>
      <c r="H114" s="2">
        <v>5</v>
      </c>
      <c r="I114" s="2">
        <v>5</v>
      </c>
      <c r="J114" s="2">
        <v>7</v>
      </c>
      <c r="K114" s="2">
        <v>4</v>
      </c>
      <c r="L114" s="2">
        <v>3</v>
      </c>
      <c r="M114" s="2">
        <v>5</v>
      </c>
      <c r="N114" s="2">
        <v>4</v>
      </c>
      <c r="O114" s="2">
        <v>4</v>
      </c>
      <c r="P114" s="2">
        <v>4</v>
      </c>
      <c r="Q114" s="2">
        <v>3</v>
      </c>
      <c r="R114" s="2">
        <v>6</v>
      </c>
      <c r="S114" s="2">
        <v>6</v>
      </c>
      <c r="T114" s="2">
        <v>6</v>
      </c>
      <c r="X114" s="56" t="s">
        <v>1081</v>
      </c>
      <c r="Y114" s="56" t="s">
        <v>546</v>
      </c>
      <c r="Z114" s="56" t="s">
        <v>3</v>
      </c>
      <c r="AA114" s="2">
        <v>425</v>
      </c>
      <c r="AB114" s="2">
        <v>388</v>
      </c>
      <c r="AC114" s="2">
        <v>361</v>
      </c>
      <c r="AD114" s="2">
        <v>338</v>
      </c>
      <c r="AE114" s="2">
        <v>309</v>
      </c>
      <c r="AF114" s="2">
        <v>313</v>
      </c>
      <c r="AG114" s="2">
        <v>304</v>
      </c>
      <c r="AH114" s="2">
        <v>290</v>
      </c>
      <c r="AI114" s="2">
        <v>287</v>
      </c>
      <c r="AJ114" s="2">
        <v>272</v>
      </c>
      <c r="AK114" s="2">
        <v>280</v>
      </c>
      <c r="AL114" s="2">
        <v>262</v>
      </c>
      <c r="AM114" s="2">
        <v>272</v>
      </c>
      <c r="AN114" s="2">
        <v>277</v>
      </c>
      <c r="AO114" s="2">
        <v>276</v>
      </c>
      <c r="AP114" s="2">
        <v>279</v>
      </c>
      <c r="AQ114" s="2">
        <v>287</v>
      </c>
    </row>
    <row r="115" spans="1:43">
      <c r="A115" s="56" t="s">
        <v>1082</v>
      </c>
      <c r="B115" s="56" t="s">
        <v>437</v>
      </c>
      <c r="C115" s="56" t="s">
        <v>3</v>
      </c>
      <c r="D115" s="2">
        <v>10</v>
      </c>
      <c r="E115" s="2">
        <v>7</v>
      </c>
      <c r="F115" s="2">
        <v>16</v>
      </c>
      <c r="G115" s="2">
        <v>20</v>
      </c>
      <c r="H115" s="2">
        <v>22</v>
      </c>
      <c r="I115" s="2">
        <v>26</v>
      </c>
      <c r="J115" s="2">
        <v>23</v>
      </c>
      <c r="K115" s="2">
        <v>20</v>
      </c>
      <c r="L115" s="2">
        <v>19</v>
      </c>
      <c r="M115" s="2">
        <v>19</v>
      </c>
      <c r="N115" s="2">
        <v>21</v>
      </c>
      <c r="O115" s="2">
        <v>18</v>
      </c>
      <c r="P115" s="2">
        <v>26</v>
      </c>
      <c r="Q115" s="2">
        <v>25</v>
      </c>
      <c r="R115" s="2">
        <v>19</v>
      </c>
      <c r="S115" s="2">
        <v>7</v>
      </c>
      <c r="T115" s="2">
        <v>4</v>
      </c>
      <c r="X115" s="56" t="s">
        <v>1082</v>
      </c>
      <c r="Y115" s="56" t="s">
        <v>437</v>
      </c>
      <c r="Z115" s="56" t="s">
        <v>3</v>
      </c>
      <c r="AA115" s="2">
        <v>838</v>
      </c>
      <c r="AB115" s="2">
        <v>779</v>
      </c>
      <c r="AC115" s="2">
        <v>768</v>
      </c>
      <c r="AD115" s="2">
        <v>784</v>
      </c>
      <c r="AE115" s="2">
        <v>728</v>
      </c>
      <c r="AF115" s="2">
        <v>787</v>
      </c>
      <c r="AG115" s="2">
        <v>881</v>
      </c>
      <c r="AH115" s="2">
        <v>837</v>
      </c>
      <c r="AI115" s="2">
        <v>853</v>
      </c>
      <c r="AJ115" s="2">
        <v>859</v>
      </c>
      <c r="AK115" s="2">
        <v>899</v>
      </c>
      <c r="AL115" s="2">
        <v>854</v>
      </c>
      <c r="AM115" s="2">
        <v>890</v>
      </c>
      <c r="AN115" s="2">
        <v>924</v>
      </c>
      <c r="AO115" s="2">
        <v>903</v>
      </c>
      <c r="AP115" s="2">
        <v>819</v>
      </c>
      <c r="AQ115" s="2">
        <v>825</v>
      </c>
    </row>
    <row r="116" spans="1:43">
      <c r="A116" s="56" t="s">
        <v>1083</v>
      </c>
      <c r="B116" s="56" t="s">
        <v>544</v>
      </c>
      <c r="C116" s="56" t="s">
        <v>3</v>
      </c>
      <c r="D116" s="2">
        <v>3</v>
      </c>
      <c r="E116" s="2">
        <v>6</v>
      </c>
      <c r="F116" s="2">
        <v>3</v>
      </c>
      <c r="G116" s="2">
        <v>6</v>
      </c>
      <c r="H116" s="2">
        <v>3</v>
      </c>
      <c r="I116" s="2">
        <v>3</v>
      </c>
      <c r="J116" s="2">
        <v>6</v>
      </c>
      <c r="K116" s="2">
        <v>3</v>
      </c>
      <c r="L116" s="2">
        <v>3</v>
      </c>
      <c r="M116" s="2">
        <v>3</v>
      </c>
      <c r="N116" s="2">
        <v>0</v>
      </c>
      <c r="O116" s="2">
        <v>3</v>
      </c>
      <c r="P116" s="2">
        <v>3</v>
      </c>
      <c r="Q116" s="2">
        <v>0</v>
      </c>
      <c r="R116" s="2">
        <v>4</v>
      </c>
      <c r="S116" s="2">
        <v>3</v>
      </c>
      <c r="T116" s="2">
        <v>3</v>
      </c>
      <c r="X116" s="56" t="s">
        <v>1083</v>
      </c>
      <c r="Y116" s="56" t="s">
        <v>544</v>
      </c>
      <c r="Z116" s="56" t="s">
        <v>3</v>
      </c>
      <c r="AA116" s="2">
        <v>42</v>
      </c>
      <c r="AB116" s="2">
        <v>42</v>
      </c>
      <c r="AC116" s="2">
        <v>37</v>
      </c>
      <c r="AD116" s="2">
        <v>38</v>
      </c>
      <c r="AE116" s="2">
        <v>45</v>
      </c>
      <c r="AF116" s="2">
        <v>37</v>
      </c>
      <c r="AG116" s="2">
        <v>38</v>
      </c>
      <c r="AH116" s="2">
        <v>34</v>
      </c>
      <c r="AI116" s="2">
        <v>15</v>
      </c>
      <c r="AJ116" s="2">
        <v>15</v>
      </c>
      <c r="AK116" s="2">
        <v>17</v>
      </c>
      <c r="AL116" s="2">
        <v>18</v>
      </c>
      <c r="AM116" s="2">
        <v>17</v>
      </c>
      <c r="AN116" s="2">
        <v>11</v>
      </c>
      <c r="AO116" s="2">
        <v>13</v>
      </c>
      <c r="AP116" s="2">
        <v>12</v>
      </c>
      <c r="AQ116" s="2">
        <v>7</v>
      </c>
    </row>
    <row r="117" spans="1:43">
      <c r="A117" s="56" t="s">
        <v>1084</v>
      </c>
      <c r="B117" s="56" t="s">
        <v>874</v>
      </c>
      <c r="C117" s="56" t="s">
        <v>3</v>
      </c>
      <c r="D117" s="2">
        <v>0</v>
      </c>
      <c r="E117" s="2">
        <v>0</v>
      </c>
      <c r="F117" s="2">
        <v>0</v>
      </c>
      <c r="G117" s="2">
        <v>0</v>
      </c>
      <c r="H117" s="2">
        <v>0</v>
      </c>
      <c r="I117" s="2">
        <v>3</v>
      </c>
      <c r="J117" s="2">
        <v>0</v>
      </c>
      <c r="K117" s="2">
        <v>0</v>
      </c>
      <c r="L117" s="2">
        <v>0</v>
      </c>
      <c r="M117" s="2">
        <v>0</v>
      </c>
      <c r="N117" s="2">
        <v>0</v>
      </c>
      <c r="O117" s="2">
        <v>0</v>
      </c>
      <c r="P117" s="2">
        <v>0</v>
      </c>
      <c r="Q117" s="2">
        <v>0</v>
      </c>
      <c r="R117" s="2">
        <v>0</v>
      </c>
      <c r="S117" s="2">
        <v>0</v>
      </c>
      <c r="T117" s="2">
        <v>0</v>
      </c>
      <c r="X117" s="56" t="s">
        <v>1084</v>
      </c>
      <c r="Y117" s="56" t="s">
        <v>874</v>
      </c>
      <c r="Z117" s="56" t="s">
        <v>3</v>
      </c>
      <c r="AA117" s="2">
        <v>932</v>
      </c>
      <c r="AB117" s="2">
        <v>849</v>
      </c>
      <c r="AC117" s="2">
        <v>818</v>
      </c>
      <c r="AD117" s="2">
        <v>836</v>
      </c>
      <c r="AE117" s="2">
        <v>812</v>
      </c>
      <c r="AF117" s="2">
        <v>760</v>
      </c>
      <c r="AG117" s="2">
        <v>663</v>
      </c>
      <c r="AH117" s="2">
        <v>696</v>
      </c>
      <c r="AI117" s="2">
        <v>710</v>
      </c>
      <c r="AJ117" s="2">
        <v>769</v>
      </c>
      <c r="AK117" s="2">
        <v>816</v>
      </c>
      <c r="AL117" s="2">
        <v>851</v>
      </c>
      <c r="AM117" s="2">
        <v>745</v>
      </c>
      <c r="AN117" s="2">
        <v>964</v>
      </c>
      <c r="AO117" s="2">
        <v>957</v>
      </c>
      <c r="AP117" s="2">
        <v>976</v>
      </c>
      <c r="AQ117" s="2">
        <v>972</v>
      </c>
    </row>
    <row r="118" spans="1:43">
      <c r="A118" s="56" t="s">
        <v>1085</v>
      </c>
      <c r="B118" s="56" t="s">
        <v>875</v>
      </c>
      <c r="C118" s="56" t="s">
        <v>3</v>
      </c>
      <c r="D118" s="2">
        <v>0</v>
      </c>
      <c r="E118" s="2">
        <v>0</v>
      </c>
      <c r="F118" s="2">
        <v>0</v>
      </c>
      <c r="G118" s="2">
        <v>0</v>
      </c>
      <c r="H118" s="2">
        <v>0</v>
      </c>
      <c r="I118" s="2">
        <v>0</v>
      </c>
      <c r="J118" s="2">
        <v>0</v>
      </c>
      <c r="K118" s="2">
        <v>0</v>
      </c>
      <c r="L118" s="2">
        <v>0</v>
      </c>
      <c r="M118" s="2">
        <v>0</v>
      </c>
      <c r="N118" s="2">
        <v>0</v>
      </c>
      <c r="O118" s="2">
        <v>0</v>
      </c>
      <c r="P118" s="2">
        <v>0</v>
      </c>
      <c r="Q118" s="2">
        <v>0</v>
      </c>
      <c r="R118" s="2">
        <v>0</v>
      </c>
      <c r="S118" s="2">
        <v>0</v>
      </c>
      <c r="T118" s="2">
        <v>0</v>
      </c>
      <c r="X118" s="56" t="s">
        <v>1085</v>
      </c>
      <c r="Y118" s="56" t="s">
        <v>875</v>
      </c>
      <c r="Z118" s="56" t="s">
        <v>3</v>
      </c>
      <c r="AA118" s="2">
        <v>50</v>
      </c>
      <c r="AB118" s="2">
        <v>53</v>
      </c>
      <c r="AC118" s="2">
        <v>56</v>
      </c>
      <c r="AD118" s="2">
        <v>77</v>
      </c>
      <c r="AE118" s="2">
        <v>81</v>
      </c>
      <c r="AF118" s="2">
        <v>65</v>
      </c>
      <c r="AG118" s="2">
        <v>60</v>
      </c>
      <c r="AH118" s="2">
        <v>52</v>
      </c>
      <c r="AI118" s="2">
        <v>49</v>
      </c>
      <c r="AJ118" s="2">
        <v>34</v>
      </c>
      <c r="AK118" s="2">
        <v>34</v>
      </c>
      <c r="AL118" s="2">
        <v>37</v>
      </c>
      <c r="AM118" s="2">
        <v>42</v>
      </c>
      <c r="AN118" s="2">
        <v>34</v>
      </c>
      <c r="AO118" s="2">
        <v>39</v>
      </c>
      <c r="AP118" s="2">
        <v>43</v>
      </c>
      <c r="AQ118" s="2">
        <v>51</v>
      </c>
    </row>
    <row r="119" spans="1:43">
      <c r="A119" s="56" t="s">
        <v>1086</v>
      </c>
      <c r="B119" s="56" t="s">
        <v>567</v>
      </c>
      <c r="C119" s="56" t="s">
        <v>3</v>
      </c>
      <c r="D119" s="2">
        <v>3</v>
      </c>
      <c r="E119" s="2">
        <v>0</v>
      </c>
      <c r="F119" s="2">
        <v>0</v>
      </c>
      <c r="G119" s="2">
        <v>0</v>
      </c>
      <c r="H119" s="2">
        <v>0</v>
      </c>
      <c r="I119" s="2">
        <v>0</v>
      </c>
      <c r="J119" s="2">
        <v>0</v>
      </c>
      <c r="K119" s="2">
        <v>0</v>
      </c>
      <c r="L119" s="2">
        <v>0</v>
      </c>
      <c r="M119" s="2">
        <v>0</v>
      </c>
      <c r="N119" s="2">
        <v>0</v>
      </c>
      <c r="O119" s="2">
        <v>0</v>
      </c>
      <c r="P119" s="2">
        <v>0</v>
      </c>
      <c r="Q119" s="2">
        <v>0</v>
      </c>
      <c r="R119" s="2">
        <v>0</v>
      </c>
      <c r="S119" s="2">
        <v>0</v>
      </c>
      <c r="T119" s="2">
        <v>0</v>
      </c>
      <c r="X119" s="56" t="s">
        <v>1086</v>
      </c>
      <c r="Y119" s="56" t="s">
        <v>567</v>
      </c>
      <c r="Z119" s="56" t="s">
        <v>3</v>
      </c>
      <c r="AA119" s="2">
        <v>241</v>
      </c>
      <c r="AB119" s="2">
        <v>161</v>
      </c>
      <c r="AC119" s="2">
        <v>146</v>
      </c>
      <c r="AD119" s="2">
        <v>141</v>
      </c>
      <c r="AE119" s="2">
        <v>122</v>
      </c>
      <c r="AF119" s="2">
        <v>146</v>
      </c>
      <c r="AG119" s="2">
        <v>168</v>
      </c>
      <c r="AH119" s="2">
        <v>100</v>
      </c>
      <c r="AI119" s="2">
        <v>108</v>
      </c>
      <c r="AJ119" s="2">
        <v>160</v>
      </c>
      <c r="AK119" s="2">
        <v>171</v>
      </c>
      <c r="AL119" s="2">
        <v>154</v>
      </c>
      <c r="AM119" s="2">
        <v>126</v>
      </c>
      <c r="AN119" s="2">
        <v>135</v>
      </c>
      <c r="AO119" s="2">
        <v>146</v>
      </c>
      <c r="AP119" s="2">
        <v>154</v>
      </c>
      <c r="AQ119" s="2">
        <v>137</v>
      </c>
    </row>
    <row r="120" spans="1:43">
      <c r="A120" s="56" t="s">
        <v>1087</v>
      </c>
      <c r="B120" s="56" t="s">
        <v>601</v>
      </c>
      <c r="C120" s="56" t="s">
        <v>3</v>
      </c>
      <c r="D120" s="2">
        <v>3</v>
      </c>
      <c r="E120" s="2">
        <v>3</v>
      </c>
      <c r="F120" s="2">
        <v>3</v>
      </c>
      <c r="G120" s="2">
        <v>3</v>
      </c>
      <c r="H120" s="2">
        <v>3</v>
      </c>
      <c r="I120" s="2">
        <v>0</v>
      </c>
      <c r="J120" s="2">
        <v>0</v>
      </c>
      <c r="K120" s="2">
        <v>6</v>
      </c>
      <c r="L120" s="2">
        <v>3</v>
      </c>
      <c r="M120" s="2">
        <v>3</v>
      </c>
      <c r="N120" s="2">
        <v>6</v>
      </c>
      <c r="O120" s="2">
        <v>6</v>
      </c>
      <c r="P120" s="2">
        <v>6</v>
      </c>
      <c r="Q120" s="2">
        <v>3</v>
      </c>
      <c r="R120" s="2">
        <v>6</v>
      </c>
      <c r="S120" s="2">
        <v>6</v>
      </c>
      <c r="T120" s="2">
        <v>3</v>
      </c>
      <c r="X120" s="56" t="s">
        <v>1087</v>
      </c>
      <c r="Y120" s="56" t="s">
        <v>601</v>
      </c>
      <c r="Z120" s="56" t="s">
        <v>3</v>
      </c>
      <c r="AA120" s="2">
        <v>78</v>
      </c>
      <c r="AB120" s="2">
        <v>91</v>
      </c>
      <c r="AC120" s="2">
        <v>79</v>
      </c>
      <c r="AD120" s="2">
        <v>93</v>
      </c>
      <c r="AE120" s="2">
        <v>111</v>
      </c>
      <c r="AF120" s="2">
        <v>86</v>
      </c>
      <c r="AG120" s="2">
        <v>77</v>
      </c>
      <c r="AH120" s="2">
        <v>66</v>
      </c>
      <c r="AI120" s="2">
        <v>88</v>
      </c>
      <c r="AJ120" s="2">
        <v>87</v>
      </c>
      <c r="AK120" s="2">
        <v>87</v>
      </c>
      <c r="AL120" s="2">
        <v>85</v>
      </c>
      <c r="AM120" s="2">
        <v>82</v>
      </c>
      <c r="AN120" s="2">
        <v>83</v>
      </c>
      <c r="AO120" s="2">
        <v>77</v>
      </c>
      <c r="AP120" s="2">
        <v>81</v>
      </c>
      <c r="AQ120" s="2">
        <v>85</v>
      </c>
    </row>
    <row r="121" spans="1:43">
      <c r="A121" s="56" t="s">
        <v>1088</v>
      </c>
      <c r="B121" s="56" t="s">
        <v>876</v>
      </c>
      <c r="C121" s="56" t="s">
        <v>3</v>
      </c>
      <c r="D121" s="2">
        <v>3</v>
      </c>
      <c r="E121" s="2">
        <v>3</v>
      </c>
      <c r="F121" s="2">
        <v>3</v>
      </c>
      <c r="G121" s="2">
        <v>3</v>
      </c>
      <c r="H121" s="2">
        <v>0</v>
      </c>
      <c r="I121" s="2">
        <v>0</v>
      </c>
      <c r="J121" s="2">
        <v>0</v>
      </c>
      <c r="K121" s="2">
        <v>3</v>
      </c>
      <c r="L121" s="2">
        <v>3</v>
      </c>
      <c r="M121" s="2">
        <v>3</v>
      </c>
      <c r="N121" s="2">
        <v>3</v>
      </c>
      <c r="O121" s="2">
        <v>0</v>
      </c>
      <c r="P121" s="2">
        <v>0</v>
      </c>
      <c r="Q121" s="2">
        <v>0</v>
      </c>
      <c r="R121" s="2">
        <v>0</v>
      </c>
      <c r="S121" s="2">
        <v>0</v>
      </c>
      <c r="T121" s="2">
        <v>0</v>
      </c>
      <c r="X121" s="56" t="s">
        <v>1088</v>
      </c>
      <c r="Y121" s="56" t="s">
        <v>876</v>
      </c>
      <c r="Z121" s="56" t="s">
        <v>3</v>
      </c>
      <c r="AA121" s="2">
        <v>11</v>
      </c>
      <c r="AB121" s="2">
        <v>10</v>
      </c>
      <c r="AC121" s="2">
        <v>14</v>
      </c>
      <c r="AD121" s="2">
        <v>11</v>
      </c>
      <c r="AE121" s="2">
        <v>11</v>
      </c>
      <c r="AF121" s="2">
        <v>14</v>
      </c>
      <c r="AG121" s="2">
        <v>9</v>
      </c>
      <c r="AH121" s="2">
        <v>12</v>
      </c>
      <c r="AI121" s="2">
        <v>11</v>
      </c>
      <c r="AJ121" s="2">
        <v>12</v>
      </c>
      <c r="AK121" s="2">
        <v>15</v>
      </c>
      <c r="AL121" s="2">
        <v>13</v>
      </c>
      <c r="AM121" s="2">
        <v>6</v>
      </c>
      <c r="AN121" s="2">
        <v>5</v>
      </c>
      <c r="AO121" s="2">
        <v>9</v>
      </c>
      <c r="AP121" s="2">
        <v>6</v>
      </c>
      <c r="AQ121" s="2">
        <v>7</v>
      </c>
    </row>
    <row r="122" spans="1:43">
      <c r="A122" s="56" t="s">
        <v>1089</v>
      </c>
      <c r="B122" s="56" t="s">
        <v>877</v>
      </c>
      <c r="C122" s="56" t="s">
        <v>3</v>
      </c>
      <c r="D122" s="2">
        <v>0</v>
      </c>
      <c r="E122" s="2">
        <v>0</v>
      </c>
      <c r="F122" s="2">
        <v>0</v>
      </c>
      <c r="G122" s="2">
        <v>0</v>
      </c>
      <c r="H122" s="2">
        <v>0</v>
      </c>
      <c r="I122" s="2">
        <v>0</v>
      </c>
      <c r="J122" s="2">
        <v>0</v>
      </c>
      <c r="K122" s="2">
        <v>0</v>
      </c>
      <c r="L122" s="2">
        <v>0</v>
      </c>
      <c r="M122" s="2">
        <v>0</v>
      </c>
      <c r="N122" s="2">
        <v>0</v>
      </c>
      <c r="O122" s="2">
        <v>0</v>
      </c>
      <c r="P122" s="2">
        <v>0</v>
      </c>
      <c r="Q122" s="2">
        <v>0</v>
      </c>
      <c r="R122" s="2">
        <v>0</v>
      </c>
      <c r="S122" s="2">
        <v>0</v>
      </c>
      <c r="T122" s="2">
        <v>0</v>
      </c>
      <c r="X122" s="56" t="s">
        <v>1089</v>
      </c>
      <c r="Y122" s="56" t="s">
        <v>877</v>
      </c>
      <c r="Z122" s="56" t="s">
        <v>3</v>
      </c>
      <c r="AA122" s="2">
        <v>226</v>
      </c>
      <c r="AB122" s="2">
        <v>167</v>
      </c>
      <c r="AC122" s="2">
        <v>132</v>
      </c>
      <c r="AD122" s="2">
        <v>115</v>
      </c>
      <c r="AE122" s="2">
        <v>76</v>
      </c>
      <c r="AF122" s="2">
        <v>64</v>
      </c>
      <c r="AG122" s="2">
        <v>60</v>
      </c>
      <c r="AH122" s="2">
        <v>54</v>
      </c>
      <c r="AI122" s="2">
        <v>49</v>
      </c>
      <c r="AJ122" s="2">
        <v>52</v>
      </c>
      <c r="AK122" s="2">
        <v>61</v>
      </c>
      <c r="AL122" s="2">
        <v>57</v>
      </c>
      <c r="AM122" s="2">
        <v>48</v>
      </c>
      <c r="AN122" s="2">
        <v>40</v>
      </c>
      <c r="AO122" s="2">
        <v>49</v>
      </c>
      <c r="AP122" s="2">
        <v>53</v>
      </c>
      <c r="AQ122" s="2">
        <v>53</v>
      </c>
    </row>
    <row r="123" spans="1:43">
      <c r="A123" s="56" t="s">
        <v>1090</v>
      </c>
      <c r="B123" s="56" t="s">
        <v>346</v>
      </c>
      <c r="C123" s="56" t="s">
        <v>3</v>
      </c>
      <c r="D123" s="2">
        <v>35</v>
      </c>
      <c r="E123" s="2">
        <v>35</v>
      </c>
      <c r="F123" s="2">
        <v>35</v>
      </c>
      <c r="G123" s="2">
        <v>38</v>
      </c>
      <c r="H123" s="2">
        <v>38</v>
      </c>
      <c r="I123" s="2">
        <v>42</v>
      </c>
      <c r="J123" s="2">
        <v>41</v>
      </c>
      <c r="K123" s="2">
        <v>43</v>
      </c>
      <c r="L123" s="2">
        <v>44</v>
      </c>
      <c r="M123" s="2">
        <v>48</v>
      </c>
      <c r="N123" s="2">
        <v>46</v>
      </c>
      <c r="O123" s="2">
        <v>49</v>
      </c>
      <c r="P123" s="2">
        <v>48</v>
      </c>
      <c r="Q123" s="2">
        <v>50</v>
      </c>
      <c r="R123" s="2">
        <v>54</v>
      </c>
      <c r="S123" s="2">
        <v>49</v>
      </c>
      <c r="T123" s="2">
        <v>42</v>
      </c>
      <c r="X123" s="56" t="s">
        <v>1090</v>
      </c>
      <c r="Y123" s="56" t="s">
        <v>346</v>
      </c>
      <c r="Z123" s="56" t="s">
        <v>3</v>
      </c>
      <c r="AA123" s="2">
        <v>651</v>
      </c>
      <c r="AB123" s="2">
        <v>675</v>
      </c>
      <c r="AC123" s="2">
        <v>646</v>
      </c>
      <c r="AD123" s="2">
        <v>638</v>
      </c>
      <c r="AE123" s="2">
        <v>711</v>
      </c>
      <c r="AF123" s="2">
        <v>673</v>
      </c>
      <c r="AG123" s="2">
        <v>690</v>
      </c>
      <c r="AH123" s="2">
        <v>677</v>
      </c>
      <c r="AI123" s="2">
        <v>713</v>
      </c>
      <c r="AJ123" s="2">
        <v>720</v>
      </c>
      <c r="AK123" s="2">
        <v>735</v>
      </c>
      <c r="AL123" s="2">
        <v>780</v>
      </c>
      <c r="AM123" s="2">
        <v>777</v>
      </c>
      <c r="AN123" s="2">
        <v>750</v>
      </c>
      <c r="AO123" s="2">
        <v>762</v>
      </c>
      <c r="AP123" s="2">
        <v>747</v>
      </c>
      <c r="AQ123" s="2">
        <v>730</v>
      </c>
    </row>
    <row r="124" spans="1:43">
      <c r="A124" s="56" t="s">
        <v>1091</v>
      </c>
      <c r="B124" s="56" t="s">
        <v>683</v>
      </c>
      <c r="C124" s="56" t="s">
        <v>3</v>
      </c>
      <c r="D124" s="2">
        <v>3</v>
      </c>
      <c r="E124" s="2">
        <v>6</v>
      </c>
      <c r="F124" s="2">
        <v>0</v>
      </c>
      <c r="G124" s="2">
        <v>3</v>
      </c>
      <c r="H124" s="2">
        <v>3</v>
      </c>
      <c r="I124" s="2">
        <v>3</v>
      </c>
      <c r="J124" s="2">
        <v>3</v>
      </c>
      <c r="K124" s="2">
        <v>3</v>
      </c>
      <c r="L124" s="2">
        <v>0</v>
      </c>
      <c r="M124" s="2">
        <v>0</v>
      </c>
      <c r="N124" s="2">
        <v>0</v>
      </c>
      <c r="O124" s="2">
        <v>0</v>
      </c>
      <c r="P124" s="2">
        <v>0</v>
      </c>
      <c r="Q124" s="2">
        <v>0</v>
      </c>
      <c r="R124" s="2">
        <v>0</v>
      </c>
      <c r="S124" s="2">
        <v>0</v>
      </c>
      <c r="T124" s="2">
        <v>0</v>
      </c>
      <c r="X124" s="56" t="s">
        <v>1091</v>
      </c>
      <c r="Y124" s="56" t="s">
        <v>683</v>
      </c>
      <c r="Z124" s="56" t="s">
        <v>3</v>
      </c>
      <c r="AA124" s="2">
        <v>129</v>
      </c>
      <c r="AB124" s="2">
        <v>146</v>
      </c>
      <c r="AC124" s="2">
        <v>137</v>
      </c>
      <c r="AD124" s="2">
        <v>159</v>
      </c>
      <c r="AE124" s="2">
        <v>150</v>
      </c>
      <c r="AF124" s="2">
        <v>144</v>
      </c>
      <c r="AG124" s="2">
        <v>153</v>
      </c>
      <c r="AH124" s="2">
        <v>133</v>
      </c>
      <c r="AI124" s="2">
        <v>153</v>
      </c>
      <c r="AJ124" s="2">
        <v>147</v>
      </c>
      <c r="AK124" s="2">
        <v>167</v>
      </c>
      <c r="AL124" s="2">
        <v>152</v>
      </c>
      <c r="AM124" s="2">
        <v>96</v>
      </c>
      <c r="AN124" s="2">
        <v>97</v>
      </c>
      <c r="AO124" s="2">
        <v>95</v>
      </c>
      <c r="AP124" s="2">
        <v>108</v>
      </c>
      <c r="AQ124" s="2">
        <v>105</v>
      </c>
    </row>
    <row r="125" spans="1:43">
      <c r="A125" s="56" t="s">
        <v>1092</v>
      </c>
      <c r="B125" s="56" t="s">
        <v>583</v>
      </c>
      <c r="C125" s="56" t="s">
        <v>3</v>
      </c>
      <c r="D125" s="2">
        <v>12</v>
      </c>
      <c r="E125" s="2">
        <v>9</v>
      </c>
      <c r="F125" s="2">
        <v>9</v>
      </c>
      <c r="G125" s="2">
        <v>7</v>
      </c>
      <c r="H125" s="2">
        <v>9</v>
      </c>
      <c r="I125" s="2">
        <v>12</v>
      </c>
      <c r="J125" s="2">
        <v>5</v>
      </c>
      <c r="K125" s="2">
        <v>7</v>
      </c>
      <c r="L125" s="2">
        <v>13</v>
      </c>
      <c r="M125" s="2">
        <v>15</v>
      </c>
      <c r="N125" s="2">
        <v>12</v>
      </c>
      <c r="O125" s="2">
        <v>10</v>
      </c>
      <c r="P125" s="2">
        <v>13</v>
      </c>
      <c r="Q125" s="2">
        <v>11</v>
      </c>
      <c r="R125" s="2">
        <v>12</v>
      </c>
      <c r="S125" s="2">
        <v>6</v>
      </c>
      <c r="T125" s="2">
        <v>10</v>
      </c>
      <c r="X125" s="56" t="s">
        <v>1092</v>
      </c>
      <c r="Y125" s="56" t="s">
        <v>583</v>
      </c>
      <c r="Z125" s="56" t="s">
        <v>3</v>
      </c>
      <c r="AA125" s="2">
        <v>599</v>
      </c>
      <c r="AB125" s="2">
        <v>558</v>
      </c>
      <c r="AC125" s="2">
        <v>491</v>
      </c>
      <c r="AD125" s="2">
        <v>496</v>
      </c>
      <c r="AE125" s="2">
        <v>460</v>
      </c>
      <c r="AF125" s="2">
        <v>461</v>
      </c>
      <c r="AG125" s="2">
        <v>470</v>
      </c>
      <c r="AH125" s="2">
        <v>407</v>
      </c>
      <c r="AI125" s="2">
        <v>408</v>
      </c>
      <c r="AJ125" s="2">
        <v>371</v>
      </c>
      <c r="AK125" s="2">
        <v>564</v>
      </c>
      <c r="AL125" s="2">
        <v>583</v>
      </c>
      <c r="AM125" s="2">
        <v>563</v>
      </c>
      <c r="AN125" s="2">
        <v>606</v>
      </c>
      <c r="AO125" s="2">
        <v>626</v>
      </c>
      <c r="AP125" s="2">
        <v>674</v>
      </c>
      <c r="AQ125" s="2">
        <v>673</v>
      </c>
    </row>
    <row r="126" spans="1:43">
      <c r="A126" s="56" t="s">
        <v>1093</v>
      </c>
      <c r="B126" s="56" t="s">
        <v>663</v>
      </c>
      <c r="C126" s="56" t="s">
        <v>3</v>
      </c>
      <c r="D126" s="2">
        <v>3</v>
      </c>
      <c r="E126" s="2">
        <v>4</v>
      </c>
      <c r="F126" s="2">
        <v>5</v>
      </c>
      <c r="G126" s="2">
        <v>4</v>
      </c>
      <c r="H126" s="2">
        <v>4</v>
      </c>
      <c r="I126" s="2">
        <v>4</v>
      </c>
      <c r="J126" s="2">
        <v>4</v>
      </c>
      <c r="K126" s="2">
        <v>7</v>
      </c>
      <c r="L126" s="2">
        <v>7</v>
      </c>
      <c r="M126" s="2">
        <v>5</v>
      </c>
      <c r="N126" s="2">
        <v>3</v>
      </c>
      <c r="O126" s="2">
        <v>6</v>
      </c>
      <c r="P126" s="2">
        <v>6</v>
      </c>
      <c r="Q126" s="2">
        <v>3</v>
      </c>
      <c r="R126" s="2">
        <v>3</v>
      </c>
      <c r="S126" s="2">
        <v>3</v>
      </c>
      <c r="T126" s="2">
        <v>3</v>
      </c>
      <c r="X126" s="56" t="s">
        <v>1093</v>
      </c>
      <c r="Y126" s="56" t="s">
        <v>663</v>
      </c>
      <c r="Z126" s="56" t="s">
        <v>3</v>
      </c>
      <c r="AA126" s="2">
        <v>21</v>
      </c>
      <c r="AB126" s="2">
        <v>25</v>
      </c>
      <c r="AC126" s="2">
        <v>25</v>
      </c>
      <c r="AD126" s="2">
        <v>18</v>
      </c>
      <c r="AE126" s="2">
        <v>26</v>
      </c>
      <c r="AF126" s="2">
        <v>16</v>
      </c>
      <c r="AG126" s="2">
        <v>19</v>
      </c>
      <c r="AH126" s="2">
        <v>16</v>
      </c>
      <c r="AI126" s="2">
        <v>13</v>
      </c>
      <c r="AJ126" s="2">
        <v>18</v>
      </c>
      <c r="AK126" s="2">
        <v>19</v>
      </c>
      <c r="AL126" s="2">
        <v>16</v>
      </c>
      <c r="AM126" s="2">
        <v>9</v>
      </c>
      <c r="AN126" s="2">
        <v>6</v>
      </c>
      <c r="AO126" s="2">
        <v>3</v>
      </c>
      <c r="AP126" s="2">
        <v>9</v>
      </c>
      <c r="AQ126" s="2">
        <v>9</v>
      </c>
    </row>
    <row r="127" spans="1:43">
      <c r="A127" s="56" t="s">
        <v>1094</v>
      </c>
      <c r="B127" s="56" t="s">
        <v>660</v>
      </c>
      <c r="C127" s="56" t="s">
        <v>3</v>
      </c>
      <c r="D127" s="2">
        <v>0</v>
      </c>
      <c r="E127" s="2">
        <v>0</v>
      </c>
      <c r="F127" s="2">
        <v>0</v>
      </c>
      <c r="G127" s="2">
        <v>0</v>
      </c>
      <c r="H127" s="2">
        <v>0</v>
      </c>
      <c r="I127" s="2">
        <v>0</v>
      </c>
      <c r="J127" s="2">
        <v>0</v>
      </c>
      <c r="K127" s="2">
        <v>0</v>
      </c>
      <c r="L127" s="2">
        <v>0</v>
      </c>
      <c r="M127" s="2">
        <v>0</v>
      </c>
      <c r="N127" s="2">
        <v>0</v>
      </c>
      <c r="O127" s="2">
        <v>0</v>
      </c>
      <c r="P127" s="2">
        <v>0</v>
      </c>
      <c r="Q127" s="2">
        <v>0</v>
      </c>
      <c r="R127" s="2">
        <v>0</v>
      </c>
      <c r="S127" s="2">
        <v>0</v>
      </c>
      <c r="T127" s="2">
        <v>0</v>
      </c>
      <c r="X127" s="56" t="s">
        <v>1094</v>
      </c>
      <c r="Y127" s="56" t="s">
        <v>660</v>
      </c>
      <c r="Z127" s="56" t="s">
        <v>3</v>
      </c>
      <c r="AA127" s="2">
        <v>53</v>
      </c>
      <c r="AB127" s="2">
        <v>33</v>
      </c>
      <c r="AC127" s="2">
        <v>34</v>
      </c>
      <c r="AD127" s="2">
        <v>31</v>
      </c>
      <c r="AE127" s="2">
        <v>25</v>
      </c>
      <c r="AF127" s="2">
        <v>3</v>
      </c>
      <c r="AG127" s="2">
        <v>6</v>
      </c>
      <c r="AH127" s="2">
        <v>3</v>
      </c>
      <c r="AI127" s="2">
        <v>3</v>
      </c>
      <c r="AJ127" s="2">
        <v>0</v>
      </c>
      <c r="AK127" s="2">
        <v>0</v>
      </c>
      <c r="AL127" s="2">
        <v>0</v>
      </c>
      <c r="AM127" s="2">
        <v>3</v>
      </c>
      <c r="AN127" s="2">
        <v>3</v>
      </c>
      <c r="AO127" s="2">
        <v>3</v>
      </c>
      <c r="AP127" s="2">
        <v>3</v>
      </c>
      <c r="AQ127" s="2">
        <v>3</v>
      </c>
    </row>
    <row r="128" spans="1:43">
      <c r="A128" s="56" t="s">
        <v>1095</v>
      </c>
      <c r="B128" s="56" t="s">
        <v>582</v>
      </c>
      <c r="C128" s="56" t="s">
        <v>3</v>
      </c>
      <c r="D128" s="2">
        <v>6</v>
      </c>
      <c r="E128" s="2">
        <v>3</v>
      </c>
      <c r="F128" s="2">
        <v>6</v>
      </c>
      <c r="G128" s="2">
        <v>3</v>
      </c>
      <c r="H128" s="2">
        <v>6</v>
      </c>
      <c r="I128" s="2">
        <v>3</v>
      </c>
      <c r="J128" s="2">
        <v>6</v>
      </c>
      <c r="K128" s="2">
        <v>3</v>
      </c>
      <c r="L128" s="2">
        <v>3</v>
      </c>
      <c r="M128" s="2">
        <v>6</v>
      </c>
      <c r="N128" s="2">
        <v>3</v>
      </c>
      <c r="O128" s="2">
        <v>6</v>
      </c>
      <c r="P128" s="2">
        <v>3</v>
      </c>
      <c r="Q128" s="2">
        <v>0</v>
      </c>
      <c r="R128" s="2">
        <v>3</v>
      </c>
      <c r="S128" s="2">
        <v>3</v>
      </c>
      <c r="T128" s="2">
        <v>3</v>
      </c>
      <c r="X128" s="56" t="s">
        <v>1095</v>
      </c>
      <c r="Y128" s="56" t="s">
        <v>582</v>
      </c>
      <c r="Z128" s="56" t="s">
        <v>3</v>
      </c>
      <c r="AA128" s="2">
        <v>253</v>
      </c>
      <c r="AB128" s="2">
        <v>243</v>
      </c>
      <c r="AC128" s="2">
        <v>226</v>
      </c>
      <c r="AD128" s="2">
        <v>228</v>
      </c>
      <c r="AE128" s="2">
        <v>239</v>
      </c>
      <c r="AF128" s="2">
        <v>207</v>
      </c>
      <c r="AG128" s="2">
        <v>207</v>
      </c>
      <c r="AH128" s="2">
        <v>210</v>
      </c>
      <c r="AI128" s="2">
        <v>205</v>
      </c>
      <c r="AJ128" s="2">
        <v>214</v>
      </c>
      <c r="AK128" s="2">
        <v>210</v>
      </c>
      <c r="AL128" s="2">
        <v>207</v>
      </c>
      <c r="AM128" s="2">
        <v>180</v>
      </c>
      <c r="AN128" s="2">
        <v>197</v>
      </c>
      <c r="AO128" s="2">
        <v>184</v>
      </c>
      <c r="AP128" s="2">
        <v>186</v>
      </c>
      <c r="AQ128" s="2">
        <v>166</v>
      </c>
    </row>
    <row r="129" spans="1:43">
      <c r="A129" s="56" t="s">
        <v>1096</v>
      </c>
      <c r="B129" s="56" t="s">
        <v>878</v>
      </c>
      <c r="C129" s="56" t="s">
        <v>3</v>
      </c>
      <c r="D129" s="2">
        <v>0</v>
      </c>
      <c r="E129" s="2">
        <v>0</v>
      </c>
      <c r="F129" s="2">
        <v>0</v>
      </c>
      <c r="G129" s="2">
        <v>0</v>
      </c>
      <c r="H129" s="2">
        <v>0</v>
      </c>
      <c r="I129" s="2">
        <v>0</v>
      </c>
      <c r="J129" s="2">
        <v>0</v>
      </c>
      <c r="K129" s="2">
        <v>0</v>
      </c>
      <c r="L129" s="2">
        <v>0</v>
      </c>
      <c r="M129" s="2">
        <v>0</v>
      </c>
      <c r="N129" s="2">
        <v>0</v>
      </c>
      <c r="O129" s="2">
        <v>0</v>
      </c>
      <c r="P129" s="2">
        <v>0</v>
      </c>
      <c r="Q129" s="2">
        <v>0</v>
      </c>
      <c r="R129" s="2">
        <v>0</v>
      </c>
      <c r="S129" s="2">
        <v>0</v>
      </c>
      <c r="T129" s="2">
        <v>0</v>
      </c>
      <c r="X129" s="56" t="s">
        <v>1096</v>
      </c>
      <c r="Y129" s="56" t="s">
        <v>878</v>
      </c>
      <c r="Z129" s="56" t="s">
        <v>3</v>
      </c>
      <c r="AA129" s="2">
        <v>164</v>
      </c>
      <c r="AB129" s="2">
        <v>127</v>
      </c>
      <c r="AC129" s="2">
        <v>70</v>
      </c>
      <c r="AD129" s="2">
        <v>68</v>
      </c>
      <c r="AE129" s="2">
        <v>59</v>
      </c>
      <c r="AF129" s="2">
        <v>45</v>
      </c>
      <c r="AG129" s="2">
        <v>50</v>
      </c>
      <c r="AH129" s="2">
        <v>53</v>
      </c>
      <c r="AI129" s="2">
        <v>61</v>
      </c>
      <c r="AJ129" s="2">
        <v>65</v>
      </c>
      <c r="AK129" s="2">
        <v>71</v>
      </c>
      <c r="AL129" s="2">
        <v>57</v>
      </c>
      <c r="AM129" s="2">
        <v>52</v>
      </c>
      <c r="AN129" s="2">
        <v>55</v>
      </c>
      <c r="AO129" s="2">
        <v>55</v>
      </c>
      <c r="AP129" s="2">
        <v>59</v>
      </c>
      <c r="AQ129" s="2">
        <v>47</v>
      </c>
    </row>
    <row r="130" spans="1:43">
      <c r="A130" s="56" t="s">
        <v>1097</v>
      </c>
      <c r="B130" s="56" t="s">
        <v>598</v>
      </c>
      <c r="C130" s="56" t="s">
        <v>3</v>
      </c>
      <c r="D130" s="2">
        <v>3</v>
      </c>
      <c r="E130" s="2">
        <v>3</v>
      </c>
      <c r="F130" s="2">
        <v>0</v>
      </c>
      <c r="G130" s="2">
        <v>0</v>
      </c>
      <c r="H130" s="2">
        <v>0</v>
      </c>
      <c r="I130" s="2">
        <v>0</v>
      </c>
      <c r="J130" s="2">
        <v>0</v>
      </c>
      <c r="K130" s="2">
        <v>0</v>
      </c>
      <c r="L130" s="2">
        <v>0</v>
      </c>
      <c r="M130" s="2">
        <v>0</v>
      </c>
      <c r="N130" s="2">
        <v>0</v>
      </c>
      <c r="O130" s="2">
        <v>0</v>
      </c>
      <c r="P130" s="2">
        <v>0</v>
      </c>
      <c r="Q130" s="2">
        <v>0</v>
      </c>
      <c r="R130" s="2">
        <v>3</v>
      </c>
      <c r="S130" s="2">
        <v>3</v>
      </c>
      <c r="T130" s="2">
        <v>3</v>
      </c>
      <c r="X130" s="56" t="s">
        <v>1097</v>
      </c>
      <c r="Y130" s="56" t="s">
        <v>598</v>
      </c>
      <c r="Z130" s="56" t="s">
        <v>3</v>
      </c>
      <c r="AA130" s="2">
        <v>43</v>
      </c>
      <c r="AB130" s="2">
        <v>52</v>
      </c>
      <c r="AC130" s="2">
        <v>39</v>
      </c>
      <c r="AD130" s="2">
        <v>33</v>
      </c>
      <c r="AE130" s="2">
        <v>34</v>
      </c>
      <c r="AF130" s="2">
        <v>37</v>
      </c>
      <c r="AG130" s="2">
        <v>43</v>
      </c>
      <c r="AH130" s="2">
        <v>40</v>
      </c>
      <c r="AI130" s="2">
        <v>34</v>
      </c>
      <c r="AJ130" s="2">
        <v>41</v>
      </c>
      <c r="AK130" s="2">
        <v>41</v>
      </c>
      <c r="AL130" s="2">
        <v>41</v>
      </c>
      <c r="AM130" s="2">
        <v>41</v>
      </c>
      <c r="AN130" s="2">
        <v>34</v>
      </c>
      <c r="AO130" s="2">
        <v>38</v>
      </c>
      <c r="AP130" s="2">
        <v>31</v>
      </c>
      <c r="AQ130" s="2">
        <v>36</v>
      </c>
    </row>
    <row r="131" spans="1:43">
      <c r="A131" s="56" t="s">
        <v>1098</v>
      </c>
      <c r="B131" s="56" t="s">
        <v>491</v>
      </c>
      <c r="C131" s="56" t="s">
        <v>3</v>
      </c>
      <c r="D131" s="2">
        <v>3</v>
      </c>
      <c r="E131" s="2">
        <v>3</v>
      </c>
      <c r="F131" s="2">
        <v>4</v>
      </c>
      <c r="G131" s="2">
        <v>5</v>
      </c>
      <c r="H131" s="2">
        <v>4</v>
      </c>
      <c r="I131" s="2">
        <v>3</v>
      </c>
      <c r="J131" s="2">
        <v>4</v>
      </c>
      <c r="K131" s="2">
        <v>3</v>
      </c>
      <c r="L131" s="2">
        <v>6</v>
      </c>
      <c r="M131" s="2">
        <v>4</v>
      </c>
      <c r="N131" s="2">
        <v>5</v>
      </c>
      <c r="O131" s="2">
        <v>5</v>
      </c>
      <c r="P131" s="2">
        <v>4</v>
      </c>
      <c r="Q131" s="2">
        <v>4</v>
      </c>
      <c r="R131" s="2">
        <v>4</v>
      </c>
      <c r="S131" s="2">
        <v>3</v>
      </c>
      <c r="T131" s="2">
        <v>3</v>
      </c>
      <c r="X131" s="56" t="s">
        <v>1098</v>
      </c>
      <c r="Y131" s="56" t="s">
        <v>491</v>
      </c>
      <c r="Z131" s="56" t="s">
        <v>3</v>
      </c>
      <c r="AA131" s="2">
        <v>72</v>
      </c>
      <c r="AB131" s="2">
        <v>69</v>
      </c>
      <c r="AC131" s="2">
        <v>62</v>
      </c>
      <c r="AD131" s="2">
        <v>49</v>
      </c>
      <c r="AE131" s="2">
        <v>48</v>
      </c>
      <c r="AF131" s="2">
        <v>47</v>
      </c>
      <c r="AG131" s="2">
        <v>47</v>
      </c>
      <c r="AH131" s="2">
        <v>44</v>
      </c>
      <c r="AI131" s="2">
        <v>26</v>
      </c>
      <c r="AJ131" s="2">
        <v>23</v>
      </c>
      <c r="AK131" s="2">
        <v>31</v>
      </c>
      <c r="AL131" s="2">
        <v>31</v>
      </c>
      <c r="AM131" s="2">
        <v>28</v>
      </c>
      <c r="AN131" s="2">
        <v>29</v>
      </c>
      <c r="AO131" s="2">
        <v>32</v>
      </c>
      <c r="AP131" s="2">
        <v>13</v>
      </c>
      <c r="AQ131" s="2">
        <v>17</v>
      </c>
    </row>
    <row r="132" spans="1:43">
      <c r="A132" s="56" t="s">
        <v>1099</v>
      </c>
      <c r="B132" s="56" t="s">
        <v>127</v>
      </c>
      <c r="C132" s="56" t="s">
        <v>3</v>
      </c>
      <c r="D132" s="2">
        <v>181</v>
      </c>
      <c r="E132" s="2">
        <v>171</v>
      </c>
      <c r="F132" s="2">
        <v>173</v>
      </c>
      <c r="G132" s="2">
        <v>156</v>
      </c>
      <c r="H132" s="2">
        <v>162</v>
      </c>
      <c r="I132" s="2">
        <v>139</v>
      </c>
      <c r="J132" s="2">
        <v>143</v>
      </c>
      <c r="K132" s="2">
        <v>127</v>
      </c>
      <c r="L132" s="2">
        <v>159</v>
      </c>
      <c r="M132" s="2">
        <v>156</v>
      </c>
      <c r="N132" s="2">
        <v>129</v>
      </c>
      <c r="O132" s="2">
        <v>138</v>
      </c>
      <c r="P132" s="2">
        <v>131</v>
      </c>
      <c r="Q132" s="2">
        <v>148</v>
      </c>
      <c r="R132" s="2">
        <v>143</v>
      </c>
      <c r="S132" s="2">
        <v>135</v>
      </c>
      <c r="T132" s="2">
        <v>158</v>
      </c>
      <c r="X132" s="56" t="s">
        <v>1099</v>
      </c>
      <c r="Y132" s="56" t="s">
        <v>127</v>
      </c>
      <c r="Z132" s="56" t="s">
        <v>3</v>
      </c>
      <c r="AA132" s="2">
        <v>4201</v>
      </c>
      <c r="AB132" s="2">
        <v>3912</v>
      </c>
      <c r="AC132" s="2">
        <v>3869</v>
      </c>
      <c r="AD132" s="2">
        <v>3792</v>
      </c>
      <c r="AE132" s="2">
        <v>3660</v>
      </c>
      <c r="AF132" s="2">
        <v>3502</v>
      </c>
      <c r="AG132" s="2">
        <v>3487</v>
      </c>
      <c r="AH132" s="2">
        <v>3304</v>
      </c>
      <c r="AI132" s="2">
        <v>3407</v>
      </c>
      <c r="AJ132" s="2">
        <v>3424</v>
      </c>
      <c r="AK132" s="2">
        <v>3363</v>
      </c>
      <c r="AL132" s="2">
        <v>3319</v>
      </c>
      <c r="AM132" s="2">
        <v>3352</v>
      </c>
      <c r="AN132" s="2">
        <v>3399</v>
      </c>
      <c r="AO132" s="2">
        <v>3384</v>
      </c>
      <c r="AP132" s="2">
        <v>3266</v>
      </c>
      <c r="AQ132" s="2">
        <v>3246</v>
      </c>
    </row>
    <row r="133" spans="1:43">
      <c r="A133" s="56" t="s">
        <v>1100</v>
      </c>
      <c r="B133" s="56" t="s">
        <v>427</v>
      </c>
      <c r="C133" s="56" t="s">
        <v>3</v>
      </c>
      <c r="D133" s="2">
        <v>13</v>
      </c>
      <c r="E133" s="2">
        <v>17</v>
      </c>
      <c r="F133" s="2">
        <v>18</v>
      </c>
      <c r="G133" s="2">
        <v>21</v>
      </c>
      <c r="H133" s="2">
        <v>28</v>
      </c>
      <c r="I133" s="2">
        <v>27</v>
      </c>
      <c r="J133" s="2">
        <v>24</v>
      </c>
      <c r="K133" s="2">
        <v>0</v>
      </c>
      <c r="L133" s="2">
        <v>0</v>
      </c>
      <c r="M133" s="2">
        <v>0</v>
      </c>
      <c r="N133" s="2">
        <v>0</v>
      </c>
      <c r="O133" s="2">
        <v>0</v>
      </c>
      <c r="P133" s="2">
        <v>0</v>
      </c>
      <c r="Q133" s="2">
        <v>0</v>
      </c>
      <c r="R133" s="2">
        <v>0</v>
      </c>
      <c r="S133" s="2">
        <v>0</v>
      </c>
      <c r="T133" s="2">
        <v>0</v>
      </c>
      <c r="X133" s="56" t="s">
        <v>1100</v>
      </c>
      <c r="Y133" s="56" t="s">
        <v>427</v>
      </c>
      <c r="Z133" s="56" t="s">
        <v>3</v>
      </c>
      <c r="AA133" s="2">
        <v>1198</v>
      </c>
      <c r="AB133" s="2">
        <v>1104</v>
      </c>
      <c r="AC133" s="2">
        <v>1127</v>
      </c>
      <c r="AD133" s="2">
        <v>1125</v>
      </c>
      <c r="AE133" s="2">
        <v>1071</v>
      </c>
      <c r="AF133" s="2">
        <v>991</v>
      </c>
      <c r="AG133" s="2">
        <v>980</v>
      </c>
      <c r="AH133" s="2">
        <v>973</v>
      </c>
      <c r="AI133" s="2">
        <v>976</v>
      </c>
      <c r="AJ133" s="2">
        <v>1022</v>
      </c>
      <c r="AK133" s="2">
        <v>993</v>
      </c>
      <c r="AL133" s="2">
        <v>974</v>
      </c>
      <c r="AM133" s="2">
        <v>969</v>
      </c>
      <c r="AN133" s="2">
        <v>1054</v>
      </c>
      <c r="AO133" s="2">
        <v>1017</v>
      </c>
      <c r="AP133" s="2">
        <v>1075</v>
      </c>
      <c r="AQ133" s="2">
        <v>1058</v>
      </c>
    </row>
    <row r="134" spans="1:43">
      <c r="A134" s="56" t="s">
        <v>1101</v>
      </c>
      <c r="B134" s="56" t="s">
        <v>879</v>
      </c>
      <c r="C134" s="56" t="s">
        <v>3</v>
      </c>
      <c r="D134" s="2">
        <v>0</v>
      </c>
      <c r="E134" s="2">
        <v>0</v>
      </c>
      <c r="F134" s="2">
        <v>0</v>
      </c>
      <c r="G134" s="2">
        <v>0</v>
      </c>
      <c r="H134" s="2">
        <v>0</v>
      </c>
      <c r="I134" s="2">
        <v>0</v>
      </c>
      <c r="J134" s="2">
        <v>0</v>
      </c>
      <c r="K134" s="2">
        <v>0</v>
      </c>
      <c r="L134" s="2">
        <v>0</v>
      </c>
      <c r="M134" s="2">
        <v>0</v>
      </c>
      <c r="N134" s="2">
        <v>0</v>
      </c>
      <c r="O134" s="2">
        <v>0</v>
      </c>
      <c r="P134" s="2">
        <v>0</v>
      </c>
      <c r="Q134" s="2">
        <v>0</v>
      </c>
      <c r="R134" s="2">
        <v>0</v>
      </c>
      <c r="S134" s="2">
        <v>0</v>
      </c>
      <c r="T134" s="2">
        <v>0</v>
      </c>
      <c r="X134" s="56" t="s">
        <v>1101</v>
      </c>
      <c r="Y134" s="56" t="s">
        <v>879</v>
      </c>
      <c r="Z134" s="56" t="s">
        <v>3</v>
      </c>
      <c r="AA134" s="2">
        <v>34</v>
      </c>
      <c r="AB134" s="2">
        <v>31</v>
      </c>
      <c r="AC134" s="2">
        <v>19</v>
      </c>
      <c r="AD134" s="2">
        <v>21</v>
      </c>
      <c r="AE134" s="2">
        <v>28</v>
      </c>
      <c r="AF134" s="2">
        <v>23</v>
      </c>
      <c r="AG134" s="2">
        <v>25</v>
      </c>
      <c r="AH134" s="2">
        <v>23</v>
      </c>
      <c r="AI134" s="2">
        <v>23</v>
      </c>
      <c r="AJ134" s="2">
        <v>21</v>
      </c>
      <c r="AK134" s="2">
        <v>17</v>
      </c>
      <c r="AL134" s="2">
        <v>53</v>
      </c>
      <c r="AM134" s="2">
        <v>54</v>
      </c>
      <c r="AN134" s="2">
        <v>55</v>
      </c>
      <c r="AO134" s="2">
        <v>62</v>
      </c>
      <c r="AP134" s="2">
        <v>53</v>
      </c>
      <c r="AQ134" s="2">
        <v>52</v>
      </c>
    </row>
    <row r="135" spans="1:43">
      <c r="A135" s="56" t="s">
        <v>1102</v>
      </c>
      <c r="B135" s="56" t="s">
        <v>187</v>
      </c>
      <c r="C135" s="56" t="s">
        <v>3</v>
      </c>
      <c r="D135" s="2">
        <v>69</v>
      </c>
      <c r="E135" s="2">
        <v>60</v>
      </c>
      <c r="F135" s="2">
        <v>46</v>
      </c>
      <c r="G135" s="2">
        <v>38</v>
      </c>
      <c r="H135" s="2">
        <v>42</v>
      </c>
      <c r="I135" s="2">
        <v>34</v>
      </c>
      <c r="J135" s="2">
        <v>39</v>
      </c>
      <c r="K135" s="2">
        <v>31</v>
      </c>
      <c r="L135" s="2">
        <v>29</v>
      </c>
      <c r="M135" s="2">
        <v>28</v>
      </c>
      <c r="N135" s="2">
        <v>28</v>
      </c>
      <c r="O135" s="2">
        <v>29</v>
      </c>
      <c r="P135" s="2">
        <v>17</v>
      </c>
      <c r="Q135" s="2">
        <v>17</v>
      </c>
      <c r="R135" s="2">
        <v>22</v>
      </c>
      <c r="S135" s="2">
        <v>25</v>
      </c>
      <c r="T135" s="2">
        <v>8</v>
      </c>
      <c r="X135" s="56" t="s">
        <v>1102</v>
      </c>
      <c r="Y135" s="56" t="s">
        <v>187</v>
      </c>
      <c r="Z135" s="56" t="s">
        <v>3</v>
      </c>
      <c r="AA135" s="2">
        <v>2367</v>
      </c>
      <c r="AB135" s="2">
        <v>2074</v>
      </c>
      <c r="AC135" s="2">
        <v>2093</v>
      </c>
      <c r="AD135" s="2">
        <v>2329</v>
      </c>
      <c r="AE135" s="2">
        <v>2124</v>
      </c>
      <c r="AF135" s="2">
        <v>2063</v>
      </c>
      <c r="AG135" s="2">
        <v>2025</v>
      </c>
      <c r="AH135" s="2">
        <v>1896</v>
      </c>
      <c r="AI135" s="2">
        <v>1975</v>
      </c>
      <c r="AJ135" s="2">
        <v>2123</v>
      </c>
      <c r="AK135" s="2">
        <v>2054</v>
      </c>
      <c r="AL135" s="2">
        <v>2036</v>
      </c>
      <c r="AM135" s="2">
        <v>1991</v>
      </c>
      <c r="AN135" s="2">
        <v>2090</v>
      </c>
      <c r="AO135" s="2">
        <v>2112</v>
      </c>
      <c r="AP135" s="2">
        <v>1836</v>
      </c>
      <c r="AQ135" s="2">
        <v>1654</v>
      </c>
    </row>
    <row r="136" spans="1:43">
      <c r="A136" s="56" t="s">
        <v>1103</v>
      </c>
      <c r="B136" s="56" t="s">
        <v>258</v>
      </c>
      <c r="C136" s="56" t="s">
        <v>3</v>
      </c>
      <c r="D136" s="2">
        <v>107</v>
      </c>
      <c r="E136" s="2">
        <v>99</v>
      </c>
      <c r="F136" s="2">
        <v>100</v>
      </c>
      <c r="G136" s="2">
        <v>98</v>
      </c>
      <c r="H136" s="2">
        <v>93</v>
      </c>
      <c r="I136" s="2">
        <v>86</v>
      </c>
      <c r="J136" s="2">
        <v>88</v>
      </c>
      <c r="K136" s="2">
        <v>78</v>
      </c>
      <c r="L136" s="2">
        <v>85</v>
      </c>
      <c r="M136" s="2">
        <v>91</v>
      </c>
      <c r="N136" s="2">
        <v>82</v>
      </c>
      <c r="O136" s="2">
        <v>77</v>
      </c>
      <c r="P136" s="2">
        <v>71</v>
      </c>
      <c r="Q136" s="2">
        <v>82</v>
      </c>
      <c r="R136" s="2">
        <v>73</v>
      </c>
      <c r="S136" s="2">
        <v>67</v>
      </c>
      <c r="T136" s="2">
        <v>59</v>
      </c>
      <c r="X136" s="56" t="s">
        <v>1103</v>
      </c>
      <c r="Y136" s="56" t="s">
        <v>258</v>
      </c>
      <c r="Z136" s="56" t="s">
        <v>3</v>
      </c>
      <c r="AA136" s="2">
        <v>6554</v>
      </c>
      <c r="AB136" s="2">
        <v>5977</v>
      </c>
      <c r="AC136" s="2">
        <v>5945</v>
      </c>
      <c r="AD136" s="2">
        <v>5901</v>
      </c>
      <c r="AE136" s="2">
        <v>5817</v>
      </c>
      <c r="AF136" s="2">
        <v>5732</v>
      </c>
      <c r="AG136" s="2">
        <v>5564</v>
      </c>
      <c r="AH136" s="2">
        <v>5351</v>
      </c>
      <c r="AI136" s="2">
        <v>5524</v>
      </c>
      <c r="AJ136" s="2">
        <v>5763</v>
      </c>
      <c r="AK136" s="2">
        <v>5748</v>
      </c>
      <c r="AL136" s="2">
        <v>5746</v>
      </c>
      <c r="AM136" s="2">
        <v>5780</v>
      </c>
      <c r="AN136" s="2">
        <v>5999</v>
      </c>
      <c r="AO136" s="2">
        <v>6011</v>
      </c>
      <c r="AP136" s="2">
        <v>5415</v>
      </c>
      <c r="AQ136" s="2">
        <v>5014</v>
      </c>
    </row>
    <row r="137" spans="1:43">
      <c r="A137" s="56" t="s">
        <v>1104</v>
      </c>
      <c r="B137" s="56" t="s">
        <v>143</v>
      </c>
      <c r="C137" s="56" t="s">
        <v>3</v>
      </c>
      <c r="D137" s="2">
        <v>45</v>
      </c>
      <c r="E137" s="2">
        <v>41</v>
      </c>
      <c r="F137" s="2">
        <v>28</v>
      </c>
      <c r="G137" s="2">
        <v>32</v>
      </c>
      <c r="H137" s="2">
        <v>24</v>
      </c>
      <c r="I137" s="2">
        <v>29</v>
      </c>
      <c r="J137" s="2">
        <v>26</v>
      </c>
      <c r="K137" s="2">
        <v>20</v>
      </c>
      <c r="L137" s="2">
        <v>20</v>
      </c>
      <c r="M137" s="2">
        <v>21</v>
      </c>
      <c r="N137" s="2">
        <v>20</v>
      </c>
      <c r="O137" s="2">
        <v>19</v>
      </c>
      <c r="P137" s="2">
        <v>19</v>
      </c>
      <c r="Q137" s="2">
        <v>21</v>
      </c>
      <c r="R137" s="2">
        <v>20</v>
      </c>
      <c r="S137" s="2">
        <v>19</v>
      </c>
      <c r="T137" s="2">
        <v>20</v>
      </c>
      <c r="X137" s="56" t="s">
        <v>1104</v>
      </c>
      <c r="Y137" s="56" t="s">
        <v>143</v>
      </c>
      <c r="Z137" s="56" t="s">
        <v>3</v>
      </c>
      <c r="AA137" s="2">
        <v>363</v>
      </c>
      <c r="AB137" s="2">
        <v>325</v>
      </c>
      <c r="AC137" s="2">
        <v>311</v>
      </c>
      <c r="AD137" s="2">
        <v>370</v>
      </c>
      <c r="AE137" s="2">
        <v>334</v>
      </c>
      <c r="AF137" s="2">
        <v>341</v>
      </c>
      <c r="AG137" s="2">
        <v>355</v>
      </c>
      <c r="AH137" s="2">
        <v>306</v>
      </c>
      <c r="AI137" s="2">
        <v>282</v>
      </c>
      <c r="AJ137" s="2">
        <v>272</v>
      </c>
      <c r="AK137" s="2">
        <v>292</v>
      </c>
      <c r="AL137" s="2">
        <v>310</v>
      </c>
      <c r="AM137" s="2">
        <v>291</v>
      </c>
      <c r="AN137" s="2">
        <v>291</v>
      </c>
      <c r="AO137" s="2">
        <v>303</v>
      </c>
      <c r="AP137" s="2">
        <v>307</v>
      </c>
      <c r="AQ137" s="2">
        <v>315</v>
      </c>
    </row>
    <row r="138" spans="1:43">
      <c r="A138" s="56" t="s">
        <v>1105</v>
      </c>
      <c r="B138" s="56" t="s">
        <v>440</v>
      </c>
      <c r="C138" s="56" t="s">
        <v>3</v>
      </c>
      <c r="D138" s="2">
        <v>36</v>
      </c>
      <c r="E138" s="2">
        <v>27</v>
      </c>
      <c r="F138" s="2">
        <v>19</v>
      </c>
      <c r="G138" s="2">
        <v>19</v>
      </c>
      <c r="H138" s="2">
        <v>28</v>
      </c>
      <c r="I138" s="2">
        <v>35</v>
      </c>
      <c r="J138" s="2">
        <v>47</v>
      </c>
      <c r="K138" s="2">
        <v>33</v>
      </c>
      <c r="L138" s="2">
        <v>22</v>
      </c>
      <c r="M138" s="2">
        <v>29</v>
      </c>
      <c r="N138" s="2">
        <v>31</v>
      </c>
      <c r="O138" s="2">
        <v>28</v>
      </c>
      <c r="P138" s="2">
        <v>27</v>
      </c>
      <c r="Q138" s="2">
        <v>29</v>
      </c>
      <c r="R138" s="2">
        <v>31</v>
      </c>
      <c r="S138" s="2">
        <v>24</v>
      </c>
      <c r="T138" s="2">
        <v>27</v>
      </c>
      <c r="X138" s="56" t="s">
        <v>1105</v>
      </c>
      <c r="Y138" s="56" t="s">
        <v>440</v>
      </c>
      <c r="Z138" s="56" t="s">
        <v>3</v>
      </c>
      <c r="AA138" s="2">
        <v>578</v>
      </c>
      <c r="AB138" s="2">
        <v>547</v>
      </c>
      <c r="AC138" s="2">
        <v>543</v>
      </c>
      <c r="AD138" s="2">
        <v>620</v>
      </c>
      <c r="AE138" s="2">
        <v>564</v>
      </c>
      <c r="AF138" s="2">
        <v>525</v>
      </c>
      <c r="AG138" s="2">
        <v>528</v>
      </c>
      <c r="AH138" s="2">
        <v>494</v>
      </c>
      <c r="AI138" s="2">
        <v>454</v>
      </c>
      <c r="AJ138" s="2">
        <v>430</v>
      </c>
      <c r="AK138" s="2">
        <v>470</v>
      </c>
      <c r="AL138" s="2">
        <v>515</v>
      </c>
      <c r="AM138" s="2">
        <v>526</v>
      </c>
      <c r="AN138" s="2">
        <v>536</v>
      </c>
      <c r="AO138" s="2">
        <v>519</v>
      </c>
      <c r="AP138" s="2">
        <v>505</v>
      </c>
      <c r="AQ138" s="2">
        <v>494</v>
      </c>
    </row>
    <row r="139" spans="1:43">
      <c r="A139" s="56" t="s">
        <v>1106</v>
      </c>
      <c r="B139" s="56" t="s">
        <v>304</v>
      </c>
      <c r="C139" s="56" t="s">
        <v>3</v>
      </c>
      <c r="D139" s="2">
        <v>58</v>
      </c>
      <c r="E139" s="2">
        <v>58</v>
      </c>
      <c r="F139" s="2">
        <v>53</v>
      </c>
      <c r="G139" s="2">
        <v>57</v>
      </c>
      <c r="H139" s="2">
        <v>40</v>
      </c>
      <c r="I139" s="2">
        <v>33</v>
      </c>
      <c r="J139" s="2">
        <v>30</v>
      </c>
      <c r="K139" s="2">
        <v>27</v>
      </c>
      <c r="L139" s="2">
        <v>31</v>
      </c>
      <c r="M139" s="2">
        <v>44</v>
      </c>
      <c r="N139" s="2">
        <v>48</v>
      </c>
      <c r="O139" s="2">
        <v>37</v>
      </c>
      <c r="P139" s="2">
        <v>44</v>
      </c>
      <c r="Q139" s="2">
        <v>45</v>
      </c>
      <c r="R139" s="2">
        <v>45</v>
      </c>
      <c r="S139" s="2">
        <v>36</v>
      </c>
      <c r="T139" s="2">
        <v>41</v>
      </c>
      <c r="X139" s="56" t="s">
        <v>1106</v>
      </c>
      <c r="Y139" s="56" t="s">
        <v>304</v>
      </c>
      <c r="Z139" s="56" t="s">
        <v>3</v>
      </c>
      <c r="AA139" s="2">
        <v>1109</v>
      </c>
      <c r="AB139" s="2">
        <v>1031</v>
      </c>
      <c r="AC139" s="2">
        <v>1015</v>
      </c>
      <c r="AD139" s="2">
        <v>990</v>
      </c>
      <c r="AE139" s="2">
        <v>420</v>
      </c>
      <c r="AF139" s="2">
        <v>322</v>
      </c>
      <c r="AG139" s="2">
        <v>120</v>
      </c>
      <c r="AH139" s="2">
        <v>108</v>
      </c>
      <c r="AI139" s="2">
        <v>113</v>
      </c>
      <c r="AJ139" s="2">
        <v>128</v>
      </c>
      <c r="AK139" s="2">
        <v>136</v>
      </c>
      <c r="AL139" s="2">
        <v>128</v>
      </c>
      <c r="AM139" s="2">
        <v>139</v>
      </c>
      <c r="AN139" s="2">
        <v>140</v>
      </c>
      <c r="AO139" s="2">
        <v>139</v>
      </c>
      <c r="AP139" s="2">
        <v>131</v>
      </c>
      <c r="AQ139" s="2">
        <v>142</v>
      </c>
    </row>
    <row r="140" spans="1:43">
      <c r="A140" s="56" t="s">
        <v>1107</v>
      </c>
      <c r="B140" s="56" t="s">
        <v>575</v>
      </c>
      <c r="C140" s="56" t="s">
        <v>3</v>
      </c>
      <c r="D140" s="2">
        <v>13</v>
      </c>
      <c r="E140" s="2">
        <v>3</v>
      </c>
      <c r="F140" s="2">
        <v>0</v>
      </c>
      <c r="G140" s="2">
        <v>0</v>
      </c>
      <c r="H140" s="2">
        <v>0</v>
      </c>
      <c r="I140" s="2">
        <v>0</v>
      </c>
      <c r="J140" s="2">
        <v>0</v>
      </c>
      <c r="K140" s="2">
        <v>0</v>
      </c>
      <c r="L140" s="2">
        <v>0</v>
      </c>
      <c r="M140" s="2">
        <v>0</v>
      </c>
      <c r="N140" s="2">
        <v>0</v>
      </c>
      <c r="O140" s="2">
        <v>0</v>
      </c>
      <c r="P140" s="2">
        <v>0</v>
      </c>
      <c r="Q140" s="2">
        <v>0</v>
      </c>
      <c r="R140" s="2">
        <v>0</v>
      </c>
      <c r="S140" s="2">
        <v>0</v>
      </c>
      <c r="T140" s="2">
        <v>0</v>
      </c>
      <c r="X140" s="56" t="s">
        <v>1107</v>
      </c>
      <c r="Y140" s="56" t="s">
        <v>575</v>
      </c>
      <c r="Z140" s="56" t="s">
        <v>3</v>
      </c>
      <c r="AA140" s="2">
        <v>2724</v>
      </c>
      <c r="AB140" s="2">
        <v>2538</v>
      </c>
      <c r="AC140" s="2">
        <v>2403</v>
      </c>
      <c r="AD140" s="2">
        <v>2260</v>
      </c>
      <c r="AE140" s="2">
        <v>1553</v>
      </c>
      <c r="AF140" s="2">
        <v>1564</v>
      </c>
      <c r="AG140" s="2">
        <v>1524</v>
      </c>
      <c r="AH140" s="2">
        <v>1424</v>
      </c>
      <c r="AI140" s="2">
        <v>1417</v>
      </c>
      <c r="AJ140" s="2">
        <v>1583</v>
      </c>
      <c r="AK140" s="2">
        <v>1590</v>
      </c>
      <c r="AL140" s="2">
        <v>1600</v>
      </c>
      <c r="AM140" s="2">
        <v>1588</v>
      </c>
      <c r="AN140" s="2">
        <v>1534</v>
      </c>
      <c r="AO140" s="2">
        <v>1507</v>
      </c>
      <c r="AP140" s="2">
        <v>1516</v>
      </c>
      <c r="AQ140" s="2">
        <v>1462</v>
      </c>
    </row>
    <row r="141" spans="1:43">
      <c r="A141" s="56" t="s">
        <v>1108</v>
      </c>
      <c r="B141" s="56" t="s">
        <v>880</v>
      </c>
      <c r="C141" s="56" t="s">
        <v>3</v>
      </c>
      <c r="D141" s="2">
        <v>0</v>
      </c>
      <c r="E141" s="2">
        <v>0</v>
      </c>
      <c r="F141" s="2">
        <v>0</v>
      </c>
      <c r="G141" s="2">
        <v>0</v>
      </c>
      <c r="H141" s="2">
        <v>0</v>
      </c>
      <c r="I141" s="2">
        <v>0</v>
      </c>
      <c r="J141" s="2">
        <v>0</v>
      </c>
      <c r="K141" s="2">
        <v>0</v>
      </c>
      <c r="L141" s="2">
        <v>0</v>
      </c>
      <c r="M141" s="2">
        <v>0</v>
      </c>
      <c r="N141" s="2">
        <v>0</v>
      </c>
      <c r="O141" s="2">
        <v>0</v>
      </c>
      <c r="P141" s="2">
        <v>0</v>
      </c>
      <c r="Q141" s="2">
        <v>0</v>
      </c>
      <c r="R141" s="2">
        <v>0</v>
      </c>
      <c r="S141" s="2">
        <v>0</v>
      </c>
      <c r="T141" s="2">
        <v>0</v>
      </c>
      <c r="X141" s="56" t="s">
        <v>1108</v>
      </c>
      <c r="Y141" s="56" t="s">
        <v>880</v>
      </c>
      <c r="Z141" s="56" t="s">
        <v>3</v>
      </c>
      <c r="AA141" s="2">
        <v>1299</v>
      </c>
      <c r="AB141" s="2">
        <v>1225</v>
      </c>
      <c r="AC141" s="2">
        <v>1076</v>
      </c>
      <c r="AD141" s="2">
        <v>983</v>
      </c>
      <c r="AE141" s="2">
        <v>972</v>
      </c>
      <c r="AF141" s="2">
        <v>857</v>
      </c>
      <c r="AG141" s="2">
        <v>858</v>
      </c>
      <c r="AH141" s="2">
        <v>808</v>
      </c>
      <c r="AI141" s="2">
        <v>835</v>
      </c>
      <c r="AJ141" s="2">
        <v>816</v>
      </c>
      <c r="AK141" s="2">
        <v>812</v>
      </c>
      <c r="AL141" s="2">
        <v>811</v>
      </c>
      <c r="AM141" s="2">
        <v>764</v>
      </c>
      <c r="AN141" s="2">
        <v>774</v>
      </c>
      <c r="AO141" s="2">
        <v>765</v>
      </c>
      <c r="AP141" s="2">
        <v>779</v>
      </c>
      <c r="AQ141" s="2">
        <v>800</v>
      </c>
    </row>
    <row r="142" spans="1:43">
      <c r="A142" s="56" t="s">
        <v>1109</v>
      </c>
      <c r="B142" s="56" t="s">
        <v>881</v>
      </c>
      <c r="C142" s="56" t="s">
        <v>3</v>
      </c>
      <c r="D142" s="2">
        <v>0</v>
      </c>
      <c r="E142" s="2">
        <v>0</v>
      </c>
      <c r="F142" s="2">
        <v>0</v>
      </c>
      <c r="G142" s="2">
        <v>0</v>
      </c>
      <c r="H142" s="2">
        <v>0</v>
      </c>
      <c r="I142" s="2">
        <v>0</v>
      </c>
      <c r="J142" s="2">
        <v>0</v>
      </c>
      <c r="K142" s="2">
        <v>0</v>
      </c>
      <c r="L142" s="2">
        <v>0</v>
      </c>
      <c r="M142" s="2">
        <v>0</v>
      </c>
      <c r="N142" s="2">
        <v>0</v>
      </c>
      <c r="O142" s="2">
        <v>0</v>
      </c>
      <c r="P142" s="2">
        <v>0</v>
      </c>
      <c r="Q142" s="2">
        <v>0</v>
      </c>
      <c r="R142" s="2">
        <v>0</v>
      </c>
      <c r="S142" s="2">
        <v>0</v>
      </c>
      <c r="T142" s="2">
        <v>0</v>
      </c>
      <c r="X142" s="56" t="s">
        <v>1109</v>
      </c>
      <c r="Y142" s="56" t="s">
        <v>881</v>
      </c>
      <c r="Z142" s="56" t="s">
        <v>3</v>
      </c>
      <c r="AA142" s="2">
        <v>121</v>
      </c>
      <c r="AB142" s="2">
        <v>107</v>
      </c>
      <c r="AC142" s="2">
        <v>107</v>
      </c>
      <c r="AD142" s="2">
        <v>104</v>
      </c>
      <c r="AE142" s="2">
        <v>95</v>
      </c>
      <c r="AF142" s="2">
        <v>0</v>
      </c>
      <c r="AG142" s="2">
        <v>3</v>
      </c>
      <c r="AH142" s="2">
        <v>3</v>
      </c>
      <c r="AI142" s="2">
        <v>6</v>
      </c>
      <c r="AJ142" s="2">
        <v>3</v>
      </c>
      <c r="AK142" s="2">
        <v>3</v>
      </c>
      <c r="AL142" s="2">
        <v>3</v>
      </c>
      <c r="AM142" s="2">
        <v>0</v>
      </c>
      <c r="AN142" s="2">
        <v>0</v>
      </c>
      <c r="AO142" s="2">
        <v>0</v>
      </c>
      <c r="AP142" s="2">
        <v>0</v>
      </c>
      <c r="AQ142" s="2">
        <v>0</v>
      </c>
    </row>
    <row r="143" spans="1:43">
      <c r="A143" s="56" t="s">
        <v>1110</v>
      </c>
      <c r="B143" s="56" t="s">
        <v>882</v>
      </c>
      <c r="C143" s="56" t="s">
        <v>3</v>
      </c>
      <c r="D143" s="2">
        <v>0</v>
      </c>
      <c r="E143" s="2">
        <v>0</v>
      </c>
      <c r="F143" s="2">
        <v>0</v>
      </c>
      <c r="G143" s="2">
        <v>0</v>
      </c>
      <c r="H143" s="2">
        <v>0</v>
      </c>
      <c r="I143" s="2">
        <v>0</v>
      </c>
      <c r="J143" s="2">
        <v>0</v>
      </c>
      <c r="K143" s="2">
        <v>0</v>
      </c>
      <c r="L143" s="2">
        <v>0</v>
      </c>
      <c r="M143" s="2">
        <v>0</v>
      </c>
      <c r="N143" s="2">
        <v>0</v>
      </c>
      <c r="O143" s="2">
        <v>0</v>
      </c>
      <c r="P143" s="2">
        <v>0</v>
      </c>
      <c r="Q143" s="2">
        <v>0</v>
      </c>
      <c r="R143" s="2">
        <v>0</v>
      </c>
      <c r="S143" s="2">
        <v>0</v>
      </c>
      <c r="T143" s="2">
        <v>0</v>
      </c>
      <c r="X143" s="56" t="s">
        <v>1110</v>
      </c>
      <c r="Y143" s="56" t="s">
        <v>882</v>
      </c>
      <c r="Z143" s="56" t="s">
        <v>3</v>
      </c>
      <c r="AA143" s="2">
        <v>229</v>
      </c>
      <c r="AB143" s="2">
        <v>198</v>
      </c>
      <c r="AC143" s="2">
        <v>174</v>
      </c>
      <c r="AD143" s="2">
        <v>164</v>
      </c>
      <c r="AE143" s="2">
        <v>114</v>
      </c>
      <c r="AF143" s="2">
        <v>94</v>
      </c>
      <c r="AG143" s="2">
        <v>76</v>
      </c>
      <c r="AH143" s="2">
        <v>15</v>
      </c>
      <c r="AI143" s="2">
        <v>19</v>
      </c>
      <c r="AJ143" s="2">
        <v>17</v>
      </c>
      <c r="AK143" s="2">
        <v>21</v>
      </c>
      <c r="AL143" s="2">
        <v>22</v>
      </c>
      <c r="AM143" s="2">
        <v>17</v>
      </c>
      <c r="AN143" s="2">
        <v>25</v>
      </c>
      <c r="AO143" s="2">
        <v>8</v>
      </c>
      <c r="AP143" s="2">
        <v>3</v>
      </c>
      <c r="AQ143" s="2">
        <v>3</v>
      </c>
    </row>
    <row r="144" spans="1:43">
      <c r="A144" s="56" t="s">
        <v>1111</v>
      </c>
      <c r="B144" s="56" t="s">
        <v>883</v>
      </c>
      <c r="C144" s="56" t="s">
        <v>3</v>
      </c>
      <c r="D144" s="2">
        <v>0</v>
      </c>
      <c r="E144" s="2">
        <v>0</v>
      </c>
      <c r="F144" s="2">
        <v>0</v>
      </c>
      <c r="G144" s="2">
        <v>0</v>
      </c>
      <c r="H144" s="2">
        <v>0</v>
      </c>
      <c r="I144" s="2">
        <v>0</v>
      </c>
      <c r="J144" s="2">
        <v>0</v>
      </c>
      <c r="K144" s="2">
        <v>0</v>
      </c>
      <c r="L144" s="2">
        <v>0</v>
      </c>
      <c r="M144" s="2">
        <v>0</v>
      </c>
      <c r="N144" s="2">
        <v>0</v>
      </c>
      <c r="O144" s="2">
        <v>0</v>
      </c>
      <c r="P144" s="2">
        <v>0</v>
      </c>
      <c r="Q144" s="2">
        <v>0</v>
      </c>
      <c r="R144" s="2">
        <v>0</v>
      </c>
      <c r="S144" s="2">
        <v>0</v>
      </c>
      <c r="T144" s="2">
        <v>0</v>
      </c>
      <c r="X144" s="56" t="s">
        <v>1111</v>
      </c>
      <c r="Y144" s="56" t="s">
        <v>883</v>
      </c>
      <c r="Z144" s="56" t="s">
        <v>3</v>
      </c>
      <c r="AA144" s="2">
        <v>5</v>
      </c>
      <c r="AB144" s="2">
        <v>4</v>
      </c>
      <c r="AC144" s="2">
        <v>3</v>
      </c>
      <c r="AD144" s="2">
        <v>3</v>
      </c>
      <c r="AE144" s="2">
        <v>3</v>
      </c>
      <c r="AF144" s="2">
        <v>6</v>
      </c>
      <c r="AG144" s="2">
        <v>3</v>
      </c>
      <c r="AH144" s="2">
        <v>0</v>
      </c>
      <c r="AI144" s="2">
        <v>4</v>
      </c>
      <c r="AJ144" s="2">
        <v>3</v>
      </c>
      <c r="AK144" s="2">
        <v>3</v>
      </c>
      <c r="AL144" s="2">
        <v>3</v>
      </c>
      <c r="AM144" s="2">
        <v>3</v>
      </c>
      <c r="AN144" s="2">
        <v>6</v>
      </c>
      <c r="AO144" s="2">
        <v>3</v>
      </c>
      <c r="AP144" s="2">
        <v>3</v>
      </c>
      <c r="AQ144" s="2">
        <v>3</v>
      </c>
    </row>
    <row r="145" spans="1:43">
      <c r="A145" s="56" t="s">
        <v>1112</v>
      </c>
      <c r="B145" s="56" t="s">
        <v>496</v>
      </c>
      <c r="C145" s="56" t="s">
        <v>3</v>
      </c>
      <c r="D145" s="2">
        <v>0</v>
      </c>
      <c r="E145" s="2">
        <v>0</v>
      </c>
      <c r="F145" s="2">
        <v>0</v>
      </c>
      <c r="G145" s="2">
        <v>0</v>
      </c>
      <c r="H145" s="2">
        <v>0</v>
      </c>
      <c r="I145" s="2">
        <v>0</v>
      </c>
      <c r="J145" s="2">
        <v>0</v>
      </c>
      <c r="K145" s="2">
        <v>0</v>
      </c>
      <c r="L145" s="2">
        <v>0</v>
      </c>
      <c r="M145" s="2">
        <v>0</v>
      </c>
      <c r="N145" s="2">
        <v>0</v>
      </c>
      <c r="O145" s="2">
        <v>0</v>
      </c>
      <c r="P145" s="2">
        <v>0</v>
      </c>
      <c r="Q145" s="2">
        <v>0</v>
      </c>
      <c r="R145" s="2">
        <v>0</v>
      </c>
      <c r="S145" s="2">
        <v>0</v>
      </c>
      <c r="T145" s="2">
        <v>0</v>
      </c>
      <c r="X145" s="56" t="s">
        <v>1112</v>
      </c>
      <c r="Y145" s="56" t="s">
        <v>496</v>
      </c>
      <c r="Z145" s="56" t="s">
        <v>3</v>
      </c>
      <c r="AA145" s="2">
        <v>409</v>
      </c>
      <c r="AB145" s="2">
        <v>257</v>
      </c>
      <c r="AC145" s="2">
        <v>315</v>
      </c>
      <c r="AD145" s="2">
        <v>312</v>
      </c>
      <c r="AE145" s="2">
        <v>275</v>
      </c>
      <c r="AF145" s="2">
        <v>186</v>
      </c>
      <c r="AG145" s="2">
        <v>181</v>
      </c>
      <c r="AH145" s="2">
        <v>165</v>
      </c>
      <c r="AI145" s="2">
        <v>170</v>
      </c>
      <c r="AJ145" s="2">
        <v>178</v>
      </c>
      <c r="AK145" s="2">
        <v>168</v>
      </c>
      <c r="AL145" s="2">
        <v>151</v>
      </c>
      <c r="AM145" s="2">
        <v>157</v>
      </c>
      <c r="AN145" s="2">
        <v>162</v>
      </c>
      <c r="AO145" s="2">
        <v>178</v>
      </c>
      <c r="AP145" s="2">
        <v>157</v>
      </c>
      <c r="AQ145" s="2">
        <v>129</v>
      </c>
    </row>
    <row r="146" spans="1:43">
      <c r="A146" s="56" t="s">
        <v>1113</v>
      </c>
      <c r="B146" s="56" t="s">
        <v>241</v>
      </c>
      <c r="C146" s="56" t="s">
        <v>3</v>
      </c>
      <c r="D146" s="2">
        <v>3</v>
      </c>
      <c r="E146" s="2">
        <v>0</v>
      </c>
      <c r="F146" s="2">
        <v>0</v>
      </c>
      <c r="G146" s="2">
        <v>0</v>
      </c>
      <c r="H146" s="2">
        <v>0</v>
      </c>
      <c r="I146" s="2">
        <v>0</v>
      </c>
      <c r="J146" s="2">
        <v>0</v>
      </c>
      <c r="K146" s="2">
        <v>0</v>
      </c>
      <c r="L146" s="2">
        <v>0</v>
      </c>
      <c r="M146" s="2">
        <v>0</v>
      </c>
      <c r="N146" s="2">
        <v>0</v>
      </c>
      <c r="O146" s="2">
        <v>0</v>
      </c>
      <c r="P146" s="2">
        <v>0</v>
      </c>
      <c r="Q146" s="2">
        <v>0</v>
      </c>
      <c r="R146" s="2">
        <v>0</v>
      </c>
      <c r="S146" s="2">
        <v>0</v>
      </c>
      <c r="T146" s="2">
        <v>0</v>
      </c>
      <c r="X146" s="56" t="s">
        <v>1113</v>
      </c>
      <c r="Y146" s="56" t="s">
        <v>241</v>
      </c>
      <c r="Z146" s="56" t="s">
        <v>3</v>
      </c>
      <c r="AA146" s="2">
        <v>1313</v>
      </c>
      <c r="AB146" s="2">
        <v>1170</v>
      </c>
      <c r="AC146" s="2">
        <v>1115</v>
      </c>
      <c r="AD146" s="2">
        <v>1127</v>
      </c>
      <c r="AE146" s="2">
        <v>1083</v>
      </c>
      <c r="AF146" s="2">
        <v>1028</v>
      </c>
      <c r="AG146" s="2">
        <v>973</v>
      </c>
      <c r="AH146" s="2">
        <v>796</v>
      </c>
      <c r="AI146" s="2">
        <v>737</v>
      </c>
      <c r="AJ146" s="2">
        <v>660</v>
      </c>
      <c r="AK146" s="2">
        <v>603</v>
      </c>
      <c r="AL146" s="2">
        <v>577</v>
      </c>
      <c r="AM146" s="2">
        <v>508</v>
      </c>
      <c r="AN146" s="2">
        <v>468</v>
      </c>
      <c r="AO146" s="2">
        <v>457</v>
      </c>
      <c r="AP146" s="2">
        <v>383</v>
      </c>
      <c r="AQ146" s="2">
        <v>333</v>
      </c>
    </row>
    <row r="147" spans="1:43">
      <c r="A147" s="56" t="s">
        <v>1114</v>
      </c>
      <c r="B147" s="56" t="s">
        <v>198</v>
      </c>
      <c r="C147" s="56" t="s">
        <v>3</v>
      </c>
      <c r="D147" s="2">
        <v>125</v>
      </c>
      <c r="E147" s="2">
        <v>122</v>
      </c>
      <c r="F147" s="2">
        <v>120</v>
      </c>
      <c r="G147" s="2">
        <v>121</v>
      </c>
      <c r="H147" s="2">
        <v>121</v>
      </c>
      <c r="I147" s="2">
        <v>128</v>
      </c>
      <c r="J147" s="2">
        <v>115</v>
      </c>
      <c r="K147" s="2">
        <v>128</v>
      </c>
      <c r="L147" s="2">
        <v>126</v>
      </c>
      <c r="M147" s="2">
        <v>127</v>
      </c>
      <c r="N147" s="2">
        <v>117</v>
      </c>
      <c r="O147" s="2">
        <v>127</v>
      </c>
      <c r="P147" s="2">
        <v>117</v>
      </c>
      <c r="Q147" s="2">
        <v>109</v>
      </c>
      <c r="R147" s="2">
        <v>107</v>
      </c>
      <c r="S147" s="2">
        <v>103</v>
      </c>
      <c r="T147" s="2">
        <v>93</v>
      </c>
      <c r="X147" s="56" t="s">
        <v>1114</v>
      </c>
      <c r="Y147" s="56" t="s">
        <v>198</v>
      </c>
      <c r="Z147" s="56" t="s">
        <v>3</v>
      </c>
      <c r="AA147" s="2">
        <v>4917</v>
      </c>
      <c r="AB147" s="2">
        <v>4529</v>
      </c>
      <c r="AC147" s="2">
        <v>4250</v>
      </c>
      <c r="AD147" s="2">
        <v>4121</v>
      </c>
      <c r="AE147" s="2">
        <v>3926</v>
      </c>
      <c r="AF147" s="2">
        <v>3945</v>
      </c>
      <c r="AG147" s="2">
        <v>3851</v>
      </c>
      <c r="AH147" s="2">
        <v>3642</v>
      </c>
      <c r="AI147" s="2">
        <v>3483</v>
      </c>
      <c r="AJ147" s="2">
        <v>3378</v>
      </c>
      <c r="AK147" s="2">
        <v>3412</v>
      </c>
      <c r="AL147" s="2">
        <v>3454</v>
      </c>
      <c r="AM147" s="2">
        <v>2813</v>
      </c>
      <c r="AN147" s="2">
        <v>2835</v>
      </c>
      <c r="AO147" s="2">
        <v>2829</v>
      </c>
      <c r="AP147" s="2">
        <v>2789</v>
      </c>
      <c r="AQ147" s="2">
        <v>2684</v>
      </c>
    </row>
    <row r="148" spans="1:43">
      <c r="A148" s="56" t="s">
        <v>1115</v>
      </c>
      <c r="B148" s="56" t="s">
        <v>412</v>
      </c>
      <c r="C148" s="56" t="s">
        <v>3</v>
      </c>
      <c r="D148" s="2">
        <v>79</v>
      </c>
      <c r="E148" s="2">
        <v>77</v>
      </c>
      <c r="F148" s="2">
        <v>56</v>
      </c>
      <c r="G148" s="2">
        <v>39</v>
      </c>
      <c r="H148" s="2">
        <v>25</v>
      </c>
      <c r="I148" s="2">
        <v>27</v>
      </c>
      <c r="J148" s="2">
        <v>26</v>
      </c>
      <c r="K148" s="2">
        <v>26</v>
      </c>
      <c r="L148" s="2">
        <v>16</v>
      </c>
      <c r="M148" s="2">
        <v>21</v>
      </c>
      <c r="N148" s="2">
        <v>13</v>
      </c>
      <c r="O148" s="2">
        <v>20</v>
      </c>
      <c r="P148" s="2">
        <v>18</v>
      </c>
      <c r="Q148" s="2">
        <v>11</v>
      </c>
      <c r="R148" s="2">
        <v>13</v>
      </c>
      <c r="S148" s="2">
        <v>18</v>
      </c>
      <c r="T148" s="2">
        <v>6</v>
      </c>
      <c r="X148" s="56" t="s">
        <v>1115</v>
      </c>
      <c r="Y148" s="56" t="s">
        <v>412</v>
      </c>
      <c r="Z148" s="56" t="s">
        <v>3</v>
      </c>
      <c r="AA148" s="2">
        <v>1364</v>
      </c>
      <c r="AB148" s="2">
        <v>1287</v>
      </c>
      <c r="AC148" s="2">
        <v>1134</v>
      </c>
      <c r="AD148" s="2">
        <v>1076</v>
      </c>
      <c r="AE148" s="2">
        <v>879</v>
      </c>
      <c r="AF148" s="2">
        <v>804</v>
      </c>
      <c r="AG148" s="2">
        <v>698</v>
      </c>
      <c r="AH148" s="2">
        <v>624</v>
      </c>
      <c r="AI148" s="2">
        <v>600</v>
      </c>
      <c r="AJ148" s="2">
        <v>555</v>
      </c>
      <c r="AK148" s="2">
        <v>507</v>
      </c>
      <c r="AL148" s="2">
        <v>493</v>
      </c>
      <c r="AM148" s="2">
        <v>458</v>
      </c>
      <c r="AN148" s="2">
        <v>416</v>
      </c>
      <c r="AO148" s="2">
        <v>436</v>
      </c>
      <c r="AP148" s="2">
        <v>426</v>
      </c>
      <c r="AQ148" s="2">
        <v>397</v>
      </c>
    </row>
    <row r="149" spans="1:43">
      <c r="A149" s="56" t="s">
        <v>1116</v>
      </c>
      <c r="B149" s="56" t="s">
        <v>355</v>
      </c>
      <c r="C149" s="56" t="s">
        <v>3</v>
      </c>
      <c r="D149" s="2">
        <v>50</v>
      </c>
      <c r="E149" s="2">
        <v>40</v>
      </c>
      <c r="F149" s="2">
        <v>33</v>
      </c>
      <c r="G149" s="2">
        <v>32</v>
      </c>
      <c r="H149" s="2">
        <v>28</v>
      </c>
      <c r="I149" s="2">
        <v>33</v>
      </c>
      <c r="J149" s="2">
        <v>31</v>
      </c>
      <c r="K149" s="2">
        <v>28</v>
      </c>
      <c r="L149" s="2">
        <v>34</v>
      </c>
      <c r="M149" s="2">
        <v>31</v>
      </c>
      <c r="N149" s="2">
        <v>26</v>
      </c>
      <c r="O149" s="2">
        <v>26</v>
      </c>
      <c r="P149" s="2">
        <v>35</v>
      </c>
      <c r="Q149" s="2">
        <v>33</v>
      </c>
      <c r="R149" s="2">
        <v>30</v>
      </c>
      <c r="S149" s="2">
        <v>24</v>
      </c>
      <c r="T149" s="2">
        <v>21</v>
      </c>
      <c r="X149" s="56" t="s">
        <v>1116</v>
      </c>
      <c r="Y149" s="56" t="s">
        <v>355</v>
      </c>
      <c r="Z149" s="56" t="s">
        <v>3</v>
      </c>
      <c r="AA149" s="2">
        <v>413</v>
      </c>
      <c r="AB149" s="2">
        <v>356</v>
      </c>
      <c r="AC149" s="2">
        <v>290</v>
      </c>
      <c r="AD149" s="2">
        <v>297</v>
      </c>
      <c r="AE149" s="2">
        <v>276</v>
      </c>
      <c r="AF149" s="2">
        <v>252</v>
      </c>
      <c r="AG149" s="2">
        <v>185</v>
      </c>
      <c r="AH149" s="2">
        <v>174</v>
      </c>
      <c r="AI149" s="2">
        <v>197</v>
      </c>
      <c r="AJ149" s="2">
        <v>173</v>
      </c>
      <c r="AK149" s="2">
        <v>158</v>
      </c>
      <c r="AL149" s="2">
        <v>129</v>
      </c>
      <c r="AM149" s="2">
        <v>133</v>
      </c>
      <c r="AN149" s="2">
        <v>144</v>
      </c>
      <c r="AO149" s="2">
        <v>173</v>
      </c>
      <c r="AP149" s="2">
        <v>143</v>
      </c>
      <c r="AQ149" s="2">
        <v>132</v>
      </c>
    </row>
    <row r="150" spans="1:43">
      <c r="A150" s="56" t="s">
        <v>1117</v>
      </c>
      <c r="B150" s="56" t="s">
        <v>630</v>
      </c>
      <c r="C150" s="56" t="s">
        <v>3</v>
      </c>
      <c r="D150" s="2">
        <v>0</v>
      </c>
      <c r="E150" s="2">
        <v>0</v>
      </c>
      <c r="F150" s="2">
        <v>0</v>
      </c>
      <c r="G150" s="2">
        <v>0</v>
      </c>
      <c r="H150" s="2">
        <v>0</v>
      </c>
      <c r="I150" s="2">
        <v>0</v>
      </c>
      <c r="J150" s="2">
        <v>0</v>
      </c>
      <c r="K150" s="2">
        <v>0</v>
      </c>
      <c r="L150" s="2">
        <v>0</v>
      </c>
      <c r="M150" s="2">
        <v>0</v>
      </c>
      <c r="N150" s="2">
        <v>0</v>
      </c>
      <c r="O150" s="2">
        <v>0</v>
      </c>
      <c r="P150" s="2">
        <v>0</v>
      </c>
      <c r="Q150" s="2">
        <v>0</v>
      </c>
      <c r="R150" s="2">
        <v>0</v>
      </c>
      <c r="S150" s="2">
        <v>0</v>
      </c>
      <c r="T150" s="2">
        <v>0</v>
      </c>
      <c r="X150" s="56" t="s">
        <v>1117</v>
      </c>
      <c r="Y150" s="56" t="s">
        <v>630</v>
      </c>
      <c r="Z150" s="56" t="s">
        <v>3</v>
      </c>
      <c r="AA150" s="2">
        <v>118</v>
      </c>
      <c r="AB150" s="2">
        <v>76</v>
      </c>
      <c r="AC150" s="2">
        <v>38</v>
      </c>
      <c r="AD150" s="2">
        <v>29</v>
      </c>
      <c r="AE150" s="2">
        <v>37</v>
      </c>
      <c r="AF150" s="2">
        <v>42</v>
      </c>
      <c r="AG150" s="2">
        <v>38</v>
      </c>
      <c r="AH150" s="2">
        <v>36</v>
      </c>
      <c r="AI150" s="2">
        <v>24</v>
      </c>
      <c r="AJ150" s="2">
        <v>23</v>
      </c>
      <c r="AK150" s="2">
        <v>21</v>
      </c>
      <c r="AL150" s="2">
        <v>20</v>
      </c>
      <c r="AM150" s="2">
        <v>22</v>
      </c>
      <c r="AN150" s="2">
        <v>19</v>
      </c>
      <c r="AO150" s="2">
        <v>20</v>
      </c>
      <c r="AP150" s="2">
        <v>22</v>
      </c>
      <c r="AQ150" s="2">
        <v>24</v>
      </c>
    </row>
    <row r="151" spans="1:43">
      <c r="A151" s="56" t="s">
        <v>1118</v>
      </c>
      <c r="B151" s="56" t="s">
        <v>884</v>
      </c>
      <c r="C151" s="56" t="s">
        <v>3</v>
      </c>
      <c r="D151" s="2">
        <v>0</v>
      </c>
      <c r="E151" s="2">
        <v>0</v>
      </c>
      <c r="F151" s="2">
        <v>0</v>
      </c>
      <c r="G151" s="2">
        <v>0</v>
      </c>
      <c r="H151" s="2">
        <v>0</v>
      </c>
      <c r="I151" s="2">
        <v>0</v>
      </c>
      <c r="J151" s="2">
        <v>0</v>
      </c>
      <c r="K151" s="2">
        <v>0</v>
      </c>
      <c r="L151" s="2">
        <v>0</v>
      </c>
      <c r="M151" s="2">
        <v>0</v>
      </c>
      <c r="N151" s="2">
        <v>0</v>
      </c>
      <c r="O151" s="2">
        <v>0</v>
      </c>
      <c r="P151" s="2">
        <v>0</v>
      </c>
      <c r="Q151" s="2">
        <v>0</v>
      </c>
      <c r="R151" s="2">
        <v>0</v>
      </c>
      <c r="S151" s="2">
        <v>0</v>
      </c>
      <c r="T151" s="2">
        <v>0</v>
      </c>
      <c r="X151" s="56" t="s">
        <v>1118</v>
      </c>
      <c r="Y151" s="56" t="s">
        <v>884</v>
      </c>
      <c r="Z151" s="56" t="s">
        <v>3</v>
      </c>
      <c r="AA151" s="2">
        <v>0</v>
      </c>
      <c r="AB151" s="2">
        <v>3</v>
      </c>
      <c r="AC151" s="2">
        <v>0</v>
      </c>
      <c r="AD151" s="2">
        <v>0</v>
      </c>
      <c r="AE151" s="2">
        <v>4</v>
      </c>
      <c r="AF151" s="2">
        <v>4</v>
      </c>
      <c r="AG151" s="2">
        <v>0</v>
      </c>
      <c r="AH151" s="2">
        <v>0</v>
      </c>
      <c r="AI151" s="2">
        <v>0</v>
      </c>
      <c r="AJ151" s="2">
        <v>0</v>
      </c>
      <c r="AK151" s="2">
        <v>0</v>
      </c>
      <c r="AL151" s="2">
        <v>0</v>
      </c>
      <c r="AM151" s="2">
        <v>0</v>
      </c>
      <c r="AN151" s="2">
        <v>0</v>
      </c>
      <c r="AO151" s="2">
        <v>0</v>
      </c>
      <c r="AP151" s="2">
        <v>0</v>
      </c>
      <c r="AQ151" s="2">
        <v>3</v>
      </c>
    </row>
    <row r="152" spans="1:43">
      <c r="A152" s="56" t="s">
        <v>1119</v>
      </c>
      <c r="B152" s="56" t="s">
        <v>626</v>
      </c>
      <c r="C152" s="56" t="s">
        <v>3</v>
      </c>
      <c r="D152" s="2">
        <v>0</v>
      </c>
      <c r="E152" s="2">
        <v>0</v>
      </c>
      <c r="F152" s="2">
        <v>0</v>
      </c>
      <c r="G152" s="2">
        <v>0</v>
      </c>
      <c r="H152" s="2">
        <v>0</v>
      </c>
      <c r="I152" s="2">
        <v>0</v>
      </c>
      <c r="J152" s="2">
        <v>0</v>
      </c>
      <c r="K152" s="2">
        <v>0</v>
      </c>
      <c r="L152" s="2">
        <v>0</v>
      </c>
      <c r="M152" s="2">
        <v>0</v>
      </c>
      <c r="N152" s="2">
        <v>0</v>
      </c>
      <c r="O152" s="2">
        <v>0</v>
      </c>
      <c r="P152" s="2">
        <v>0</v>
      </c>
      <c r="Q152" s="2">
        <v>0</v>
      </c>
      <c r="R152" s="2">
        <v>0</v>
      </c>
      <c r="S152" s="2">
        <v>0</v>
      </c>
      <c r="T152" s="2">
        <v>0</v>
      </c>
      <c r="X152" s="56" t="s">
        <v>1119</v>
      </c>
      <c r="Y152" s="56" t="s">
        <v>626</v>
      </c>
      <c r="Z152" s="56" t="s">
        <v>3</v>
      </c>
      <c r="AA152" s="2">
        <v>1330</v>
      </c>
      <c r="AB152" s="2">
        <v>1293</v>
      </c>
      <c r="AC152" s="2">
        <v>1295</v>
      </c>
      <c r="AD152" s="2">
        <v>1269</v>
      </c>
      <c r="AE152" s="2">
        <v>1221</v>
      </c>
      <c r="AF152" s="2">
        <v>1191</v>
      </c>
      <c r="AG152" s="2">
        <v>1198</v>
      </c>
      <c r="AH152" s="2">
        <v>1148</v>
      </c>
      <c r="AI152" s="2">
        <v>1153</v>
      </c>
      <c r="AJ152" s="2">
        <v>1160</v>
      </c>
      <c r="AK152" s="2">
        <v>1157</v>
      </c>
      <c r="AL152" s="2">
        <v>1223</v>
      </c>
      <c r="AM152" s="2">
        <v>1185</v>
      </c>
      <c r="AN152" s="2">
        <v>992</v>
      </c>
      <c r="AO152" s="2">
        <v>961</v>
      </c>
      <c r="AP152" s="2">
        <v>964</v>
      </c>
      <c r="AQ152" s="2">
        <v>1020</v>
      </c>
    </row>
    <row r="153" spans="1:43">
      <c r="A153" s="56" t="s">
        <v>1120</v>
      </c>
      <c r="B153" s="56" t="s">
        <v>69</v>
      </c>
      <c r="C153" s="56" t="s">
        <v>3</v>
      </c>
      <c r="D153" s="2">
        <v>50</v>
      </c>
      <c r="E153" s="2">
        <v>44</v>
      </c>
      <c r="F153" s="2">
        <v>48</v>
      </c>
      <c r="G153" s="2">
        <v>45</v>
      </c>
      <c r="H153" s="2">
        <v>50</v>
      </c>
      <c r="I153" s="2">
        <v>46</v>
      </c>
      <c r="J153" s="2">
        <v>45</v>
      </c>
      <c r="K153" s="2">
        <v>45</v>
      </c>
      <c r="L153" s="2">
        <v>43</v>
      </c>
      <c r="M153" s="2">
        <v>41</v>
      </c>
      <c r="N153" s="2">
        <v>41</v>
      </c>
      <c r="O153" s="2">
        <v>44</v>
      </c>
      <c r="P153" s="2">
        <v>46</v>
      </c>
      <c r="Q153" s="2">
        <v>46</v>
      </c>
      <c r="R153" s="2">
        <v>54</v>
      </c>
      <c r="S153" s="2">
        <v>55</v>
      </c>
      <c r="T153" s="2">
        <v>53</v>
      </c>
      <c r="X153" s="56" t="s">
        <v>1120</v>
      </c>
      <c r="Y153" s="56" t="s">
        <v>69</v>
      </c>
      <c r="Z153" s="56" t="s">
        <v>3</v>
      </c>
      <c r="AA153" s="2">
        <v>506</v>
      </c>
      <c r="AB153" s="2">
        <v>484</v>
      </c>
      <c r="AC153" s="2">
        <v>475</v>
      </c>
      <c r="AD153" s="2">
        <v>487</v>
      </c>
      <c r="AE153" s="2">
        <v>468</v>
      </c>
      <c r="AF153" s="2">
        <v>479</v>
      </c>
      <c r="AG153" s="2">
        <v>473</v>
      </c>
      <c r="AH153" s="2">
        <v>457</v>
      </c>
      <c r="AI153" s="2">
        <v>455</v>
      </c>
      <c r="AJ153" s="2">
        <v>444</v>
      </c>
      <c r="AK153" s="2">
        <v>442</v>
      </c>
      <c r="AL153" s="2">
        <v>440</v>
      </c>
      <c r="AM153" s="2">
        <v>418</v>
      </c>
      <c r="AN153" s="2">
        <v>482</v>
      </c>
      <c r="AO153" s="2">
        <v>562</v>
      </c>
      <c r="AP153" s="2">
        <v>587</v>
      </c>
      <c r="AQ153" s="2">
        <v>574</v>
      </c>
    </row>
    <row r="154" spans="1:43">
      <c r="A154" s="56" t="s">
        <v>1121</v>
      </c>
      <c r="B154" s="56" t="s">
        <v>885</v>
      </c>
      <c r="C154" s="56" t="s">
        <v>3</v>
      </c>
      <c r="D154" s="2">
        <v>0</v>
      </c>
      <c r="E154" s="2">
        <v>0</v>
      </c>
      <c r="F154" s="2">
        <v>0</v>
      </c>
      <c r="G154" s="2">
        <v>0</v>
      </c>
      <c r="H154" s="2">
        <v>0</v>
      </c>
      <c r="I154" s="2">
        <v>0</v>
      </c>
      <c r="J154" s="2">
        <v>0</v>
      </c>
      <c r="K154" s="2">
        <v>0</v>
      </c>
      <c r="L154" s="2">
        <v>0</v>
      </c>
      <c r="M154" s="2">
        <v>0</v>
      </c>
      <c r="N154" s="2">
        <v>0</v>
      </c>
      <c r="O154" s="2">
        <v>0</v>
      </c>
      <c r="P154" s="2">
        <v>0</v>
      </c>
      <c r="Q154" s="2">
        <v>0</v>
      </c>
      <c r="R154" s="2">
        <v>0</v>
      </c>
      <c r="S154" s="2">
        <v>0</v>
      </c>
      <c r="T154" s="2">
        <v>0</v>
      </c>
      <c r="X154" s="56" t="s">
        <v>1121</v>
      </c>
      <c r="Y154" s="56" t="s">
        <v>885</v>
      </c>
      <c r="Z154" s="56" t="s">
        <v>3</v>
      </c>
      <c r="AA154" s="2">
        <v>293</v>
      </c>
      <c r="AB154" s="2">
        <v>271</v>
      </c>
      <c r="AC154" s="2">
        <v>277</v>
      </c>
      <c r="AD154" s="2">
        <v>291</v>
      </c>
      <c r="AE154" s="2">
        <v>285</v>
      </c>
      <c r="AF154" s="2">
        <v>288</v>
      </c>
      <c r="AG154" s="2">
        <v>284</v>
      </c>
      <c r="AH154" s="2">
        <v>265</v>
      </c>
      <c r="AI154" s="2">
        <v>233</v>
      </c>
      <c r="AJ154" s="2">
        <v>248</v>
      </c>
      <c r="AK154" s="2">
        <v>239</v>
      </c>
      <c r="AL154" s="2">
        <v>233</v>
      </c>
      <c r="AM154" s="2">
        <v>240</v>
      </c>
      <c r="AN154" s="2">
        <v>242</v>
      </c>
      <c r="AO154" s="2">
        <v>241</v>
      </c>
      <c r="AP154" s="2">
        <v>236</v>
      </c>
      <c r="AQ154" s="2">
        <v>239</v>
      </c>
    </row>
    <row r="155" spans="1:43">
      <c r="A155" s="56" t="s">
        <v>1122</v>
      </c>
      <c r="B155" s="56" t="s">
        <v>21</v>
      </c>
      <c r="C155" s="56" t="s">
        <v>3</v>
      </c>
      <c r="D155" s="2">
        <v>555</v>
      </c>
      <c r="E155" s="2">
        <v>606</v>
      </c>
      <c r="F155" s="2">
        <v>719</v>
      </c>
      <c r="G155" s="2">
        <v>880</v>
      </c>
      <c r="H155" s="2">
        <v>368</v>
      </c>
      <c r="I155" s="2">
        <v>359</v>
      </c>
      <c r="J155" s="2">
        <v>371</v>
      </c>
      <c r="K155" s="2">
        <v>377</v>
      </c>
      <c r="L155" s="2">
        <v>405</v>
      </c>
      <c r="M155" s="2">
        <v>357</v>
      </c>
      <c r="N155" s="2">
        <v>439</v>
      </c>
      <c r="O155" s="2">
        <v>363</v>
      </c>
      <c r="P155" s="2">
        <v>304</v>
      </c>
      <c r="Q155" s="2">
        <v>290</v>
      </c>
      <c r="R155" s="2">
        <v>262</v>
      </c>
      <c r="S155" s="2">
        <v>268</v>
      </c>
      <c r="T155" s="2">
        <v>256</v>
      </c>
      <c r="X155" s="56" t="s">
        <v>1122</v>
      </c>
      <c r="Y155" s="56" t="s">
        <v>21</v>
      </c>
      <c r="Z155" s="56" t="s">
        <v>3</v>
      </c>
      <c r="AA155" s="2">
        <v>3178</v>
      </c>
      <c r="AB155" s="2">
        <v>3128</v>
      </c>
      <c r="AC155" s="2">
        <v>3619</v>
      </c>
      <c r="AD155" s="2">
        <v>3578</v>
      </c>
      <c r="AE155" s="2">
        <v>2383</v>
      </c>
      <c r="AF155" s="2">
        <v>2316</v>
      </c>
      <c r="AG155" s="2">
        <v>2403</v>
      </c>
      <c r="AH155" s="2">
        <v>2437</v>
      </c>
      <c r="AI155" s="2">
        <v>2507</v>
      </c>
      <c r="AJ155" s="2">
        <v>2548</v>
      </c>
      <c r="AK155" s="2">
        <v>2586</v>
      </c>
      <c r="AL155" s="2">
        <v>2376</v>
      </c>
      <c r="AM155" s="2">
        <v>2330</v>
      </c>
      <c r="AN155" s="2">
        <v>2398</v>
      </c>
      <c r="AO155" s="2">
        <v>2264</v>
      </c>
      <c r="AP155" s="2">
        <v>2181</v>
      </c>
      <c r="AQ155" s="2">
        <v>1986</v>
      </c>
    </row>
    <row r="156" spans="1:43">
      <c r="A156" s="56" t="s">
        <v>1123</v>
      </c>
      <c r="B156" s="56" t="s">
        <v>13</v>
      </c>
      <c r="C156" s="56" t="s">
        <v>3</v>
      </c>
      <c r="D156" s="2">
        <v>457</v>
      </c>
      <c r="E156" s="2">
        <v>454</v>
      </c>
      <c r="F156" s="2">
        <v>443</v>
      </c>
      <c r="G156" s="2">
        <v>237</v>
      </c>
      <c r="H156" s="2">
        <v>231</v>
      </c>
      <c r="I156" s="2">
        <v>218</v>
      </c>
      <c r="J156" s="2">
        <v>230</v>
      </c>
      <c r="K156" s="2">
        <v>235</v>
      </c>
      <c r="L156" s="2">
        <v>236</v>
      </c>
      <c r="M156" s="2">
        <v>234</v>
      </c>
      <c r="N156" s="2">
        <v>236</v>
      </c>
      <c r="O156" s="2">
        <v>247</v>
      </c>
      <c r="P156" s="2">
        <v>249</v>
      </c>
      <c r="Q156" s="2">
        <v>255</v>
      </c>
      <c r="R156" s="2">
        <v>250</v>
      </c>
      <c r="S156" s="2">
        <v>285</v>
      </c>
      <c r="T156" s="2">
        <v>291</v>
      </c>
      <c r="X156" s="56" t="s">
        <v>1123</v>
      </c>
      <c r="Y156" s="56" t="s">
        <v>13</v>
      </c>
      <c r="Z156" s="56" t="s">
        <v>3</v>
      </c>
      <c r="AA156" s="2">
        <v>1196</v>
      </c>
      <c r="AB156" s="2">
        <v>1170</v>
      </c>
      <c r="AC156" s="2">
        <v>1117</v>
      </c>
      <c r="AD156" s="2">
        <v>941</v>
      </c>
      <c r="AE156" s="2">
        <v>1443</v>
      </c>
      <c r="AF156" s="2">
        <v>1412</v>
      </c>
      <c r="AG156" s="2">
        <v>1436</v>
      </c>
      <c r="AH156" s="2">
        <v>1403</v>
      </c>
      <c r="AI156" s="2">
        <v>1413</v>
      </c>
      <c r="AJ156" s="2">
        <v>1427</v>
      </c>
      <c r="AK156" s="2">
        <v>1409</v>
      </c>
      <c r="AL156" s="2">
        <v>1431</v>
      </c>
      <c r="AM156" s="2">
        <v>1422</v>
      </c>
      <c r="AN156" s="2">
        <v>1445</v>
      </c>
      <c r="AO156" s="2">
        <v>1516</v>
      </c>
      <c r="AP156" s="2">
        <v>1585</v>
      </c>
      <c r="AQ156" s="2">
        <v>1619</v>
      </c>
    </row>
    <row r="157" spans="1:43">
      <c r="A157" s="56" t="s">
        <v>1124</v>
      </c>
      <c r="B157" s="56" t="s">
        <v>7</v>
      </c>
      <c r="C157" s="56" t="s">
        <v>3</v>
      </c>
      <c r="D157" s="2">
        <v>523</v>
      </c>
      <c r="E157" s="2">
        <v>521</v>
      </c>
      <c r="F157" s="2">
        <v>518</v>
      </c>
      <c r="G157" s="2">
        <v>527</v>
      </c>
      <c r="H157" s="2">
        <v>556</v>
      </c>
      <c r="I157" s="2">
        <v>573</v>
      </c>
      <c r="J157" s="2">
        <v>626</v>
      </c>
      <c r="K157" s="2">
        <v>647</v>
      </c>
      <c r="L157" s="2">
        <v>659</v>
      </c>
      <c r="M157" s="2">
        <v>647</v>
      </c>
      <c r="N157" s="2">
        <v>667</v>
      </c>
      <c r="O157" s="2">
        <v>672</v>
      </c>
      <c r="P157" s="2">
        <v>680</v>
      </c>
      <c r="Q157" s="2">
        <v>697</v>
      </c>
      <c r="R157" s="2">
        <v>717</v>
      </c>
      <c r="S157" s="2">
        <v>742</v>
      </c>
      <c r="T157" s="2">
        <v>731</v>
      </c>
      <c r="X157" s="56" t="s">
        <v>1124</v>
      </c>
      <c r="Y157" s="56" t="s">
        <v>7</v>
      </c>
      <c r="Z157" s="56" t="s">
        <v>3</v>
      </c>
      <c r="AA157" s="2">
        <v>908</v>
      </c>
      <c r="AB157" s="2">
        <v>906</v>
      </c>
      <c r="AC157" s="2">
        <v>932</v>
      </c>
      <c r="AD157" s="2">
        <v>971</v>
      </c>
      <c r="AE157" s="2">
        <v>1024</v>
      </c>
      <c r="AF157" s="2">
        <v>1067</v>
      </c>
      <c r="AG157" s="2">
        <v>1130</v>
      </c>
      <c r="AH157" s="2">
        <v>1191</v>
      </c>
      <c r="AI157" s="2">
        <v>1271</v>
      </c>
      <c r="AJ157" s="2">
        <v>1302</v>
      </c>
      <c r="AK157" s="2">
        <v>1376</v>
      </c>
      <c r="AL157" s="2">
        <v>1368</v>
      </c>
      <c r="AM157" s="2">
        <v>1391</v>
      </c>
      <c r="AN157" s="2">
        <v>1461</v>
      </c>
      <c r="AO157" s="2">
        <v>1488</v>
      </c>
      <c r="AP157" s="2">
        <v>1592</v>
      </c>
      <c r="AQ157" s="2">
        <v>1588</v>
      </c>
    </row>
    <row r="158" spans="1:43">
      <c r="A158" s="56" t="s">
        <v>1125</v>
      </c>
      <c r="B158" s="56" t="s">
        <v>34</v>
      </c>
      <c r="C158" s="56" t="s">
        <v>3</v>
      </c>
      <c r="D158" s="2">
        <v>343</v>
      </c>
      <c r="E158" s="2">
        <v>272</v>
      </c>
      <c r="F158" s="2">
        <v>257</v>
      </c>
      <c r="G158" s="2">
        <v>260</v>
      </c>
      <c r="H158" s="2">
        <v>264</v>
      </c>
      <c r="I158" s="2">
        <v>264</v>
      </c>
      <c r="J158" s="2">
        <v>265</v>
      </c>
      <c r="K158" s="2">
        <v>272</v>
      </c>
      <c r="L158" s="2">
        <v>262</v>
      </c>
      <c r="M158" s="2">
        <v>258</v>
      </c>
      <c r="N158" s="2">
        <v>262</v>
      </c>
      <c r="O158" s="2">
        <v>258</v>
      </c>
      <c r="P158" s="2">
        <v>260</v>
      </c>
      <c r="Q158" s="2">
        <v>261</v>
      </c>
      <c r="R158" s="2">
        <v>272</v>
      </c>
      <c r="S158" s="2">
        <v>268</v>
      </c>
      <c r="T158" s="2">
        <v>261</v>
      </c>
      <c r="X158" s="56" t="s">
        <v>1125</v>
      </c>
      <c r="Y158" s="56" t="s">
        <v>34</v>
      </c>
      <c r="Z158" s="56" t="s">
        <v>3</v>
      </c>
      <c r="AA158" s="2">
        <v>937</v>
      </c>
      <c r="AB158" s="2">
        <v>805</v>
      </c>
      <c r="AC158" s="2">
        <v>763</v>
      </c>
      <c r="AD158" s="2">
        <v>755</v>
      </c>
      <c r="AE158" s="2">
        <v>717</v>
      </c>
      <c r="AF158" s="2">
        <v>667</v>
      </c>
      <c r="AG158" s="2">
        <v>664</v>
      </c>
      <c r="AH158" s="2">
        <v>662</v>
      </c>
      <c r="AI158" s="2">
        <v>690</v>
      </c>
      <c r="AJ158" s="2">
        <v>665</v>
      </c>
      <c r="AK158" s="2">
        <v>660</v>
      </c>
      <c r="AL158" s="2">
        <v>660</v>
      </c>
      <c r="AM158" s="2">
        <v>667</v>
      </c>
      <c r="AN158" s="2">
        <v>706</v>
      </c>
      <c r="AO158" s="2">
        <v>723</v>
      </c>
      <c r="AP158" s="2">
        <v>669</v>
      </c>
      <c r="AQ158" s="2">
        <v>699</v>
      </c>
    </row>
    <row r="159" spans="1:43">
      <c r="A159" s="56" t="s">
        <v>1126</v>
      </c>
      <c r="B159" s="56" t="s">
        <v>886</v>
      </c>
      <c r="C159" s="56" t="s">
        <v>3</v>
      </c>
      <c r="D159" s="2">
        <v>0</v>
      </c>
      <c r="E159" s="2">
        <v>0</v>
      </c>
      <c r="F159" s="2">
        <v>0</v>
      </c>
      <c r="G159" s="2">
        <v>0</v>
      </c>
      <c r="H159" s="2">
        <v>0</v>
      </c>
      <c r="I159" s="2">
        <v>0</v>
      </c>
      <c r="J159" s="2">
        <v>0</v>
      </c>
      <c r="K159" s="2">
        <v>0</v>
      </c>
      <c r="L159" s="2">
        <v>0</v>
      </c>
      <c r="M159" s="2">
        <v>0</v>
      </c>
      <c r="N159" s="2">
        <v>0</v>
      </c>
      <c r="O159" s="2">
        <v>0</v>
      </c>
      <c r="P159" s="2">
        <v>0</v>
      </c>
      <c r="Q159" s="2">
        <v>0</v>
      </c>
      <c r="R159" s="2">
        <v>0</v>
      </c>
      <c r="S159" s="2">
        <v>0</v>
      </c>
      <c r="T159" s="2">
        <v>0</v>
      </c>
      <c r="X159" s="56" t="s">
        <v>1126</v>
      </c>
      <c r="Y159" s="56" t="s">
        <v>886</v>
      </c>
      <c r="Z159" s="56" t="s">
        <v>3</v>
      </c>
      <c r="AA159" s="2">
        <v>0</v>
      </c>
      <c r="AB159" s="2">
        <v>0</v>
      </c>
      <c r="AC159" s="2">
        <v>0</v>
      </c>
      <c r="AD159" s="2">
        <v>0</v>
      </c>
      <c r="AE159" s="2">
        <v>0</v>
      </c>
      <c r="AF159" s="2">
        <v>0</v>
      </c>
      <c r="AG159" s="2">
        <v>0</v>
      </c>
      <c r="AH159" s="2">
        <v>0</v>
      </c>
      <c r="AI159" s="2">
        <v>0</v>
      </c>
      <c r="AJ159" s="2">
        <v>0</v>
      </c>
      <c r="AK159" s="2">
        <v>0</v>
      </c>
      <c r="AL159" s="2">
        <v>0</v>
      </c>
      <c r="AM159" s="2">
        <v>0</v>
      </c>
      <c r="AN159" s="2">
        <v>0</v>
      </c>
      <c r="AO159" s="2">
        <v>0</v>
      </c>
      <c r="AP159" s="2">
        <v>0</v>
      </c>
      <c r="AQ159" s="2">
        <v>0</v>
      </c>
    </row>
    <row r="160" spans="1:43">
      <c r="A160" s="56" t="s">
        <v>1127</v>
      </c>
      <c r="B160" s="56" t="s">
        <v>887</v>
      </c>
      <c r="C160" s="56" t="s">
        <v>3</v>
      </c>
      <c r="D160" s="2">
        <v>0</v>
      </c>
      <c r="E160" s="2">
        <v>0</v>
      </c>
      <c r="F160" s="2">
        <v>0</v>
      </c>
      <c r="G160" s="2">
        <v>0</v>
      </c>
      <c r="H160" s="2">
        <v>0</v>
      </c>
      <c r="I160" s="2">
        <v>0</v>
      </c>
      <c r="J160" s="2">
        <v>0</v>
      </c>
      <c r="K160" s="2">
        <v>0</v>
      </c>
      <c r="L160" s="2">
        <v>0</v>
      </c>
      <c r="M160" s="2">
        <v>0</v>
      </c>
      <c r="N160" s="2">
        <v>0</v>
      </c>
      <c r="O160" s="2">
        <v>0</v>
      </c>
      <c r="P160" s="2">
        <v>0</v>
      </c>
      <c r="Q160" s="2">
        <v>0</v>
      </c>
      <c r="R160" s="2">
        <v>0</v>
      </c>
      <c r="S160" s="2">
        <v>0</v>
      </c>
      <c r="T160" s="2">
        <v>0</v>
      </c>
      <c r="X160" s="56" t="s">
        <v>1127</v>
      </c>
      <c r="Y160" s="56" t="s">
        <v>887</v>
      </c>
      <c r="Z160" s="56" t="s">
        <v>3</v>
      </c>
      <c r="AA160" s="2">
        <v>0</v>
      </c>
      <c r="AB160" s="2">
        <v>0</v>
      </c>
      <c r="AC160" s="2">
        <v>0</v>
      </c>
      <c r="AD160" s="2">
        <v>0</v>
      </c>
      <c r="AE160" s="2">
        <v>0</v>
      </c>
      <c r="AF160" s="2">
        <v>0</v>
      </c>
      <c r="AG160" s="2">
        <v>0</v>
      </c>
      <c r="AH160" s="2">
        <v>3</v>
      </c>
      <c r="AI160" s="2">
        <v>3</v>
      </c>
      <c r="AJ160" s="2">
        <v>3</v>
      </c>
      <c r="AK160" s="2">
        <v>3</v>
      </c>
      <c r="AL160" s="2">
        <v>3</v>
      </c>
      <c r="AM160" s="2">
        <v>0</v>
      </c>
      <c r="AN160" s="2">
        <v>0</v>
      </c>
      <c r="AO160" s="2">
        <v>0</v>
      </c>
      <c r="AP160" s="2">
        <v>3</v>
      </c>
      <c r="AQ160" s="2">
        <v>3</v>
      </c>
    </row>
    <row r="161" spans="1:43">
      <c r="A161" s="56" t="s">
        <v>1128</v>
      </c>
      <c r="B161" s="56" t="s">
        <v>14</v>
      </c>
      <c r="C161" s="56" t="s">
        <v>3</v>
      </c>
      <c r="D161" s="2">
        <v>0</v>
      </c>
      <c r="E161" s="2">
        <v>0</v>
      </c>
      <c r="F161" s="2">
        <v>0</v>
      </c>
      <c r="G161" s="2">
        <v>0</v>
      </c>
      <c r="H161" s="2">
        <v>3</v>
      </c>
      <c r="I161" s="2">
        <v>3</v>
      </c>
      <c r="J161" s="2">
        <v>0</v>
      </c>
      <c r="K161" s="2">
        <v>0</v>
      </c>
      <c r="L161" s="2">
        <v>0</v>
      </c>
      <c r="M161" s="2">
        <v>0</v>
      </c>
      <c r="N161" s="2">
        <v>0</v>
      </c>
      <c r="O161" s="2">
        <v>7</v>
      </c>
      <c r="P161" s="2">
        <v>6</v>
      </c>
      <c r="Q161" s="2">
        <v>7</v>
      </c>
      <c r="R161" s="2">
        <v>10</v>
      </c>
      <c r="S161" s="2">
        <v>11</v>
      </c>
      <c r="T161" s="2">
        <v>13</v>
      </c>
      <c r="X161" s="56" t="s">
        <v>1128</v>
      </c>
      <c r="Y161" s="56" t="s">
        <v>14</v>
      </c>
      <c r="Z161" s="56" t="s">
        <v>3</v>
      </c>
      <c r="AA161" s="2">
        <v>1292</v>
      </c>
      <c r="AB161" s="2">
        <v>1242</v>
      </c>
      <c r="AC161" s="2">
        <v>1211</v>
      </c>
      <c r="AD161" s="2">
        <v>1220</v>
      </c>
      <c r="AE161" s="2">
        <v>1176</v>
      </c>
      <c r="AF161" s="2">
        <v>1184</v>
      </c>
      <c r="AG161" s="2">
        <v>1214</v>
      </c>
      <c r="AH161" s="2">
        <v>938</v>
      </c>
      <c r="AI161" s="2">
        <v>938</v>
      </c>
      <c r="AJ161" s="2">
        <v>940</v>
      </c>
      <c r="AK161" s="2">
        <v>936</v>
      </c>
      <c r="AL161" s="2">
        <v>946</v>
      </c>
      <c r="AM161" s="2">
        <v>1204</v>
      </c>
      <c r="AN161" s="2">
        <v>1192</v>
      </c>
      <c r="AO161" s="2">
        <v>1174</v>
      </c>
      <c r="AP161" s="2">
        <v>1185</v>
      </c>
      <c r="AQ161" s="2">
        <v>1199</v>
      </c>
    </row>
    <row r="162" spans="1:43">
      <c r="A162" s="56" t="s">
        <v>1129</v>
      </c>
      <c r="B162" s="56" t="s">
        <v>49</v>
      </c>
      <c r="C162" s="56" t="s">
        <v>3</v>
      </c>
      <c r="D162" s="2">
        <v>12</v>
      </c>
      <c r="E162" s="2">
        <v>9</v>
      </c>
      <c r="F162" s="2">
        <v>8</v>
      </c>
      <c r="G162" s="2">
        <v>10</v>
      </c>
      <c r="H162" s="2">
        <v>13</v>
      </c>
      <c r="I162" s="2">
        <v>15</v>
      </c>
      <c r="J162" s="2">
        <v>14</v>
      </c>
      <c r="K162" s="2">
        <v>13</v>
      </c>
      <c r="L162" s="2">
        <v>13</v>
      </c>
      <c r="M162" s="2">
        <v>12</v>
      </c>
      <c r="N162" s="2">
        <v>11</v>
      </c>
      <c r="O162" s="2">
        <v>11</v>
      </c>
      <c r="P162" s="2">
        <v>9</v>
      </c>
      <c r="Q162" s="2">
        <v>12</v>
      </c>
      <c r="R162" s="2">
        <v>10</v>
      </c>
      <c r="S162" s="2">
        <v>12</v>
      </c>
      <c r="T162" s="2">
        <v>10</v>
      </c>
      <c r="X162" s="56" t="s">
        <v>1129</v>
      </c>
      <c r="Y162" s="56" t="s">
        <v>49</v>
      </c>
      <c r="Z162" s="56" t="s">
        <v>3</v>
      </c>
      <c r="AA162" s="2">
        <v>771</v>
      </c>
      <c r="AB162" s="2">
        <v>768</v>
      </c>
      <c r="AC162" s="2">
        <v>759</v>
      </c>
      <c r="AD162" s="2">
        <v>776</v>
      </c>
      <c r="AE162" s="2">
        <v>812</v>
      </c>
      <c r="AF162" s="2">
        <v>802</v>
      </c>
      <c r="AG162" s="2">
        <v>763</v>
      </c>
      <c r="AH162" s="2">
        <v>758</v>
      </c>
      <c r="AI162" s="2">
        <v>728</v>
      </c>
      <c r="AJ162" s="2">
        <v>711</v>
      </c>
      <c r="AK162" s="2">
        <v>735</v>
      </c>
      <c r="AL162" s="2">
        <v>702</v>
      </c>
      <c r="AM162" s="2">
        <v>686</v>
      </c>
      <c r="AN162" s="2">
        <v>556</v>
      </c>
      <c r="AO162" s="2">
        <v>540</v>
      </c>
      <c r="AP162" s="2">
        <v>511</v>
      </c>
      <c r="AQ162" s="2">
        <v>512</v>
      </c>
    </row>
    <row r="163" spans="1:43">
      <c r="A163" s="56" t="s">
        <v>1130</v>
      </c>
      <c r="B163" s="56" t="s">
        <v>611</v>
      </c>
      <c r="C163" s="56" t="s">
        <v>3</v>
      </c>
      <c r="D163" s="2">
        <v>0</v>
      </c>
      <c r="E163" s="2">
        <v>0</v>
      </c>
      <c r="F163" s="2">
        <v>0</v>
      </c>
      <c r="G163" s="2">
        <v>0</v>
      </c>
      <c r="H163" s="2">
        <v>0</v>
      </c>
      <c r="I163" s="2">
        <v>0</v>
      </c>
      <c r="J163" s="2">
        <v>0</v>
      </c>
      <c r="K163" s="2">
        <v>0</v>
      </c>
      <c r="L163" s="2">
        <v>0</v>
      </c>
      <c r="M163" s="2">
        <v>0</v>
      </c>
      <c r="N163" s="2">
        <v>0</v>
      </c>
      <c r="O163" s="2">
        <v>0</v>
      </c>
      <c r="P163" s="2">
        <v>0</v>
      </c>
      <c r="Q163" s="2">
        <v>0</v>
      </c>
      <c r="R163" s="2">
        <v>0</v>
      </c>
      <c r="S163" s="2">
        <v>3</v>
      </c>
      <c r="T163" s="2">
        <v>0</v>
      </c>
      <c r="X163" s="56" t="s">
        <v>1130</v>
      </c>
      <c r="Y163" s="56" t="s">
        <v>611</v>
      </c>
      <c r="Z163" s="56" t="s">
        <v>3</v>
      </c>
      <c r="AA163" s="2">
        <v>121</v>
      </c>
      <c r="AB163" s="2">
        <v>126</v>
      </c>
      <c r="AC163" s="2">
        <v>113</v>
      </c>
      <c r="AD163" s="2">
        <v>126</v>
      </c>
      <c r="AE163" s="2">
        <v>122</v>
      </c>
      <c r="AF163" s="2">
        <v>126</v>
      </c>
      <c r="AG163" s="2">
        <v>126</v>
      </c>
      <c r="AH163" s="2">
        <v>103</v>
      </c>
      <c r="AI163" s="2">
        <v>85</v>
      </c>
      <c r="AJ163" s="2">
        <v>111</v>
      </c>
      <c r="AK163" s="2">
        <v>37</v>
      </c>
      <c r="AL163" s="2">
        <v>37</v>
      </c>
      <c r="AM163" s="2">
        <v>31</v>
      </c>
      <c r="AN163" s="2">
        <v>50</v>
      </c>
      <c r="AO163" s="2">
        <v>47</v>
      </c>
      <c r="AP163" s="2">
        <v>59</v>
      </c>
      <c r="AQ163" s="2">
        <v>62</v>
      </c>
    </row>
    <row r="164" spans="1:43">
      <c r="A164" s="56" t="s">
        <v>1131</v>
      </c>
      <c r="B164" s="56" t="s">
        <v>631</v>
      </c>
      <c r="C164" s="56" t="s">
        <v>3</v>
      </c>
      <c r="D164" s="2">
        <v>0</v>
      </c>
      <c r="E164" s="2">
        <v>0</v>
      </c>
      <c r="F164" s="2">
        <v>0</v>
      </c>
      <c r="G164" s="2">
        <v>0</v>
      </c>
      <c r="H164" s="2">
        <v>0</v>
      </c>
      <c r="I164" s="2">
        <v>0</v>
      </c>
      <c r="J164" s="2">
        <v>0</v>
      </c>
      <c r="K164" s="2">
        <v>0</v>
      </c>
      <c r="L164" s="2">
        <v>0</v>
      </c>
      <c r="M164" s="2">
        <v>0</v>
      </c>
      <c r="N164" s="2">
        <v>0</v>
      </c>
      <c r="O164" s="2">
        <v>0</v>
      </c>
      <c r="P164" s="2">
        <v>0</v>
      </c>
      <c r="Q164" s="2">
        <v>0</v>
      </c>
      <c r="R164" s="2">
        <v>0</v>
      </c>
      <c r="S164" s="2">
        <v>0</v>
      </c>
      <c r="T164" s="2">
        <v>0</v>
      </c>
      <c r="X164" s="56" t="s">
        <v>1131</v>
      </c>
      <c r="Y164" s="56" t="s">
        <v>631</v>
      </c>
      <c r="Z164" s="56" t="s">
        <v>3</v>
      </c>
      <c r="AA164" s="2">
        <v>86</v>
      </c>
      <c r="AB164" s="2">
        <v>78</v>
      </c>
      <c r="AC164" s="2">
        <v>76</v>
      </c>
      <c r="AD164" s="2">
        <v>83</v>
      </c>
      <c r="AE164" s="2">
        <v>90</v>
      </c>
      <c r="AF164" s="2">
        <v>142</v>
      </c>
      <c r="AG164" s="2">
        <v>145</v>
      </c>
      <c r="AH164" s="2">
        <v>147</v>
      </c>
      <c r="AI164" s="2">
        <v>153</v>
      </c>
      <c r="AJ164" s="2">
        <v>168</v>
      </c>
      <c r="AK164" s="2">
        <v>193</v>
      </c>
      <c r="AL164" s="2">
        <v>209</v>
      </c>
      <c r="AM164" s="2">
        <v>219</v>
      </c>
      <c r="AN164" s="2">
        <v>228</v>
      </c>
      <c r="AO164" s="2">
        <v>232</v>
      </c>
      <c r="AP164" s="2">
        <v>256</v>
      </c>
      <c r="AQ164" s="2">
        <v>305</v>
      </c>
    </row>
    <row r="165" spans="1:43">
      <c r="A165" s="56" t="s">
        <v>1132</v>
      </c>
      <c r="B165" s="56" t="s">
        <v>676</v>
      </c>
      <c r="C165" s="56" t="s">
        <v>3</v>
      </c>
      <c r="D165" s="2">
        <v>0</v>
      </c>
      <c r="E165" s="2">
        <v>0</v>
      </c>
      <c r="F165" s="2">
        <v>0</v>
      </c>
      <c r="G165" s="2">
        <v>0</v>
      </c>
      <c r="H165" s="2">
        <v>0</v>
      </c>
      <c r="I165" s="2">
        <v>0</v>
      </c>
      <c r="J165" s="2">
        <v>0</v>
      </c>
      <c r="K165" s="2">
        <v>0</v>
      </c>
      <c r="L165" s="2">
        <v>0</v>
      </c>
      <c r="M165" s="2">
        <v>0</v>
      </c>
      <c r="N165" s="2">
        <v>0</v>
      </c>
      <c r="O165" s="2">
        <v>0</v>
      </c>
      <c r="P165" s="2">
        <v>0</v>
      </c>
      <c r="Q165" s="2">
        <v>0</v>
      </c>
      <c r="R165" s="2">
        <v>0</v>
      </c>
      <c r="S165" s="2">
        <v>0</v>
      </c>
      <c r="T165" s="2">
        <v>0</v>
      </c>
      <c r="X165" s="56" t="s">
        <v>1132</v>
      </c>
      <c r="Y165" s="56" t="s">
        <v>676</v>
      </c>
      <c r="Z165" s="56" t="s">
        <v>3</v>
      </c>
      <c r="AA165" s="2">
        <v>10</v>
      </c>
      <c r="AB165" s="2">
        <v>8</v>
      </c>
      <c r="AC165" s="2">
        <v>8</v>
      </c>
      <c r="AD165" s="2">
        <v>9</v>
      </c>
      <c r="AE165" s="2">
        <v>12</v>
      </c>
      <c r="AF165" s="2">
        <v>9</v>
      </c>
      <c r="AG165" s="2">
        <v>9</v>
      </c>
      <c r="AH165" s="2">
        <v>7</v>
      </c>
      <c r="AI165" s="2">
        <v>7</v>
      </c>
      <c r="AJ165" s="2">
        <v>9</v>
      </c>
      <c r="AK165" s="2">
        <v>8</v>
      </c>
      <c r="AL165" s="2">
        <v>8</v>
      </c>
      <c r="AM165" s="2">
        <v>9</v>
      </c>
      <c r="AN165" s="2">
        <v>11</v>
      </c>
      <c r="AO165" s="2">
        <v>12</v>
      </c>
      <c r="AP165" s="2">
        <v>12</v>
      </c>
      <c r="AQ165" s="2">
        <v>14</v>
      </c>
    </row>
    <row r="166" spans="1:43">
      <c r="A166" s="56" t="s">
        <v>1133</v>
      </c>
      <c r="B166" s="56" t="s">
        <v>469</v>
      </c>
      <c r="C166" s="56" t="s">
        <v>3</v>
      </c>
      <c r="D166" s="2">
        <v>0</v>
      </c>
      <c r="E166" s="2">
        <v>0</v>
      </c>
      <c r="F166" s="2">
        <v>0</v>
      </c>
      <c r="G166" s="2">
        <v>0</v>
      </c>
      <c r="H166" s="2">
        <v>0</v>
      </c>
      <c r="I166" s="2">
        <v>0</v>
      </c>
      <c r="J166" s="2">
        <v>0</v>
      </c>
      <c r="K166" s="2">
        <v>0</v>
      </c>
      <c r="L166" s="2">
        <v>0</v>
      </c>
      <c r="M166" s="2">
        <v>0</v>
      </c>
      <c r="N166" s="2">
        <v>0</v>
      </c>
      <c r="O166" s="2">
        <v>0</v>
      </c>
      <c r="P166" s="2">
        <v>0</v>
      </c>
      <c r="Q166" s="2">
        <v>0</v>
      </c>
      <c r="R166" s="2">
        <v>0</v>
      </c>
      <c r="S166" s="2">
        <v>0</v>
      </c>
      <c r="T166" s="2">
        <v>0</v>
      </c>
      <c r="X166" s="56" t="s">
        <v>1133</v>
      </c>
      <c r="Y166" s="56" t="s">
        <v>469</v>
      </c>
      <c r="Z166" s="56" t="s">
        <v>3</v>
      </c>
      <c r="AA166" s="2">
        <v>3</v>
      </c>
      <c r="AB166" s="2">
        <v>3</v>
      </c>
      <c r="AC166" s="2">
        <v>3</v>
      </c>
      <c r="AD166" s="2">
        <v>3</v>
      </c>
      <c r="AE166" s="2">
        <v>6</v>
      </c>
      <c r="AF166" s="2">
        <v>9</v>
      </c>
      <c r="AG166" s="2">
        <v>3</v>
      </c>
      <c r="AH166" s="2">
        <v>3</v>
      </c>
      <c r="AI166" s="2">
        <v>6</v>
      </c>
      <c r="AJ166" s="2">
        <v>3</v>
      </c>
      <c r="AK166" s="2">
        <v>3</v>
      </c>
      <c r="AL166" s="2">
        <v>3</v>
      </c>
      <c r="AM166" s="2">
        <v>3</v>
      </c>
      <c r="AN166" s="2">
        <v>3</v>
      </c>
      <c r="AO166" s="2">
        <v>3</v>
      </c>
      <c r="AP166" s="2">
        <v>6</v>
      </c>
      <c r="AQ166" s="2">
        <v>3</v>
      </c>
    </row>
    <row r="167" spans="1:43">
      <c r="A167" s="56" t="s">
        <v>1134</v>
      </c>
      <c r="B167" s="56" t="s">
        <v>23</v>
      </c>
      <c r="C167" s="56" t="s">
        <v>3</v>
      </c>
      <c r="D167" s="2">
        <v>0</v>
      </c>
      <c r="E167" s="2">
        <v>0</v>
      </c>
      <c r="F167" s="2">
        <v>0</v>
      </c>
      <c r="G167" s="2">
        <v>0</v>
      </c>
      <c r="H167" s="2">
        <v>0</v>
      </c>
      <c r="I167" s="2">
        <v>0</v>
      </c>
      <c r="J167" s="2">
        <v>0</v>
      </c>
      <c r="K167" s="2">
        <v>0</v>
      </c>
      <c r="L167" s="2">
        <v>0</v>
      </c>
      <c r="M167" s="2">
        <v>0</v>
      </c>
      <c r="N167" s="2">
        <v>9</v>
      </c>
      <c r="O167" s="2">
        <v>18</v>
      </c>
      <c r="P167" s="2">
        <v>19</v>
      </c>
      <c r="Q167" s="2">
        <v>22</v>
      </c>
      <c r="R167" s="2">
        <v>23</v>
      </c>
      <c r="S167" s="2">
        <v>26</v>
      </c>
      <c r="T167" s="2">
        <v>23</v>
      </c>
      <c r="X167" s="56" t="s">
        <v>1134</v>
      </c>
      <c r="Y167" s="56" t="s">
        <v>23</v>
      </c>
      <c r="Z167" s="56" t="s">
        <v>3</v>
      </c>
      <c r="AA167" s="2">
        <v>846</v>
      </c>
      <c r="AB167" s="2">
        <v>843</v>
      </c>
      <c r="AC167" s="2">
        <v>831</v>
      </c>
      <c r="AD167" s="2">
        <v>883</v>
      </c>
      <c r="AE167" s="2">
        <v>915</v>
      </c>
      <c r="AF167" s="2">
        <v>926</v>
      </c>
      <c r="AG167" s="2">
        <v>958</v>
      </c>
      <c r="AH167" s="2">
        <v>876</v>
      </c>
      <c r="AI167" s="2">
        <v>885</v>
      </c>
      <c r="AJ167" s="2">
        <v>829</v>
      </c>
      <c r="AK167" s="2">
        <v>844</v>
      </c>
      <c r="AL167" s="2">
        <v>861</v>
      </c>
      <c r="AM167" s="2">
        <v>854</v>
      </c>
      <c r="AN167" s="2">
        <v>923</v>
      </c>
      <c r="AO167" s="2">
        <v>921</v>
      </c>
      <c r="AP167" s="2">
        <v>905</v>
      </c>
      <c r="AQ167" s="2">
        <v>889</v>
      </c>
    </row>
    <row r="168" spans="1:43">
      <c r="A168" s="56" t="s">
        <v>1135</v>
      </c>
      <c r="B168" s="56" t="s">
        <v>888</v>
      </c>
      <c r="C168" s="56" t="s">
        <v>3</v>
      </c>
      <c r="D168" s="2">
        <v>0</v>
      </c>
      <c r="E168" s="2">
        <v>0</v>
      </c>
      <c r="F168" s="2">
        <v>0</v>
      </c>
      <c r="G168" s="2">
        <v>0</v>
      </c>
      <c r="H168" s="2">
        <v>0</v>
      </c>
      <c r="I168" s="2">
        <v>0</v>
      </c>
      <c r="J168" s="2">
        <v>0</v>
      </c>
      <c r="K168" s="2">
        <v>0</v>
      </c>
      <c r="L168" s="2">
        <v>0</v>
      </c>
      <c r="M168" s="2">
        <v>0</v>
      </c>
      <c r="N168" s="2">
        <v>0</v>
      </c>
      <c r="O168" s="2">
        <v>0</v>
      </c>
      <c r="P168" s="2">
        <v>0</v>
      </c>
      <c r="Q168" s="2">
        <v>0</v>
      </c>
      <c r="R168" s="2">
        <v>0</v>
      </c>
      <c r="S168" s="2">
        <v>0</v>
      </c>
      <c r="T168" s="2">
        <v>0</v>
      </c>
      <c r="X168" s="56" t="s">
        <v>1135</v>
      </c>
      <c r="Y168" s="56" t="s">
        <v>888</v>
      </c>
      <c r="Z168" s="56" t="s">
        <v>3</v>
      </c>
      <c r="AA168" s="2">
        <v>0</v>
      </c>
      <c r="AB168" s="2">
        <v>0</v>
      </c>
      <c r="AC168" s="2">
        <v>0</v>
      </c>
      <c r="AD168" s="2">
        <v>0</v>
      </c>
      <c r="AE168" s="2">
        <v>0</v>
      </c>
      <c r="AF168" s="2">
        <v>0</v>
      </c>
      <c r="AG168" s="2">
        <v>0</v>
      </c>
      <c r="AH168" s="2">
        <v>0</v>
      </c>
      <c r="AI168" s="2">
        <v>0</v>
      </c>
      <c r="AJ168" s="2">
        <v>0</v>
      </c>
      <c r="AK168" s="2">
        <v>0</v>
      </c>
      <c r="AL168" s="2">
        <v>0</v>
      </c>
      <c r="AM168" s="2">
        <v>0</v>
      </c>
      <c r="AN168" s="2">
        <v>0</v>
      </c>
      <c r="AO168" s="2">
        <v>0</v>
      </c>
      <c r="AP168" s="2">
        <v>33</v>
      </c>
      <c r="AQ168" s="2">
        <v>27</v>
      </c>
    </row>
    <row r="169" spans="1:43">
      <c r="A169" s="56" t="s">
        <v>1136</v>
      </c>
      <c r="B169" s="56" t="s">
        <v>889</v>
      </c>
      <c r="C169" s="56" t="s">
        <v>3</v>
      </c>
      <c r="D169" s="2">
        <v>0</v>
      </c>
      <c r="E169" s="2">
        <v>0</v>
      </c>
      <c r="F169" s="2">
        <v>0</v>
      </c>
      <c r="G169" s="2">
        <v>0</v>
      </c>
      <c r="H169" s="2">
        <v>0</v>
      </c>
      <c r="I169" s="2">
        <v>0</v>
      </c>
      <c r="J169" s="2">
        <v>0</v>
      </c>
      <c r="K169" s="2">
        <v>0</v>
      </c>
      <c r="L169" s="2">
        <v>0</v>
      </c>
      <c r="M169" s="2">
        <v>0</v>
      </c>
      <c r="N169" s="2">
        <v>0</v>
      </c>
      <c r="O169" s="2">
        <v>0</v>
      </c>
      <c r="P169" s="2">
        <v>0</v>
      </c>
      <c r="Q169" s="2">
        <v>0</v>
      </c>
      <c r="R169" s="2">
        <v>0</v>
      </c>
      <c r="S169" s="2">
        <v>0</v>
      </c>
      <c r="T169" s="2">
        <v>0</v>
      </c>
      <c r="X169" s="56" t="s">
        <v>1136</v>
      </c>
      <c r="Y169" s="56" t="s">
        <v>889</v>
      </c>
      <c r="Z169" s="56" t="s">
        <v>3</v>
      </c>
      <c r="AA169" s="2">
        <v>565</v>
      </c>
      <c r="AB169" s="2">
        <v>549</v>
      </c>
      <c r="AC169" s="2">
        <v>535</v>
      </c>
      <c r="AD169" s="2">
        <v>530</v>
      </c>
      <c r="AE169" s="2">
        <v>541</v>
      </c>
      <c r="AF169" s="2">
        <v>526</v>
      </c>
      <c r="AG169" s="2">
        <v>478</v>
      </c>
      <c r="AH169" s="2">
        <v>446</v>
      </c>
      <c r="AI169" s="2">
        <v>415</v>
      </c>
      <c r="AJ169" s="2">
        <v>413</v>
      </c>
      <c r="AK169" s="2">
        <v>378</v>
      </c>
      <c r="AL169" s="2">
        <v>397</v>
      </c>
      <c r="AM169" s="2">
        <v>405</v>
      </c>
      <c r="AN169" s="2">
        <v>450</v>
      </c>
      <c r="AO169" s="2">
        <v>497</v>
      </c>
      <c r="AP169" s="2">
        <v>521</v>
      </c>
      <c r="AQ169" s="2">
        <v>536</v>
      </c>
    </row>
    <row r="170" spans="1:43">
      <c r="A170" s="56" t="s">
        <v>1137</v>
      </c>
      <c r="B170" s="56" t="s">
        <v>62</v>
      </c>
      <c r="C170" s="56" t="s">
        <v>3</v>
      </c>
      <c r="D170" s="2">
        <v>167</v>
      </c>
      <c r="E170" s="2">
        <v>167</v>
      </c>
      <c r="F170" s="2">
        <v>158</v>
      </c>
      <c r="G170" s="2">
        <v>154</v>
      </c>
      <c r="H170" s="2">
        <v>137</v>
      </c>
      <c r="I170" s="2">
        <v>147</v>
      </c>
      <c r="J170" s="2">
        <v>155</v>
      </c>
      <c r="K170" s="2">
        <v>152</v>
      </c>
      <c r="L170" s="2">
        <v>154</v>
      </c>
      <c r="M170" s="2">
        <v>152</v>
      </c>
      <c r="N170" s="2">
        <v>148</v>
      </c>
      <c r="O170" s="2">
        <v>160</v>
      </c>
      <c r="P170" s="2">
        <v>143</v>
      </c>
      <c r="Q170" s="2">
        <v>150</v>
      </c>
      <c r="R170" s="2">
        <v>144</v>
      </c>
      <c r="S170" s="2">
        <v>147</v>
      </c>
      <c r="T170" s="2">
        <v>157</v>
      </c>
      <c r="X170" s="56" t="s">
        <v>1137</v>
      </c>
      <c r="Y170" s="56" t="s">
        <v>62</v>
      </c>
      <c r="Z170" s="56" t="s">
        <v>3</v>
      </c>
      <c r="AA170" s="2">
        <v>2401</v>
      </c>
      <c r="AB170" s="2">
        <v>2354</v>
      </c>
      <c r="AC170" s="2">
        <v>2248</v>
      </c>
      <c r="AD170" s="2">
        <v>2341</v>
      </c>
      <c r="AE170" s="2">
        <v>2233</v>
      </c>
      <c r="AF170" s="2">
        <v>2230</v>
      </c>
      <c r="AG170" s="2">
        <v>2202</v>
      </c>
      <c r="AH170" s="2">
        <v>1947</v>
      </c>
      <c r="AI170" s="2">
        <v>2007</v>
      </c>
      <c r="AJ170" s="2">
        <v>2106</v>
      </c>
      <c r="AK170" s="2">
        <v>2249</v>
      </c>
      <c r="AL170" s="2">
        <v>2341</v>
      </c>
      <c r="AM170" s="2">
        <v>2244</v>
      </c>
      <c r="AN170" s="2">
        <v>2243</v>
      </c>
      <c r="AO170" s="2">
        <v>2388</v>
      </c>
      <c r="AP170" s="2">
        <v>2506</v>
      </c>
      <c r="AQ170" s="2">
        <v>2629</v>
      </c>
    </row>
    <row r="171" spans="1:43">
      <c r="A171" s="56" t="s">
        <v>1138</v>
      </c>
      <c r="B171" s="56" t="s">
        <v>595</v>
      </c>
      <c r="C171" s="56" t="s">
        <v>3</v>
      </c>
      <c r="D171" s="2">
        <v>0</v>
      </c>
      <c r="E171" s="2">
        <v>0</v>
      </c>
      <c r="F171" s="2">
        <v>0</v>
      </c>
      <c r="G171" s="2">
        <v>0</v>
      </c>
      <c r="H171" s="2">
        <v>0</v>
      </c>
      <c r="I171" s="2">
        <v>0</v>
      </c>
      <c r="J171" s="2">
        <v>0</v>
      </c>
      <c r="K171" s="2">
        <v>0</v>
      </c>
      <c r="L171" s="2">
        <v>0</v>
      </c>
      <c r="M171" s="2">
        <v>0</v>
      </c>
      <c r="N171" s="2">
        <v>0</v>
      </c>
      <c r="O171" s="2">
        <v>0</v>
      </c>
      <c r="P171" s="2">
        <v>0</v>
      </c>
      <c r="Q171" s="2">
        <v>0</v>
      </c>
      <c r="R171" s="2">
        <v>0</v>
      </c>
      <c r="S171" s="2">
        <v>0</v>
      </c>
      <c r="T171" s="2">
        <v>0</v>
      </c>
      <c r="X171" s="56" t="s">
        <v>1138</v>
      </c>
      <c r="Y171" s="56" t="s">
        <v>595</v>
      </c>
      <c r="Z171" s="56" t="s">
        <v>3</v>
      </c>
      <c r="AA171" s="2">
        <v>156</v>
      </c>
      <c r="AB171" s="2">
        <v>124</v>
      </c>
      <c r="AC171" s="2">
        <v>125</v>
      </c>
      <c r="AD171" s="2">
        <v>142</v>
      </c>
      <c r="AE171" s="2">
        <v>137</v>
      </c>
      <c r="AF171" s="2">
        <v>137</v>
      </c>
      <c r="AG171" s="2">
        <v>132</v>
      </c>
      <c r="AH171" s="2">
        <v>159</v>
      </c>
      <c r="AI171" s="2">
        <v>157</v>
      </c>
      <c r="AJ171" s="2">
        <v>141</v>
      </c>
      <c r="AK171" s="2">
        <v>129</v>
      </c>
      <c r="AL171" s="2">
        <v>126</v>
      </c>
      <c r="AM171" s="2">
        <v>143</v>
      </c>
      <c r="AN171" s="2">
        <v>140</v>
      </c>
      <c r="AO171" s="2">
        <v>137</v>
      </c>
      <c r="AP171" s="2">
        <v>137</v>
      </c>
      <c r="AQ171" s="2">
        <v>131</v>
      </c>
    </row>
    <row r="172" spans="1:43">
      <c r="A172" s="56" t="s">
        <v>1139</v>
      </c>
      <c r="B172" s="56" t="s">
        <v>458</v>
      </c>
      <c r="C172" s="56" t="s">
        <v>3</v>
      </c>
      <c r="D172" s="2">
        <v>11</v>
      </c>
      <c r="E172" s="2">
        <v>10</v>
      </c>
      <c r="F172" s="2">
        <v>3</v>
      </c>
      <c r="G172" s="2">
        <v>4</v>
      </c>
      <c r="H172" s="2">
        <v>4</v>
      </c>
      <c r="I172" s="2">
        <v>3</v>
      </c>
      <c r="J172" s="2">
        <v>5</v>
      </c>
      <c r="K172" s="2">
        <v>3</v>
      </c>
      <c r="L172" s="2">
        <v>3</v>
      </c>
      <c r="M172" s="2">
        <v>0</v>
      </c>
      <c r="N172" s="2">
        <v>0</v>
      </c>
      <c r="O172" s="2">
        <v>0</v>
      </c>
      <c r="P172" s="2">
        <v>0</v>
      </c>
      <c r="Q172" s="2">
        <v>0</v>
      </c>
      <c r="R172" s="2">
        <v>0</v>
      </c>
      <c r="S172" s="2">
        <v>0</v>
      </c>
      <c r="T172" s="2">
        <v>0</v>
      </c>
      <c r="X172" s="56" t="s">
        <v>1139</v>
      </c>
      <c r="Y172" s="56" t="s">
        <v>458</v>
      </c>
      <c r="Z172" s="56" t="s">
        <v>3</v>
      </c>
      <c r="AA172" s="2">
        <v>626</v>
      </c>
      <c r="AB172" s="2">
        <v>557</v>
      </c>
      <c r="AC172" s="2">
        <v>456</v>
      </c>
      <c r="AD172" s="2">
        <v>493</v>
      </c>
      <c r="AE172" s="2">
        <v>521</v>
      </c>
      <c r="AF172" s="2">
        <v>551</v>
      </c>
      <c r="AG172" s="2">
        <v>505</v>
      </c>
      <c r="AH172" s="2">
        <v>467</v>
      </c>
      <c r="AI172" s="2">
        <v>412</v>
      </c>
      <c r="AJ172" s="2">
        <v>368</v>
      </c>
      <c r="AK172" s="2">
        <v>387</v>
      </c>
      <c r="AL172" s="2">
        <v>401</v>
      </c>
      <c r="AM172" s="2">
        <v>376</v>
      </c>
      <c r="AN172" s="2">
        <v>349</v>
      </c>
      <c r="AO172" s="2">
        <v>381</v>
      </c>
      <c r="AP172" s="2">
        <v>385</v>
      </c>
      <c r="AQ172" s="2">
        <v>437</v>
      </c>
    </row>
    <row r="173" spans="1:43">
      <c r="A173" s="56" t="s">
        <v>1140</v>
      </c>
      <c r="B173" s="56" t="s">
        <v>105</v>
      </c>
      <c r="C173" s="56" t="s">
        <v>3</v>
      </c>
      <c r="D173" s="2">
        <v>92</v>
      </c>
      <c r="E173" s="2">
        <v>56</v>
      </c>
      <c r="F173" s="2">
        <v>55</v>
      </c>
      <c r="G173" s="2">
        <v>45</v>
      </c>
      <c r="H173" s="2">
        <v>70</v>
      </c>
      <c r="I173" s="2">
        <v>66</v>
      </c>
      <c r="J173" s="2">
        <v>76</v>
      </c>
      <c r="K173" s="2">
        <v>69</v>
      </c>
      <c r="L173" s="2">
        <v>78</v>
      </c>
      <c r="M173" s="2">
        <v>56</v>
      </c>
      <c r="N173" s="2">
        <v>55</v>
      </c>
      <c r="O173" s="2">
        <v>52</v>
      </c>
      <c r="P173" s="2">
        <v>57</v>
      </c>
      <c r="Q173" s="2">
        <v>63</v>
      </c>
      <c r="R173" s="2">
        <v>68</v>
      </c>
      <c r="S173" s="2">
        <v>72</v>
      </c>
      <c r="T173" s="2">
        <v>78</v>
      </c>
      <c r="X173" s="56" t="s">
        <v>1140</v>
      </c>
      <c r="Y173" s="56" t="s">
        <v>105</v>
      </c>
      <c r="Z173" s="56" t="s">
        <v>3</v>
      </c>
      <c r="AA173" s="2">
        <v>1583</v>
      </c>
      <c r="AB173" s="2">
        <v>1455</v>
      </c>
      <c r="AC173" s="2">
        <v>1300</v>
      </c>
      <c r="AD173" s="2">
        <v>1319</v>
      </c>
      <c r="AE173" s="2">
        <v>1322</v>
      </c>
      <c r="AF173" s="2">
        <v>1310</v>
      </c>
      <c r="AG173" s="2">
        <v>1277</v>
      </c>
      <c r="AH173" s="2">
        <v>1271</v>
      </c>
      <c r="AI173" s="2">
        <v>1295</v>
      </c>
      <c r="AJ173" s="2">
        <v>1309</v>
      </c>
      <c r="AK173" s="2">
        <v>1320</v>
      </c>
      <c r="AL173" s="2">
        <v>1289</v>
      </c>
      <c r="AM173" s="2">
        <v>1362</v>
      </c>
      <c r="AN173" s="2">
        <v>1400</v>
      </c>
      <c r="AO173" s="2">
        <v>1371</v>
      </c>
      <c r="AP173" s="2">
        <v>1331</v>
      </c>
      <c r="AQ173" s="2">
        <v>1205</v>
      </c>
    </row>
    <row r="174" spans="1:43">
      <c r="A174" s="56" t="s">
        <v>1141</v>
      </c>
      <c r="B174" s="56" t="s">
        <v>232</v>
      </c>
      <c r="C174" s="56" t="s">
        <v>3</v>
      </c>
      <c r="D174" s="2">
        <v>30</v>
      </c>
      <c r="E174" s="2">
        <v>28</v>
      </c>
      <c r="F174" s="2">
        <v>33</v>
      </c>
      <c r="G174" s="2">
        <v>34</v>
      </c>
      <c r="H174" s="2">
        <v>35</v>
      </c>
      <c r="I174" s="2">
        <v>28</v>
      </c>
      <c r="J174" s="2">
        <v>29</v>
      </c>
      <c r="K174" s="2">
        <v>27</v>
      </c>
      <c r="L174" s="2">
        <v>27</v>
      </c>
      <c r="M174" s="2">
        <v>29</v>
      </c>
      <c r="N174" s="2">
        <v>27</v>
      </c>
      <c r="O174" s="2">
        <v>29</v>
      </c>
      <c r="P174" s="2">
        <v>27</v>
      </c>
      <c r="Q174" s="2">
        <v>27</v>
      </c>
      <c r="R174" s="2">
        <v>29</v>
      </c>
      <c r="S174" s="2">
        <v>29</v>
      </c>
      <c r="T174" s="2">
        <v>31</v>
      </c>
      <c r="X174" s="56" t="s">
        <v>1141</v>
      </c>
      <c r="Y174" s="56" t="s">
        <v>232</v>
      </c>
      <c r="Z174" s="56" t="s">
        <v>3</v>
      </c>
      <c r="AA174" s="2">
        <v>1321</v>
      </c>
      <c r="AB174" s="2">
        <v>1218</v>
      </c>
      <c r="AC174" s="2">
        <v>1214</v>
      </c>
      <c r="AD174" s="2">
        <v>1075</v>
      </c>
      <c r="AE174" s="2">
        <v>976</v>
      </c>
      <c r="AF174" s="2">
        <v>904</v>
      </c>
      <c r="AG174" s="2">
        <v>908</v>
      </c>
      <c r="AH174" s="2">
        <v>867</v>
      </c>
      <c r="AI174" s="2">
        <v>877</v>
      </c>
      <c r="AJ174" s="2">
        <v>889</v>
      </c>
      <c r="AK174" s="2">
        <v>848</v>
      </c>
      <c r="AL174" s="2">
        <v>844</v>
      </c>
      <c r="AM174" s="2">
        <v>869</v>
      </c>
      <c r="AN174" s="2">
        <v>914</v>
      </c>
      <c r="AO174" s="2">
        <v>916</v>
      </c>
      <c r="AP174" s="2">
        <v>919</v>
      </c>
      <c r="AQ174" s="2">
        <v>994</v>
      </c>
    </row>
    <row r="175" spans="1:43">
      <c r="A175" s="56" t="s">
        <v>1142</v>
      </c>
      <c r="B175" s="56" t="s">
        <v>116</v>
      </c>
      <c r="C175" s="56" t="s">
        <v>3</v>
      </c>
      <c r="D175" s="2">
        <v>44</v>
      </c>
      <c r="E175" s="2">
        <v>38</v>
      </c>
      <c r="F175" s="2">
        <v>36</v>
      </c>
      <c r="G175" s="2">
        <v>38</v>
      </c>
      <c r="H175" s="2">
        <v>42</v>
      </c>
      <c r="I175" s="2">
        <v>47</v>
      </c>
      <c r="J175" s="2">
        <v>52</v>
      </c>
      <c r="K175" s="2">
        <v>59</v>
      </c>
      <c r="L175" s="2">
        <v>66</v>
      </c>
      <c r="M175" s="2">
        <v>75</v>
      </c>
      <c r="N175" s="2">
        <v>65</v>
      </c>
      <c r="O175" s="2">
        <v>71</v>
      </c>
      <c r="P175" s="2">
        <v>66</v>
      </c>
      <c r="Q175" s="2">
        <v>74</v>
      </c>
      <c r="R175" s="2">
        <v>69</v>
      </c>
      <c r="S175" s="2">
        <v>63</v>
      </c>
      <c r="T175" s="2">
        <v>67</v>
      </c>
      <c r="X175" s="56" t="s">
        <v>1142</v>
      </c>
      <c r="Y175" s="56" t="s">
        <v>116</v>
      </c>
      <c r="Z175" s="56" t="s">
        <v>3</v>
      </c>
      <c r="AA175" s="2">
        <v>864</v>
      </c>
      <c r="AB175" s="2">
        <v>776</v>
      </c>
      <c r="AC175" s="2">
        <v>790</v>
      </c>
      <c r="AD175" s="2">
        <v>782</v>
      </c>
      <c r="AE175" s="2">
        <v>791</v>
      </c>
      <c r="AF175" s="2">
        <v>773</v>
      </c>
      <c r="AG175" s="2">
        <v>754</v>
      </c>
      <c r="AH175" s="2">
        <v>753</v>
      </c>
      <c r="AI175" s="2">
        <v>798</v>
      </c>
      <c r="AJ175" s="2">
        <v>853</v>
      </c>
      <c r="AK175" s="2">
        <v>874</v>
      </c>
      <c r="AL175" s="2">
        <v>897</v>
      </c>
      <c r="AM175" s="2">
        <v>856</v>
      </c>
      <c r="AN175" s="2">
        <v>806</v>
      </c>
      <c r="AO175" s="2">
        <v>840</v>
      </c>
      <c r="AP175" s="2">
        <v>808</v>
      </c>
      <c r="AQ175" s="2">
        <v>935</v>
      </c>
    </row>
    <row r="176" spans="1:43">
      <c r="A176" s="56" t="s">
        <v>1143</v>
      </c>
      <c r="B176" s="56" t="s">
        <v>351</v>
      </c>
      <c r="C176" s="56" t="s">
        <v>3</v>
      </c>
      <c r="D176" s="2">
        <v>33</v>
      </c>
      <c r="E176" s="2">
        <v>41</v>
      </c>
      <c r="F176" s="2">
        <v>44</v>
      </c>
      <c r="G176" s="2">
        <v>33</v>
      </c>
      <c r="H176" s="2">
        <v>64</v>
      </c>
      <c r="I176" s="2">
        <v>66</v>
      </c>
      <c r="J176" s="2">
        <v>61</v>
      </c>
      <c r="K176" s="2">
        <v>52</v>
      </c>
      <c r="L176" s="2">
        <v>36</v>
      </c>
      <c r="M176" s="2">
        <v>43</v>
      </c>
      <c r="N176" s="2">
        <v>41</v>
      </c>
      <c r="O176" s="2">
        <v>43</v>
      </c>
      <c r="P176" s="2">
        <v>46</v>
      </c>
      <c r="Q176" s="2">
        <v>43</v>
      </c>
      <c r="R176" s="2">
        <v>43</v>
      </c>
      <c r="S176" s="2">
        <v>37</v>
      </c>
      <c r="T176" s="2">
        <v>36</v>
      </c>
      <c r="X176" s="56" t="s">
        <v>1143</v>
      </c>
      <c r="Y176" s="56" t="s">
        <v>351</v>
      </c>
      <c r="Z176" s="56" t="s">
        <v>3</v>
      </c>
      <c r="AA176" s="2">
        <v>1198</v>
      </c>
      <c r="AB176" s="2">
        <v>1039</v>
      </c>
      <c r="AC176" s="2">
        <v>1041</v>
      </c>
      <c r="AD176" s="2">
        <v>1010</v>
      </c>
      <c r="AE176" s="2">
        <v>1052</v>
      </c>
      <c r="AF176" s="2">
        <v>1052</v>
      </c>
      <c r="AG176" s="2">
        <v>1075</v>
      </c>
      <c r="AH176" s="2">
        <v>994</v>
      </c>
      <c r="AI176" s="2">
        <v>954</v>
      </c>
      <c r="AJ176" s="2">
        <v>983</v>
      </c>
      <c r="AK176" s="2">
        <v>1050</v>
      </c>
      <c r="AL176" s="2">
        <v>1053</v>
      </c>
      <c r="AM176" s="2">
        <v>949</v>
      </c>
      <c r="AN176" s="2">
        <v>982</v>
      </c>
      <c r="AO176" s="2">
        <v>931</v>
      </c>
      <c r="AP176" s="2">
        <v>908</v>
      </c>
      <c r="AQ176" s="2">
        <v>798</v>
      </c>
    </row>
    <row r="177" spans="1:43">
      <c r="A177" s="56" t="s">
        <v>1144</v>
      </c>
      <c r="B177" s="56" t="s">
        <v>890</v>
      </c>
      <c r="C177" s="56" t="s">
        <v>3</v>
      </c>
      <c r="D177" s="2">
        <v>0</v>
      </c>
      <c r="E177" s="2">
        <v>0</v>
      </c>
      <c r="F177" s="2">
        <v>0</v>
      </c>
      <c r="G177" s="2">
        <v>0</v>
      </c>
      <c r="H177" s="2">
        <v>0</v>
      </c>
      <c r="I177" s="2">
        <v>0</v>
      </c>
      <c r="J177" s="2">
        <v>0</v>
      </c>
      <c r="K177" s="2">
        <v>0</v>
      </c>
      <c r="L177" s="2">
        <v>0</v>
      </c>
      <c r="M177" s="2">
        <v>0</v>
      </c>
      <c r="N177" s="2">
        <v>0</v>
      </c>
      <c r="O177" s="2">
        <v>0</v>
      </c>
      <c r="P177" s="2">
        <v>0</v>
      </c>
      <c r="Q177" s="2">
        <v>0</v>
      </c>
      <c r="R177" s="2">
        <v>0</v>
      </c>
      <c r="S177" s="2">
        <v>0</v>
      </c>
      <c r="T177" s="2">
        <v>0</v>
      </c>
      <c r="X177" s="56" t="s">
        <v>1144</v>
      </c>
      <c r="Y177" s="56" t="s">
        <v>890</v>
      </c>
      <c r="Z177" s="56" t="s">
        <v>3</v>
      </c>
      <c r="AA177" s="2">
        <v>129</v>
      </c>
      <c r="AB177" s="2">
        <v>119</v>
      </c>
      <c r="AC177" s="2">
        <v>113</v>
      </c>
      <c r="AD177" s="2">
        <v>120</v>
      </c>
      <c r="AE177" s="2">
        <v>123</v>
      </c>
      <c r="AF177" s="2">
        <v>62</v>
      </c>
      <c r="AG177" s="2">
        <v>57</v>
      </c>
      <c r="AH177" s="2">
        <v>52</v>
      </c>
      <c r="AI177" s="2">
        <v>50</v>
      </c>
      <c r="AJ177" s="2">
        <v>51</v>
      </c>
      <c r="AK177" s="2">
        <v>42</v>
      </c>
      <c r="AL177" s="2">
        <v>46</v>
      </c>
      <c r="AM177" s="2">
        <v>43</v>
      </c>
      <c r="AN177" s="2">
        <v>33</v>
      </c>
      <c r="AO177" s="2">
        <v>35</v>
      </c>
      <c r="AP177" s="2">
        <v>34</v>
      </c>
      <c r="AQ177" s="2">
        <v>36</v>
      </c>
    </row>
    <row r="178" spans="1:43">
      <c r="A178" s="56" t="s">
        <v>1145</v>
      </c>
      <c r="B178" s="56" t="s">
        <v>154</v>
      </c>
      <c r="C178" s="56" t="s">
        <v>3</v>
      </c>
      <c r="D178" s="2">
        <v>0</v>
      </c>
      <c r="E178" s="2">
        <v>0</v>
      </c>
      <c r="F178" s="2">
        <v>0</v>
      </c>
      <c r="G178" s="2">
        <v>0</v>
      </c>
      <c r="H178" s="2">
        <v>0</v>
      </c>
      <c r="I178" s="2">
        <v>0</v>
      </c>
      <c r="J178" s="2">
        <v>0</v>
      </c>
      <c r="K178" s="2">
        <v>0</v>
      </c>
      <c r="L178" s="2">
        <v>0</v>
      </c>
      <c r="M178" s="2">
        <v>0</v>
      </c>
      <c r="N178" s="2">
        <v>0</v>
      </c>
      <c r="O178" s="2">
        <v>0</v>
      </c>
      <c r="P178" s="2">
        <v>0</v>
      </c>
      <c r="Q178" s="2">
        <v>0</v>
      </c>
      <c r="R178" s="2">
        <v>0</v>
      </c>
      <c r="S178" s="2">
        <v>0</v>
      </c>
      <c r="T178" s="2">
        <v>0</v>
      </c>
      <c r="X178" s="56" t="s">
        <v>1145</v>
      </c>
      <c r="Y178" s="56" t="s">
        <v>154</v>
      </c>
      <c r="Z178" s="56" t="s">
        <v>3</v>
      </c>
      <c r="AA178" s="2">
        <v>817</v>
      </c>
      <c r="AB178" s="2">
        <v>764</v>
      </c>
      <c r="AC178" s="2">
        <v>713</v>
      </c>
      <c r="AD178" s="2">
        <v>694</v>
      </c>
      <c r="AE178" s="2">
        <v>636</v>
      </c>
      <c r="AF178" s="2">
        <v>577</v>
      </c>
      <c r="AG178" s="2">
        <v>501</v>
      </c>
      <c r="AH178" s="2">
        <v>395</v>
      </c>
      <c r="AI178" s="2">
        <v>362</v>
      </c>
      <c r="AJ178" s="2">
        <v>394</v>
      </c>
      <c r="AK178" s="2">
        <v>389</v>
      </c>
      <c r="AL178" s="2">
        <v>378</v>
      </c>
      <c r="AM178" s="2">
        <v>414</v>
      </c>
      <c r="AN178" s="2">
        <v>402</v>
      </c>
      <c r="AO178" s="2">
        <v>391</v>
      </c>
      <c r="AP178" s="2">
        <v>375</v>
      </c>
      <c r="AQ178" s="2">
        <v>354</v>
      </c>
    </row>
    <row r="179" spans="1:43">
      <c r="A179" s="56" t="s">
        <v>1146</v>
      </c>
      <c r="B179" s="56" t="s">
        <v>686</v>
      </c>
      <c r="C179" s="56" t="s">
        <v>3</v>
      </c>
      <c r="D179" s="2">
        <v>3</v>
      </c>
      <c r="E179" s="2">
        <v>3</v>
      </c>
      <c r="F179" s="2">
        <v>3</v>
      </c>
      <c r="G179" s="2">
        <v>3</v>
      </c>
      <c r="H179" s="2">
        <v>3</v>
      </c>
      <c r="I179" s="2">
        <v>3</v>
      </c>
      <c r="J179" s="2">
        <v>3</v>
      </c>
      <c r="K179" s="2">
        <v>3</v>
      </c>
      <c r="L179" s="2">
        <v>3</v>
      </c>
      <c r="M179" s="2">
        <v>3</v>
      </c>
      <c r="N179" s="2">
        <v>0</v>
      </c>
      <c r="O179" s="2">
        <v>0</v>
      </c>
      <c r="P179" s="2">
        <v>0</v>
      </c>
      <c r="Q179" s="2">
        <v>0</v>
      </c>
      <c r="R179" s="2">
        <v>0</v>
      </c>
      <c r="S179" s="2">
        <v>0</v>
      </c>
      <c r="T179" s="2">
        <v>3</v>
      </c>
      <c r="X179" s="56" t="s">
        <v>1146</v>
      </c>
      <c r="Y179" s="56" t="s">
        <v>686</v>
      </c>
      <c r="Z179" s="56" t="s">
        <v>3</v>
      </c>
      <c r="AA179" s="2">
        <v>318</v>
      </c>
      <c r="AB179" s="2">
        <v>302</v>
      </c>
      <c r="AC179" s="2">
        <v>311</v>
      </c>
      <c r="AD179" s="2">
        <v>318</v>
      </c>
      <c r="AE179" s="2">
        <v>303</v>
      </c>
      <c r="AF179" s="2">
        <v>268</v>
      </c>
      <c r="AG179" s="2">
        <v>226</v>
      </c>
      <c r="AH179" s="2">
        <v>208</v>
      </c>
      <c r="AI179" s="2">
        <v>237</v>
      </c>
      <c r="AJ179" s="2">
        <v>252</v>
      </c>
      <c r="AK179" s="2">
        <v>235</v>
      </c>
      <c r="AL179" s="2">
        <v>269</v>
      </c>
      <c r="AM179" s="2">
        <v>300</v>
      </c>
      <c r="AN179" s="2">
        <v>304</v>
      </c>
      <c r="AO179" s="2">
        <v>252</v>
      </c>
      <c r="AP179" s="2">
        <v>247</v>
      </c>
      <c r="AQ179" s="2">
        <v>206</v>
      </c>
    </row>
    <row r="180" spans="1:43">
      <c r="A180" s="56" t="s">
        <v>1147</v>
      </c>
      <c r="B180" s="56" t="s">
        <v>891</v>
      </c>
      <c r="C180" s="56" t="s">
        <v>3</v>
      </c>
      <c r="D180" s="2">
        <v>6</v>
      </c>
      <c r="E180" s="2">
        <v>6</v>
      </c>
      <c r="F180" s="2">
        <v>6</v>
      </c>
      <c r="G180" s="2">
        <v>7</v>
      </c>
      <c r="H180" s="2">
        <v>7</v>
      </c>
      <c r="I180" s="2">
        <v>6</v>
      </c>
      <c r="J180" s="2">
        <v>0</v>
      </c>
      <c r="K180" s="2">
        <v>0</v>
      </c>
      <c r="L180" s="2">
        <v>0</v>
      </c>
      <c r="M180" s="2">
        <v>0</v>
      </c>
      <c r="N180" s="2">
        <v>0</v>
      </c>
      <c r="O180" s="2">
        <v>0</v>
      </c>
      <c r="P180" s="2">
        <v>0</v>
      </c>
      <c r="Q180" s="2">
        <v>0</v>
      </c>
      <c r="R180" s="2">
        <v>0</v>
      </c>
      <c r="S180" s="2">
        <v>0</v>
      </c>
      <c r="T180" s="2">
        <v>0</v>
      </c>
      <c r="X180" s="56" t="s">
        <v>1147</v>
      </c>
      <c r="Y180" s="56" t="s">
        <v>891</v>
      </c>
      <c r="Z180" s="56" t="s">
        <v>3</v>
      </c>
      <c r="AA180" s="2">
        <v>710</v>
      </c>
      <c r="AB180" s="2">
        <v>464</v>
      </c>
      <c r="AC180" s="2">
        <v>638</v>
      </c>
      <c r="AD180" s="2">
        <v>620</v>
      </c>
      <c r="AE180" s="2">
        <v>631</v>
      </c>
      <c r="AF180" s="2">
        <v>650</v>
      </c>
      <c r="AG180" s="2">
        <v>649</v>
      </c>
      <c r="AH180" s="2">
        <v>601</v>
      </c>
      <c r="AI180" s="2">
        <v>612</v>
      </c>
      <c r="AJ180" s="2">
        <v>644</v>
      </c>
      <c r="AK180" s="2">
        <v>676</v>
      </c>
      <c r="AL180" s="2">
        <v>673</v>
      </c>
      <c r="AM180" s="2">
        <v>638</v>
      </c>
      <c r="AN180" s="2">
        <v>645</v>
      </c>
      <c r="AO180" s="2">
        <v>687</v>
      </c>
      <c r="AP180" s="2">
        <v>661</v>
      </c>
      <c r="AQ180" s="2">
        <v>579</v>
      </c>
    </row>
    <row r="181" spans="1:43">
      <c r="A181" s="56" t="s">
        <v>1148</v>
      </c>
      <c r="B181" s="56" t="s">
        <v>892</v>
      </c>
      <c r="C181" s="56" t="s">
        <v>3</v>
      </c>
      <c r="D181" s="2">
        <v>0</v>
      </c>
      <c r="E181" s="2">
        <v>0</v>
      </c>
      <c r="F181" s="2">
        <v>0</v>
      </c>
      <c r="G181" s="2">
        <v>0</v>
      </c>
      <c r="H181" s="2">
        <v>0</v>
      </c>
      <c r="I181" s="2">
        <v>0</v>
      </c>
      <c r="J181" s="2">
        <v>0</v>
      </c>
      <c r="K181" s="2">
        <v>0</v>
      </c>
      <c r="L181" s="2">
        <v>0</v>
      </c>
      <c r="M181" s="2">
        <v>0</v>
      </c>
      <c r="N181" s="2">
        <v>0</v>
      </c>
      <c r="O181" s="2">
        <v>0</v>
      </c>
      <c r="P181" s="2">
        <v>0</v>
      </c>
      <c r="Q181" s="2">
        <v>0</v>
      </c>
      <c r="R181" s="2">
        <v>0</v>
      </c>
      <c r="S181" s="2">
        <v>0</v>
      </c>
      <c r="T181" s="2">
        <v>0</v>
      </c>
      <c r="X181" s="56" t="s">
        <v>1148</v>
      </c>
      <c r="Y181" s="56" t="s">
        <v>892</v>
      </c>
      <c r="Z181" s="56" t="s">
        <v>3</v>
      </c>
      <c r="AA181" s="2">
        <v>20</v>
      </c>
      <c r="AB181" s="2">
        <v>24</v>
      </c>
      <c r="AC181" s="2">
        <v>24</v>
      </c>
      <c r="AD181" s="2">
        <v>20</v>
      </c>
      <c r="AE181" s="2">
        <v>17</v>
      </c>
      <c r="AF181" s="2">
        <v>18</v>
      </c>
      <c r="AG181" s="2">
        <v>17</v>
      </c>
      <c r="AH181" s="2">
        <v>16</v>
      </c>
      <c r="AI181" s="2">
        <v>16</v>
      </c>
      <c r="AJ181" s="2">
        <v>33</v>
      </c>
      <c r="AK181" s="2">
        <v>31</v>
      </c>
      <c r="AL181" s="2">
        <v>24</v>
      </c>
      <c r="AM181" s="2">
        <v>33</v>
      </c>
      <c r="AN181" s="2">
        <v>35</v>
      </c>
      <c r="AO181" s="2">
        <v>39</v>
      </c>
      <c r="AP181" s="2">
        <v>36</v>
      </c>
      <c r="AQ181" s="2">
        <v>38</v>
      </c>
    </row>
    <row r="182" spans="1:43">
      <c r="A182" s="56" t="s">
        <v>1149</v>
      </c>
      <c r="B182" s="56" t="s">
        <v>665</v>
      </c>
      <c r="C182" s="56" t="s">
        <v>3</v>
      </c>
      <c r="D182" s="2">
        <v>6</v>
      </c>
      <c r="E182" s="2">
        <v>4</v>
      </c>
      <c r="F182" s="2">
        <v>4</v>
      </c>
      <c r="G182" s="2">
        <v>3</v>
      </c>
      <c r="H182" s="2">
        <v>0</v>
      </c>
      <c r="I182" s="2">
        <v>0</v>
      </c>
      <c r="J182" s="2">
        <v>0</v>
      </c>
      <c r="K182" s="2">
        <v>0</v>
      </c>
      <c r="L182" s="2">
        <v>0</v>
      </c>
      <c r="M182" s="2">
        <v>0</v>
      </c>
      <c r="N182" s="2">
        <v>0</v>
      </c>
      <c r="O182" s="2">
        <v>0</v>
      </c>
      <c r="P182" s="2">
        <v>0</v>
      </c>
      <c r="Q182" s="2">
        <v>0</v>
      </c>
      <c r="R182" s="2">
        <v>0</v>
      </c>
      <c r="S182" s="2">
        <v>0</v>
      </c>
      <c r="T182" s="2">
        <v>0</v>
      </c>
      <c r="X182" s="56" t="s">
        <v>1149</v>
      </c>
      <c r="Y182" s="56" t="s">
        <v>665</v>
      </c>
      <c r="Z182" s="56" t="s">
        <v>3</v>
      </c>
      <c r="AA182" s="2">
        <v>44</v>
      </c>
      <c r="AB182" s="2">
        <v>43</v>
      </c>
      <c r="AC182" s="2">
        <v>26</v>
      </c>
      <c r="AD182" s="2">
        <v>43</v>
      </c>
      <c r="AE182" s="2">
        <v>28</v>
      </c>
      <c r="AF182" s="2">
        <v>18</v>
      </c>
      <c r="AG182" s="2">
        <v>20</v>
      </c>
      <c r="AH182" s="2">
        <v>21</v>
      </c>
      <c r="AI182" s="2">
        <v>19</v>
      </c>
      <c r="AJ182" s="2">
        <v>20</v>
      </c>
      <c r="AK182" s="2">
        <v>18</v>
      </c>
      <c r="AL182" s="2">
        <v>20</v>
      </c>
      <c r="AM182" s="2">
        <v>21</v>
      </c>
      <c r="AN182" s="2">
        <v>24</v>
      </c>
      <c r="AO182" s="2">
        <v>21</v>
      </c>
      <c r="AP182" s="2">
        <v>15</v>
      </c>
      <c r="AQ182" s="2">
        <v>15</v>
      </c>
    </row>
    <row r="183" spans="1:43">
      <c r="A183" s="56" t="s">
        <v>1150</v>
      </c>
      <c r="B183" s="56" t="s">
        <v>893</v>
      </c>
      <c r="C183" s="56" t="s">
        <v>3</v>
      </c>
      <c r="D183" s="2">
        <v>0</v>
      </c>
      <c r="E183" s="2">
        <v>0</v>
      </c>
      <c r="F183" s="2">
        <v>0</v>
      </c>
      <c r="G183" s="2">
        <v>0</v>
      </c>
      <c r="H183" s="2">
        <v>0</v>
      </c>
      <c r="I183" s="2">
        <v>0</v>
      </c>
      <c r="J183" s="2">
        <v>0</v>
      </c>
      <c r="K183" s="2">
        <v>0</v>
      </c>
      <c r="L183" s="2">
        <v>0</v>
      </c>
      <c r="M183" s="2">
        <v>0</v>
      </c>
      <c r="N183" s="2">
        <v>0</v>
      </c>
      <c r="O183" s="2">
        <v>0</v>
      </c>
      <c r="P183" s="2">
        <v>0</v>
      </c>
      <c r="Q183" s="2">
        <v>0</v>
      </c>
      <c r="R183" s="2">
        <v>0</v>
      </c>
      <c r="S183" s="2">
        <v>0</v>
      </c>
      <c r="T183" s="2">
        <v>0</v>
      </c>
      <c r="X183" s="56" t="s">
        <v>1150</v>
      </c>
      <c r="Y183" s="56" t="s">
        <v>893</v>
      </c>
      <c r="Z183" s="56" t="s">
        <v>3</v>
      </c>
      <c r="AA183" s="2">
        <v>0</v>
      </c>
      <c r="AB183" s="2">
        <v>3</v>
      </c>
      <c r="AC183" s="2">
        <v>0</v>
      </c>
      <c r="AD183" s="2">
        <v>0</v>
      </c>
      <c r="AE183" s="2">
        <v>0</v>
      </c>
      <c r="AF183" s="2">
        <v>0</v>
      </c>
      <c r="AG183" s="2">
        <v>0</v>
      </c>
      <c r="AH183" s="2">
        <v>0</v>
      </c>
      <c r="AI183" s="2">
        <v>0</v>
      </c>
      <c r="AJ183" s="2">
        <v>0</v>
      </c>
      <c r="AK183" s="2">
        <v>0</v>
      </c>
      <c r="AL183" s="2">
        <v>0</v>
      </c>
      <c r="AM183" s="2">
        <v>0</v>
      </c>
      <c r="AN183" s="2">
        <v>0</v>
      </c>
      <c r="AO183" s="2">
        <v>0</v>
      </c>
      <c r="AP183" s="2">
        <v>0</v>
      </c>
      <c r="AQ183" s="2">
        <v>0</v>
      </c>
    </row>
    <row r="184" spans="1:43">
      <c r="A184" s="56" t="s">
        <v>1151</v>
      </c>
      <c r="B184" s="56" t="s">
        <v>894</v>
      </c>
      <c r="C184" s="56" t="s">
        <v>3</v>
      </c>
      <c r="D184" s="2">
        <v>30</v>
      </c>
      <c r="E184" s="2">
        <v>23</v>
      </c>
      <c r="F184" s="2">
        <v>20</v>
      </c>
      <c r="G184" s="2">
        <v>23</v>
      </c>
      <c r="H184" s="2">
        <v>24</v>
      </c>
      <c r="I184" s="2">
        <v>25</v>
      </c>
      <c r="J184" s="2">
        <v>20</v>
      </c>
      <c r="K184" s="2">
        <v>0</v>
      </c>
      <c r="L184" s="2">
        <v>0</v>
      </c>
      <c r="M184" s="2">
        <v>0</v>
      </c>
      <c r="N184" s="2">
        <v>0</v>
      </c>
      <c r="O184" s="2">
        <v>0</v>
      </c>
      <c r="P184" s="2">
        <v>0</v>
      </c>
      <c r="Q184" s="2">
        <v>0</v>
      </c>
      <c r="R184" s="2">
        <v>0</v>
      </c>
      <c r="S184" s="2">
        <v>0</v>
      </c>
      <c r="T184" s="2">
        <v>0</v>
      </c>
      <c r="X184" s="56" t="s">
        <v>1151</v>
      </c>
      <c r="Y184" s="56" t="s">
        <v>894</v>
      </c>
      <c r="Z184" s="56" t="s">
        <v>3</v>
      </c>
      <c r="AA184" s="2">
        <v>30</v>
      </c>
      <c r="AB184" s="2">
        <v>23</v>
      </c>
      <c r="AC184" s="2">
        <v>20</v>
      </c>
      <c r="AD184" s="2">
        <v>23</v>
      </c>
      <c r="AE184" s="2">
        <v>24</v>
      </c>
      <c r="AF184" s="2">
        <v>25</v>
      </c>
      <c r="AG184" s="2">
        <v>20</v>
      </c>
      <c r="AH184" s="2">
        <v>0</v>
      </c>
      <c r="AI184" s="2">
        <v>0</v>
      </c>
      <c r="AJ184" s="2">
        <v>3</v>
      </c>
      <c r="AK184" s="2">
        <v>10</v>
      </c>
      <c r="AL184" s="2">
        <v>7</v>
      </c>
      <c r="AM184" s="2">
        <v>7</v>
      </c>
      <c r="AN184" s="2">
        <v>6</v>
      </c>
      <c r="AO184" s="2">
        <v>7</v>
      </c>
      <c r="AP184" s="2">
        <v>7</v>
      </c>
      <c r="AQ184" s="2">
        <v>7</v>
      </c>
    </row>
    <row r="185" spans="1:43">
      <c r="A185" s="56" t="s">
        <v>1152</v>
      </c>
      <c r="B185" s="56" t="s">
        <v>461</v>
      </c>
      <c r="C185" s="56" t="s">
        <v>3</v>
      </c>
      <c r="D185" s="2">
        <v>133</v>
      </c>
      <c r="E185" s="2">
        <v>89</v>
      </c>
      <c r="F185" s="2">
        <v>26</v>
      </c>
      <c r="G185" s="2">
        <v>26</v>
      </c>
      <c r="H185" s="2">
        <v>29</v>
      </c>
      <c r="I185" s="2">
        <v>23</v>
      </c>
      <c r="J185" s="2">
        <v>23</v>
      </c>
      <c r="K185" s="2">
        <v>18</v>
      </c>
      <c r="L185" s="2">
        <v>18</v>
      </c>
      <c r="M185" s="2">
        <v>17</v>
      </c>
      <c r="N185" s="2">
        <v>17</v>
      </c>
      <c r="O185" s="2">
        <v>16</v>
      </c>
      <c r="P185" s="2">
        <v>18</v>
      </c>
      <c r="Q185" s="2">
        <v>13</v>
      </c>
      <c r="R185" s="2">
        <v>11</v>
      </c>
      <c r="S185" s="2">
        <v>13</v>
      </c>
      <c r="T185" s="2">
        <v>12</v>
      </c>
      <c r="X185" s="56" t="s">
        <v>1152</v>
      </c>
      <c r="Y185" s="56" t="s">
        <v>461</v>
      </c>
      <c r="Z185" s="56" t="s">
        <v>3</v>
      </c>
      <c r="AA185" s="2">
        <v>468</v>
      </c>
      <c r="AB185" s="2">
        <v>385</v>
      </c>
      <c r="AC185" s="2">
        <v>301</v>
      </c>
      <c r="AD185" s="2">
        <v>288</v>
      </c>
      <c r="AE185" s="2">
        <v>283</v>
      </c>
      <c r="AF185" s="2">
        <v>289</v>
      </c>
      <c r="AG185" s="2">
        <v>286</v>
      </c>
      <c r="AH185" s="2">
        <v>263</v>
      </c>
      <c r="AI185" s="2">
        <v>272</v>
      </c>
      <c r="AJ185" s="2">
        <v>236</v>
      </c>
      <c r="AK185" s="2">
        <v>219</v>
      </c>
      <c r="AL185" s="2">
        <v>209</v>
      </c>
      <c r="AM185" s="2">
        <v>147</v>
      </c>
      <c r="AN185" s="2">
        <v>162</v>
      </c>
      <c r="AO185" s="2">
        <v>176</v>
      </c>
      <c r="AP185" s="2">
        <v>171</v>
      </c>
      <c r="AQ185" s="2">
        <v>166</v>
      </c>
    </row>
    <row r="186" spans="1:43">
      <c r="A186" s="56" t="s">
        <v>1153</v>
      </c>
      <c r="B186" s="56" t="s">
        <v>895</v>
      </c>
      <c r="C186" s="56" t="s">
        <v>3</v>
      </c>
      <c r="D186" s="2">
        <v>0</v>
      </c>
      <c r="E186" s="2">
        <v>0</v>
      </c>
      <c r="F186" s="2">
        <v>0</v>
      </c>
      <c r="G186" s="2">
        <v>0</v>
      </c>
      <c r="H186" s="2">
        <v>0</v>
      </c>
      <c r="I186" s="2">
        <v>0</v>
      </c>
      <c r="J186" s="2">
        <v>0</v>
      </c>
      <c r="K186" s="2">
        <v>0</v>
      </c>
      <c r="L186" s="2">
        <v>0</v>
      </c>
      <c r="M186" s="2">
        <v>0</v>
      </c>
      <c r="N186" s="2">
        <v>0</v>
      </c>
      <c r="O186" s="2">
        <v>0</v>
      </c>
      <c r="P186" s="2">
        <v>0</v>
      </c>
      <c r="Q186" s="2">
        <v>0</v>
      </c>
      <c r="R186" s="2">
        <v>0</v>
      </c>
      <c r="S186" s="2">
        <v>0</v>
      </c>
      <c r="T186" s="2">
        <v>0</v>
      </c>
      <c r="X186" s="56" t="s">
        <v>1153</v>
      </c>
      <c r="Y186" s="56" t="s">
        <v>895</v>
      </c>
      <c r="Z186" s="56" t="s">
        <v>3</v>
      </c>
      <c r="AA186" s="2">
        <v>83</v>
      </c>
      <c r="AB186" s="2">
        <v>62</v>
      </c>
      <c r="AC186" s="2">
        <v>84</v>
      </c>
      <c r="AD186" s="2">
        <v>16</v>
      </c>
      <c r="AE186" s="2">
        <v>18</v>
      </c>
      <c r="AF186" s="2">
        <v>17</v>
      </c>
      <c r="AG186" s="2">
        <v>19</v>
      </c>
      <c r="AH186" s="2">
        <v>19</v>
      </c>
      <c r="AI186" s="2">
        <v>16</v>
      </c>
      <c r="AJ186" s="2">
        <v>18</v>
      </c>
      <c r="AK186" s="2">
        <v>26</v>
      </c>
      <c r="AL186" s="2">
        <v>26</v>
      </c>
      <c r="AM186" s="2">
        <v>19</v>
      </c>
      <c r="AN186" s="2">
        <v>19</v>
      </c>
      <c r="AO186" s="2">
        <v>29</v>
      </c>
      <c r="AP186" s="2">
        <v>33</v>
      </c>
      <c r="AQ186" s="2">
        <v>34</v>
      </c>
    </row>
    <row r="187" spans="1:43">
      <c r="A187" s="56" t="s">
        <v>1154</v>
      </c>
      <c r="B187" s="56" t="s">
        <v>896</v>
      </c>
      <c r="C187" s="56" t="s">
        <v>3</v>
      </c>
      <c r="D187" s="2">
        <v>0</v>
      </c>
      <c r="E187" s="2">
        <v>0</v>
      </c>
      <c r="F187" s="2">
        <v>0</v>
      </c>
      <c r="G187" s="2">
        <v>0</v>
      </c>
      <c r="H187" s="2">
        <v>0</v>
      </c>
      <c r="I187" s="2">
        <v>0</v>
      </c>
      <c r="J187" s="2">
        <v>0</v>
      </c>
      <c r="K187" s="2">
        <v>0</v>
      </c>
      <c r="L187" s="2">
        <v>0</v>
      </c>
      <c r="M187" s="2">
        <v>0</v>
      </c>
      <c r="N187" s="2">
        <v>0</v>
      </c>
      <c r="O187" s="2">
        <v>0</v>
      </c>
      <c r="P187" s="2">
        <v>0</v>
      </c>
      <c r="Q187" s="2">
        <v>0</v>
      </c>
      <c r="R187" s="2">
        <v>0</v>
      </c>
      <c r="S187" s="2">
        <v>0</v>
      </c>
      <c r="T187" s="2">
        <v>0</v>
      </c>
      <c r="X187" s="56" t="s">
        <v>1154</v>
      </c>
      <c r="Y187" s="56" t="s">
        <v>896</v>
      </c>
      <c r="Z187" s="56" t="s">
        <v>3</v>
      </c>
      <c r="AA187" s="2">
        <v>38</v>
      </c>
      <c r="AB187" s="2">
        <v>35</v>
      </c>
      <c r="AC187" s="2">
        <v>32</v>
      </c>
      <c r="AD187" s="2">
        <v>33</v>
      </c>
      <c r="AE187" s="2">
        <v>33</v>
      </c>
      <c r="AF187" s="2">
        <v>30</v>
      </c>
      <c r="AG187" s="2">
        <v>60</v>
      </c>
      <c r="AH187" s="2">
        <v>28</v>
      </c>
      <c r="AI187" s="2">
        <v>104</v>
      </c>
      <c r="AJ187" s="2">
        <v>100</v>
      </c>
      <c r="AK187" s="2">
        <v>87</v>
      </c>
      <c r="AL187" s="2">
        <v>36</v>
      </c>
      <c r="AM187" s="2">
        <v>37</v>
      </c>
      <c r="AN187" s="2">
        <v>31</v>
      </c>
      <c r="AO187" s="2">
        <v>33</v>
      </c>
      <c r="AP187" s="2">
        <v>35</v>
      </c>
      <c r="AQ187" s="2">
        <v>37</v>
      </c>
    </row>
    <row r="188" spans="1:43">
      <c r="A188" s="56" t="s">
        <v>1155</v>
      </c>
      <c r="B188" s="56" t="s">
        <v>668</v>
      </c>
      <c r="C188" s="56" t="s">
        <v>3</v>
      </c>
      <c r="D188" s="2">
        <v>0</v>
      </c>
      <c r="E188" s="2">
        <v>0</v>
      </c>
      <c r="F188" s="2">
        <v>0</v>
      </c>
      <c r="G188" s="2">
        <v>0</v>
      </c>
      <c r="H188" s="2">
        <v>3</v>
      </c>
      <c r="I188" s="2">
        <v>3</v>
      </c>
      <c r="J188" s="2">
        <v>3</v>
      </c>
      <c r="K188" s="2">
        <v>3</v>
      </c>
      <c r="L188" s="2">
        <v>3</v>
      </c>
      <c r="M188" s="2">
        <v>3</v>
      </c>
      <c r="N188" s="2">
        <v>3</v>
      </c>
      <c r="O188" s="2">
        <v>3</v>
      </c>
      <c r="P188" s="2">
        <v>0</v>
      </c>
      <c r="Q188" s="2">
        <v>0</v>
      </c>
      <c r="R188" s="2">
        <v>0</v>
      </c>
      <c r="S188" s="2">
        <v>0</v>
      </c>
      <c r="T188" s="2">
        <v>0</v>
      </c>
      <c r="X188" s="56" t="s">
        <v>1155</v>
      </c>
      <c r="Y188" s="56" t="s">
        <v>668</v>
      </c>
      <c r="Z188" s="56" t="s">
        <v>3</v>
      </c>
      <c r="AA188" s="2">
        <v>9</v>
      </c>
      <c r="AB188" s="2">
        <v>9</v>
      </c>
      <c r="AC188" s="2">
        <v>8</v>
      </c>
      <c r="AD188" s="2">
        <v>8</v>
      </c>
      <c r="AE188" s="2">
        <v>8</v>
      </c>
      <c r="AF188" s="2">
        <v>7</v>
      </c>
      <c r="AG188" s="2">
        <v>6</v>
      </c>
      <c r="AH188" s="2">
        <v>6</v>
      </c>
      <c r="AI188" s="2">
        <v>6</v>
      </c>
      <c r="AJ188" s="2">
        <v>6</v>
      </c>
      <c r="AK188" s="2">
        <v>6</v>
      </c>
      <c r="AL188" s="2">
        <v>3</v>
      </c>
      <c r="AM188" s="2">
        <v>3</v>
      </c>
      <c r="AN188" s="2">
        <v>3</v>
      </c>
      <c r="AO188" s="2">
        <v>0</v>
      </c>
      <c r="AP188" s="2">
        <v>3</v>
      </c>
      <c r="AQ188" s="2">
        <v>0</v>
      </c>
    </row>
    <row r="189" spans="1:43">
      <c r="A189" s="56" t="s">
        <v>1156</v>
      </c>
      <c r="B189" s="56" t="s">
        <v>666</v>
      </c>
      <c r="C189" s="56" t="s">
        <v>3</v>
      </c>
      <c r="D189" s="2">
        <v>0</v>
      </c>
      <c r="E189" s="2">
        <v>0</v>
      </c>
      <c r="F189" s="2">
        <v>3</v>
      </c>
      <c r="G189" s="2">
        <v>0</v>
      </c>
      <c r="H189" s="2">
        <v>0</v>
      </c>
      <c r="I189" s="2">
        <v>3</v>
      </c>
      <c r="J189" s="2">
        <v>0</v>
      </c>
      <c r="K189" s="2">
        <v>0</v>
      </c>
      <c r="L189" s="2">
        <v>0</v>
      </c>
      <c r="M189" s="2">
        <v>3</v>
      </c>
      <c r="N189" s="2">
        <v>0</v>
      </c>
      <c r="O189" s="2">
        <v>3</v>
      </c>
      <c r="P189" s="2">
        <v>0</v>
      </c>
      <c r="Q189" s="2">
        <v>3</v>
      </c>
      <c r="R189" s="2">
        <v>0</v>
      </c>
      <c r="S189" s="2">
        <v>0</v>
      </c>
      <c r="T189" s="2">
        <v>0</v>
      </c>
      <c r="X189" s="56" t="s">
        <v>1156</v>
      </c>
      <c r="Y189" s="56" t="s">
        <v>666</v>
      </c>
      <c r="Z189" s="56" t="s">
        <v>3</v>
      </c>
      <c r="AA189" s="2">
        <v>13</v>
      </c>
      <c r="AB189" s="2">
        <v>6</v>
      </c>
      <c r="AC189" s="2">
        <v>9</v>
      </c>
      <c r="AD189" s="2">
        <v>6</v>
      </c>
      <c r="AE189" s="2">
        <v>3</v>
      </c>
      <c r="AF189" s="2">
        <v>6</v>
      </c>
      <c r="AG189" s="2">
        <v>3</v>
      </c>
      <c r="AH189" s="2">
        <v>6</v>
      </c>
      <c r="AI189" s="2">
        <v>6</v>
      </c>
      <c r="AJ189" s="2">
        <v>6</v>
      </c>
      <c r="AK189" s="2">
        <v>6</v>
      </c>
      <c r="AL189" s="2">
        <v>9</v>
      </c>
      <c r="AM189" s="2">
        <v>6</v>
      </c>
      <c r="AN189" s="2">
        <v>9</v>
      </c>
      <c r="AO189" s="2">
        <v>9</v>
      </c>
      <c r="AP189" s="2">
        <v>3</v>
      </c>
      <c r="AQ189" s="2">
        <v>9</v>
      </c>
    </row>
    <row r="190" spans="1:43">
      <c r="A190" s="56" t="s">
        <v>1157</v>
      </c>
      <c r="B190" s="56" t="s">
        <v>692</v>
      </c>
      <c r="C190" s="56" t="s">
        <v>3</v>
      </c>
      <c r="D190" s="2">
        <v>184</v>
      </c>
      <c r="E190" s="2">
        <v>182</v>
      </c>
      <c r="F190" s="2">
        <v>180</v>
      </c>
      <c r="G190" s="2">
        <v>174</v>
      </c>
      <c r="H190" s="2">
        <v>181</v>
      </c>
      <c r="I190" s="2">
        <v>183</v>
      </c>
      <c r="J190" s="2">
        <v>177</v>
      </c>
      <c r="K190" s="2">
        <v>166</v>
      </c>
      <c r="L190" s="2">
        <v>162</v>
      </c>
      <c r="M190" s="2">
        <v>166</v>
      </c>
      <c r="N190" s="2">
        <v>164</v>
      </c>
      <c r="O190" s="2">
        <v>161</v>
      </c>
      <c r="P190" s="2">
        <v>161</v>
      </c>
      <c r="Q190" s="2">
        <v>165</v>
      </c>
      <c r="R190" s="2">
        <v>172</v>
      </c>
      <c r="S190" s="2">
        <v>188</v>
      </c>
      <c r="T190" s="2">
        <v>193</v>
      </c>
      <c r="X190" s="56" t="s">
        <v>1157</v>
      </c>
      <c r="Y190" s="56" t="s">
        <v>692</v>
      </c>
      <c r="Z190" s="56" t="s">
        <v>3</v>
      </c>
      <c r="AA190" s="2">
        <v>421</v>
      </c>
      <c r="AB190" s="2">
        <v>415</v>
      </c>
      <c r="AC190" s="2">
        <v>406</v>
      </c>
      <c r="AD190" s="2">
        <v>400</v>
      </c>
      <c r="AE190" s="2">
        <v>403</v>
      </c>
      <c r="AF190" s="2">
        <v>413</v>
      </c>
      <c r="AG190" s="2">
        <v>404</v>
      </c>
      <c r="AH190" s="2">
        <v>372</v>
      </c>
      <c r="AI190" s="2">
        <v>378</v>
      </c>
      <c r="AJ190" s="2">
        <v>377</v>
      </c>
      <c r="AK190" s="2">
        <v>379</v>
      </c>
      <c r="AL190" s="2">
        <v>367</v>
      </c>
      <c r="AM190" s="2">
        <v>370</v>
      </c>
      <c r="AN190" s="2">
        <v>374</v>
      </c>
      <c r="AO190" s="2">
        <v>382</v>
      </c>
      <c r="AP190" s="2">
        <v>391</v>
      </c>
      <c r="AQ190" s="2">
        <v>406</v>
      </c>
    </row>
    <row r="191" spans="1:43">
      <c r="A191" s="56" t="s">
        <v>1158</v>
      </c>
      <c r="B191" s="56" t="s">
        <v>446</v>
      </c>
      <c r="C191" s="56" t="s">
        <v>3</v>
      </c>
      <c r="D191" s="2">
        <v>0</v>
      </c>
      <c r="E191" s="2">
        <v>0</v>
      </c>
      <c r="F191" s="2">
        <v>0</v>
      </c>
      <c r="G191" s="2">
        <v>0</v>
      </c>
      <c r="H191" s="2">
        <v>0</v>
      </c>
      <c r="I191" s="2">
        <v>0</v>
      </c>
      <c r="J191" s="2">
        <v>0</v>
      </c>
      <c r="K191" s="2">
        <v>0</v>
      </c>
      <c r="L191" s="2">
        <v>3</v>
      </c>
      <c r="M191" s="2">
        <v>3</v>
      </c>
      <c r="N191" s="2">
        <v>3</v>
      </c>
      <c r="O191" s="2">
        <v>3</v>
      </c>
      <c r="P191" s="2">
        <v>4</v>
      </c>
      <c r="Q191" s="2">
        <v>5</v>
      </c>
      <c r="R191" s="2">
        <v>3</v>
      </c>
      <c r="S191" s="2">
        <v>3</v>
      </c>
      <c r="T191" s="2">
        <v>5</v>
      </c>
      <c r="X191" s="56" t="s">
        <v>1158</v>
      </c>
      <c r="Y191" s="56" t="s">
        <v>446</v>
      </c>
      <c r="Z191" s="56" t="s">
        <v>3</v>
      </c>
      <c r="AA191" s="2">
        <v>44</v>
      </c>
      <c r="AB191" s="2">
        <v>47</v>
      </c>
      <c r="AC191" s="2">
        <v>45</v>
      </c>
      <c r="AD191" s="2">
        <v>51</v>
      </c>
      <c r="AE191" s="2">
        <v>61</v>
      </c>
      <c r="AF191" s="2">
        <v>60</v>
      </c>
      <c r="AG191" s="2">
        <v>67</v>
      </c>
      <c r="AH191" s="2">
        <v>71</v>
      </c>
      <c r="AI191" s="2">
        <v>73</v>
      </c>
      <c r="AJ191" s="2">
        <v>75</v>
      </c>
      <c r="AK191" s="2">
        <v>73</v>
      </c>
      <c r="AL191" s="2">
        <v>76</v>
      </c>
      <c r="AM191" s="2">
        <v>76</v>
      </c>
      <c r="AN191" s="2">
        <v>81</v>
      </c>
      <c r="AO191" s="2">
        <v>90</v>
      </c>
      <c r="AP191" s="2">
        <v>101</v>
      </c>
      <c r="AQ191" s="2">
        <v>97</v>
      </c>
    </row>
    <row r="192" spans="1:43">
      <c r="A192" s="56" t="s">
        <v>1159</v>
      </c>
      <c r="B192" s="56" t="s">
        <v>106</v>
      </c>
      <c r="C192" s="56" t="s">
        <v>3</v>
      </c>
      <c r="D192" s="2">
        <v>129</v>
      </c>
      <c r="E192" s="2">
        <v>113</v>
      </c>
      <c r="F192" s="2">
        <v>109</v>
      </c>
      <c r="G192" s="2">
        <v>120</v>
      </c>
      <c r="H192" s="2">
        <v>130</v>
      </c>
      <c r="I192" s="2">
        <v>126</v>
      </c>
      <c r="J192" s="2">
        <v>128</v>
      </c>
      <c r="K192" s="2">
        <v>166</v>
      </c>
      <c r="L192" s="2">
        <v>172</v>
      </c>
      <c r="M192" s="2">
        <v>194</v>
      </c>
      <c r="N192" s="2">
        <v>199</v>
      </c>
      <c r="O192" s="2">
        <v>177</v>
      </c>
      <c r="P192" s="2">
        <v>184</v>
      </c>
      <c r="Q192" s="2">
        <v>190</v>
      </c>
      <c r="R192" s="2">
        <v>196</v>
      </c>
      <c r="S192" s="2">
        <v>184</v>
      </c>
      <c r="T192" s="2">
        <v>168</v>
      </c>
      <c r="X192" s="56" t="s">
        <v>1159</v>
      </c>
      <c r="Y192" s="56" t="s">
        <v>106</v>
      </c>
      <c r="Z192" s="56" t="s">
        <v>3</v>
      </c>
      <c r="AA192" s="2">
        <v>3768</v>
      </c>
      <c r="AB192" s="2">
        <v>3306</v>
      </c>
      <c r="AC192" s="2">
        <v>3421</v>
      </c>
      <c r="AD192" s="2">
        <v>3585</v>
      </c>
      <c r="AE192" s="2">
        <v>3591</v>
      </c>
      <c r="AF192" s="2">
        <v>3513</v>
      </c>
      <c r="AG192" s="2">
        <v>3607</v>
      </c>
      <c r="AH192" s="2">
        <v>3313</v>
      </c>
      <c r="AI192" s="2">
        <v>3423</v>
      </c>
      <c r="AJ192" s="2">
        <v>3499</v>
      </c>
      <c r="AK192" s="2">
        <v>3529</v>
      </c>
      <c r="AL192" s="2">
        <v>3493</v>
      </c>
      <c r="AM192" s="2">
        <v>3317</v>
      </c>
      <c r="AN192" s="2">
        <v>3471</v>
      </c>
      <c r="AO192" s="2">
        <v>3530</v>
      </c>
      <c r="AP192" s="2">
        <v>3283</v>
      </c>
      <c r="AQ192" s="2">
        <v>3099</v>
      </c>
    </row>
    <row r="193" spans="1:43">
      <c r="A193" s="56" t="s">
        <v>1160</v>
      </c>
      <c r="B193" s="56" t="s">
        <v>897</v>
      </c>
      <c r="C193" s="56" t="s">
        <v>3</v>
      </c>
      <c r="D193" s="2">
        <v>0</v>
      </c>
      <c r="E193" s="2">
        <v>0</v>
      </c>
      <c r="F193" s="2">
        <v>0</v>
      </c>
      <c r="G193" s="2">
        <v>0</v>
      </c>
      <c r="H193" s="2">
        <v>0</v>
      </c>
      <c r="I193" s="2">
        <v>0</v>
      </c>
      <c r="J193" s="2">
        <v>0</v>
      </c>
      <c r="K193" s="2">
        <v>0</v>
      </c>
      <c r="L193" s="2">
        <v>0</v>
      </c>
      <c r="M193" s="2">
        <v>0</v>
      </c>
      <c r="N193" s="2">
        <v>0</v>
      </c>
      <c r="O193" s="2">
        <v>0</v>
      </c>
      <c r="P193" s="2">
        <v>0</v>
      </c>
      <c r="Q193" s="2">
        <v>0</v>
      </c>
      <c r="R193" s="2">
        <v>0</v>
      </c>
      <c r="S193" s="2">
        <v>0</v>
      </c>
      <c r="T193" s="2">
        <v>0</v>
      </c>
      <c r="X193" s="56" t="s">
        <v>1160</v>
      </c>
      <c r="Y193" s="56" t="s">
        <v>897</v>
      </c>
      <c r="Z193" s="56" t="s">
        <v>3</v>
      </c>
      <c r="AA193" s="2">
        <v>225</v>
      </c>
      <c r="AB193" s="2">
        <v>203</v>
      </c>
      <c r="AC193" s="2">
        <v>200</v>
      </c>
      <c r="AD193" s="2">
        <v>212</v>
      </c>
      <c r="AE193" s="2">
        <v>200</v>
      </c>
      <c r="AF193" s="2">
        <v>199</v>
      </c>
      <c r="AG193" s="2">
        <v>205</v>
      </c>
      <c r="AH193" s="2">
        <v>196</v>
      </c>
      <c r="AI193" s="2">
        <v>199</v>
      </c>
      <c r="AJ193" s="2">
        <v>208</v>
      </c>
      <c r="AK193" s="2">
        <v>209</v>
      </c>
      <c r="AL193" s="2">
        <v>214</v>
      </c>
      <c r="AM193" s="2">
        <v>220</v>
      </c>
      <c r="AN193" s="2">
        <v>213</v>
      </c>
      <c r="AO193" s="2">
        <v>226</v>
      </c>
      <c r="AP193" s="2">
        <v>224</v>
      </c>
      <c r="AQ193" s="2">
        <v>210</v>
      </c>
    </row>
    <row r="194" spans="1:43">
      <c r="A194" s="56" t="s">
        <v>1161</v>
      </c>
      <c r="B194" s="56" t="s">
        <v>273</v>
      </c>
      <c r="C194" s="56" t="s">
        <v>3</v>
      </c>
      <c r="D194" s="2">
        <v>33</v>
      </c>
      <c r="E194" s="2">
        <v>38</v>
      </c>
      <c r="F194" s="2">
        <v>40</v>
      </c>
      <c r="G194" s="2">
        <v>43</v>
      </c>
      <c r="H194" s="2">
        <v>39</v>
      </c>
      <c r="I194" s="2">
        <v>50</v>
      </c>
      <c r="J194" s="2">
        <v>52</v>
      </c>
      <c r="K194" s="2">
        <v>44</v>
      </c>
      <c r="L194" s="2">
        <v>44</v>
      </c>
      <c r="M194" s="2">
        <v>48</v>
      </c>
      <c r="N194" s="2">
        <v>48</v>
      </c>
      <c r="O194" s="2">
        <v>44</v>
      </c>
      <c r="P194" s="2">
        <v>43</v>
      </c>
      <c r="Q194" s="2">
        <v>39</v>
      </c>
      <c r="R194" s="2">
        <v>43</v>
      </c>
      <c r="S194" s="2">
        <v>47</v>
      </c>
      <c r="T194" s="2">
        <v>47</v>
      </c>
      <c r="X194" s="56" t="s">
        <v>1161</v>
      </c>
      <c r="Y194" s="56" t="s">
        <v>273</v>
      </c>
      <c r="Z194" s="56" t="s">
        <v>3</v>
      </c>
      <c r="AA194" s="2">
        <v>1016</v>
      </c>
      <c r="AB194" s="2">
        <v>962</v>
      </c>
      <c r="AC194" s="2">
        <v>1035</v>
      </c>
      <c r="AD194" s="2">
        <v>1089</v>
      </c>
      <c r="AE194" s="2">
        <v>1103</v>
      </c>
      <c r="AF194" s="2">
        <v>1114</v>
      </c>
      <c r="AG194" s="2">
        <v>1084</v>
      </c>
      <c r="AH194" s="2">
        <v>1019</v>
      </c>
      <c r="AI194" s="2">
        <v>996</v>
      </c>
      <c r="AJ194" s="2">
        <v>1057</v>
      </c>
      <c r="AK194" s="2">
        <v>1079</v>
      </c>
      <c r="AL194" s="2">
        <v>1082</v>
      </c>
      <c r="AM194" s="2">
        <v>1071</v>
      </c>
      <c r="AN194" s="2">
        <v>1109</v>
      </c>
      <c r="AO194" s="2">
        <v>1080</v>
      </c>
      <c r="AP194" s="2">
        <v>1062</v>
      </c>
      <c r="AQ194" s="2">
        <v>998</v>
      </c>
    </row>
    <row r="195" spans="1:43">
      <c r="A195" s="56" t="s">
        <v>1162</v>
      </c>
      <c r="B195" s="56" t="s">
        <v>898</v>
      </c>
      <c r="C195" s="56" t="s">
        <v>3</v>
      </c>
      <c r="D195" s="2">
        <v>0</v>
      </c>
      <c r="E195" s="2">
        <v>0</v>
      </c>
      <c r="F195" s="2">
        <v>0</v>
      </c>
      <c r="G195" s="2">
        <v>0</v>
      </c>
      <c r="H195" s="2">
        <v>0</v>
      </c>
      <c r="I195" s="2">
        <v>0</v>
      </c>
      <c r="J195" s="2">
        <v>0</v>
      </c>
      <c r="K195" s="2">
        <v>0</v>
      </c>
      <c r="L195" s="2">
        <v>0</v>
      </c>
      <c r="M195" s="2">
        <v>0</v>
      </c>
      <c r="N195" s="2">
        <v>0</v>
      </c>
      <c r="O195" s="2">
        <v>0</v>
      </c>
      <c r="P195" s="2">
        <v>0</v>
      </c>
      <c r="Q195" s="2">
        <v>0</v>
      </c>
      <c r="R195" s="2">
        <v>0</v>
      </c>
      <c r="S195" s="2">
        <v>0</v>
      </c>
      <c r="T195" s="2">
        <v>0</v>
      </c>
      <c r="X195" s="56" t="s">
        <v>1162</v>
      </c>
      <c r="Y195" s="56" t="s">
        <v>898</v>
      </c>
      <c r="Z195" s="56" t="s">
        <v>3</v>
      </c>
      <c r="AA195" s="2">
        <v>54</v>
      </c>
      <c r="AB195" s="2">
        <v>50</v>
      </c>
      <c r="AC195" s="2">
        <v>59</v>
      </c>
      <c r="AD195" s="2">
        <v>62</v>
      </c>
      <c r="AE195" s="2">
        <v>58</v>
      </c>
      <c r="AF195" s="2">
        <v>62</v>
      </c>
      <c r="AG195" s="2">
        <v>56</v>
      </c>
      <c r="AH195" s="2">
        <v>56</v>
      </c>
      <c r="AI195" s="2">
        <v>55</v>
      </c>
      <c r="AJ195" s="2">
        <v>62</v>
      </c>
      <c r="AK195" s="2">
        <v>60</v>
      </c>
      <c r="AL195" s="2">
        <v>61</v>
      </c>
      <c r="AM195" s="2">
        <v>63</v>
      </c>
      <c r="AN195" s="2">
        <v>62</v>
      </c>
      <c r="AO195" s="2">
        <v>57</v>
      </c>
      <c r="AP195" s="2">
        <v>56</v>
      </c>
      <c r="AQ195" s="2">
        <v>49</v>
      </c>
    </row>
    <row r="196" spans="1:43">
      <c r="A196" s="56" t="s">
        <v>1163</v>
      </c>
      <c r="B196" s="56" t="s">
        <v>899</v>
      </c>
      <c r="C196" s="56" t="s">
        <v>3</v>
      </c>
      <c r="D196" s="2">
        <v>0</v>
      </c>
      <c r="E196" s="2">
        <v>0</v>
      </c>
      <c r="F196" s="2">
        <v>0</v>
      </c>
      <c r="G196" s="2">
        <v>0</v>
      </c>
      <c r="H196" s="2">
        <v>0</v>
      </c>
      <c r="I196" s="2">
        <v>0</v>
      </c>
      <c r="J196" s="2">
        <v>0</v>
      </c>
      <c r="K196" s="2">
        <v>0</v>
      </c>
      <c r="L196" s="2">
        <v>0</v>
      </c>
      <c r="M196" s="2">
        <v>0</v>
      </c>
      <c r="N196" s="2">
        <v>0</v>
      </c>
      <c r="O196" s="2">
        <v>0</v>
      </c>
      <c r="P196" s="2">
        <v>0</v>
      </c>
      <c r="Q196" s="2">
        <v>0</v>
      </c>
      <c r="R196" s="2">
        <v>0</v>
      </c>
      <c r="S196" s="2">
        <v>0</v>
      </c>
      <c r="T196" s="2">
        <v>0</v>
      </c>
      <c r="X196" s="56" t="s">
        <v>1163</v>
      </c>
      <c r="Y196" s="56" t="s">
        <v>899</v>
      </c>
      <c r="Z196" s="56" t="s">
        <v>3</v>
      </c>
      <c r="AA196" s="2">
        <v>46</v>
      </c>
      <c r="AB196" s="2">
        <v>46</v>
      </c>
      <c r="AC196" s="2">
        <v>51</v>
      </c>
      <c r="AD196" s="2">
        <v>49</v>
      </c>
      <c r="AE196" s="2">
        <v>46</v>
      </c>
      <c r="AF196" s="2">
        <v>48</v>
      </c>
      <c r="AG196" s="2">
        <v>50</v>
      </c>
      <c r="AH196" s="2">
        <v>48</v>
      </c>
      <c r="AI196" s="2">
        <v>47</v>
      </c>
      <c r="AJ196" s="2">
        <v>52</v>
      </c>
      <c r="AK196" s="2">
        <v>52</v>
      </c>
      <c r="AL196" s="2">
        <v>56</v>
      </c>
      <c r="AM196" s="2">
        <v>46</v>
      </c>
      <c r="AN196" s="2">
        <v>50</v>
      </c>
      <c r="AO196" s="2">
        <v>53</v>
      </c>
      <c r="AP196" s="2">
        <v>55</v>
      </c>
      <c r="AQ196" s="2">
        <v>51</v>
      </c>
    </row>
    <row r="197" spans="1:43">
      <c r="A197" s="56" t="s">
        <v>1164</v>
      </c>
      <c r="B197" s="56" t="s">
        <v>900</v>
      </c>
      <c r="C197" s="56" t="s">
        <v>3</v>
      </c>
      <c r="D197" s="2">
        <v>0</v>
      </c>
      <c r="E197" s="2">
        <v>3</v>
      </c>
      <c r="F197" s="2">
        <v>0</v>
      </c>
      <c r="G197" s="2">
        <v>0</v>
      </c>
      <c r="H197" s="2">
        <v>3</v>
      </c>
      <c r="I197" s="2">
        <v>0</v>
      </c>
      <c r="J197" s="2">
        <v>0</v>
      </c>
      <c r="K197" s="2">
        <v>0</v>
      </c>
      <c r="L197" s="2">
        <v>0</v>
      </c>
      <c r="M197" s="2">
        <v>0</v>
      </c>
      <c r="N197" s="2">
        <v>0</v>
      </c>
      <c r="O197" s="2">
        <v>0</v>
      </c>
      <c r="P197" s="2">
        <v>0</v>
      </c>
      <c r="Q197" s="2">
        <v>0</v>
      </c>
      <c r="R197" s="2">
        <v>0</v>
      </c>
      <c r="S197" s="2">
        <v>0</v>
      </c>
      <c r="T197" s="2">
        <v>0</v>
      </c>
      <c r="X197" s="56" t="s">
        <v>1164</v>
      </c>
      <c r="Y197" s="56" t="s">
        <v>900</v>
      </c>
      <c r="Z197" s="56" t="s">
        <v>3</v>
      </c>
      <c r="AA197" s="2">
        <v>75</v>
      </c>
      <c r="AB197" s="2">
        <v>85</v>
      </c>
      <c r="AC197" s="2">
        <v>77</v>
      </c>
      <c r="AD197" s="2">
        <v>76</v>
      </c>
      <c r="AE197" s="2">
        <v>70</v>
      </c>
      <c r="AF197" s="2">
        <v>73</v>
      </c>
      <c r="AG197" s="2">
        <v>62</v>
      </c>
      <c r="AH197" s="2">
        <v>61</v>
      </c>
      <c r="AI197" s="2">
        <v>70</v>
      </c>
      <c r="AJ197" s="2">
        <v>74</v>
      </c>
      <c r="AK197" s="2">
        <v>88</v>
      </c>
      <c r="AL197" s="2">
        <v>83</v>
      </c>
      <c r="AM197" s="2">
        <v>72</v>
      </c>
      <c r="AN197" s="2">
        <v>86</v>
      </c>
      <c r="AO197" s="2">
        <v>92</v>
      </c>
      <c r="AP197" s="2">
        <v>83</v>
      </c>
      <c r="AQ197" s="2">
        <v>80</v>
      </c>
    </row>
    <row r="198" spans="1:43">
      <c r="A198" s="56" t="s">
        <v>1165</v>
      </c>
      <c r="B198" s="56" t="s">
        <v>246</v>
      </c>
      <c r="C198" s="56" t="s">
        <v>3</v>
      </c>
      <c r="D198" s="2">
        <v>10</v>
      </c>
      <c r="E198" s="2">
        <v>10</v>
      </c>
      <c r="F198" s="2">
        <v>13</v>
      </c>
      <c r="G198" s="2">
        <v>12</v>
      </c>
      <c r="H198" s="2">
        <v>12</v>
      </c>
      <c r="I198" s="2">
        <v>9</v>
      </c>
      <c r="J198" s="2">
        <v>9</v>
      </c>
      <c r="K198" s="2">
        <v>9</v>
      </c>
      <c r="L198" s="2">
        <v>6</v>
      </c>
      <c r="M198" s="2">
        <v>6</v>
      </c>
      <c r="N198" s="2">
        <v>6</v>
      </c>
      <c r="O198" s="2">
        <v>6</v>
      </c>
      <c r="P198" s="2">
        <v>9</v>
      </c>
      <c r="Q198" s="2">
        <v>0</v>
      </c>
      <c r="R198" s="2">
        <v>6</v>
      </c>
      <c r="S198" s="2">
        <v>3</v>
      </c>
      <c r="T198" s="2">
        <v>3</v>
      </c>
      <c r="X198" s="56" t="s">
        <v>1165</v>
      </c>
      <c r="Y198" s="56" t="s">
        <v>246</v>
      </c>
      <c r="Z198" s="56" t="s">
        <v>3</v>
      </c>
      <c r="AA198" s="2">
        <v>792</v>
      </c>
      <c r="AB198" s="2">
        <v>778</v>
      </c>
      <c r="AC198" s="2">
        <v>746</v>
      </c>
      <c r="AD198" s="2">
        <v>754</v>
      </c>
      <c r="AE198" s="2">
        <v>706</v>
      </c>
      <c r="AF198" s="2">
        <v>631</v>
      </c>
      <c r="AG198" s="2">
        <v>616</v>
      </c>
      <c r="AH198" s="2">
        <v>577</v>
      </c>
      <c r="AI198" s="2">
        <v>565</v>
      </c>
      <c r="AJ198" s="2">
        <v>544</v>
      </c>
      <c r="AK198" s="2">
        <v>573</v>
      </c>
      <c r="AL198" s="2">
        <v>578</v>
      </c>
      <c r="AM198" s="2">
        <v>576</v>
      </c>
      <c r="AN198" s="2">
        <v>592</v>
      </c>
      <c r="AO198" s="2">
        <v>609</v>
      </c>
      <c r="AP198" s="2">
        <v>621</v>
      </c>
      <c r="AQ198" s="2">
        <v>612</v>
      </c>
    </row>
    <row r="199" spans="1:43">
      <c r="A199" s="56" t="s">
        <v>1166</v>
      </c>
      <c r="B199" s="56" t="s">
        <v>901</v>
      </c>
      <c r="C199" s="56" t="s">
        <v>3</v>
      </c>
      <c r="D199" s="2">
        <v>11</v>
      </c>
      <c r="E199" s="2">
        <v>11</v>
      </c>
      <c r="F199" s="2">
        <v>9</v>
      </c>
      <c r="G199" s="2">
        <v>6</v>
      </c>
      <c r="H199" s="2">
        <v>5</v>
      </c>
      <c r="I199" s="2">
        <v>0</v>
      </c>
      <c r="J199" s="2">
        <v>0</v>
      </c>
      <c r="K199" s="2">
        <v>0</v>
      </c>
      <c r="L199" s="2">
        <v>0</v>
      </c>
      <c r="M199" s="2">
        <v>0</v>
      </c>
      <c r="N199" s="2">
        <v>0</v>
      </c>
      <c r="O199" s="2">
        <v>0</v>
      </c>
      <c r="P199" s="2">
        <v>0</v>
      </c>
      <c r="Q199" s="2">
        <v>0</v>
      </c>
      <c r="R199" s="2">
        <v>0</v>
      </c>
      <c r="S199" s="2">
        <v>0</v>
      </c>
      <c r="T199" s="2">
        <v>0</v>
      </c>
      <c r="X199" s="56" t="s">
        <v>1166</v>
      </c>
      <c r="Y199" s="56" t="s">
        <v>901</v>
      </c>
      <c r="Z199" s="56" t="s">
        <v>3</v>
      </c>
      <c r="AA199" s="2">
        <v>44</v>
      </c>
      <c r="AB199" s="2">
        <v>14</v>
      </c>
      <c r="AC199" s="2">
        <v>16</v>
      </c>
      <c r="AD199" s="2">
        <v>6</v>
      </c>
      <c r="AE199" s="2">
        <v>5</v>
      </c>
      <c r="AF199" s="2">
        <v>0</v>
      </c>
      <c r="AG199" s="2">
        <v>0</v>
      </c>
      <c r="AH199" s="2">
        <v>0</v>
      </c>
      <c r="AI199" s="2">
        <v>0</v>
      </c>
      <c r="AJ199" s="2">
        <v>0</v>
      </c>
      <c r="AK199" s="2">
        <v>0</v>
      </c>
      <c r="AL199" s="2">
        <v>0</v>
      </c>
      <c r="AM199" s="2">
        <v>0</v>
      </c>
      <c r="AN199" s="2">
        <v>0</v>
      </c>
      <c r="AO199" s="2">
        <v>0</v>
      </c>
      <c r="AP199" s="2">
        <v>0</v>
      </c>
      <c r="AQ199" s="2">
        <v>0</v>
      </c>
    </row>
    <row r="200" spans="1:43">
      <c r="A200" s="56" t="s">
        <v>1167</v>
      </c>
      <c r="B200" s="56" t="s">
        <v>77</v>
      </c>
      <c r="C200" s="56" t="s">
        <v>3</v>
      </c>
      <c r="D200" s="2">
        <v>148</v>
      </c>
      <c r="E200" s="2">
        <v>148</v>
      </c>
      <c r="F200" s="2">
        <v>144</v>
      </c>
      <c r="G200" s="2">
        <v>155</v>
      </c>
      <c r="H200" s="2">
        <v>148</v>
      </c>
      <c r="I200" s="2">
        <v>162</v>
      </c>
      <c r="J200" s="2">
        <v>148</v>
      </c>
      <c r="K200" s="2">
        <v>138</v>
      </c>
      <c r="L200" s="2">
        <v>158</v>
      </c>
      <c r="M200" s="2">
        <v>174</v>
      </c>
      <c r="N200" s="2">
        <v>166</v>
      </c>
      <c r="O200" s="2">
        <v>158</v>
      </c>
      <c r="P200" s="2">
        <v>150</v>
      </c>
      <c r="Q200" s="2">
        <v>157</v>
      </c>
      <c r="R200" s="2">
        <v>157</v>
      </c>
      <c r="S200" s="2">
        <v>201</v>
      </c>
      <c r="T200" s="2">
        <v>233</v>
      </c>
      <c r="X200" s="56" t="s">
        <v>1167</v>
      </c>
      <c r="Y200" s="56" t="s">
        <v>77</v>
      </c>
      <c r="Z200" s="56" t="s">
        <v>3</v>
      </c>
      <c r="AA200" s="2">
        <v>2438</v>
      </c>
      <c r="AB200" s="2">
        <v>2348</v>
      </c>
      <c r="AC200" s="2">
        <v>2137</v>
      </c>
      <c r="AD200" s="2">
        <v>2086</v>
      </c>
      <c r="AE200" s="2">
        <v>2031</v>
      </c>
      <c r="AF200" s="2">
        <v>2053</v>
      </c>
      <c r="AG200" s="2">
        <v>2034</v>
      </c>
      <c r="AH200" s="2">
        <v>1931</v>
      </c>
      <c r="AI200" s="2">
        <v>2003</v>
      </c>
      <c r="AJ200" s="2">
        <v>2160</v>
      </c>
      <c r="AK200" s="2">
        <v>2083</v>
      </c>
      <c r="AL200" s="2">
        <v>1962</v>
      </c>
      <c r="AM200" s="2">
        <v>1982</v>
      </c>
      <c r="AN200" s="2">
        <v>1925</v>
      </c>
      <c r="AO200" s="2">
        <v>2040</v>
      </c>
      <c r="AP200" s="2">
        <v>2054</v>
      </c>
      <c r="AQ200" s="2">
        <v>2096</v>
      </c>
    </row>
    <row r="201" spans="1:43">
      <c r="A201" s="56" t="s">
        <v>1168</v>
      </c>
      <c r="B201" s="56" t="s">
        <v>902</v>
      </c>
      <c r="C201" s="56" t="s">
        <v>3</v>
      </c>
      <c r="D201" s="2">
        <v>0</v>
      </c>
      <c r="E201" s="2">
        <v>0</v>
      </c>
      <c r="F201" s="2">
        <v>0</v>
      </c>
      <c r="G201" s="2">
        <v>0</v>
      </c>
      <c r="H201" s="2">
        <v>0</v>
      </c>
      <c r="I201" s="2">
        <v>0</v>
      </c>
      <c r="J201" s="2">
        <v>0</v>
      </c>
      <c r="K201" s="2">
        <v>0</v>
      </c>
      <c r="L201" s="2">
        <v>0</v>
      </c>
      <c r="M201" s="2">
        <v>0</v>
      </c>
      <c r="N201" s="2">
        <v>0</v>
      </c>
      <c r="O201" s="2">
        <v>0</v>
      </c>
      <c r="P201" s="2">
        <v>0</v>
      </c>
      <c r="Q201" s="2">
        <v>0</v>
      </c>
      <c r="R201" s="2">
        <v>0</v>
      </c>
      <c r="S201" s="2">
        <v>0</v>
      </c>
      <c r="T201" s="2">
        <v>0</v>
      </c>
      <c r="X201" s="56" t="s">
        <v>1168</v>
      </c>
      <c r="Y201" s="56" t="s">
        <v>902</v>
      </c>
      <c r="Z201" s="56" t="s">
        <v>3</v>
      </c>
      <c r="AA201" s="2">
        <v>1106</v>
      </c>
      <c r="AB201" s="2">
        <v>879</v>
      </c>
      <c r="AC201" s="2">
        <v>736</v>
      </c>
      <c r="AD201" s="2">
        <v>724</v>
      </c>
      <c r="AE201" s="2">
        <v>608</v>
      </c>
      <c r="AF201" s="2">
        <v>604</v>
      </c>
      <c r="AG201" s="2">
        <v>582</v>
      </c>
      <c r="AH201" s="2">
        <v>570</v>
      </c>
      <c r="AI201" s="2">
        <v>570</v>
      </c>
      <c r="AJ201" s="2">
        <v>584</v>
      </c>
      <c r="AK201" s="2">
        <v>613</v>
      </c>
      <c r="AL201" s="2">
        <v>653</v>
      </c>
      <c r="AM201" s="2">
        <v>658</v>
      </c>
      <c r="AN201" s="2">
        <v>654</v>
      </c>
      <c r="AO201" s="2">
        <v>706</v>
      </c>
      <c r="AP201" s="2">
        <v>703</v>
      </c>
      <c r="AQ201" s="2">
        <v>426</v>
      </c>
    </row>
    <row r="202" spans="1:43">
      <c r="A202" s="56" t="s">
        <v>1169</v>
      </c>
      <c r="B202" s="56" t="s">
        <v>30</v>
      </c>
      <c r="C202" s="56" t="s">
        <v>3</v>
      </c>
      <c r="D202" s="2">
        <v>198</v>
      </c>
      <c r="E202" s="2">
        <v>186</v>
      </c>
      <c r="F202" s="2">
        <v>196</v>
      </c>
      <c r="G202" s="2">
        <v>190</v>
      </c>
      <c r="H202" s="2">
        <v>191</v>
      </c>
      <c r="I202" s="2">
        <v>177</v>
      </c>
      <c r="J202" s="2">
        <v>185</v>
      </c>
      <c r="K202" s="2">
        <v>178</v>
      </c>
      <c r="L202" s="2">
        <v>179</v>
      </c>
      <c r="M202" s="2">
        <v>174</v>
      </c>
      <c r="N202" s="2">
        <v>177</v>
      </c>
      <c r="O202" s="2">
        <v>176</v>
      </c>
      <c r="P202" s="2">
        <v>179</v>
      </c>
      <c r="Q202" s="2">
        <v>175</v>
      </c>
      <c r="R202" s="2">
        <v>183</v>
      </c>
      <c r="S202" s="2">
        <v>186</v>
      </c>
      <c r="T202" s="2">
        <v>199</v>
      </c>
      <c r="X202" s="56" t="s">
        <v>1169</v>
      </c>
      <c r="Y202" s="56" t="s">
        <v>30</v>
      </c>
      <c r="Z202" s="56" t="s">
        <v>3</v>
      </c>
      <c r="AA202" s="2">
        <v>1082</v>
      </c>
      <c r="AB202" s="2">
        <v>977</v>
      </c>
      <c r="AC202" s="2">
        <v>1015</v>
      </c>
      <c r="AD202" s="2">
        <v>1045</v>
      </c>
      <c r="AE202" s="2">
        <v>1177</v>
      </c>
      <c r="AF202" s="2">
        <v>1172</v>
      </c>
      <c r="AG202" s="2">
        <v>1218</v>
      </c>
      <c r="AH202" s="2">
        <v>1239</v>
      </c>
      <c r="AI202" s="2">
        <v>1211</v>
      </c>
      <c r="AJ202" s="2">
        <v>1198</v>
      </c>
      <c r="AK202" s="2">
        <v>1219</v>
      </c>
      <c r="AL202" s="2">
        <v>1222</v>
      </c>
      <c r="AM202" s="2">
        <v>1197</v>
      </c>
      <c r="AN202" s="2">
        <v>1193</v>
      </c>
      <c r="AO202" s="2">
        <v>1223</v>
      </c>
      <c r="AP202" s="2">
        <v>1247</v>
      </c>
      <c r="AQ202" s="2">
        <v>1281</v>
      </c>
    </row>
    <row r="203" spans="1:43">
      <c r="A203" s="56" t="s">
        <v>1170</v>
      </c>
      <c r="B203" s="56" t="s">
        <v>233</v>
      </c>
      <c r="C203" s="56" t="s">
        <v>3</v>
      </c>
      <c r="D203" s="2">
        <v>15</v>
      </c>
      <c r="E203" s="2">
        <v>13</v>
      </c>
      <c r="F203" s="2">
        <v>26</v>
      </c>
      <c r="G203" s="2">
        <v>33</v>
      </c>
      <c r="H203" s="2">
        <v>38</v>
      </c>
      <c r="I203" s="2">
        <v>39</v>
      </c>
      <c r="J203" s="2">
        <v>43</v>
      </c>
      <c r="K203" s="2">
        <v>47</v>
      </c>
      <c r="L203" s="2">
        <v>46</v>
      </c>
      <c r="M203" s="2">
        <v>47</v>
      </c>
      <c r="N203" s="2">
        <v>50</v>
      </c>
      <c r="O203" s="2">
        <v>53</v>
      </c>
      <c r="P203" s="2">
        <v>52</v>
      </c>
      <c r="Q203" s="2">
        <v>54</v>
      </c>
      <c r="R203" s="2">
        <v>49</v>
      </c>
      <c r="S203" s="2">
        <v>52</v>
      </c>
      <c r="T203" s="2">
        <v>50</v>
      </c>
      <c r="X203" s="56" t="s">
        <v>1170</v>
      </c>
      <c r="Y203" s="56" t="s">
        <v>233</v>
      </c>
      <c r="Z203" s="56" t="s">
        <v>3</v>
      </c>
      <c r="AA203" s="2">
        <v>446</v>
      </c>
      <c r="AB203" s="2">
        <v>407</v>
      </c>
      <c r="AC203" s="2">
        <v>406</v>
      </c>
      <c r="AD203" s="2">
        <v>415</v>
      </c>
      <c r="AE203" s="2">
        <v>447</v>
      </c>
      <c r="AF203" s="2">
        <v>409</v>
      </c>
      <c r="AG203" s="2">
        <v>425</v>
      </c>
      <c r="AH203" s="2">
        <v>355</v>
      </c>
      <c r="AI203" s="2">
        <v>280</v>
      </c>
      <c r="AJ203" s="2">
        <v>279</v>
      </c>
      <c r="AK203" s="2">
        <v>293</v>
      </c>
      <c r="AL203" s="2">
        <v>296</v>
      </c>
      <c r="AM203" s="2">
        <v>292</v>
      </c>
      <c r="AN203" s="2">
        <v>263</v>
      </c>
      <c r="AO203" s="2">
        <v>247</v>
      </c>
      <c r="AP203" s="2">
        <v>285</v>
      </c>
      <c r="AQ203" s="2">
        <v>279</v>
      </c>
    </row>
    <row r="204" spans="1:43">
      <c r="A204" s="56" t="s">
        <v>1171</v>
      </c>
      <c r="B204" s="56" t="s">
        <v>903</v>
      </c>
      <c r="C204" s="56" t="s">
        <v>3</v>
      </c>
      <c r="D204" s="2">
        <v>0</v>
      </c>
      <c r="E204" s="2">
        <v>0</v>
      </c>
      <c r="F204" s="2">
        <v>0</v>
      </c>
      <c r="G204" s="2">
        <v>0</v>
      </c>
      <c r="H204" s="2">
        <v>0</v>
      </c>
      <c r="I204" s="2">
        <v>0</v>
      </c>
      <c r="J204" s="2">
        <v>0</v>
      </c>
      <c r="K204" s="2">
        <v>0</v>
      </c>
      <c r="L204" s="2">
        <v>0</v>
      </c>
      <c r="M204" s="2">
        <v>0</v>
      </c>
      <c r="N204" s="2">
        <v>0</v>
      </c>
      <c r="O204" s="2">
        <v>0</v>
      </c>
      <c r="P204" s="2">
        <v>0</v>
      </c>
      <c r="Q204" s="2">
        <v>0</v>
      </c>
      <c r="R204" s="2">
        <v>0</v>
      </c>
      <c r="S204" s="2">
        <v>0</v>
      </c>
      <c r="T204" s="2">
        <v>0</v>
      </c>
      <c r="X204" s="56" t="s">
        <v>1171</v>
      </c>
      <c r="Y204" s="56" t="s">
        <v>903</v>
      </c>
      <c r="Z204" s="56" t="s">
        <v>3</v>
      </c>
      <c r="AA204" s="2">
        <v>0</v>
      </c>
      <c r="AB204" s="2">
        <v>0</v>
      </c>
      <c r="AC204" s="2">
        <v>0</v>
      </c>
      <c r="AD204" s="2">
        <v>0</v>
      </c>
      <c r="AE204" s="2">
        <v>0</v>
      </c>
      <c r="AF204" s="2">
        <v>0</v>
      </c>
      <c r="AG204" s="2">
        <v>0</v>
      </c>
      <c r="AH204" s="2">
        <v>0</v>
      </c>
      <c r="AI204" s="2">
        <v>0</v>
      </c>
      <c r="AJ204" s="2">
        <v>0</v>
      </c>
      <c r="AK204" s="2">
        <v>0</v>
      </c>
      <c r="AL204" s="2">
        <v>0</v>
      </c>
      <c r="AM204" s="2">
        <v>0</v>
      </c>
      <c r="AN204" s="2">
        <v>0</v>
      </c>
      <c r="AO204" s="2">
        <v>0</v>
      </c>
      <c r="AP204" s="2">
        <v>0</v>
      </c>
      <c r="AQ204" s="2">
        <v>0</v>
      </c>
    </row>
    <row r="205" spans="1:43">
      <c r="A205" s="56" t="s">
        <v>1172</v>
      </c>
      <c r="B205" s="56" t="s">
        <v>904</v>
      </c>
      <c r="C205" s="56" t="s">
        <v>3</v>
      </c>
      <c r="D205" s="2">
        <v>0</v>
      </c>
      <c r="E205" s="2">
        <v>0</v>
      </c>
      <c r="F205" s="2">
        <v>0</v>
      </c>
      <c r="G205" s="2">
        <v>0</v>
      </c>
      <c r="H205" s="2">
        <v>0</v>
      </c>
      <c r="I205" s="2">
        <v>0</v>
      </c>
      <c r="J205" s="2">
        <v>0</v>
      </c>
      <c r="K205" s="2">
        <v>0</v>
      </c>
      <c r="L205" s="2">
        <v>0</v>
      </c>
      <c r="M205" s="2">
        <v>0</v>
      </c>
      <c r="N205" s="2">
        <v>0</v>
      </c>
      <c r="O205" s="2">
        <v>0</v>
      </c>
      <c r="P205" s="2">
        <v>0</v>
      </c>
      <c r="Q205" s="2">
        <v>0</v>
      </c>
      <c r="R205" s="2">
        <v>0</v>
      </c>
      <c r="S205" s="2">
        <v>0</v>
      </c>
      <c r="T205" s="2">
        <v>0</v>
      </c>
      <c r="X205" s="56" t="s">
        <v>1172</v>
      </c>
      <c r="Y205" s="56" t="s">
        <v>904</v>
      </c>
      <c r="Z205" s="56" t="s">
        <v>3</v>
      </c>
      <c r="AA205" s="2">
        <v>0</v>
      </c>
      <c r="AB205" s="2">
        <v>0</v>
      </c>
      <c r="AC205" s="2">
        <v>0</v>
      </c>
      <c r="AD205" s="2">
        <v>0</v>
      </c>
      <c r="AE205" s="2">
        <v>0</v>
      </c>
      <c r="AF205" s="2">
        <v>8</v>
      </c>
      <c r="AG205" s="2">
        <v>10</v>
      </c>
      <c r="AH205" s="2">
        <v>8</v>
      </c>
      <c r="AI205" s="2">
        <v>7</v>
      </c>
      <c r="AJ205" s="2">
        <v>8</v>
      </c>
      <c r="AK205" s="2">
        <v>7</v>
      </c>
      <c r="AL205" s="2">
        <v>7</v>
      </c>
      <c r="AM205" s="2">
        <v>7</v>
      </c>
      <c r="AN205" s="2">
        <v>6</v>
      </c>
      <c r="AO205" s="2">
        <v>6</v>
      </c>
      <c r="AP205" s="2">
        <v>6</v>
      </c>
      <c r="AQ205" s="2">
        <v>6</v>
      </c>
    </row>
    <row r="206" spans="1:43">
      <c r="A206" s="56" t="s">
        <v>1173</v>
      </c>
      <c r="B206" s="56" t="s">
        <v>905</v>
      </c>
      <c r="C206" s="56" t="s">
        <v>3</v>
      </c>
      <c r="D206" s="2">
        <v>0</v>
      </c>
      <c r="E206" s="2">
        <v>0</v>
      </c>
      <c r="F206" s="2">
        <v>0</v>
      </c>
      <c r="G206" s="2">
        <v>0</v>
      </c>
      <c r="H206" s="2">
        <v>3</v>
      </c>
      <c r="I206" s="2">
        <v>0</v>
      </c>
      <c r="J206" s="2">
        <v>0</v>
      </c>
      <c r="K206" s="2">
        <v>0</v>
      </c>
      <c r="L206" s="2">
        <v>0</v>
      </c>
      <c r="M206" s="2">
        <v>0</v>
      </c>
      <c r="N206" s="2">
        <v>0</v>
      </c>
      <c r="O206" s="2">
        <v>0</v>
      </c>
      <c r="P206" s="2">
        <v>0</v>
      </c>
      <c r="Q206" s="2">
        <v>0</v>
      </c>
      <c r="R206" s="2">
        <v>0</v>
      </c>
      <c r="S206" s="2">
        <v>0</v>
      </c>
      <c r="T206" s="2">
        <v>0</v>
      </c>
      <c r="X206" s="56" t="s">
        <v>1173</v>
      </c>
      <c r="Y206" s="56" t="s">
        <v>905</v>
      </c>
      <c r="Z206" s="56" t="s">
        <v>3</v>
      </c>
      <c r="AA206" s="2">
        <v>14</v>
      </c>
      <c r="AB206" s="2">
        <v>20</v>
      </c>
      <c r="AC206" s="2">
        <v>19</v>
      </c>
      <c r="AD206" s="2">
        <v>23</v>
      </c>
      <c r="AE206" s="2">
        <v>26</v>
      </c>
      <c r="AF206" s="2">
        <v>26</v>
      </c>
      <c r="AG206" s="2">
        <v>17</v>
      </c>
      <c r="AH206" s="2">
        <v>17</v>
      </c>
      <c r="AI206" s="2">
        <v>15</v>
      </c>
      <c r="AJ206" s="2">
        <v>16</v>
      </c>
      <c r="AK206" s="2">
        <v>14</v>
      </c>
      <c r="AL206" s="2">
        <v>15</v>
      </c>
      <c r="AM206" s="2">
        <v>16</v>
      </c>
      <c r="AN206" s="2">
        <v>16</v>
      </c>
      <c r="AO206" s="2">
        <v>17</v>
      </c>
      <c r="AP206" s="2">
        <v>16</v>
      </c>
      <c r="AQ206" s="2">
        <v>17</v>
      </c>
    </row>
    <row r="207" spans="1:43">
      <c r="A207" s="56" t="s">
        <v>1174</v>
      </c>
      <c r="B207" s="56" t="s">
        <v>906</v>
      </c>
      <c r="C207" s="56" t="s">
        <v>3</v>
      </c>
      <c r="D207" s="2">
        <v>0</v>
      </c>
      <c r="E207" s="2">
        <v>0</v>
      </c>
      <c r="F207" s="2">
        <v>0</v>
      </c>
      <c r="G207" s="2">
        <v>0</v>
      </c>
      <c r="H207" s="2">
        <v>0</v>
      </c>
      <c r="I207" s="2">
        <v>0</v>
      </c>
      <c r="J207" s="2">
        <v>0</v>
      </c>
      <c r="K207" s="2">
        <v>0</v>
      </c>
      <c r="L207" s="2">
        <v>0</v>
      </c>
      <c r="M207" s="2">
        <v>0</v>
      </c>
      <c r="N207" s="2">
        <v>0</v>
      </c>
      <c r="O207" s="2">
        <v>0</v>
      </c>
      <c r="P207" s="2">
        <v>0</v>
      </c>
      <c r="Q207" s="2">
        <v>0</v>
      </c>
      <c r="R207" s="2">
        <v>0</v>
      </c>
      <c r="S207" s="2">
        <v>0</v>
      </c>
      <c r="T207" s="2">
        <v>0</v>
      </c>
      <c r="X207" s="56" t="s">
        <v>1174</v>
      </c>
      <c r="Y207" s="56" t="s">
        <v>906</v>
      </c>
      <c r="Z207" s="56" t="s">
        <v>3</v>
      </c>
      <c r="AA207" s="2">
        <v>0</v>
      </c>
      <c r="AB207" s="2">
        <v>0</v>
      </c>
      <c r="AC207" s="2">
        <v>0</v>
      </c>
      <c r="AD207" s="2">
        <v>0</v>
      </c>
      <c r="AE207" s="2">
        <v>0</v>
      </c>
      <c r="AF207" s="2">
        <v>0</v>
      </c>
      <c r="AG207" s="2">
        <v>0</v>
      </c>
      <c r="AH207" s="2">
        <v>0</v>
      </c>
      <c r="AI207" s="2">
        <v>0</v>
      </c>
      <c r="AJ207" s="2">
        <v>0</v>
      </c>
      <c r="AK207" s="2">
        <v>10</v>
      </c>
      <c r="AL207" s="2">
        <v>10</v>
      </c>
      <c r="AM207" s="2">
        <v>10</v>
      </c>
      <c r="AN207" s="2">
        <v>8</v>
      </c>
      <c r="AO207" s="2">
        <v>6</v>
      </c>
      <c r="AP207" s="2">
        <v>3</v>
      </c>
      <c r="AQ207" s="2">
        <v>0</v>
      </c>
    </row>
    <row r="208" spans="1:43">
      <c r="A208" s="56" t="s">
        <v>1175</v>
      </c>
      <c r="B208" s="56" t="s">
        <v>907</v>
      </c>
      <c r="C208" s="56" t="s">
        <v>3</v>
      </c>
      <c r="D208" s="2">
        <v>0</v>
      </c>
      <c r="E208" s="2">
        <v>0</v>
      </c>
      <c r="F208" s="2">
        <v>0</v>
      </c>
      <c r="G208" s="2">
        <v>0</v>
      </c>
      <c r="H208" s="2">
        <v>0</v>
      </c>
      <c r="I208" s="2">
        <v>0</v>
      </c>
      <c r="J208" s="2">
        <v>0</v>
      </c>
      <c r="K208" s="2">
        <v>0</v>
      </c>
      <c r="L208" s="2">
        <v>0</v>
      </c>
      <c r="M208" s="2">
        <v>0</v>
      </c>
      <c r="N208" s="2">
        <v>0</v>
      </c>
      <c r="O208" s="2">
        <v>0</v>
      </c>
      <c r="P208" s="2">
        <v>0</v>
      </c>
      <c r="Q208" s="2">
        <v>0</v>
      </c>
      <c r="R208" s="2">
        <v>0</v>
      </c>
      <c r="S208" s="2">
        <v>0</v>
      </c>
      <c r="T208" s="2">
        <v>0</v>
      </c>
      <c r="X208" s="56" t="s">
        <v>1175</v>
      </c>
      <c r="Y208" s="56" t="s">
        <v>907</v>
      </c>
      <c r="Z208" s="56" t="s">
        <v>3</v>
      </c>
      <c r="AA208" s="2">
        <v>72</v>
      </c>
      <c r="AB208" s="2">
        <v>64</v>
      </c>
      <c r="AC208" s="2">
        <v>66</v>
      </c>
      <c r="AD208" s="2">
        <v>76</v>
      </c>
      <c r="AE208" s="2">
        <v>76</v>
      </c>
      <c r="AF208" s="2">
        <v>76</v>
      </c>
      <c r="AG208" s="2">
        <v>61</v>
      </c>
      <c r="AH208" s="2">
        <v>57</v>
      </c>
      <c r="AI208" s="2">
        <v>60</v>
      </c>
      <c r="AJ208" s="2">
        <v>61</v>
      </c>
      <c r="AK208" s="2">
        <v>63</v>
      </c>
      <c r="AL208" s="2">
        <v>59</v>
      </c>
      <c r="AM208" s="2">
        <v>61</v>
      </c>
      <c r="AN208" s="2">
        <v>64</v>
      </c>
      <c r="AO208" s="2">
        <v>64</v>
      </c>
      <c r="AP208" s="2">
        <v>62</v>
      </c>
      <c r="AQ208" s="2">
        <v>63</v>
      </c>
    </row>
    <row r="209" spans="1:43">
      <c r="A209" s="56" t="s">
        <v>1176</v>
      </c>
      <c r="B209" s="56" t="s">
        <v>511</v>
      </c>
      <c r="C209" s="56" t="s">
        <v>3</v>
      </c>
      <c r="D209" s="2">
        <v>285</v>
      </c>
      <c r="E209" s="2">
        <v>192</v>
      </c>
      <c r="F209" s="2">
        <v>148</v>
      </c>
      <c r="G209" s="2">
        <v>81</v>
      </c>
      <c r="H209" s="2">
        <v>20</v>
      </c>
      <c r="I209" s="2">
        <v>18</v>
      </c>
      <c r="J209" s="2">
        <v>5</v>
      </c>
      <c r="K209" s="2">
        <v>4</v>
      </c>
      <c r="L209" s="2">
        <v>5</v>
      </c>
      <c r="M209" s="2">
        <v>10</v>
      </c>
      <c r="N209" s="2">
        <v>9</v>
      </c>
      <c r="O209" s="2">
        <v>4</v>
      </c>
      <c r="P209" s="2">
        <v>11</v>
      </c>
      <c r="Q209" s="2">
        <v>9</v>
      </c>
      <c r="R209" s="2">
        <v>9</v>
      </c>
      <c r="S209" s="2">
        <v>5</v>
      </c>
      <c r="T209" s="2">
        <v>3</v>
      </c>
      <c r="X209" s="56" t="s">
        <v>1176</v>
      </c>
      <c r="Y209" s="56" t="s">
        <v>511</v>
      </c>
      <c r="Z209" s="56" t="s">
        <v>3</v>
      </c>
      <c r="AA209" s="2">
        <v>5297</v>
      </c>
      <c r="AB209" s="2">
        <v>4219</v>
      </c>
      <c r="AC209" s="2">
        <v>4135</v>
      </c>
      <c r="AD209" s="2">
        <v>4233</v>
      </c>
      <c r="AE209" s="2">
        <v>3953</v>
      </c>
      <c r="AF209" s="2">
        <v>3941</v>
      </c>
      <c r="AG209" s="2">
        <v>4107</v>
      </c>
      <c r="AH209" s="2">
        <v>4054</v>
      </c>
      <c r="AI209" s="2">
        <v>4120</v>
      </c>
      <c r="AJ209" s="2">
        <v>4204</v>
      </c>
      <c r="AK209" s="2">
        <v>4337</v>
      </c>
      <c r="AL209" s="2">
        <v>4424</v>
      </c>
      <c r="AM209" s="2">
        <v>4801</v>
      </c>
      <c r="AN209" s="2">
        <v>4444</v>
      </c>
      <c r="AO209" s="2">
        <v>4743</v>
      </c>
      <c r="AP209" s="2">
        <v>4637</v>
      </c>
      <c r="AQ209" s="2">
        <v>4935</v>
      </c>
    </row>
    <row r="210" spans="1:43">
      <c r="A210" s="56" t="s">
        <v>1177</v>
      </c>
      <c r="B210" s="56" t="s">
        <v>12</v>
      </c>
      <c r="C210" s="56" t="s">
        <v>3</v>
      </c>
      <c r="D210" s="2">
        <v>85</v>
      </c>
      <c r="E210" s="2">
        <v>86</v>
      </c>
      <c r="F210" s="2">
        <v>62</v>
      </c>
      <c r="G210" s="2">
        <v>3</v>
      </c>
      <c r="H210" s="2">
        <v>0</v>
      </c>
      <c r="I210" s="2">
        <v>0</v>
      </c>
      <c r="J210" s="2">
        <v>0</v>
      </c>
      <c r="K210" s="2">
        <v>0</v>
      </c>
      <c r="L210" s="2">
        <v>0</v>
      </c>
      <c r="M210" s="2">
        <v>0</v>
      </c>
      <c r="N210" s="2">
        <v>0</v>
      </c>
      <c r="O210" s="2">
        <v>0</v>
      </c>
      <c r="P210" s="2">
        <v>0</v>
      </c>
      <c r="Q210" s="2">
        <v>0</v>
      </c>
      <c r="R210" s="2">
        <v>0</v>
      </c>
      <c r="S210" s="2">
        <v>0</v>
      </c>
      <c r="T210" s="2">
        <v>0</v>
      </c>
      <c r="X210" s="56" t="s">
        <v>1177</v>
      </c>
      <c r="Y210" s="56" t="s">
        <v>12</v>
      </c>
      <c r="Z210" s="56" t="s">
        <v>3</v>
      </c>
      <c r="AA210" s="2">
        <v>1281</v>
      </c>
      <c r="AB210" s="2">
        <v>1174</v>
      </c>
      <c r="AC210" s="2">
        <v>1178</v>
      </c>
      <c r="AD210" s="2">
        <v>1129</v>
      </c>
      <c r="AE210" s="2">
        <v>1035</v>
      </c>
      <c r="AF210" s="2">
        <v>1055</v>
      </c>
      <c r="AG210" s="2">
        <v>1141</v>
      </c>
      <c r="AH210" s="2">
        <v>2045</v>
      </c>
      <c r="AI210" s="2">
        <v>1983</v>
      </c>
      <c r="AJ210" s="2">
        <v>2014</v>
      </c>
      <c r="AK210" s="2">
        <v>1972</v>
      </c>
      <c r="AL210" s="2">
        <v>1912</v>
      </c>
      <c r="AM210" s="2">
        <v>1814</v>
      </c>
      <c r="AN210" s="2">
        <v>1801</v>
      </c>
      <c r="AO210" s="2">
        <v>1771</v>
      </c>
      <c r="AP210" s="2">
        <v>1739</v>
      </c>
      <c r="AQ210" s="2">
        <v>1753</v>
      </c>
    </row>
    <row r="211" spans="1:43">
      <c r="A211" s="56" t="s">
        <v>1178</v>
      </c>
      <c r="B211" s="56" t="s">
        <v>91</v>
      </c>
      <c r="C211" s="56" t="s">
        <v>3</v>
      </c>
      <c r="D211" s="2">
        <v>0</v>
      </c>
      <c r="E211" s="2">
        <v>0</v>
      </c>
      <c r="F211" s="2">
        <v>0</v>
      </c>
      <c r="G211" s="2">
        <v>0</v>
      </c>
      <c r="H211" s="2">
        <v>0</v>
      </c>
      <c r="I211" s="2">
        <v>0</v>
      </c>
      <c r="J211" s="2">
        <v>0</v>
      </c>
      <c r="K211" s="2">
        <v>0</v>
      </c>
      <c r="L211" s="2">
        <v>0</v>
      </c>
      <c r="M211" s="2">
        <v>0</v>
      </c>
      <c r="N211" s="2">
        <v>0</v>
      </c>
      <c r="O211" s="2">
        <v>0</v>
      </c>
      <c r="P211" s="2">
        <v>0</v>
      </c>
      <c r="Q211" s="2">
        <v>0</v>
      </c>
      <c r="R211" s="2">
        <v>0</v>
      </c>
      <c r="S211" s="2">
        <v>0</v>
      </c>
      <c r="T211" s="2">
        <v>0</v>
      </c>
      <c r="X211" s="56" t="s">
        <v>1178</v>
      </c>
      <c r="Y211" s="56" t="s">
        <v>91</v>
      </c>
      <c r="Z211" s="56" t="s">
        <v>3</v>
      </c>
      <c r="AA211" s="2">
        <v>428</v>
      </c>
      <c r="AB211" s="2">
        <v>402</v>
      </c>
      <c r="AC211" s="2">
        <v>389</v>
      </c>
      <c r="AD211" s="2">
        <v>382</v>
      </c>
      <c r="AE211" s="2">
        <v>436</v>
      </c>
      <c r="AF211" s="2">
        <v>385</v>
      </c>
      <c r="AG211" s="2">
        <v>374</v>
      </c>
      <c r="AH211" s="2">
        <v>375</v>
      </c>
      <c r="AI211" s="2">
        <v>388</v>
      </c>
      <c r="AJ211" s="2">
        <v>381</v>
      </c>
      <c r="AK211" s="2">
        <v>404</v>
      </c>
      <c r="AL211" s="2">
        <v>418</v>
      </c>
      <c r="AM211" s="2">
        <v>435</v>
      </c>
      <c r="AN211" s="2">
        <v>444</v>
      </c>
      <c r="AO211" s="2">
        <v>506</v>
      </c>
      <c r="AP211" s="2">
        <v>528</v>
      </c>
      <c r="AQ211" s="2">
        <v>544</v>
      </c>
    </row>
    <row r="212" spans="1:43">
      <c r="A212" s="56" t="s">
        <v>1179</v>
      </c>
      <c r="B212" s="56" t="s">
        <v>908</v>
      </c>
      <c r="C212" s="56" t="s">
        <v>3</v>
      </c>
      <c r="D212" s="2">
        <v>0</v>
      </c>
      <c r="E212" s="2">
        <v>0</v>
      </c>
      <c r="F212" s="2">
        <v>0</v>
      </c>
      <c r="G212" s="2">
        <v>0</v>
      </c>
      <c r="H212" s="2">
        <v>0</v>
      </c>
      <c r="I212" s="2">
        <v>0</v>
      </c>
      <c r="J212" s="2">
        <v>0</v>
      </c>
      <c r="K212" s="2">
        <v>0</v>
      </c>
      <c r="L212" s="2">
        <v>0</v>
      </c>
      <c r="M212" s="2">
        <v>0</v>
      </c>
      <c r="N212" s="2">
        <v>0</v>
      </c>
      <c r="O212" s="2">
        <v>0</v>
      </c>
      <c r="P212" s="2">
        <v>0</v>
      </c>
      <c r="Q212" s="2">
        <v>0</v>
      </c>
      <c r="R212" s="2">
        <v>0</v>
      </c>
      <c r="S212" s="2">
        <v>0</v>
      </c>
      <c r="T212" s="2">
        <v>0</v>
      </c>
      <c r="X212" s="56" t="s">
        <v>1179</v>
      </c>
      <c r="Y212" s="56" t="s">
        <v>908</v>
      </c>
      <c r="Z212" s="56" t="s">
        <v>3</v>
      </c>
      <c r="AA212" s="2">
        <v>3</v>
      </c>
      <c r="AB212" s="2">
        <v>3</v>
      </c>
      <c r="AC212" s="2">
        <v>3</v>
      </c>
      <c r="AD212" s="2">
        <v>0</v>
      </c>
      <c r="AE212" s="2">
        <v>3</v>
      </c>
      <c r="AF212" s="2">
        <v>3</v>
      </c>
      <c r="AG212" s="2">
        <v>0</v>
      </c>
      <c r="AH212" s="2">
        <v>0</v>
      </c>
      <c r="AI212" s="2">
        <v>0</v>
      </c>
      <c r="AJ212" s="2">
        <v>0</v>
      </c>
      <c r="AK212" s="2">
        <v>0</v>
      </c>
      <c r="AL212" s="2">
        <v>0</v>
      </c>
      <c r="AM212" s="2">
        <v>0</v>
      </c>
      <c r="AN212" s="2">
        <v>3</v>
      </c>
      <c r="AO212" s="2">
        <v>3</v>
      </c>
      <c r="AP212" s="2">
        <v>5</v>
      </c>
      <c r="AQ212" s="2">
        <v>7</v>
      </c>
    </row>
    <row r="213" spans="1:43">
      <c r="A213" s="56" t="s">
        <v>1180</v>
      </c>
      <c r="B213" s="56" t="s">
        <v>909</v>
      </c>
      <c r="C213" s="56" t="s">
        <v>3</v>
      </c>
      <c r="D213" s="2">
        <v>0</v>
      </c>
      <c r="E213" s="2">
        <v>0</v>
      </c>
      <c r="F213" s="2">
        <v>0</v>
      </c>
      <c r="G213" s="2">
        <v>0</v>
      </c>
      <c r="H213" s="2">
        <v>0</v>
      </c>
      <c r="I213" s="2">
        <v>0</v>
      </c>
      <c r="J213" s="2">
        <v>0</v>
      </c>
      <c r="K213" s="2">
        <v>0</v>
      </c>
      <c r="L213" s="2">
        <v>0</v>
      </c>
      <c r="M213" s="2">
        <v>0</v>
      </c>
      <c r="N213" s="2">
        <v>0</v>
      </c>
      <c r="O213" s="2">
        <v>0</v>
      </c>
      <c r="P213" s="2">
        <v>0</v>
      </c>
      <c r="Q213" s="2">
        <v>0</v>
      </c>
      <c r="R213" s="2">
        <v>0</v>
      </c>
      <c r="S213" s="2">
        <v>14</v>
      </c>
      <c r="T213" s="2">
        <v>14</v>
      </c>
      <c r="X213" s="56" t="s">
        <v>1180</v>
      </c>
      <c r="Y213" s="56" t="s">
        <v>909</v>
      </c>
      <c r="Z213" s="56" t="s">
        <v>3</v>
      </c>
      <c r="AA213" s="2">
        <v>560</v>
      </c>
      <c r="AB213" s="2">
        <v>555</v>
      </c>
      <c r="AC213" s="2">
        <v>649</v>
      </c>
      <c r="AD213" s="2">
        <v>558</v>
      </c>
      <c r="AE213" s="2">
        <v>572</v>
      </c>
      <c r="AF213" s="2">
        <v>570</v>
      </c>
      <c r="AG213" s="2">
        <v>584</v>
      </c>
      <c r="AH213" s="2">
        <v>578</v>
      </c>
      <c r="AI213" s="2">
        <v>590</v>
      </c>
      <c r="AJ213" s="2">
        <v>581</v>
      </c>
      <c r="AK213" s="2">
        <v>561</v>
      </c>
      <c r="AL213" s="2">
        <v>574</v>
      </c>
      <c r="AM213" s="2">
        <v>582</v>
      </c>
      <c r="AN213" s="2">
        <v>582</v>
      </c>
      <c r="AO213" s="2">
        <v>589</v>
      </c>
      <c r="AP213" s="2">
        <v>599</v>
      </c>
      <c r="AQ213" s="2">
        <v>832</v>
      </c>
    </row>
    <row r="214" spans="1:43">
      <c r="A214" s="56" t="s">
        <v>1181</v>
      </c>
      <c r="B214" s="56" t="s">
        <v>910</v>
      </c>
      <c r="C214" s="56" t="s">
        <v>3</v>
      </c>
      <c r="D214" s="2">
        <v>0</v>
      </c>
      <c r="E214" s="2">
        <v>0</v>
      </c>
      <c r="F214" s="2">
        <v>0</v>
      </c>
      <c r="G214" s="2">
        <v>0</v>
      </c>
      <c r="H214" s="2">
        <v>0</v>
      </c>
      <c r="I214" s="2">
        <v>0</v>
      </c>
      <c r="J214" s="2">
        <v>0</v>
      </c>
      <c r="K214" s="2">
        <v>0</v>
      </c>
      <c r="L214" s="2">
        <v>0</v>
      </c>
      <c r="M214" s="2">
        <v>0</v>
      </c>
      <c r="N214" s="2">
        <v>0</v>
      </c>
      <c r="O214" s="2">
        <v>0</v>
      </c>
      <c r="P214" s="2">
        <v>0</v>
      </c>
      <c r="Q214" s="2">
        <v>0</v>
      </c>
      <c r="R214" s="2">
        <v>0</v>
      </c>
      <c r="S214" s="2">
        <v>0</v>
      </c>
      <c r="T214" s="2">
        <v>0</v>
      </c>
      <c r="X214" s="56" t="s">
        <v>1181</v>
      </c>
      <c r="Y214" s="56" t="s">
        <v>910</v>
      </c>
      <c r="Z214" s="56" t="s">
        <v>3</v>
      </c>
      <c r="AA214" s="2">
        <v>0</v>
      </c>
      <c r="AB214" s="2">
        <v>0</v>
      </c>
      <c r="AC214" s="2">
        <v>0</v>
      </c>
      <c r="AD214" s="2">
        <v>0</v>
      </c>
      <c r="AE214" s="2">
        <v>0</v>
      </c>
      <c r="AF214" s="2">
        <v>0</v>
      </c>
      <c r="AG214" s="2">
        <v>0</v>
      </c>
      <c r="AH214" s="2">
        <v>0</v>
      </c>
      <c r="AI214" s="2">
        <v>0</v>
      </c>
      <c r="AJ214" s="2">
        <v>0</v>
      </c>
      <c r="AK214" s="2">
        <v>0</v>
      </c>
      <c r="AL214" s="2">
        <v>0</v>
      </c>
      <c r="AM214" s="2">
        <v>0</v>
      </c>
      <c r="AN214" s="2">
        <v>0</v>
      </c>
      <c r="AO214" s="2">
        <v>0</v>
      </c>
      <c r="AP214" s="2">
        <v>0</v>
      </c>
      <c r="AQ214" s="2">
        <v>0</v>
      </c>
    </row>
    <row r="215" spans="1:43">
      <c r="A215" s="56" t="s">
        <v>1182</v>
      </c>
      <c r="B215" s="56" t="s">
        <v>64</v>
      </c>
      <c r="C215" s="56" t="s">
        <v>3</v>
      </c>
      <c r="D215" s="2">
        <v>162</v>
      </c>
      <c r="E215" s="2">
        <v>150</v>
      </c>
      <c r="F215" s="2">
        <v>152</v>
      </c>
      <c r="G215" s="2">
        <v>164</v>
      </c>
      <c r="H215" s="2">
        <v>184</v>
      </c>
      <c r="I215" s="2">
        <v>172</v>
      </c>
      <c r="J215" s="2">
        <v>165</v>
      </c>
      <c r="K215" s="2">
        <v>165</v>
      </c>
      <c r="L215" s="2">
        <v>188</v>
      </c>
      <c r="M215" s="2">
        <v>174</v>
      </c>
      <c r="N215" s="2">
        <v>170</v>
      </c>
      <c r="O215" s="2">
        <v>165</v>
      </c>
      <c r="P215" s="2">
        <v>134</v>
      </c>
      <c r="Q215" s="2">
        <v>144</v>
      </c>
      <c r="R215" s="2">
        <v>153</v>
      </c>
      <c r="S215" s="2">
        <v>133</v>
      </c>
      <c r="T215" s="2">
        <v>132</v>
      </c>
      <c r="X215" s="56" t="s">
        <v>1182</v>
      </c>
      <c r="Y215" s="56" t="s">
        <v>64</v>
      </c>
      <c r="Z215" s="56" t="s">
        <v>3</v>
      </c>
      <c r="AA215" s="2">
        <v>995</v>
      </c>
      <c r="AB215" s="2">
        <v>868</v>
      </c>
      <c r="AC215" s="2">
        <v>807</v>
      </c>
      <c r="AD215" s="2">
        <v>700</v>
      </c>
      <c r="AE215" s="2">
        <v>682</v>
      </c>
      <c r="AF215" s="2">
        <v>649</v>
      </c>
      <c r="AG215" s="2">
        <v>466</v>
      </c>
      <c r="AH215" s="2">
        <v>315</v>
      </c>
      <c r="AI215" s="2">
        <v>334</v>
      </c>
      <c r="AJ215" s="2">
        <v>325</v>
      </c>
      <c r="AK215" s="2">
        <v>348</v>
      </c>
      <c r="AL215" s="2">
        <v>346</v>
      </c>
      <c r="AM215" s="2">
        <v>307</v>
      </c>
      <c r="AN215" s="2">
        <v>315</v>
      </c>
      <c r="AO215" s="2">
        <v>334</v>
      </c>
      <c r="AP215" s="2">
        <v>296</v>
      </c>
      <c r="AQ215" s="2">
        <v>306</v>
      </c>
    </row>
    <row r="216" spans="1:43">
      <c r="A216" s="56" t="s">
        <v>1183</v>
      </c>
      <c r="B216" s="56" t="s">
        <v>911</v>
      </c>
      <c r="C216" s="56" t="s">
        <v>3</v>
      </c>
      <c r="D216" s="2">
        <v>0</v>
      </c>
      <c r="E216" s="2">
        <v>0</v>
      </c>
      <c r="F216" s="2">
        <v>0</v>
      </c>
      <c r="G216" s="2">
        <v>0</v>
      </c>
      <c r="H216" s="2">
        <v>0</v>
      </c>
      <c r="I216" s="2">
        <v>0</v>
      </c>
      <c r="J216" s="2">
        <v>0</v>
      </c>
      <c r="K216" s="2">
        <v>0</v>
      </c>
      <c r="L216" s="2">
        <v>0</v>
      </c>
      <c r="M216" s="2">
        <v>0</v>
      </c>
      <c r="N216" s="2">
        <v>0</v>
      </c>
      <c r="O216" s="2">
        <v>0</v>
      </c>
      <c r="P216" s="2">
        <v>0</v>
      </c>
      <c r="Q216" s="2">
        <v>0</v>
      </c>
      <c r="R216" s="2">
        <v>0</v>
      </c>
      <c r="S216" s="2">
        <v>0</v>
      </c>
      <c r="T216" s="2">
        <v>0</v>
      </c>
      <c r="X216" s="56" t="s">
        <v>1183</v>
      </c>
      <c r="Y216" s="56" t="s">
        <v>911</v>
      </c>
      <c r="Z216" s="56" t="s">
        <v>3</v>
      </c>
      <c r="AA216" s="2">
        <v>290</v>
      </c>
      <c r="AB216" s="2">
        <v>264</v>
      </c>
      <c r="AC216" s="2">
        <v>241</v>
      </c>
      <c r="AD216" s="2">
        <v>279</v>
      </c>
      <c r="AE216" s="2">
        <v>294</v>
      </c>
      <c r="AF216" s="2">
        <v>266</v>
      </c>
      <c r="AG216" s="2">
        <v>194</v>
      </c>
      <c r="AH216" s="2">
        <v>113</v>
      </c>
      <c r="AI216" s="2">
        <v>111</v>
      </c>
      <c r="AJ216" s="2">
        <v>83</v>
      </c>
      <c r="AK216" s="2">
        <v>84</v>
      </c>
      <c r="AL216" s="2">
        <v>91</v>
      </c>
      <c r="AM216" s="2">
        <v>93</v>
      </c>
      <c r="AN216" s="2">
        <v>95</v>
      </c>
      <c r="AO216" s="2">
        <v>22</v>
      </c>
      <c r="AP216" s="2">
        <v>11</v>
      </c>
      <c r="AQ216" s="2">
        <v>8</v>
      </c>
    </row>
    <row r="217" spans="1:43">
      <c r="A217" s="56" t="s">
        <v>1184</v>
      </c>
      <c r="B217" s="56" t="s">
        <v>452</v>
      </c>
      <c r="C217" s="56" t="s">
        <v>3</v>
      </c>
      <c r="D217" s="2">
        <v>3</v>
      </c>
      <c r="E217" s="2">
        <v>3</v>
      </c>
      <c r="F217" s="2">
        <v>8</v>
      </c>
      <c r="G217" s="2">
        <v>17</v>
      </c>
      <c r="H217" s="2">
        <v>8</v>
      </c>
      <c r="I217" s="2">
        <v>12</v>
      </c>
      <c r="J217" s="2">
        <v>8</v>
      </c>
      <c r="K217" s="2">
        <v>8</v>
      </c>
      <c r="L217" s="2">
        <v>5</v>
      </c>
      <c r="M217" s="2">
        <v>4</v>
      </c>
      <c r="N217" s="2">
        <v>4</v>
      </c>
      <c r="O217" s="2">
        <v>4</v>
      </c>
      <c r="P217" s="2">
        <v>7</v>
      </c>
      <c r="Q217" s="2">
        <v>4</v>
      </c>
      <c r="R217" s="2">
        <v>3</v>
      </c>
      <c r="S217" s="2">
        <v>3</v>
      </c>
      <c r="T217" s="2">
        <v>3</v>
      </c>
      <c r="X217" s="56" t="s">
        <v>1184</v>
      </c>
      <c r="Y217" s="56" t="s">
        <v>452</v>
      </c>
      <c r="Z217" s="56" t="s">
        <v>3</v>
      </c>
      <c r="AA217" s="2">
        <v>269</v>
      </c>
      <c r="AB217" s="2">
        <v>137</v>
      </c>
      <c r="AC217" s="2">
        <v>111</v>
      </c>
      <c r="AD217" s="2">
        <v>117</v>
      </c>
      <c r="AE217" s="2">
        <v>102</v>
      </c>
      <c r="AF217" s="2">
        <v>97</v>
      </c>
      <c r="AG217" s="2">
        <v>88</v>
      </c>
      <c r="AH217" s="2">
        <v>93</v>
      </c>
      <c r="AI217" s="2">
        <v>82</v>
      </c>
      <c r="AJ217" s="2">
        <v>86</v>
      </c>
      <c r="AK217" s="2">
        <v>86</v>
      </c>
      <c r="AL217" s="2">
        <v>98</v>
      </c>
      <c r="AM217" s="2">
        <v>92</v>
      </c>
      <c r="AN217" s="2">
        <v>78</v>
      </c>
      <c r="AO217" s="2">
        <v>82</v>
      </c>
      <c r="AP217" s="2">
        <v>81</v>
      </c>
      <c r="AQ217" s="2">
        <v>80</v>
      </c>
    </row>
    <row r="218" spans="1:43">
      <c r="A218" s="56" t="s">
        <v>1185</v>
      </c>
      <c r="B218" s="56" t="s">
        <v>462</v>
      </c>
      <c r="C218" s="56" t="s">
        <v>3</v>
      </c>
      <c r="D218" s="2">
        <v>0</v>
      </c>
      <c r="E218" s="2">
        <v>0</v>
      </c>
      <c r="F218" s="2">
        <v>0</v>
      </c>
      <c r="G218" s="2">
        <v>0</v>
      </c>
      <c r="H218" s="2">
        <v>0</v>
      </c>
      <c r="I218" s="2">
        <v>0</v>
      </c>
      <c r="J218" s="2">
        <v>0</v>
      </c>
      <c r="K218" s="2">
        <v>0</v>
      </c>
      <c r="L218" s="2">
        <v>0</v>
      </c>
      <c r="M218" s="2">
        <v>0</v>
      </c>
      <c r="N218" s="2">
        <v>0</v>
      </c>
      <c r="O218" s="2">
        <v>0</v>
      </c>
      <c r="P218" s="2">
        <v>0</v>
      </c>
      <c r="Q218" s="2">
        <v>0</v>
      </c>
      <c r="R218" s="2">
        <v>0</v>
      </c>
      <c r="S218" s="2">
        <v>0</v>
      </c>
      <c r="T218" s="2">
        <v>0</v>
      </c>
      <c r="X218" s="56" t="s">
        <v>1185</v>
      </c>
      <c r="Y218" s="56" t="s">
        <v>462</v>
      </c>
      <c r="Z218" s="56" t="s">
        <v>3</v>
      </c>
      <c r="AA218" s="2">
        <v>320</v>
      </c>
      <c r="AB218" s="2">
        <v>254</v>
      </c>
      <c r="AC218" s="2">
        <v>200</v>
      </c>
      <c r="AD218" s="2">
        <v>152</v>
      </c>
      <c r="AE218" s="2">
        <v>91</v>
      </c>
      <c r="AF218" s="2">
        <v>84</v>
      </c>
      <c r="AG218" s="2">
        <v>82</v>
      </c>
      <c r="AH218" s="2">
        <v>74</v>
      </c>
      <c r="AI218" s="2">
        <v>73</v>
      </c>
      <c r="AJ218" s="2">
        <v>68</v>
      </c>
      <c r="AK218" s="2">
        <v>76</v>
      </c>
      <c r="AL218" s="2">
        <v>72</v>
      </c>
      <c r="AM218" s="2">
        <v>71</v>
      </c>
      <c r="AN218" s="2">
        <v>64</v>
      </c>
      <c r="AO218" s="2">
        <v>68</v>
      </c>
      <c r="AP218" s="2">
        <v>69</v>
      </c>
      <c r="AQ218" s="2">
        <v>74</v>
      </c>
    </row>
    <row r="219" spans="1:43">
      <c r="A219" s="56" t="s">
        <v>1186</v>
      </c>
      <c r="B219" s="56" t="s">
        <v>90</v>
      </c>
      <c r="C219" s="56" t="s">
        <v>3</v>
      </c>
      <c r="D219" s="2">
        <v>203</v>
      </c>
      <c r="E219" s="2">
        <v>184</v>
      </c>
      <c r="F219" s="2">
        <v>146</v>
      </c>
      <c r="G219" s="2">
        <v>148</v>
      </c>
      <c r="H219" s="2">
        <v>151</v>
      </c>
      <c r="I219" s="2">
        <v>168</v>
      </c>
      <c r="J219" s="2">
        <v>159</v>
      </c>
      <c r="K219" s="2">
        <v>161</v>
      </c>
      <c r="L219" s="2">
        <v>159</v>
      </c>
      <c r="M219" s="2">
        <v>157</v>
      </c>
      <c r="N219" s="2">
        <v>164</v>
      </c>
      <c r="O219" s="2">
        <v>165</v>
      </c>
      <c r="P219" s="2">
        <v>167</v>
      </c>
      <c r="Q219" s="2">
        <v>155</v>
      </c>
      <c r="R219" s="2">
        <v>160</v>
      </c>
      <c r="S219" s="2">
        <v>169</v>
      </c>
      <c r="T219" s="2">
        <v>162</v>
      </c>
      <c r="X219" s="56" t="s">
        <v>1186</v>
      </c>
      <c r="Y219" s="56" t="s">
        <v>90</v>
      </c>
      <c r="Z219" s="56" t="s">
        <v>3</v>
      </c>
      <c r="AA219" s="2">
        <v>6334</v>
      </c>
      <c r="AB219" s="2">
        <v>5851</v>
      </c>
      <c r="AC219" s="2">
        <v>5407</v>
      </c>
      <c r="AD219" s="2">
        <v>5361</v>
      </c>
      <c r="AE219" s="2">
        <v>5617</v>
      </c>
      <c r="AF219" s="2">
        <v>5677</v>
      </c>
      <c r="AG219" s="2">
        <v>5752</v>
      </c>
      <c r="AH219" s="2">
        <v>5279</v>
      </c>
      <c r="AI219" s="2">
        <v>4790</v>
      </c>
      <c r="AJ219" s="2">
        <v>4684</v>
      </c>
      <c r="AK219" s="2">
        <v>4815</v>
      </c>
      <c r="AL219" s="2">
        <v>4771</v>
      </c>
      <c r="AM219" s="2">
        <v>4639</v>
      </c>
      <c r="AN219" s="2">
        <v>4737</v>
      </c>
      <c r="AO219" s="2">
        <v>4788</v>
      </c>
      <c r="AP219" s="2">
        <v>4977</v>
      </c>
      <c r="AQ219" s="2">
        <v>5038</v>
      </c>
    </row>
    <row r="220" spans="1:43">
      <c r="A220" s="56" t="s">
        <v>1187</v>
      </c>
      <c r="B220" s="56" t="s">
        <v>207</v>
      </c>
      <c r="C220" s="56" t="s">
        <v>3</v>
      </c>
      <c r="D220" s="2">
        <v>65</v>
      </c>
      <c r="E220" s="2">
        <v>58</v>
      </c>
      <c r="F220" s="2">
        <v>55</v>
      </c>
      <c r="G220" s="2">
        <v>56</v>
      </c>
      <c r="H220" s="2">
        <v>57</v>
      </c>
      <c r="I220" s="2">
        <v>58</v>
      </c>
      <c r="J220" s="2">
        <v>55</v>
      </c>
      <c r="K220" s="2">
        <v>45</v>
      </c>
      <c r="L220" s="2">
        <v>44</v>
      </c>
      <c r="M220" s="2">
        <v>50</v>
      </c>
      <c r="N220" s="2">
        <v>63</v>
      </c>
      <c r="O220" s="2">
        <v>66</v>
      </c>
      <c r="P220" s="2">
        <v>61</v>
      </c>
      <c r="Q220" s="2">
        <v>58</v>
      </c>
      <c r="R220" s="2">
        <v>52</v>
      </c>
      <c r="S220" s="2">
        <v>52</v>
      </c>
      <c r="T220" s="2">
        <v>61</v>
      </c>
      <c r="X220" s="56" t="s">
        <v>1187</v>
      </c>
      <c r="Y220" s="56" t="s">
        <v>207</v>
      </c>
      <c r="Z220" s="56" t="s">
        <v>3</v>
      </c>
      <c r="AA220" s="2">
        <v>1716</v>
      </c>
      <c r="AB220" s="2">
        <v>1600</v>
      </c>
      <c r="AC220" s="2">
        <v>1563</v>
      </c>
      <c r="AD220" s="2">
        <v>1574</v>
      </c>
      <c r="AE220" s="2">
        <v>1542</v>
      </c>
      <c r="AF220" s="2">
        <v>1579</v>
      </c>
      <c r="AG220" s="2">
        <v>1561</v>
      </c>
      <c r="AH220" s="2">
        <v>1592</v>
      </c>
      <c r="AI220" s="2">
        <v>1540</v>
      </c>
      <c r="AJ220" s="2">
        <v>1456</v>
      </c>
      <c r="AK220" s="2">
        <v>1462</v>
      </c>
      <c r="AL220" s="2">
        <v>1433</v>
      </c>
      <c r="AM220" s="2">
        <v>1245</v>
      </c>
      <c r="AN220" s="2">
        <v>1390</v>
      </c>
      <c r="AO220" s="2">
        <v>1373</v>
      </c>
      <c r="AP220" s="2">
        <v>1347</v>
      </c>
      <c r="AQ220" s="2">
        <v>1282</v>
      </c>
    </row>
    <row r="221" spans="1:43">
      <c r="A221" s="56" t="s">
        <v>1188</v>
      </c>
      <c r="B221" s="56" t="s">
        <v>912</v>
      </c>
      <c r="C221" s="56" t="s">
        <v>3</v>
      </c>
      <c r="D221" s="2">
        <v>0</v>
      </c>
      <c r="E221" s="2">
        <v>0</v>
      </c>
      <c r="F221" s="2">
        <v>0</v>
      </c>
      <c r="G221" s="2">
        <v>0</v>
      </c>
      <c r="H221" s="2">
        <v>0</v>
      </c>
      <c r="I221" s="2">
        <v>0</v>
      </c>
      <c r="J221" s="2">
        <v>0</v>
      </c>
      <c r="K221" s="2">
        <v>0</v>
      </c>
      <c r="L221" s="2">
        <v>0</v>
      </c>
      <c r="M221" s="2">
        <v>0</v>
      </c>
      <c r="N221" s="2">
        <v>0</v>
      </c>
      <c r="O221" s="2">
        <v>0</v>
      </c>
      <c r="P221" s="2">
        <v>0</v>
      </c>
      <c r="Q221" s="2">
        <v>0</v>
      </c>
      <c r="R221" s="2">
        <v>0</v>
      </c>
      <c r="S221" s="2">
        <v>0</v>
      </c>
      <c r="T221" s="2">
        <v>0</v>
      </c>
      <c r="X221" s="56" t="s">
        <v>1188</v>
      </c>
      <c r="Y221" s="56" t="s">
        <v>912</v>
      </c>
      <c r="Z221" s="56" t="s">
        <v>3</v>
      </c>
      <c r="AA221" s="2">
        <v>43</v>
      </c>
      <c r="AB221" s="2">
        <v>43</v>
      </c>
      <c r="AC221" s="2">
        <v>48</v>
      </c>
      <c r="AD221" s="2">
        <v>52</v>
      </c>
      <c r="AE221" s="2">
        <v>59</v>
      </c>
      <c r="AF221" s="2">
        <v>61</v>
      </c>
      <c r="AG221" s="2">
        <v>58</v>
      </c>
      <c r="AH221" s="2">
        <v>55</v>
      </c>
      <c r="AI221" s="2">
        <v>55</v>
      </c>
      <c r="AJ221" s="2">
        <v>55</v>
      </c>
      <c r="AK221" s="2">
        <v>57</v>
      </c>
      <c r="AL221" s="2">
        <v>56</v>
      </c>
      <c r="AM221" s="2">
        <v>59</v>
      </c>
      <c r="AN221" s="2">
        <v>58</v>
      </c>
      <c r="AO221" s="2">
        <v>60</v>
      </c>
      <c r="AP221" s="2">
        <v>60</v>
      </c>
      <c r="AQ221" s="2">
        <v>62</v>
      </c>
    </row>
    <row r="222" spans="1:43">
      <c r="A222" s="56" t="s">
        <v>1189</v>
      </c>
      <c r="B222" s="56" t="s">
        <v>913</v>
      </c>
      <c r="C222" s="56" t="s">
        <v>3</v>
      </c>
      <c r="D222" s="2">
        <v>0</v>
      </c>
      <c r="E222" s="2">
        <v>0</v>
      </c>
      <c r="F222" s="2">
        <v>0</v>
      </c>
      <c r="G222" s="2">
        <v>0</v>
      </c>
      <c r="H222" s="2">
        <v>0</v>
      </c>
      <c r="I222" s="2">
        <v>0</v>
      </c>
      <c r="J222" s="2">
        <v>0</v>
      </c>
      <c r="K222" s="2">
        <v>0</v>
      </c>
      <c r="L222" s="2">
        <v>0</v>
      </c>
      <c r="M222" s="2">
        <v>0</v>
      </c>
      <c r="N222" s="2">
        <v>0</v>
      </c>
      <c r="O222" s="2">
        <v>0</v>
      </c>
      <c r="P222" s="2">
        <v>0</v>
      </c>
      <c r="Q222" s="2">
        <v>0</v>
      </c>
      <c r="R222" s="2">
        <v>0</v>
      </c>
      <c r="S222" s="2">
        <v>0</v>
      </c>
      <c r="T222" s="2">
        <v>0</v>
      </c>
      <c r="X222" s="56" t="s">
        <v>1189</v>
      </c>
      <c r="Y222" s="56" t="s">
        <v>913</v>
      </c>
      <c r="Z222" s="56" t="s">
        <v>3</v>
      </c>
      <c r="AA222" s="2">
        <v>266</v>
      </c>
      <c r="AB222" s="2">
        <v>277</v>
      </c>
      <c r="AC222" s="2">
        <v>329</v>
      </c>
      <c r="AD222" s="2">
        <v>336</v>
      </c>
      <c r="AE222" s="2">
        <v>347</v>
      </c>
      <c r="AF222" s="2">
        <v>357</v>
      </c>
      <c r="AG222" s="2">
        <v>326</v>
      </c>
      <c r="AH222" s="2">
        <v>296</v>
      </c>
      <c r="AI222" s="2">
        <v>293</v>
      </c>
      <c r="AJ222" s="2">
        <v>290</v>
      </c>
      <c r="AK222" s="2">
        <v>297</v>
      </c>
      <c r="AL222" s="2">
        <v>321</v>
      </c>
      <c r="AM222" s="2">
        <v>308</v>
      </c>
      <c r="AN222" s="2">
        <v>315</v>
      </c>
      <c r="AO222" s="2">
        <v>309</v>
      </c>
      <c r="AP222" s="2">
        <v>357</v>
      </c>
      <c r="AQ222" s="2">
        <v>388</v>
      </c>
    </row>
    <row r="223" spans="1:43">
      <c r="A223" s="56" t="s">
        <v>1190</v>
      </c>
      <c r="B223" s="56" t="s">
        <v>914</v>
      </c>
      <c r="C223" s="56" t="s">
        <v>3</v>
      </c>
      <c r="D223" s="2">
        <v>0</v>
      </c>
      <c r="E223" s="2">
        <v>0</v>
      </c>
      <c r="F223" s="2">
        <v>0</v>
      </c>
      <c r="G223" s="2">
        <v>0</v>
      </c>
      <c r="H223" s="2">
        <v>0</v>
      </c>
      <c r="I223" s="2">
        <v>0</v>
      </c>
      <c r="J223" s="2">
        <v>0</v>
      </c>
      <c r="K223" s="2">
        <v>0</v>
      </c>
      <c r="L223" s="2">
        <v>0</v>
      </c>
      <c r="M223" s="2">
        <v>0</v>
      </c>
      <c r="N223" s="2">
        <v>0</v>
      </c>
      <c r="O223" s="2">
        <v>0</v>
      </c>
      <c r="P223" s="2">
        <v>0</v>
      </c>
      <c r="Q223" s="2">
        <v>0</v>
      </c>
      <c r="R223" s="2">
        <v>0</v>
      </c>
      <c r="S223" s="2">
        <v>0</v>
      </c>
      <c r="T223" s="2">
        <v>0</v>
      </c>
      <c r="X223" s="56" t="s">
        <v>1190</v>
      </c>
      <c r="Y223" s="56" t="s">
        <v>914</v>
      </c>
      <c r="Z223" s="56" t="s">
        <v>3</v>
      </c>
      <c r="AA223" s="2">
        <v>100</v>
      </c>
      <c r="AB223" s="2">
        <v>93</v>
      </c>
      <c r="AC223" s="2">
        <v>102</v>
      </c>
      <c r="AD223" s="2">
        <v>106</v>
      </c>
      <c r="AE223" s="2">
        <v>107</v>
      </c>
      <c r="AF223" s="2">
        <v>102</v>
      </c>
      <c r="AG223" s="2">
        <v>95</v>
      </c>
      <c r="AH223" s="2">
        <v>90</v>
      </c>
      <c r="AI223" s="2">
        <v>95</v>
      </c>
      <c r="AJ223" s="2">
        <v>97</v>
      </c>
      <c r="AK223" s="2">
        <v>95</v>
      </c>
      <c r="AL223" s="2">
        <v>92</v>
      </c>
      <c r="AM223" s="2">
        <v>97</v>
      </c>
      <c r="AN223" s="2">
        <v>106</v>
      </c>
      <c r="AO223" s="2">
        <v>116</v>
      </c>
      <c r="AP223" s="2">
        <v>144</v>
      </c>
      <c r="AQ223" s="2">
        <v>161</v>
      </c>
    </row>
    <row r="224" spans="1:43">
      <c r="A224" s="56" t="s">
        <v>1191</v>
      </c>
      <c r="B224" s="56" t="s">
        <v>65</v>
      </c>
      <c r="C224" s="56" t="s">
        <v>3</v>
      </c>
      <c r="D224" s="2">
        <v>0</v>
      </c>
      <c r="E224" s="2">
        <v>0</v>
      </c>
      <c r="F224" s="2">
        <v>0</v>
      </c>
      <c r="G224" s="2">
        <v>0</v>
      </c>
      <c r="H224" s="2">
        <v>0</v>
      </c>
      <c r="I224" s="2">
        <v>0</v>
      </c>
      <c r="J224" s="2">
        <v>0</v>
      </c>
      <c r="K224" s="2">
        <v>0</v>
      </c>
      <c r="L224" s="2">
        <v>3</v>
      </c>
      <c r="M224" s="2">
        <v>3</v>
      </c>
      <c r="N224" s="2">
        <v>0</v>
      </c>
      <c r="O224" s="2">
        <v>3</v>
      </c>
      <c r="P224" s="2">
        <v>3</v>
      </c>
      <c r="Q224" s="2">
        <v>3</v>
      </c>
      <c r="R224" s="2">
        <v>3</v>
      </c>
      <c r="S224" s="2">
        <v>3</v>
      </c>
      <c r="T224" s="2">
        <v>4</v>
      </c>
      <c r="X224" s="56" t="s">
        <v>1191</v>
      </c>
      <c r="Y224" s="56" t="s">
        <v>65</v>
      </c>
      <c r="Z224" s="56" t="s">
        <v>3</v>
      </c>
      <c r="AA224" s="2">
        <v>2279</v>
      </c>
      <c r="AB224" s="2">
        <v>2462</v>
      </c>
      <c r="AC224" s="2">
        <v>2611</v>
      </c>
      <c r="AD224" s="2">
        <v>2885</v>
      </c>
      <c r="AE224" s="2">
        <v>2903</v>
      </c>
      <c r="AF224" s="2">
        <v>2864</v>
      </c>
      <c r="AG224" s="2">
        <v>2766</v>
      </c>
      <c r="AH224" s="2">
        <v>2783</v>
      </c>
      <c r="AI224" s="2">
        <v>2808</v>
      </c>
      <c r="AJ224" s="2">
        <v>2805</v>
      </c>
      <c r="AK224" s="2">
        <v>2797</v>
      </c>
      <c r="AL224" s="2">
        <v>2900</v>
      </c>
      <c r="AM224" s="2">
        <v>3115</v>
      </c>
      <c r="AN224" s="2">
        <v>3294</v>
      </c>
      <c r="AO224" s="2">
        <v>3501</v>
      </c>
      <c r="AP224" s="2">
        <v>3870</v>
      </c>
      <c r="AQ224" s="2">
        <v>4505</v>
      </c>
    </row>
    <row r="225" spans="1:43">
      <c r="A225" s="56" t="s">
        <v>1192</v>
      </c>
      <c r="B225" s="56" t="s">
        <v>621</v>
      </c>
      <c r="C225" s="56" t="s">
        <v>3</v>
      </c>
      <c r="D225" s="2">
        <v>13</v>
      </c>
      <c r="E225" s="2">
        <v>10</v>
      </c>
      <c r="F225" s="2">
        <v>9</v>
      </c>
      <c r="G225" s="2">
        <v>11</v>
      </c>
      <c r="H225" s="2">
        <v>11</v>
      </c>
      <c r="I225" s="2">
        <v>3</v>
      </c>
      <c r="J225" s="2">
        <v>0</v>
      </c>
      <c r="K225" s="2">
        <v>0</v>
      </c>
      <c r="L225" s="2">
        <v>0</v>
      </c>
      <c r="M225" s="2">
        <v>0</v>
      </c>
      <c r="N225" s="2">
        <v>0</v>
      </c>
      <c r="O225" s="2">
        <v>0</v>
      </c>
      <c r="P225" s="2">
        <v>3</v>
      </c>
      <c r="Q225" s="2">
        <v>0</v>
      </c>
      <c r="R225" s="2">
        <v>0</v>
      </c>
      <c r="S225" s="2">
        <v>0</v>
      </c>
      <c r="T225" s="2">
        <v>0</v>
      </c>
      <c r="X225" s="56" t="s">
        <v>1192</v>
      </c>
      <c r="Y225" s="56" t="s">
        <v>621</v>
      </c>
      <c r="Z225" s="56" t="s">
        <v>3</v>
      </c>
      <c r="AA225" s="2">
        <v>246</v>
      </c>
      <c r="AB225" s="2">
        <v>214</v>
      </c>
      <c r="AC225" s="2">
        <v>212</v>
      </c>
      <c r="AD225" s="2">
        <v>236</v>
      </c>
      <c r="AE225" s="2">
        <v>264</v>
      </c>
      <c r="AF225" s="2">
        <v>249</v>
      </c>
      <c r="AG225" s="2">
        <v>186</v>
      </c>
      <c r="AH225" s="2">
        <v>181</v>
      </c>
      <c r="AI225" s="2">
        <v>187</v>
      </c>
      <c r="AJ225" s="2">
        <v>170</v>
      </c>
      <c r="AK225" s="2">
        <v>165</v>
      </c>
      <c r="AL225" s="2">
        <v>146</v>
      </c>
      <c r="AM225" s="2">
        <v>136</v>
      </c>
      <c r="AN225" s="2">
        <v>140</v>
      </c>
      <c r="AO225" s="2">
        <v>142</v>
      </c>
      <c r="AP225" s="2">
        <v>149</v>
      </c>
      <c r="AQ225" s="2">
        <v>145</v>
      </c>
    </row>
    <row r="226" spans="1:43">
      <c r="A226" s="56" t="s">
        <v>1193</v>
      </c>
      <c r="B226" s="56" t="s">
        <v>171</v>
      </c>
      <c r="C226" s="56" t="s">
        <v>3</v>
      </c>
      <c r="D226" s="2">
        <v>124</v>
      </c>
      <c r="E226" s="2">
        <v>100</v>
      </c>
      <c r="F226" s="2">
        <v>86</v>
      </c>
      <c r="G226" s="2">
        <v>86</v>
      </c>
      <c r="H226" s="2">
        <v>78</v>
      </c>
      <c r="I226" s="2">
        <v>83</v>
      </c>
      <c r="J226" s="2">
        <v>96</v>
      </c>
      <c r="K226" s="2">
        <v>107</v>
      </c>
      <c r="L226" s="2">
        <v>105</v>
      </c>
      <c r="M226" s="2">
        <v>56</v>
      </c>
      <c r="N226" s="2">
        <v>62</v>
      </c>
      <c r="O226" s="2">
        <v>56</v>
      </c>
      <c r="P226" s="2">
        <v>59</v>
      </c>
      <c r="Q226" s="2">
        <v>55</v>
      </c>
      <c r="R226" s="2">
        <v>48</v>
      </c>
      <c r="S226" s="2">
        <v>54</v>
      </c>
      <c r="T226" s="2">
        <v>55</v>
      </c>
      <c r="X226" s="56" t="s">
        <v>1193</v>
      </c>
      <c r="Y226" s="56" t="s">
        <v>171</v>
      </c>
      <c r="Z226" s="56" t="s">
        <v>3</v>
      </c>
      <c r="AA226" s="2">
        <v>1957</v>
      </c>
      <c r="AB226" s="2">
        <v>1876</v>
      </c>
      <c r="AC226" s="2">
        <v>1857</v>
      </c>
      <c r="AD226" s="2">
        <v>1859</v>
      </c>
      <c r="AE226" s="2">
        <v>1873</v>
      </c>
      <c r="AF226" s="2">
        <v>1830</v>
      </c>
      <c r="AG226" s="2">
        <v>1998</v>
      </c>
      <c r="AH226" s="2">
        <v>1506</v>
      </c>
      <c r="AI226" s="2">
        <v>1376</v>
      </c>
      <c r="AJ226" s="2">
        <v>1343</v>
      </c>
      <c r="AK226" s="2">
        <v>1429</v>
      </c>
      <c r="AL226" s="2">
        <v>1452</v>
      </c>
      <c r="AM226" s="2">
        <v>1439</v>
      </c>
      <c r="AN226" s="2">
        <v>1468</v>
      </c>
      <c r="AO226" s="2">
        <v>1413</v>
      </c>
      <c r="AP226" s="2">
        <v>1411</v>
      </c>
      <c r="AQ226" s="2">
        <v>1324</v>
      </c>
    </row>
    <row r="227" spans="1:43">
      <c r="A227" s="56" t="s">
        <v>1194</v>
      </c>
      <c r="B227" s="56" t="s">
        <v>101</v>
      </c>
      <c r="C227" s="56" t="s">
        <v>3</v>
      </c>
      <c r="D227" s="2">
        <v>546</v>
      </c>
      <c r="E227" s="2">
        <v>479</v>
      </c>
      <c r="F227" s="2">
        <v>429</v>
      </c>
      <c r="G227" s="2">
        <v>519</v>
      </c>
      <c r="H227" s="2">
        <v>548</v>
      </c>
      <c r="I227" s="2">
        <v>549</v>
      </c>
      <c r="J227" s="2">
        <v>431</v>
      </c>
      <c r="K227" s="2">
        <v>331</v>
      </c>
      <c r="L227" s="2">
        <v>372</v>
      </c>
      <c r="M227" s="2">
        <v>346</v>
      </c>
      <c r="N227" s="2">
        <v>376</v>
      </c>
      <c r="O227" s="2">
        <v>415</v>
      </c>
      <c r="P227" s="2">
        <v>398</v>
      </c>
      <c r="Q227" s="2">
        <v>395</v>
      </c>
      <c r="R227" s="2">
        <v>420</v>
      </c>
      <c r="S227" s="2">
        <v>403</v>
      </c>
      <c r="T227" s="2">
        <v>414</v>
      </c>
      <c r="X227" s="56" t="s">
        <v>1194</v>
      </c>
      <c r="Y227" s="56" t="s">
        <v>101</v>
      </c>
      <c r="Z227" s="56" t="s">
        <v>3</v>
      </c>
      <c r="AA227" s="2">
        <v>5648</v>
      </c>
      <c r="AB227" s="2">
        <v>5350</v>
      </c>
      <c r="AC227" s="2">
        <v>5228</v>
      </c>
      <c r="AD227" s="2">
        <v>5427</v>
      </c>
      <c r="AE227" s="2">
        <v>5774</v>
      </c>
      <c r="AF227" s="2">
        <v>5948</v>
      </c>
      <c r="AG227" s="2">
        <v>5947</v>
      </c>
      <c r="AH227" s="2">
        <v>5097</v>
      </c>
      <c r="AI227" s="2">
        <v>4806</v>
      </c>
      <c r="AJ227" s="2">
        <v>4875</v>
      </c>
      <c r="AK227" s="2">
        <v>5220</v>
      </c>
      <c r="AL227" s="2">
        <v>5569</v>
      </c>
      <c r="AM227" s="2">
        <v>5333</v>
      </c>
      <c r="AN227" s="2">
        <v>5473</v>
      </c>
      <c r="AO227" s="2">
        <v>5530</v>
      </c>
      <c r="AP227" s="2">
        <v>5729</v>
      </c>
      <c r="AQ227" s="2">
        <v>6022</v>
      </c>
    </row>
    <row r="228" spans="1:43">
      <c r="A228" s="56" t="s">
        <v>1195</v>
      </c>
      <c r="B228" s="56" t="s">
        <v>672</v>
      </c>
      <c r="C228" s="56" t="s">
        <v>3</v>
      </c>
      <c r="D228" s="2">
        <v>0</v>
      </c>
      <c r="E228" s="2">
        <v>0</v>
      </c>
      <c r="F228" s="2">
        <v>0</v>
      </c>
      <c r="G228" s="2">
        <v>0</v>
      </c>
      <c r="H228" s="2">
        <v>0</v>
      </c>
      <c r="I228" s="2">
        <v>3</v>
      </c>
      <c r="J228" s="2">
        <v>0</v>
      </c>
      <c r="K228" s="2">
        <v>3</v>
      </c>
      <c r="L228" s="2">
        <v>3</v>
      </c>
      <c r="M228" s="2">
        <v>3</v>
      </c>
      <c r="N228" s="2">
        <v>3</v>
      </c>
      <c r="O228" s="2">
        <v>3</v>
      </c>
      <c r="P228" s="2">
        <v>3</v>
      </c>
      <c r="Q228" s="2">
        <v>3</v>
      </c>
      <c r="R228" s="2">
        <v>0</v>
      </c>
      <c r="S228" s="2">
        <v>3</v>
      </c>
      <c r="T228" s="2">
        <v>0</v>
      </c>
      <c r="X228" s="56" t="s">
        <v>1195</v>
      </c>
      <c r="Y228" s="56" t="s">
        <v>672</v>
      </c>
      <c r="Z228" s="56" t="s">
        <v>3</v>
      </c>
      <c r="AA228" s="2">
        <v>116</v>
      </c>
      <c r="AB228" s="2">
        <v>113</v>
      </c>
      <c r="AC228" s="2">
        <v>101</v>
      </c>
      <c r="AD228" s="2">
        <v>95</v>
      </c>
      <c r="AE228" s="2">
        <v>93</v>
      </c>
      <c r="AF228" s="2">
        <v>87</v>
      </c>
      <c r="AG228" s="2">
        <v>86</v>
      </c>
      <c r="AH228" s="2">
        <v>91</v>
      </c>
      <c r="AI228" s="2">
        <v>86</v>
      </c>
      <c r="AJ228" s="2">
        <v>92</v>
      </c>
      <c r="AK228" s="2">
        <v>81</v>
      </c>
      <c r="AL228" s="2">
        <v>67</v>
      </c>
      <c r="AM228" s="2">
        <v>66</v>
      </c>
      <c r="AN228" s="2">
        <v>69</v>
      </c>
      <c r="AO228" s="2">
        <v>70</v>
      </c>
      <c r="AP228" s="2">
        <v>45</v>
      </c>
      <c r="AQ228" s="2">
        <v>37</v>
      </c>
    </row>
    <row r="229" spans="1:43">
      <c r="A229" s="56" t="s">
        <v>1196</v>
      </c>
      <c r="B229" s="56" t="s">
        <v>431</v>
      </c>
      <c r="C229" s="56" t="s">
        <v>3</v>
      </c>
      <c r="D229" s="2">
        <v>0</v>
      </c>
      <c r="E229" s="2">
        <v>0</v>
      </c>
      <c r="F229" s="2">
        <v>3</v>
      </c>
      <c r="G229" s="2">
        <v>9</v>
      </c>
      <c r="H229" s="2">
        <v>7</v>
      </c>
      <c r="I229" s="2">
        <v>6</v>
      </c>
      <c r="J229" s="2">
        <v>7</v>
      </c>
      <c r="K229" s="2">
        <v>7</v>
      </c>
      <c r="L229" s="2">
        <v>8</v>
      </c>
      <c r="M229" s="2">
        <v>9</v>
      </c>
      <c r="N229" s="2">
        <v>7</v>
      </c>
      <c r="O229" s="2">
        <v>6</v>
      </c>
      <c r="P229" s="2">
        <v>0</v>
      </c>
      <c r="Q229" s="2">
        <v>3</v>
      </c>
      <c r="R229" s="2">
        <v>3</v>
      </c>
      <c r="S229" s="2">
        <v>0</v>
      </c>
      <c r="T229" s="2">
        <v>0</v>
      </c>
      <c r="X229" s="56" t="s">
        <v>1196</v>
      </c>
      <c r="Y229" s="56" t="s">
        <v>431</v>
      </c>
      <c r="Z229" s="56" t="s">
        <v>3</v>
      </c>
      <c r="AA229" s="2">
        <v>1091</v>
      </c>
      <c r="AB229" s="2">
        <v>891</v>
      </c>
      <c r="AC229" s="2">
        <v>802</v>
      </c>
      <c r="AD229" s="2">
        <v>851</v>
      </c>
      <c r="AE229" s="2">
        <v>892</v>
      </c>
      <c r="AF229" s="2">
        <v>785</v>
      </c>
      <c r="AG229" s="2">
        <v>865</v>
      </c>
      <c r="AH229" s="2">
        <v>770</v>
      </c>
      <c r="AI229" s="2">
        <v>807</v>
      </c>
      <c r="AJ229" s="2">
        <v>594</v>
      </c>
      <c r="AK229" s="2">
        <v>618</v>
      </c>
      <c r="AL229" s="2">
        <v>619</v>
      </c>
      <c r="AM229" s="2">
        <v>586</v>
      </c>
      <c r="AN229" s="2">
        <v>565</v>
      </c>
      <c r="AO229" s="2">
        <v>501</v>
      </c>
      <c r="AP229" s="2">
        <v>450</v>
      </c>
      <c r="AQ229" s="2">
        <v>440</v>
      </c>
    </row>
    <row r="230" spans="1:43">
      <c r="A230" s="56" t="s">
        <v>1197</v>
      </c>
      <c r="B230" s="56" t="s">
        <v>174</v>
      </c>
      <c r="C230" s="56" t="s">
        <v>3</v>
      </c>
      <c r="D230" s="2">
        <v>0</v>
      </c>
      <c r="E230" s="2">
        <v>0</v>
      </c>
      <c r="F230" s="2">
        <v>0</v>
      </c>
      <c r="G230" s="2">
        <v>0</v>
      </c>
      <c r="H230" s="2">
        <v>0</v>
      </c>
      <c r="I230" s="2">
        <v>0</v>
      </c>
      <c r="J230" s="2">
        <v>0</v>
      </c>
      <c r="K230" s="2">
        <v>0</v>
      </c>
      <c r="L230" s="2">
        <v>0</v>
      </c>
      <c r="M230" s="2">
        <v>3</v>
      </c>
      <c r="N230" s="2">
        <v>0</v>
      </c>
      <c r="O230" s="2">
        <v>0</v>
      </c>
      <c r="P230" s="2">
        <v>0</v>
      </c>
      <c r="Q230" s="2">
        <v>0</v>
      </c>
      <c r="R230" s="2">
        <v>0</v>
      </c>
      <c r="S230" s="2">
        <v>0</v>
      </c>
      <c r="T230" s="2">
        <v>0</v>
      </c>
      <c r="X230" s="56" t="s">
        <v>1197</v>
      </c>
      <c r="Y230" s="56" t="s">
        <v>174</v>
      </c>
      <c r="Z230" s="56" t="s">
        <v>3</v>
      </c>
      <c r="AA230" s="2">
        <v>174</v>
      </c>
      <c r="AB230" s="2">
        <v>139</v>
      </c>
      <c r="AC230" s="2">
        <v>137</v>
      </c>
      <c r="AD230" s="2">
        <v>130</v>
      </c>
      <c r="AE230" s="2">
        <v>220</v>
      </c>
      <c r="AF230" s="2">
        <v>222</v>
      </c>
      <c r="AG230" s="2">
        <v>212</v>
      </c>
      <c r="AH230" s="2">
        <v>169</v>
      </c>
      <c r="AI230" s="2">
        <v>168</v>
      </c>
      <c r="AJ230" s="2">
        <v>182</v>
      </c>
      <c r="AK230" s="2">
        <v>182</v>
      </c>
      <c r="AL230" s="2">
        <v>185</v>
      </c>
      <c r="AM230" s="2">
        <v>179</v>
      </c>
      <c r="AN230" s="2">
        <v>182</v>
      </c>
      <c r="AO230" s="2">
        <v>130</v>
      </c>
      <c r="AP230" s="2">
        <v>124</v>
      </c>
      <c r="AQ230" s="2">
        <v>107</v>
      </c>
    </row>
    <row r="231" spans="1:43">
      <c r="A231" s="56" t="s">
        <v>1198</v>
      </c>
      <c r="B231" s="56" t="s">
        <v>915</v>
      </c>
      <c r="C231" s="56" t="s">
        <v>3</v>
      </c>
      <c r="D231" s="2">
        <v>0</v>
      </c>
      <c r="E231" s="2">
        <v>0</v>
      </c>
      <c r="F231" s="2">
        <v>0</v>
      </c>
      <c r="G231" s="2">
        <v>0</v>
      </c>
      <c r="H231" s="2">
        <v>0</v>
      </c>
      <c r="I231" s="2">
        <v>0</v>
      </c>
      <c r="J231" s="2">
        <v>0</v>
      </c>
      <c r="K231" s="2">
        <v>0</v>
      </c>
      <c r="L231" s="2">
        <v>0</v>
      </c>
      <c r="M231" s="2">
        <v>0</v>
      </c>
      <c r="N231" s="2">
        <v>0</v>
      </c>
      <c r="O231" s="2">
        <v>0</v>
      </c>
      <c r="P231" s="2">
        <v>0</v>
      </c>
      <c r="Q231" s="2">
        <v>0</v>
      </c>
      <c r="R231" s="2">
        <v>0</v>
      </c>
      <c r="S231" s="2">
        <v>0</v>
      </c>
      <c r="T231" s="2">
        <v>0</v>
      </c>
      <c r="X231" s="56" t="s">
        <v>1198</v>
      </c>
      <c r="Y231" s="56" t="s">
        <v>915</v>
      </c>
      <c r="Z231" s="56" t="s">
        <v>3</v>
      </c>
      <c r="AA231" s="2">
        <v>77</v>
      </c>
      <c r="AB231" s="2">
        <v>83</v>
      </c>
      <c r="AC231" s="2">
        <v>73</v>
      </c>
      <c r="AD231" s="2">
        <v>85</v>
      </c>
      <c r="AE231" s="2">
        <v>82</v>
      </c>
      <c r="AF231" s="2">
        <v>87</v>
      </c>
      <c r="AG231" s="2">
        <v>100</v>
      </c>
      <c r="AH231" s="2">
        <v>45</v>
      </c>
      <c r="AI231" s="2">
        <v>3</v>
      </c>
      <c r="AJ231" s="2">
        <v>3</v>
      </c>
      <c r="AK231" s="2">
        <v>3</v>
      </c>
      <c r="AL231" s="2">
        <v>11</v>
      </c>
      <c r="AM231" s="2">
        <v>9</v>
      </c>
      <c r="AN231" s="2">
        <v>6</v>
      </c>
      <c r="AO231" s="2">
        <v>7</v>
      </c>
      <c r="AP231" s="2">
        <v>12</v>
      </c>
      <c r="AQ231" s="2">
        <v>13</v>
      </c>
    </row>
    <row r="232" spans="1:43">
      <c r="A232" s="56" t="s">
        <v>1199</v>
      </c>
      <c r="B232" s="56" t="s">
        <v>916</v>
      </c>
      <c r="C232" s="56" t="s">
        <v>3</v>
      </c>
      <c r="D232" s="2">
        <v>0</v>
      </c>
      <c r="E232" s="2">
        <v>0</v>
      </c>
      <c r="F232" s="2">
        <v>0</v>
      </c>
      <c r="G232" s="2">
        <v>0</v>
      </c>
      <c r="H232" s="2">
        <v>0</v>
      </c>
      <c r="I232" s="2">
        <v>0</v>
      </c>
      <c r="J232" s="2">
        <v>0</v>
      </c>
      <c r="K232" s="2">
        <v>0</v>
      </c>
      <c r="L232" s="2">
        <v>0</v>
      </c>
      <c r="M232" s="2">
        <v>0</v>
      </c>
      <c r="N232" s="2">
        <v>0</v>
      </c>
      <c r="O232" s="2">
        <v>0</v>
      </c>
      <c r="P232" s="2">
        <v>0</v>
      </c>
      <c r="Q232" s="2">
        <v>0</v>
      </c>
      <c r="R232" s="2">
        <v>0</v>
      </c>
      <c r="S232" s="2">
        <v>0</v>
      </c>
      <c r="T232" s="2">
        <v>0</v>
      </c>
      <c r="X232" s="56" t="s">
        <v>1199</v>
      </c>
      <c r="Y232" s="56" t="s">
        <v>916</v>
      </c>
      <c r="Z232" s="56" t="s">
        <v>3</v>
      </c>
      <c r="AA232" s="2">
        <v>98</v>
      </c>
      <c r="AB232" s="2">
        <v>83</v>
      </c>
      <c r="AC232" s="2">
        <v>77</v>
      </c>
      <c r="AD232" s="2">
        <v>83</v>
      </c>
      <c r="AE232" s="2">
        <v>63</v>
      </c>
      <c r="AF232" s="2">
        <v>58</v>
      </c>
      <c r="AG232" s="2">
        <v>57</v>
      </c>
      <c r="AH232" s="2">
        <v>0</v>
      </c>
      <c r="AI232" s="2">
        <v>0</v>
      </c>
      <c r="AJ232" s="2">
        <v>0</v>
      </c>
      <c r="AK232" s="2">
        <v>0</v>
      </c>
      <c r="AL232" s="2">
        <v>0</v>
      </c>
      <c r="AM232" s="2">
        <v>0</v>
      </c>
      <c r="AN232" s="2">
        <v>0</v>
      </c>
      <c r="AO232" s="2">
        <v>0</v>
      </c>
      <c r="AP232" s="2">
        <v>0</v>
      </c>
      <c r="AQ232" s="2">
        <v>0</v>
      </c>
    </row>
    <row r="233" spans="1:43">
      <c r="A233" s="56" t="s">
        <v>1200</v>
      </c>
      <c r="B233" s="56" t="s">
        <v>186</v>
      </c>
      <c r="C233" s="56" t="s">
        <v>3</v>
      </c>
      <c r="D233" s="2">
        <v>43</v>
      </c>
      <c r="E233" s="2">
        <v>35</v>
      </c>
      <c r="F233" s="2">
        <v>36</v>
      </c>
      <c r="G233" s="2">
        <v>37</v>
      </c>
      <c r="H233" s="2">
        <v>38</v>
      </c>
      <c r="I233" s="2">
        <v>38</v>
      </c>
      <c r="J233" s="2">
        <v>41</v>
      </c>
      <c r="K233" s="2">
        <v>34</v>
      </c>
      <c r="L233" s="2">
        <v>34</v>
      </c>
      <c r="M233" s="2">
        <v>27</v>
      </c>
      <c r="N233" s="2">
        <v>30</v>
      </c>
      <c r="O233" s="2">
        <v>12</v>
      </c>
      <c r="P233" s="2">
        <v>29</v>
      </c>
      <c r="Q233" s="2">
        <v>29</v>
      </c>
      <c r="R233" s="2">
        <v>29</v>
      </c>
      <c r="S233" s="2">
        <v>32</v>
      </c>
      <c r="T233" s="2">
        <v>31</v>
      </c>
      <c r="X233" s="56" t="s">
        <v>1200</v>
      </c>
      <c r="Y233" s="56" t="s">
        <v>186</v>
      </c>
      <c r="Z233" s="56" t="s">
        <v>3</v>
      </c>
      <c r="AA233" s="2">
        <v>755</v>
      </c>
      <c r="AB233" s="2">
        <v>652</v>
      </c>
      <c r="AC233" s="2">
        <v>557</v>
      </c>
      <c r="AD233" s="2">
        <v>581</v>
      </c>
      <c r="AE233" s="2">
        <v>647</v>
      </c>
      <c r="AF233" s="2">
        <v>648</v>
      </c>
      <c r="AG233" s="2">
        <v>548</v>
      </c>
      <c r="AH233" s="2">
        <v>512</v>
      </c>
      <c r="AI233" s="2">
        <v>482</v>
      </c>
      <c r="AJ233" s="2">
        <v>413</v>
      </c>
      <c r="AK233" s="2">
        <v>426</v>
      </c>
      <c r="AL233" s="2">
        <v>382</v>
      </c>
      <c r="AM233" s="2">
        <v>403</v>
      </c>
      <c r="AN233" s="2">
        <v>423</v>
      </c>
      <c r="AO233" s="2">
        <v>453</v>
      </c>
      <c r="AP233" s="2">
        <v>462</v>
      </c>
      <c r="AQ233" s="2">
        <v>454</v>
      </c>
    </row>
    <row r="234" spans="1:43">
      <c r="A234" s="56" t="s">
        <v>1201</v>
      </c>
      <c r="B234" s="56" t="s">
        <v>917</v>
      </c>
      <c r="C234" s="56" t="s">
        <v>3</v>
      </c>
      <c r="D234" s="2">
        <v>0</v>
      </c>
      <c r="E234" s="2">
        <v>0</v>
      </c>
      <c r="F234" s="2">
        <v>0</v>
      </c>
      <c r="G234" s="2">
        <v>0</v>
      </c>
      <c r="H234" s="2">
        <v>0</v>
      </c>
      <c r="I234" s="2">
        <v>0</v>
      </c>
      <c r="J234" s="2">
        <v>0</v>
      </c>
      <c r="K234" s="2">
        <v>0</v>
      </c>
      <c r="L234" s="2">
        <v>0</v>
      </c>
      <c r="M234" s="2">
        <v>0</v>
      </c>
      <c r="N234" s="2">
        <v>0</v>
      </c>
      <c r="O234" s="2">
        <v>0</v>
      </c>
      <c r="P234" s="2">
        <v>0</v>
      </c>
      <c r="Q234" s="2">
        <v>0</v>
      </c>
      <c r="R234" s="2">
        <v>0</v>
      </c>
      <c r="S234" s="2">
        <v>0</v>
      </c>
      <c r="T234" s="2">
        <v>0</v>
      </c>
      <c r="X234" s="56" t="s">
        <v>1201</v>
      </c>
      <c r="Y234" s="56" t="s">
        <v>917</v>
      </c>
      <c r="Z234" s="56" t="s">
        <v>3</v>
      </c>
      <c r="AA234" s="2">
        <v>122</v>
      </c>
      <c r="AB234" s="2">
        <v>116</v>
      </c>
      <c r="AC234" s="2">
        <v>150</v>
      </c>
      <c r="AD234" s="2">
        <v>157</v>
      </c>
      <c r="AE234" s="2">
        <v>169</v>
      </c>
      <c r="AF234" s="2">
        <v>182</v>
      </c>
      <c r="AG234" s="2">
        <v>184</v>
      </c>
      <c r="AH234" s="2">
        <v>195</v>
      </c>
      <c r="AI234" s="2">
        <v>225</v>
      </c>
      <c r="AJ234" s="2">
        <v>190</v>
      </c>
      <c r="AK234" s="2">
        <v>232</v>
      </c>
      <c r="AL234" s="2">
        <v>218</v>
      </c>
      <c r="AM234" s="2">
        <v>160</v>
      </c>
      <c r="AN234" s="2">
        <v>157</v>
      </c>
      <c r="AO234" s="2">
        <v>150</v>
      </c>
      <c r="AP234" s="2">
        <v>142</v>
      </c>
      <c r="AQ234" s="2">
        <v>161</v>
      </c>
    </row>
    <row r="235" spans="1:43">
      <c r="A235" s="56" t="s">
        <v>1202</v>
      </c>
      <c r="B235" s="56" t="s">
        <v>149</v>
      </c>
      <c r="C235" s="56" t="s">
        <v>3</v>
      </c>
      <c r="D235" s="2">
        <v>119</v>
      </c>
      <c r="E235" s="2">
        <v>118</v>
      </c>
      <c r="F235" s="2">
        <v>77</v>
      </c>
      <c r="G235" s="2">
        <v>74</v>
      </c>
      <c r="H235" s="2">
        <v>84</v>
      </c>
      <c r="I235" s="2">
        <v>78</v>
      </c>
      <c r="J235" s="2">
        <v>76</v>
      </c>
      <c r="K235" s="2">
        <v>64</v>
      </c>
      <c r="L235" s="2">
        <v>64</v>
      </c>
      <c r="M235" s="2">
        <v>67</v>
      </c>
      <c r="N235" s="2">
        <v>68</v>
      </c>
      <c r="O235" s="2">
        <v>86</v>
      </c>
      <c r="P235" s="2">
        <v>65</v>
      </c>
      <c r="Q235" s="2">
        <v>61</v>
      </c>
      <c r="R235" s="2">
        <v>57</v>
      </c>
      <c r="S235" s="2">
        <v>55</v>
      </c>
      <c r="T235" s="2">
        <v>46</v>
      </c>
      <c r="X235" s="56" t="s">
        <v>1202</v>
      </c>
      <c r="Y235" s="56" t="s">
        <v>149</v>
      </c>
      <c r="Z235" s="56" t="s">
        <v>3</v>
      </c>
      <c r="AA235" s="2">
        <v>3709</v>
      </c>
      <c r="AB235" s="2">
        <v>3302</v>
      </c>
      <c r="AC235" s="2">
        <v>3302</v>
      </c>
      <c r="AD235" s="2">
        <v>3304</v>
      </c>
      <c r="AE235" s="2">
        <v>3276</v>
      </c>
      <c r="AF235" s="2">
        <v>3285</v>
      </c>
      <c r="AG235" s="2">
        <v>3307</v>
      </c>
      <c r="AH235" s="2">
        <v>2957</v>
      </c>
      <c r="AI235" s="2">
        <v>2789</v>
      </c>
      <c r="AJ235" s="2">
        <v>2814</v>
      </c>
      <c r="AK235" s="2">
        <v>2840</v>
      </c>
      <c r="AL235" s="2">
        <v>2900</v>
      </c>
      <c r="AM235" s="2">
        <v>2827</v>
      </c>
      <c r="AN235" s="2">
        <v>2766</v>
      </c>
      <c r="AO235" s="2">
        <v>2826</v>
      </c>
      <c r="AP235" s="2">
        <v>2872</v>
      </c>
      <c r="AQ235" s="2">
        <v>2877</v>
      </c>
    </row>
    <row r="236" spans="1:43">
      <c r="A236" s="56" t="s">
        <v>1203</v>
      </c>
      <c r="B236" s="56" t="s">
        <v>203</v>
      </c>
      <c r="C236" s="56" t="s">
        <v>3</v>
      </c>
      <c r="D236" s="2">
        <v>58</v>
      </c>
      <c r="E236" s="2">
        <v>52</v>
      </c>
      <c r="F236" s="2">
        <v>60</v>
      </c>
      <c r="G236" s="2">
        <v>73</v>
      </c>
      <c r="H236" s="2">
        <v>57</v>
      </c>
      <c r="I236" s="2">
        <v>31</v>
      </c>
      <c r="J236" s="2">
        <v>36</v>
      </c>
      <c r="K236" s="2">
        <v>17</v>
      </c>
      <c r="L236" s="2">
        <v>15</v>
      </c>
      <c r="M236" s="2">
        <v>17</v>
      </c>
      <c r="N236" s="2">
        <v>16</v>
      </c>
      <c r="O236" s="2">
        <v>20</v>
      </c>
      <c r="P236" s="2">
        <v>36</v>
      </c>
      <c r="Q236" s="2">
        <v>24</v>
      </c>
      <c r="R236" s="2">
        <v>22</v>
      </c>
      <c r="S236" s="2">
        <v>14</v>
      </c>
      <c r="T236" s="2">
        <v>12</v>
      </c>
      <c r="X236" s="56" t="s">
        <v>1203</v>
      </c>
      <c r="Y236" s="56" t="s">
        <v>203</v>
      </c>
      <c r="Z236" s="56" t="s">
        <v>3</v>
      </c>
      <c r="AA236" s="2">
        <v>812</v>
      </c>
      <c r="AB236" s="2">
        <v>674</v>
      </c>
      <c r="AC236" s="2">
        <v>679</v>
      </c>
      <c r="AD236" s="2">
        <v>569</v>
      </c>
      <c r="AE236" s="2">
        <v>517</v>
      </c>
      <c r="AF236" s="2">
        <v>469</v>
      </c>
      <c r="AG236" s="2">
        <v>498</v>
      </c>
      <c r="AH236" s="2">
        <v>554</v>
      </c>
      <c r="AI236" s="2">
        <v>589</v>
      </c>
      <c r="AJ236" s="2">
        <v>491</v>
      </c>
      <c r="AK236" s="2">
        <v>506</v>
      </c>
      <c r="AL236" s="2">
        <v>897</v>
      </c>
      <c r="AM236" s="2">
        <v>994</v>
      </c>
      <c r="AN236" s="2">
        <v>1092</v>
      </c>
      <c r="AO236" s="2">
        <v>1296</v>
      </c>
      <c r="AP236" s="2">
        <v>1212</v>
      </c>
      <c r="AQ236" s="2">
        <v>1078</v>
      </c>
    </row>
    <row r="237" spans="1:43">
      <c r="A237" s="56" t="s">
        <v>1204</v>
      </c>
      <c r="B237" s="56" t="s">
        <v>29</v>
      </c>
      <c r="C237" s="56" t="s">
        <v>3</v>
      </c>
      <c r="D237" s="2">
        <v>0</v>
      </c>
      <c r="E237" s="2">
        <v>0</v>
      </c>
      <c r="F237" s="2">
        <v>0</v>
      </c>
      <c r="G237" s="2">
        <v>0</v>
      </c>
      <c r="H237" s="2">
        <v>0</v>
      </c>
      <c r="I237" s="2">
        <v>0</v>
      </c>
      <c r="J237" s="2">
        <v>0</v>
      </c>
      <c r="K237" s="2">
        <v>0</v>
      </c>
      <c r="L237" s="2">
        <v>0</v>
      </c>
      <c r="M237" s="2">
        <v>0</v>
      </c>
      <c r="N237" s="2">
        <v>0</v>
      </c>
      <c r="O237" s="2">
        <v>0</v>
      </c>
      <c r="P237" s="2">
        <v>0</v>
      </c>
      <c r="Q237" s="2">
        <v>0</v>
      </c>
      <c r="R237" s="2">
        <v>0</v>
      </c>
      <c r="S237" s="2">
        <v>0</v>
      </c>
      <c r="T237" s="2">
        <v>0</v>
      </c>
      <c r="X237" s="56" t="s">
        <v>1204</v>
      </c>
      <c r="Y237" s="56" t="s">
        <v>29</v>
      </c>
      <c r="Z237" s="56" t="s">
        <v>3</v>
      </c>
      <c r="AA237" s="2">
        <v>1439</v>
      </c>
      <c r="AB237" s="2">
        <v>1225</v>
      </c>
      <c r="AC237" s="2">
        <v>1193</v>
      </c>
      <c r="AD237" s="2">
        <v>1123</v>
      </c>
      <c r="AE237" s="2">
        <v>1075</v>
      </c>
      <c r="AF237" s="2">
        <v>1091</v>
      </c>
      <c r="AG237" s="2">
        <v>983</v>
      </c>
      <c r="AH237" s="2">
        <v>924</v>
      </c>
      <c r="AI237" s="2">
        <v>807</v>
      </c>
      <c r="AJ237" s="2">
        <v>779</v>
      </c>
      <c r="AK237" s="2">
        <v>763</v>
      </c>
      <c r="AL237" s="2">
        <v>807</v>
      </c>
      <c r="AM237" s="2">
        <v>815</v>
      </c>
      <c r="AN237" s="2">
        <v>970</v>
      </c>
      <c r="AO237" s="2">
        <v>1002</v>
      </c>
      <c r="AP237" s="2">
        <v>1010</v>
      </c>
      <c r="AQ237" s="2">
        <v>1100</v>
      </c>
    </row>
    <row r="238" spans="1:43">
      <c r="A238" s="56" t="s">
        <v>1205</v>
      </c>
      <c r="B238" s="56" t="s">
        <v>494</v>
      </c>
      <c r="C238" s="56" t="s">
        <v>3</v>
      </c>
      <c r="D238" s="2">
        <v>0</v>
      </c>
      <c r="E238" s="2">
        <v>0</v>
      </c>
      <c r="F238" s="2">
        <v>0</v>
      </c>
      <c r="G238" s="2">
        <v>0</v>
      </c>
      <c r="H238" s="2">
        <v>0</v>
      </c>
      <c r="I238" s="2">
        <v>0</v>
      </c>
      <c r="J238" s="2">
        <v>0</v>
      </c>
      <c r="K238" s="2">
        <v>0</v>
      </c>
      <c r="L238" s="2">
        <v>0</v>
      </c>
      <c r="M238" s="2">
        <v>0</v>
      </c>
      <c r="N238" s="2">
        <v>0</v>
      </c>
      <c r="O238" s="2">
        <v>0</v>
      </c>
      <c r="P238" s="2">
        <v>0</v>
      </c>
      <c r="Q238" s="2">
        <v>0</v>
      </c>
      <c r="R238" s="2">
        <v>0</v>
      </c>
      <c r="S238" s="2">
        <v>0</v>
      </c>
      <c r="T238" s="2">
        <v>0</v>
      </c>
      <c r="X238" s="56" t="s">
        <v>1205</v>
      </c>
      <c r="Y238" s="56" t="s">
        <v>494</v>
      </c>
      <c r="Z238" s="56" t="s">
        <v>3</v>
      </c>
      <c r="AA238" s="2">
        <v>116</v>
      </c>
      <c r="AB238" s="2">
        <v>76</v>
      </c>
      <c r="AC238" s="2">
        <v>76</v>
      </c>
      <c r="AD238" s="2">
        <v>207</v>
      </c>
      <c r="AE238" s="2">
        <v>217</v>
      </c>
      <c r="AF238" s="2">
        <v>228</v>
      </c>
      <c r="AG238" s="2">
        <v>213</v>
      </c>
      <c r="AH238" s="2">
        <v>197</v>
      </c>
      <c r="AI238" s="2">
        <v>182</v>
      </c>
      <c r="AJ238" s="2">
        <v>172</v>
      </c>
      <c r="AK238" s="2">
        <v>136</v>
      </c>
      <c r="AL238" s="2">
        <v>175</v>
      </c>
      <c r="AM238" s="2">
        <v>179</v>
      </c>
      <c r="AN238" s="2">
        <v>174</v>
      </c>
      <c r="AO238" s="2">
        <v>249</v>
      </c>
      <c r="AP238" s="2">
        <v>200</v>
      </c>
      <c r="AQ238" s="2">
        <v>198</v>
      </c>
    </row>
    <row r="239" spans="1:43">
      <c r="A239" s="56" t="s">
        <v>1206</v>
      </c>
      <c r="B239" s="56" t="s">
        <v>43</v>
      </c>
      <c r="C239" s="56" t="s">
        <v>3</v>
      </c>
      <c r="D239" s="2">
        <v>0</v>
      </c>
      <c r="E239" s="2">
        <v>0</v>
      </c>
      <c r="F239" s="2">
        <v>0</v>
      </c>
      <c r="G239" s="2">
        <v>0</v>
      </c>
      <c r="H239" s="2">
        <v>0</v>
      </c>
      <c r="I239" s="2">
        <v>0</v>
      </c>
      <c r="J239" s="2">
        <v>0</v>
      </c>
      <c r="K239" s="2">
        <v>0</v>
      </c>
      <c r="L239" s="2">
        <v>0</v>
      </c>
      <c r="M239" s="2">
        <v>0</v>
      </c>
      <c r="N239" s="2">
        <v>0</v>
      </c>
      <c r="O239" s="2">
        <v>0</v>
      </c>
      <c r="P239" s="2">
        <v>0</v>
      </c>
      <c r="Q239" s="2">
        <v>0</v>
      </c>
      <c r="R239" s="2">
        <v>0</v>
      </c>
      <c r="S239" s="2">
        <v>0</v>
      </c>
      <c r="T239" s="2">
        <v>0</v>
      </c>
      <c r="X239" s="56" t="s">
        <v>1206</v>
      </c>
      <c r="Y239" s="56" t="s">
        <v>43</v>
      </c>
      <c r="Z239" s="56" t="s">
        <v>3</v>
      </c>
      <c r="AA239" s="2">
        <v>2165</v>
      </c>
      <c r="AB239" s="2">
        <v>1673</v>
      </c>
      <c r="AC239" s="2">
        <v>1592</v>
      </c>
      <c r="AD239" s="2">
        <v>1345</v>
      </c>
      <c r="AE239" s="2">
        <v>1236</v>
      </c>
      <c r="AF239" s="2">
        <v>1079</v>
      </c>
      <c r="AG239" s="2">
        <v>976</v>
      </c>
      <c r="AH239" s="2">
        <v>1024</v>
      </c>
      <c r="AI239" s="2">
        <v>1010</v>
      </c>
      <c r="AJ239" s="2">
        <v>957</v>
      </c>
      <c r="AK239" s="2">
        <v>907</v>
      </c>
      <c r="AL239" s="2">
        <v>1050</v>
      </c>
      <c r="AM239" s="2">
        <v>1071</v>
      </c>
      <c r="AN239" s="2">
        <v>1109</v>
      </c>
      <c r="AO239" s="2">
        <v>1090</v>
      </c>
      <c r="AP239" s="2">
        <v>1148</v>
      </c>
      <c r="AQ239" s="2">
        <v>1273</v>
      </c>
    </row>
    <row r="240" spans="1:43">
      <c r="A240" s="56" t="s">
        <v>1207</v>
      </c>
      <c r="B240" s="56" t="s">
        <v>119</v>
      </c>
      <c r="C240" s="56" t="s">
        <v>3</v>
      </c>
      <c r="D240" s="2">
        <v>125</v>
      </c>
      <c r="E240" s="2">
        <v>114</v>
      </c>
      <c r="F240" s="2">
        <v>99</v>
      </c>
      <c r="G240" s="2">
        <v>99</v>
      </c>
      <c r="H240" s="2">
        <v>97</v>
      </c>
      <c r="I240" s="2">
        <v>100</v>
      </c>
      <c r="J240" s="2">
        <v>109</v>
      </c>
      <c r="K240" s="2">
        <v>93</v>
      </c>
      <c r="L240" s="2">
        <v>75</v>
      </c>
      <c r="M240" s="2">
        <v>71</v>
      </c>
      <c r="N240" s="2">
        <v>79</v>
      </c>
      <c r="O240" s="2">
        <v>71</v>
      </c>
      <c r="P240" s="2">
        <v>68</v>
      </c>
      <c r="Q240" s="2">
        <v>70</v>
      </c>
      <c r="R240" s="2">
        <v>69</v>
      </c>
      <c r="S240" s="2">
        <v>71</v>
      </c>
      <c r="T240" s="2">
        <v>69</v>
      </c>
      <c r="X240" s="56" t="s">
        <v>1207</v>
      </c>
      <c r="Y240" s="56" t="s">
        <v>119</v>
      </c>
      <c r="Z240" s="56" t="s">
        <v>3</v>
      </c>
      <c r="AA240" s="2">
        <v>316</v>
      </c>
      <c r="AB240" s="2">
        <v>298</v>
      </c>
      <c r="AC240" s="2">
        <v>290</v>
      </c>
      <c r="AD240" s="2">
        <v>315</v>
      </c>
      <c r="AE240" s="2">
        <v>307</v>
      </c>
      <c r="AF240" s="2">
        <v>301</v>
      </c>
      <c r="AG240" s="2">
        <v>296</v>
      </c>
      <c r="AH240" s="2">
        <v>273</v>
      </c>
      <c r="AI240" s="2">
        <v>263</v>
      </c>
      <c r="AJ240" s="2">
        <v>264</v>
      </c>
      <c r="AK240" s="2">
        <v>269</v>
      </c>
      <c r="AL240" s="2">
        <v>212</v>
      </c>
      <c r="AM240" s="2">
        <v>174</v>
      </c>
      <c r="AN240" s="2">
        <v>171</v>
      </c>
      <c r="AO240" s="2">
        <v>114</v>
      </c>
      <c r="AP240" s="2">
        <v>111</v>
      </c>
      <c r="AQ240" s="2">
        <v>102</v>
      </c>
    </row>
    <row r="241" spans="1:43">
      <c r="A241" s="56" t="s">
        <v>1208</v>
      </c>
      <c r="B241" s="56" t="s">
        <v>11</v>
      </c>
      <c r="C241" s="56" t="s">
        <v>3</v>
      </c>
      <c r="D241" s="2">
        <v>20</v>
      </c>
      <c r="E241" s="2">
        <v>17</v>
      </c>
      <c r="F241" s="2">
        <v>19</v>
      </c>
      <c r="G241" s="2">
        <v>18</v>
      </c>
      <c r="H241" s="2">
        <v>13</v>
      </c>
      <c r="I241" s="2">
        <v>8</v>
      </c>
      <c r="J241" s="2">
        <v>8</v>
      </c>
      <c r="K241" s="2">
        <v>8</v>
      </c>
      <c r="L241" s="2">
        <v>9</v>
      </c>
      <c r="M241" s="2">
        <v>8</v>
      </c>
      <c r="N241" s="2">
        <v>9</v>
      </c>
      <c r="O241" s="2">
        <v>10</v>
      </c>
      <c r="P241" s="2">
        <v>9</v>
      </c>
      <c r="Q241" s="2">
        <v>9</v>
      </c>
      <c r="R241" s="2">
        <v>35</v>
      </c>
      <c r="S241" s="2">
        <v>38</v>
      </c>
      <c r="T241" s="2">
        <v>38</v>
      </c>
      <c r="X241" s="56" t="s">
        <v>1208</v>
      </c>
      <c r="Y241" s="56" t="s">
        <v>11</v>
      </c>
      <c r="Z241" s="56" t="s">
        <v>3</v>
      </c>
      <c r="AA241" s="2">
        <v>4493</v>
      </c>
      <c r="AB241" s="2">
        <v>4246</v>
      </c>
      <c r="AC241" s="2">
        <v>4223</v>
      </c>
      <c r="AD241" s="2">
        <v>4389</v>
      </c>
      <c r="AE241" s="2">
        <v>4528</v>
      </c>
      <c r="AF241" s="2">
        <v>4705</v>
      </c>
      <c r="AG241" s="2">
        <v>4862</v>
      </c>
      <c r="AH241" s="2">
        <v>4782</v>
      </c>
      <c r="AI241" s="2">
        <v>4408</v>
      </c>
      <c r="AJ241" s="2">
        <v>4115</v>
      </c>
      <c r="AK241" s="2">
        <v>4107</v>
      </c>
      <c r="AL241" s="2">
        <v>4409</v>
      </c>
      <c r="AM241" s="2">
        <v>4544</v>
      </c>
      <c r="AN241" s="2">
        <v>4568</v>
      </c>
      <c r="AO241" s="2">
        <v>4779</v>
      </c>
      <c r="AP241" s="2">
        <v>5160</v>
      </c>
      <c r="AQ241" s="2">
        <v>5502</v>
      </c>
    </row>
    <row r="242" spans="1:43">
      <c r="A242" s="56" t="s">
        <v>1209</v>
      </c>
      <c r="B242" s="56" t="s">
        <v>636</v>
      </c>
      <c r="C242" s="56" t="s">
        <v>3</v>
      </c>
      <c r="D242" s="2">
        <v>0</v>
      </c>
      <c r="E242" s="2">
        <v>0</v>
      </c>
      <c r="F242" s="2">
        <v>0</v>
      </c>
      <c r="G242" s="2">
        <v>0</v>
      </c>
      <c r="H242" s="2">
        <v>0</v>
      </c>
      <c r="I242" s="2">
        <v>0</v>
      </c>
      <c r="J242" s="2">
        <v>0</v>
      </c>
      <c r="K242" s="2">
        <v>0</v>
      </c>
      <c r="L242" s="2">
        <v>0</v>
      </c>
      <c r="M242" s="2">
        <v>0</v>
      </c>
      <c r="N242" s="2">
        <v>0</v>
      </c>
      <c r="O242" s="2">
        <v>0</v>
      </c>
      <c r="P242" s="2">
        <v>0</v>
      </c>
      <c r="Q242" s="2">
        <v>0</v>
      </c>
      <c r="R242" s="2">
        <v>0</v>
      </c>
      <c r="S242" s="2">
        <v>0</v>
      </c>
      <c r="T242" s="2">
        <v>0</v>
      </c>
      <c r="X242" s="56" t="s">
        <v>1209</v>
      </c>
      <c r="Y242" s="56" t="s">
        <v>636</v>
      </c>
      <c r="Z242" s="56" t="s">
        <v>3</v>
      </c>
      <c r="AA242" s="2">
        <v>14</v>
      </c>
      <c r="AB242" s="2">
        <v>10</v>
      </c>
      <c r="AC242" s="2">
        <v>7</v>
      </c>
      <c r="AD242" s="2">
        <v>9</v>
      </c>
      <c r="AE242" s="2">
        <v>5</v>
      </c>
      <c r="AF242" s="2">
        <v>6</v>
      </c>
      <c r="AG242" s="2">
        <v>7</v>
      </c>
      <c r="AH242" s="2">
        <v>4</v>
      </c>
      <c r="AI242" s="2">
        <v>4</v>
      </c>
      <c r="AJ242" s="2">
        <v>7</v>
      </c>
      <c r="AK242" s="2">
        <v>7</v>
      </c>
      <c r="AL242" s="2">
        <v>7</v>
      </c>
      <c r="AM242" s="2">
        <v>4</v>
      </c>
      <c r="AN242" s="2">
        <v>5</v>
      </c>
      <c r="AO242" s="2">
        <v>4</v>
      </c>
      <c r="AP242" s="2">
        <v>7</v>
      </c>
      <c r="AQ242" s="2">
        <v>8</v>
      </c>
    </row>
    <row r="243" spans="1:43">
      <c r="A243" s="56" t="s">
        <v>1210</v>
      </c>
      <c r="B243" s="56" t="s">
        <v>25</v>
      </c>
      <c r="C243" s="56" t="s">
        <v>3</v>
      </c>
      <c r="D243" s="2">
        <v>0</v>
      </c>
      <c r="E243" s="2">
        <v>0</v>
      </c>
      <c r="F243" s="2">
        <v>0</v>
      </c>
      <c r="G243" s="2">
        <v>0</v>
      </c>
      <c r="H243" s="2">
        <v>0</v>
      </c>
      <c r="I243" s="2">
        <v>0</v>
      </c>
      <c r="J243" s="2">
        <v>0</v>
      </c>
      <c r="K243" s="2">
        <v>0</v>
      </c>
      <c r="L243" s="2">
        <v>0</v>
      </c>
      <c r="M243" s="2">
        <v>0</v>
      </c>
      <c r="N243" s="2">
        <v>0</v>
      </c>
      <c r="O243" s="2">
        <v>0</v>
      </c>
      <c r="P243" s="2">
        <v>0</v>
      </c>
      <c r="Q243" s="2">
        <v>0</v>
      </c>
      <c r="R243" s="2">
        <v>0</v>
      </c>
      <c r="S243" s="2">
        <v>0</v>
      </c>
      <c r="T243" s="2">
        <v>0</v>
      </c>
      <c r="X243" s="56" t="s">
        <v>1210</v>
      </c>
      <c r="Y243" s="56" t="s">
        <v>25</v>
      </c>
      <c r="Z243" s="56" t="s">
        <v>3</v>
      </c>
      <c r="AA243" s="2">
        <v>181</v>
      </c>
      <c r="AB243" s="2">
        <v>166</v>
      </c>
      <c r="AC243" s="2">
        <v>176</v>
      </c>
      <c r="AD243" s="2">
        <v>194</v>
      </c>
      <c r="AE243" s="2">
        <v>200</v>
      </c>
      <c r="AF243" s="2">
        <v>206</v>
      </c>
      <c r="AG243" s="2">
        <v>204</v>
      </c>
      <c r="AH243" s="2">
        <v>207</v>
      </c>
      <c r="AI243" s="2">
        <v>191</v>
      </c>
      <c r="AJ243" s="2">
        <v>206</v>
      </c>
      <c r="AK243" s="2">
        <v>210</v>
      </c>
      <c r="AL243" s="2">
        <v>231</v>
      </c>
      <c r="AM243" s="2">
        <v>225</v>
      </c>
      <c r="AN243" s="2">
        <v>225</v>
      </c>
      <c r="AO243" s="2">
        <v>231</v>
      </c>
      <c r="AP243" s="2">
        <v>239</v>
      </c>
      <c r="AQ243" s="2">
        <v>228</v>
      </c>
    </row>
    <row r="244" spans="1:43">
      <c r="A244" s="56" t="s">
        <v>1211</v>
      </c>
      <c r="B244" s="56" t="s">
        <v>632</v>
      </c>
      <c r="C244" s="56" t="s">
        <v>3</v>
      </c>
      <c r="D244" s="2">
        <v>0</v>
      </c>
      <c r="E244" s="2">
        <v>0</v>
      </c>
      <c r="F244" s="2">
        <v>0</v>
      </c>
      <c r="G244" s="2">
        <v>0</v>
      </c>
      <c r="H244" s="2">
        <v>0</v>
      </c>
      <c r="I244" s="2">
        <v>0</v>
      </c>
      <c r="J244" s="2">
        <v>0</v>
      </c>
      <c r="K244" s="2">
        <v>0</v>
      </c>
      <c r="L244" s="2">
        <v>0</v>
      </c>
      <c r="M244" s="2">
        <v>0</v>
      </c>
      <c r="N244" s="2">
        <v>0</v>
      </c>
      <c r="O244" s="2">
        <v>0</v>
      </c>
      <c r="P244" s="2">
        <v>0</v>
      </c>
      <c r="Q244" s="2">
        <v>0</v>
      </c>
      <c r="R244" s="2">
        <v>0</v>
      </c>
      <c r="S244" s="2">
        <v>0</v>
      </c>
      <c r="T244" s="2">
        <v>0</v>
      </c>
      <c r="X244" s="56" t="s">
        <v>1211</v>
      </c>
      <c r="Y244" s="56" t="s">
        <v>632</v>
      </c>
      <c r="Z244" s="56" t="s">
        <v>3</v>
      </c>
      <c r="AA244" s="2">
        <v>40</v>
      </c>
      <c r="AB244" s="2">
        <v>36</v>
      </c>
      <c r="AC244" s="2">
        <v>62</v>
      </c>
      <c r="AD244" s="2">
        <v>67</v>
      </c>
      <c r="AE244" s="2">
        <v>74</v>
      </c>
      <c r="AF244" s="2">
        <v>69</v>
      </c>
      <c r="AG244" s="2">
        <v>75</v>
      </c>
      <c r="AH244" s="2">
        <v>197</v>
      </c>
      <c r="AI244" s="2">
        <v>216</v>
      </c>
      <c r="AJ244" s="2">
        <v>249</v>
      </c>
      <c r="AK244" s="2">
        <v>260</v>
      </c>
      <c r="AL244" s="2">
        <v>244</v>
      </c>
      <c r="AM244" s="2">
        <v>193</v>
      </c>
      <c r="AN244" s="2">
        <v>62</v>
      </c>
      <c r="AO244" s="2">
        <v>73</v>
      </c>
      <c r="AP244" s="2">
        <v>74</v>
      </c>
      <c r="AQ244" s="2">
        <v>96</v>
      </c>
    </row>
    <row r="245" spans="1:43">
      <c r="A245" s="56" t="s">
        <v>1212</v>
      </c>
      <c r="B245" s="56" t="s">
        <v>596</v>
      </c>
      <c r="C245" s="56" t="s">
        <v>3</v>
      </c>
      <c r="D245" s="2">
        <v>12</v>
      </c>
      <c r="E245" s="2">
        <v>11</v>
      </c>
      <c r="F245" s="2">
        <v>16</v>
      </c>
      <c r="G245" s="2">
        <v>15</v>
      </c>
      <c r="H245" s="2">
        <v>0</v>
      </c>
      <c r="I245" s="2">
        <v>0</v>
      </c>
      <c r="J245" s="2">
        <v>0</v>
      </c>
      <c r="K245" s="2">
        <v>0</v>
      </c>
      <c r="L245" s="2">
        <v>0</v>
      </c>
      <c r="M245" s="2">
        <v>3</v>
      </c>
      <c r="N245" s="2">
        <v>4</v>
      </c>
      <c r="O245" s="2">
        <v>3</v>
      </c>
      <c r="P245" s="2">
        <v>3</v>
      </c>
      <c r="Q245" s="2">
        <v>0</v>
      </c>
      <c r="R245" s="2">
        <v>0</v>
      </c>
      <c r="S245" s="2">
        <v>0</v>
      </c>
      <c r="T245" s="2">
        <v>0</v>
      </c>
      <c r="X245" s="56" t="s">
        <v>1212</v>
      </c>
      <c r="Y245" s="56" t="s">
        <v>596</v>
      </c>
      <c r="Z245" s="56" t="s">
        <v>3</v>
      </c>
      <c r="AA245" s="2">
        <v>20</v>
      </c>
      <c r="AB245" s="2">
        <v>16</v>
      </c>
      <c r="AC245" s="2">
        <v>19</v>
      </c>
      <c r="AD245" s="2">
        <v>18</v>
      </c>
      <c r="AE245" s="2">
        <v>6</v>
      </c>
      <c r="AF245" s="2">
        <v>3</v>
      </c>
      <c r="AG245" s="2">
        <v>3</v>
      </c>
      <c r="AH245" s="2">
        <v>6</v>
      </c>
      <c r="AI245" s="2">
        <v>6</v>
      </c>
      <c r="AJ245" s="2">
        <v>6</v>
      </c>
      <c r="AK245" s="2">
        <v>4</v>
      </c>
      <c r="AL245" s="2">
        <v>3</v>
      </c>
      <c r="AM245" s="2">
        <v>9</v>
      </c>
      <c r="AN245" s="2">
        <v>0</v>
      </c>
      <c r="AO245" s="2">
        <v>0</v>
      </c>
      <c r="AP245" s="2">
        <v>0</v>
      </c>
      <c r="AQ245" s="2">
        <v>3</v>
      </c>
    </row>
    <row r="246" spans="1:43">
      <c r="A246" s="56" t="s">
        <v>1213</v>
      </c>
      <c r="B246" s="56" t="s">
        <v>39</v>
      </c>
      <c r="C246" s="56" t="s">
        <v>3</v>
      </c>
      <c r="D246" s="2">
        <v>132</v>
      </c>
      <c r="E246" s="2">
        <v>129</v>
      </c>
      <c r="F246" s="2">
        <v>132</v>
      </c>
      <c r="G246" s="2">
        <v>147</v>
      </c>
      <c r="H246" s="2">
        <v>161</v>
      </c>
      <c r="I246" s="2">
        <v>153</v>
      </c>
      <c r="J246" s="2">
        <v>149</v>
      </c>
      <c r="K246" s="2">
        <v>152</v>
      </c>
      <c r="L246" s="2">
        <v>156</v>
      </c>
      <c r="M246" s="2">
        <v>166</v>
      </c>
      <c r="N246" s="2">
        <v>169</v>
      </c>
      <c r="O246" s="2">
        <v>177</v>
      </c>
      <c r="P246" s="2">
        <v>164</v>
      </c>
      <c r="Q246" s="2">
        <v>169</v>
      </c>
      <c r="R246" s="2">
        <v>183</v>
      </c>
      <c r="S246" s="2">
        <v>211</v>
      </c>
      <c r="T246" s="2">
        <v>228</v>
      </c>
      <c r="X246" s="56" t="s">
        <v>1213</v>
      </c>
      <c r="Y246" s="56" t="s">
        <v>39</v>
      </c>
      <c r="Z246" s="56" t="s">
        <v>3</v>
      </c>
      <c r="AA246" s="2">
        <v>805</v>
      </c>
      <c r="AB246" s="2">
        <v>846</v>
      </c>
      <c r="AC246" s="2">
        <v>851</v>
      </c>
      <c r="AD246" s="2">
        <v>890</v>
      </c>
      <c r="AE246" s="2">
        <v>920</v>
      </c>
      <c r="AF246" s="2">
        <v>910</v>
      </c>
      <c r="AG246" s="2">
        <v>935</v>
      </c>
      <c r="AH246" s="2">
        <v>912</v>
      </c>
      <c r="AI246" s="2">
        <v>874</v>
      </c>
      <c r="AJ246" s="2">
        <v>887</v>
      </c>
      <c r="AK246" s="2">
        <v>731</v>
      </c>
      <c r="AL246" s="2">
        <v>725</v>
      </c>
      <c r="AM246" s="2">
        <v>539</v>
      </c>
      <c r="AN246" s="2">
        <v>558</v>
      </c>
      <c r="AO246" s="2">
        <v>607</v>
      </c>
      <c r="AP246" s="2">
        <v>722</v>
      </c>
      <c r="AQ246" s="2">
        <v>749</v>
      </c>
    </row>
    <row r="247" spans="1:43">
      <c r="A247" s="56" t="s">
        <v>1214</v>
      </c>
      <c r="B247" s="56" t="s">
        <v>22</v>
      </c>
      <c r="C247" s="56" t="s">
        <v>3</v>
      </c>
      <c r="D247" s="2">
        <v>743</v>
      </c>
      <c r="E247" s="2">
        <v>570</v>
      </c>
      <c r="F247" s="2">
        <v>638</v>
      </c>
      <c r="G247" s="2">
        <v>698</v>
      </c>
      <c r="H247" s="2">
        <v>655</v>
      </c>
      <c r="I247" s="2">
        <v>664</v>
      </c>
      <c r="J247" s="2">
        <v>617</v>
      </c>
      <c r="K247" s="2">
        <v>624</v>
      </c>
      <c r="L247" s="2">
        <v>638</v>
      </c>
      <c r="M247" s="2">
        <v>651</v>
      </c>
      <c r="N247" s="2">
        <v>628</v>
      </c>
      <c r="O247" s="2">
        <v>666</v>
      </c>
      <c r="P247" s="2">
        <v>691</v>
      </c>
      <c r="Q247" s="2">
        <v>666</v>
      </c>
      <c r="R247" s="2">
        <v>714</v>
      </c>
      <c r="S247" s="2">
        <v>766</v>
      </c>
      <c r="T247" s="2">
        <v>858</v>
      </c>
      <c r="X247" s="56" t="s">
        <v>1214</v>
      </c>
      <c r="Y247" s="56" t="s">
        <v>22</v>
      </c>
      <c r="Z247" s="56" t="s">
        <v>3</v>
      </c>
      <c r="AA247" s="2">
        <v>2064</v>
      </c>
      <c r="AB247" s="2">
        <v>1876</v>
      </c>
      <c r="AC247" s="2">
        <v>1890</v>
      </c>
      <c r="AD247" s="2">
        <v>2383</v>
      </c>
      <c r="AE247" s="2">
        <v>2410</v>
      </c>
      <c r="AF247" s="2">
        <v>2567</v>
      </c>
      <c r="AG247" s="2">
        <v>2649</v>
      </c>
      <c r="AH247" s="2">
        <v>2542</v>
      </c>
      <c r="AI247" s="2">
        <v>2201</v>
      </c>
      <c r="AJ247" s="2">
        <v>2124</v>
      </c>
      <c r="AK247" s="2">
        <v>2152</v>
      </c>
      <c r="AL247" s="2">
        <v>2247</v>
      </c>
      <c r="AM247" s="2">
        <v>2226</v>
      </c>
      <c r="AN247" s="2">
        <v>2189</v>
      </c>
      <c r="AO247" s="2">
        <v>2321</v>
      </c>
      <c r="AP247" s="2">
        <v>2377</v>
      </c>
      <c r="AQ247" s="2">
        <v>2544</v>
      </c>
    </row>
    <row r="248" spans="1:43">
      <c r="A248" s="56" t="s">
        <v>1215</v>
      </c>
      <c r="B248" s="56" t="s">
        <v>918</v>
      </c>
      <c r="C248" s="56" t="s">
        <v>3</v>
      </c>
      <c r="D248" s="2">
        <v>0</v>
      </c>
      <c r="E248" s="2">
        <v>0</v>
      </c>
      <c r="F248" s="2">
        <v>0</v>
      </c>
      <c r="G248" s="2">
        <v>0</v>
      </c>
      <c r="H248" s="2">
        <v>0</v>
      </c>
      <c r="I248" s="2">
        <v>0</v>
      </c>
      <c r="J248" s="2">
        <v>0</v>
      </c>
      <c r="K248" s="2">
        <v>0</v>
      </c>
      <c r="L248" s="2">
        <v>0</v>
      </c>
      <c r="M248" s="2">
        <v>0</v>
      </c>
      <c r="N248" s="2">
        <v>0</v>
      </c>
      <c r="O248" s="2">
        <v>0</v>
      </c>
      <c r="P248" s="2">
        <v>0</v>
      </c>
      <c r="Q248" s="2">
        <v>0</v>
      </c>
      <c r="R248" s="2">
        <v>0</v>
      </c>
      <c r="S248" s="2">
        <v>0</v>
      </c>
      <c r="T248" s="2">
        <v>0</v>
      </c>
      <c r="X248" s="56" t="s">
        <v>1215</v>
      </c>
      <c r="Y248" s="56" t="s">
        <v>918</v>
      </c>
      <c r="Z248" s="56" t="s">
        <v>3</v>
      </c>
      <c r="AA248" s="2">
        <v>22</v>
      </c>
      <c r="AB248" s="2">
        <v>23</v>
      </c>
      <c r="AC248" s="2">
        <v>16</v>
      </c>
      <c r="AD248" s="2">
        <v>19</v>
      </c>
      <c r="AE248" s="2">
        <v>24</v>
      </c>
      <c r="AF248" s="2">
        <v>22</v>
      </c>
      <c r="AG248" s="2">
        <v>11</v>
      </c>
      <c r="AH248" s="2">
        <v>0</v>
      </c>
      <c r="AI248" s="2">
        <v>6</v>
      </c>
      <c r="AJ248" s="2">
        <v>46</v>
      </c>
      <c r="AK248" s="2">
        <v>10</v>
      </c>
      <c r="AL248" s="2">
        <v>77</v>
      </c>
      <c r="AM248" s="2">
        <v>81</v>
      </c>
      <c r="AN248" s="2">
        <v>228</v>
      </c>
      <c r="AO248" s="2">
        <v>412</v>
      </c>
      <c r="AP248" s="2">
        <v>671</v>
      </c>
      <c r="AQ248" s="2">
        <v>626</v>
      </c>
    </row>
    <row r="249" spans="1:43">
      <c r="A249" s="56" t="s">
        <v>1216</v>
      </c>
      <c r="B249" s="56" t="s">
        <v>919</v>
      </c>
      <c r="C249" s="56" t="s">
        <v>3</v>
      </c>
      <c r="D249" s="2">
        <v>0</v>
      </c>
      <c r="E249" s="2">
        <v>0</v>
      </c>
      <c r="F249" s="2">
        <v>0</v>
      </c>
      <c r="G249" s="2">
        <v>0</v>
      </c>
      <c r="H249" s="2">
        <v>0</v>
      </c>
      <c r="I249" s="2">
        <v>0</v>
      </c>
      <c r="J249" s="2">
        <v>0</v>
      </c>
      <c r="K249" s="2">
        <v>0</v>
      </c>
      <c r="L249" s="2">
        <v>0</v>
      </c>
      <c r="M249" s="2">
        <v>0</v>
      </c>
      <c r="N249" s="2">
        <v>0</v>
      </c>
      <c r="O249" s="2">
        <v>0</v>
      </c>
      <c r="P249" s="2">
        <v>0</v>
      </c>
      <c r="Q249" s="2">
        <v>0</v>
      </c>
      <c r="R249" s="2">
        <v>0</v>
      </c>
      <c r="S249" s="2">
        <v>0</v>
      </c>
      <c r="T249" s="2">
        <v>0</v>
      </c>
      <c r="X249" s="56" t="s">
        <v>1216</v>
      </c>
      <c r="Y249" s="56" t="s">
        <v>919</v>
      </c>
      <c r="Z249" s="56" t="s">
        <v>3</v>
      </c>
      <c r="AA249" s="2">
        <v>42</v>
      </c>
      <c r="AB249" s="2">
        <v>41</v>
      </c>
      <c r="AC249" s="2">
        <v>49</v>
      </c>
      <c r="AD249" s="2">
        <v>54</v>
      </c>
      <c r="AE249" s="2">
        <v>57</v>
      </c>
      <c r="AF249" s="2">
        <v>60</v>
      </c>
      <c r="AG249" s="2">
        <v>58</v>
      </c>
      <c r="AH249" s="2">
        <v>60</v>
      </c>
      <c r="AI249" s="2">
        <v>65</v>
      </c>
      <c r="AJ249" s="2">
        <v>62</v>
      </c>
      <c r="AK249" s="2">
        <v>66</v>
      </c>
      <c r="AL249" s="2">
        <v>71</v>
      </c>
      <c r="AM249" s="2">
        <v>78</v>
      </c>
      <c r="AN249" s="2">
        <v>73</v>
      </c>
      <c r="AO249" s="2">
        <v>67</v>
      </c>
      <c r="AP249" s="2">
        <v>65</v>
      </c>
      <c r="AQ249" s="2">
        <v>67</v>
      </c>
    </row>
    <row r="250" spans="1:43">
      <c r="A250" s="56" t="s">
        <v>1217</v>
      </c>
      <c r="B250" s="56" t="s">
        <v>190</v>
      </c>
      <c r="C250" s="56" t="s">
        <v>3</v>
      </c>
      <c r="D250" s="2">
        <v>0</v>
      </c>
      <c r="E250" s="2">
        <v>0</v>
      </c>
      <c r="F250" s="2">
        <v>0</v>
      </c>
      <c r="G250" s="2">
        <v>0</v>
      </c>
      <c r="H250" s="2">
        <v>0</v>
      </c>
      <c r="I250" s="2">
        <v>0</v>
      </c>
      <c r="J250" s="2">
        <v>0</v>
      </c>
      <c r="K250" s="2">
        <v>0</v>
      </c>
      <c r="L250" s="2">
        <v>45</v>
      </c>
      <c r="M250" s="2">
        <v>42</v>
      </c>
      <c r="N250" s="2">
        <v>40</v>
      </c>
      <c r="O250" s="2">
        <v>40</v>
      </c>
      <c r="P250" s="2">
        <v>53</v>
      </c>
      <c r="Q250" s="2">
        <v>58</v>
      </c>
      <c r="R250" s="2">
        <v>69</v>
      </c>
      <c r="S250" s="2">
        <v>67</v>
      </c>
      <c r="T250" s="2">
        <v>110</v>
      </c>
      <c r="X250" s="56" t="s">
        <v>1217</v>
      </c>
      <c r="Y250" s="56" t="s">
        <v>190</v>
      </c>
      <c r="Z250" s="56" t="s">
        <v>3</v>
      </c>
      <c r="AA250" s="2">
        <v>2026</v>
      </c>
      <c r="AB250" s="2">
        <v>1979</v>
      </c>
      <c r="AC250" s="2">
        <v>1900</v>
      </c>
      <c r="AD250" s="2">
        <v>1983</v>
      </c>
      <c r="AE250" s="2">
        <v>2038</v>
      </c>
      <c r="AF250" s="2">
        <v>2117</v>
      </c>
      <c r="AG250" s="2">
        <v>2166</v>
      </c>
      <c r="AH250" s="2">
        <v>1963</v>
      </c>
      <c r="AI250" s="2">
        <v>1911</v>
      </c>
      <c r="AJ250" s="2">
        <v>2044</v>
      </c>
      <c r="AK250" s="2">
        <v>2008</v>
      </c>
      <c r="AL250" s="2">
        <v>1935</v>
      </c>
      <c r="AM250" s="2">
        <v>1905</v>
      </c>
      <c r="AN250" s="2">
        <v>1909</v>
      </c>
      <c r="AO250" s="2">
        <v>2046</v>
      </c>
      <c r="AP250" s="2">
        <v>2256</v>
      </c>
      <c r="AQ250" s="2">
        <v>2498</v>
      </c>
    </row>
    <row r="251" spans="1:43">
      <c r="A251" s="56" t="s">
        <v>1218</v>
      </c>
      <c r="B251" s="56" t="s">
        <v>654</v>
      </c>
      <c r="C251" s="56" t="s">
        <v>3</v>
      </c>
      <c r="D251" s="2">
        <v>0</v>
      </c>
      <c r="E251" s="2">
        <v>0</v>
      </c>
      <c r="F251" s="2">
        <v>0</v>
      </c>
      <c r="G251" s="2">
        <v>0</v>
      </c>
      <c r="H251" s="2">
        <v>0</v>
      </c>
      <c r="I251" s="2">
        <v>0</v>
      </c>
      <c r="J251" s="2">
        <v>0</v>
      </c>
      <c r="K251" s="2">
        <v>0</v>
      </c>
      <c r="L251" s="2">
        <v>0</v>
      </c>
      <c r="M251" s="2">
        <v>0</v>
      </c>
      <c r="N251" s="2">
        <v>0</v>
      </c>
      <c r="O251" s="2">
        <v>0</v>
      </c>
      <c r="P251" s="2">
        <v>0</v>
      </c>
      <c r="Q251" s="2">
        <v>0</v>
      </c>
      <c r="R251" s="2">
        <v>0</v>
      </c>
      <c r="S251" s="2">
        <v>0</v>
      </c>
      <c r="T251" s="2">
        <v>0</v>
      </c>
      <c r="X251" s="56" t="s">
        <v>1218</v>
      </c>
      <c r="Y251" s="56" t="s">
        <v>654</v>
      </c>
      <c r="Z251" s="56" t="s">
        <v>3</v>
      </c>
      <c r="AA251" s="2">
        <v>336</v>
      </c>
      <c r="AB251" s="2">
        <v>295</v>
      </c>
      <c r="AC251" s="2">
        <v>286</v>
      </c>
      <c r="AD251" s="2">
        <v>160</v>
      </c>
      <c r="AE251" s="2">
        <v>216</v>
      </c>
      <c r="AF251" s="2">
        <v>229</v>
      </c>
      <c r="AG251" s="2">
        <v>218</v>
      </c>
      <c r="AH251" s="2">
        <v>202</v>
      </c>
      <c r="AI251" s="2">
        <v>174</v>
      </c>
      <c r="AJ251" s="2">
        <v>140</v>
      </c>
      <c r="AK251" s="2">
        <v>132</v>
      </c>
      <c r="AL251" s="2">
        <v>123</v>
      </c>
      <c r="AM251" s="2">
        <v>115</v>
      </c>
      <c r="AN251" s="2">
        <v>95</v>
      </c>
      <c r="AO251" s="2">
        <v>25</v>
      </c>
      <c r="AP251" s="2">
        <v>19</v>
      </c>
      <c r="AQ251" s="2">
        <v>0</v>
      </c>
    </row>
    <row r="252" spans="1:43">
      <c r="A252" s="56" t="s">
        <v>1219</v>
      </c>
      <c r="B252" s="56" t="s">
        <v>220</v>
      </c>
      <c r="C252" s="56" t="s">
        <v>3</v>
      </c>
      <c r="D252" s="2">
        <v>44</v>
      </c>
      <c r="E252" s="2">
        <v>32</v>
      </c>
      <c r="F252" s="2">
        <v>31</v>
      </c>
      <c r="G252" s="2">
        <v>28</v>
      </c>
      <c r="H252" s="2">
        <v>28</v>
      </c>
      <c r="I252" s="2">
        <v>27</v>
      </c>
      <c r="J252" s="2">
        <v>25</v>
      </c>
      <c r="K252" s="2">
        <v>27</v>
      </c>
      <c r="L252" s="2">
        <v>31</v>
      </c>
      <c r="M252" s="2">
        <v>31</v>
      </c>
      <c r="N252" s="2">
        <v>30</v>
      </c>
      <c r="O252" s="2">
        <v>28</v>
      </c>
      <c r="P252" s="2">
        <v>25</v>
      </c>
      <c r="Q252" s="2">
        <v>28</v>
      </c>
      <c r="R252" s="2">
        <v>28</v>
      </c>
      <c r="S252" s="2">
        <v>30</v>
      </c>
      <c r="T252" s="2">
        <v>30</v>
      </c>
      <c r="X252" s="56" t="s">
        <v>1219</v>
      </c>
      <c r="Y252" s="56" t="s">
        <v>220</v>
      </c>
      <c r="Z252" s="56" t="s">
        <v>3</v>
      </c>
      <c r="AA252" s="2">
        <v>886</v>
      </c>
      <c r="AB252" s="2">
        <v>739</v>
      </c>
      <c r="AC252" s="2">
        <v>684</v>
      </c>
      <c r="AD252" s="2">
        <v>675</v>
      </c>
      <c r="AE252" s="2">
        <v>687</v>
      </c>
      <c r="AF252" s="2">
        <v>692</v>
      </c>
      <c r="AG252" s="2">
        <v>687</v>
      </c>
      <c r="AH252" s="2">
        <v>621</v>
      </c>
      <c r="AI252" s="2">
        <v>576</v>
      </c>
      <c r="AJ252" s="2">
        <v>573</v>
      </c>
      <c r="AK252" s="2">
        <v>560</v>
      </c>
      <c r="AL252" s="2">
        <v>575</v>
      </c>
      <c r="AM252" s="2">
        <v>537</v>
      </c>
      <c r="AN252" s="2">
        <v>555</v>
      </c>
      <c r="AO252" s="2">
        <v>583</v>
      </c>
      <c r="AP252" s="2">
        <v>614</v>
      </c>
      <c r="AQ252" s="2">
        <v>631</v>
      </c>
    </row>
    <row r="253" spans="1:43">
      <c r="A253" s="56" t="s">
        <v>1220</v>
      </c>
      <c r="B253" s="56" t="s">
        <v>657</v>
      </c>
      <c r="C253" s="56" t="s">
        <v>3</v>
      </c>
      <c r="D253" s="2">
        <v>25</v>
      </c>
      <c r="E253" s="2">
        <v>22</v>
      </c>
      <c r="F253" s="2">
        <v>21</v>
      </c>
      <c r="G253" s="2">
        <v>21</v>
      </c>
      <c r="H253" s="2">
        <v>14</v>
      </c>
      <c r="I253" s="2">
        <v>17</v>
      </c>
      <c r="J253" s="2">
        <v>15</v>
      </c>
      <c r="K253" s="2">
        <v>18</v>
      </c>
      <c r="L253" s="2">
        <v>11</v>
      </c>
      <c r="M253" s="2">
        <v>14</v>
      </c>
      <c r="N253" s="2">
        <v>15</v>
      </c>
      <c r="O253" s="2">
        <v>10</v>
      </c>
      <c r="P253" s="2">
        <v>17</v>
      </c>
      <c r="Q253" s="2">
        <v>15</v>
      </c>
      <c r="R253" s="2">
        <v>0</v>
      </c>
      <c r="S253" s="2">
        <v>0</v>
      </c>
      <c r="T253" s="2">
        <v>3</v>
      </c>
      <c r="X253" s="56" t="s">
        <v>1220</v>
      </c>
      <c r="Y253" s="56" t="s">
        <v>657</v>
      </c>
      <c r="Z253" s="56" t="s">
        <v>3</v>
      </c>
      <c r="AA253" s="2">
        <v>733</v>
      </c>
      <c r="AB253" s="2">
        <v>620</v>
      </c>
      <c r="AC253" s="2">
        <v>647</v>
      </c>
      <c r="AD253" s="2">
        <v>607</v>
      </c>
      <c r="AE253" s="2">
        <v>549</v>
      </c>
      <c r="AF253" s="2">
        <v>525</v>
      </c>
      <c r="AG253" s="2">
        <v>490</v>
      </c>
      <c r="AH253" s="2">
        <v>407</v>
      </c>
      <c r="AI253" s="2">
        <v>413</v>
      </c>
      <c r="AJ253" s="2">
        <v>440</v>
      </c>
      <c r="AK253" s="2">
        <v>367</v>
      </c>
      <c r="AL253" s="2">
        <v>365</v>
      </c>
      <c r="AM253" s="2">
        <v>365</v>
      </c>
      <c r="AN253" s="2">
        <v>398</v>
      </c>
      <c r="AO253" s="2">
        <v>433</v>
      </c>
      <c r="AP253" s="2">
        <v>497</v>
      </c>
      <c r="AQ253" s="2">
        <v>396</v>
      </c>
    </row>
    <row r="254" spans="1:43">
      <c r="A254" s="56" t="s">
        <v>1221</v>
      </c>
      <c r="B254" s="56" t="s">
        <v>650</v>
      </c>
      <c r="C254" s="56" t="s">
        <v>3</v>
      </c>
      <c r="D254" s="2">
        <v>0</v>
      </c>
      <c r="E254" s="2">
        <v>3</v>
      </c>
      <c r="F254" s="2">
        <v>0</v>
      </c>
      <c r="G254" s="2">
        <v>0</v>
      </c>
      <c r="H254" s="2">
        <v>0</v>
      </c>
      <c r="I254" s="2">
        <v>0</v>
      </c>
      <c r="J254" s="2">
        <v>0</v>
      </c>
      <c r="K254" s="2">
        <v>0</v>
      </c>
      <c r="L254" s="2">
        <v>0</v>
      </c>
      <c r="M254" s="2">
        <v>3</v>
      </c>
      <c r="N254" s="2">
        <v>3</v>
      </c>
      <c r="O254" s="2">
        <v>0</v>
      </c>
      <c r="P254" s="2">
        <v>0</v>
      </c>
      <c r="Q254" s="2">
        <v>3</v>
      </c>
      <c r="R254" s="2">
        <v>0</v>
      </c>
      <c r="S254" s="2">
        <v>0</v>
      </c>
      <c r="T254" s="2">
        <v>0</v>
      </c>
      <c r="X254" s="56" t="s">
        <v>1221</v>
      </c>
      <c r="Y254" s="56" t="s">
        <v>650</v>
      </c>
      <c r="Z254" s="56" t="s">
        <v>3</v>
      </c>
      <c r="AA254" s="2">
        <v>366</v>
      </c>
      <c r="AB254" s="2">
        <v>352</v>
      </c>
      <c r="AC254" s="2">
        <v>338</v>
      </c>
      <c r="AD254" s="2">
        <v>379</v>
      </c>
      <c r="AE254" s="2">
        <v>379</v>
      </c>
      <c r="AF254" s="2">
        <v>344</v>
      </c>
      <c r="AG254" s="2">
        <v>337</v>
      </c>
      <c r="AH254" s="2">
        <v>324</v>
      </c>
      <c r="AI254" s="2">
        <v>310</v>
      </c>
      <c r="AJ254" s="2">
        <v>278</v>
      </c>
      <c r="AK254" s="2">
        <v>260</v>
      </c>
      <c r="AL254" s="2">
        <v>235</v>
      </c>
      <c r="AM254" s="2">
        <v>155</v>
      </c>
      <c r="AN254" s="2">
        <v>149</v>
      </c>
      <c r="AO254" s="2">
        <v>161</v>
      </c>
      <c r="AP254" s="2">
        <v>168</v>
      </c>
      <c r="AQ254" s="2">
        <v>174</v>
      </c>
    </row>
    <row r="255" spans="1:43">
      <c r="A255" s="56" t="s">
        <v>1222</v>
      </c>
      <c r="B255" s="56" t="s">
        <v>277</v>
      </c>
      <c r="C255" s="56" t="s">
        <v>3</v>
      </c>
      <c r="D255" s="2">
        <v>12</v>
      </c>
      <c r="E255" s="2">
        <v>13</v>
      </c>
      <c r="F255" s="2">
        <v>14</v>
      </c>
      <c r="G255" s="2">
        <v>17</v>
      </c>
      <c r="H255" s="2">
        <v>18</v>
      </c>
      <c r="I255" s="2">
        <v>11</v>
      </c>
      <c r="J255" s="2">
        <v>17</v>
      </c>
      <c r="K255" s="2">
        <v>22</v>
      </c>
      <c r="L255" s="2">
        <v>19</v>
      </c>
      <c r="M255" s="2">
        <v>17</v>
      </c>
      <c r="N255" s="2">
        <v>16</v>
      </c>
      <c r="O255" s="2">
        <v>13</v>
      </c>
      <c r="P255" s="2">
        <v>9</v>
      </c>
      <c r="Q255" s="2">
        <v>11</v>
      </c>
      <c r="R255" s="2">
        <v>17</v>
      </c>
      <c r="S255" s="2">
        <v>286</v>
      </c>
      <c r="T255" s="2">
        <v>296</v>
      </c>
      <c r="X255" s="56" t="s">
        <v>1222</v>
      </c>
      <c r="Y255" s="56" t="s">
        <v>277</v>
      </c>
      <c r="Z255" s="56" t="s">
        <v>3</v>
      </c>
      <c r="AA255" s="2">
        <v>1259</v>
      </c>
      <c r="AB255" s="2">
        <v>1191</v>
      </c>
      <c r="AC255" s="2">
        <v>1225</v>
      </c>
      <c r="AD255" s="2">
        <v>1090</v>
      </c>
      <c r="AE255" s="2">
        <v>1150</v>
      </c>
      <c r="AF255" s="2">
        <v>1136</v>
      </c>
      <c r="AG255" s="2">
        <v>1165</v>
      </c>
      <c r="AH255" s="2">
        <v>1033</v>
      </c>
      <c r="AI255" s="2">
        <v>887</v>
      </c>
      <c r="AJ255" s="2">
        <v>921</v>
      </c>
      <c r="AK255" s="2">
        <v>971</v>
      </c>
      <c r="AL255" s="2">
        <v>1026</v>
      </c>
      <c r="AM255" s="2">
        <v>1020</v>
      </c>
      <c r="AN255" s="2">
        <v>1183</v>
      </c>
      <c r="AO255" s="2">
        <v>1259</v>
      </c>
      <c r="AP255" s="2">
        <v>1624</v>
      </c>
      <c r="AQ255" s="2">
        <v>1800</v>
      </c>
    </row>
    <row r="256" spans="1:43">
      <c r="A256" s="56" t="s">
        <v>1223</v>
      </c>
      <c r="B256" s="56" t="s">
        <v>576</v>
      </c>
      <c r="C256" s="56" t="s">
        <v>3</v>
      </c>
      <c r="D256" s="2">
        <v>37</v>
      </c>
      <c r="E256" s="2">
        <v>37</v>
      </c>
      <c r="F256" s="2">
        <v>36</v>
      </c>
      <c r="G256" s="2">
        <v>37</v>
      </c>
      <c r="H256" s="2">
        <v>33</v>
      </c>
      <c r="I256" s="2">
        <v>28</v>
      </c>
      <c r="J256" s="2">
        <v>28</v>
      </c>
      <c r="K256" s="2">
        <v>23</v>
      </c>
      <c r="L256" s="2">
        <v>24</v>
      </c>
      <c r="M256" s="2">
        <v>16</v>
      </c>
      <c r="N256" s="2">
        <v>9</v>
      </c>
      <c r="O256" s="2">
        <v>8</v>
      </c>
      <c r="P256" s="2">
        <v>4</v>
      </c>
      <c r="Q256" s="2">
        <v>0</v>
      </c>
      <c r="R256" s="2">
        <v>0</v>
      </c>
      <c r="S256" s="2">
        <v>0</v>
      </c>
      <c r="T256" s="2">
        <v>0</v>
      </c>
      <c r="X256" s="56" t="s">
        <v>1223</v>
      </c>
      <c r="Y256" s="56" t="s">
        <v>576</v>
      </c>
      <c r="Z256" s="56" t="s">
        <v>3</v>
      </c>
      <c r="AA256" s="2">
        <v>799</v>
      </c>
      <c r="AB256" s="2">
        <v>1435</v>
      </c>
      <c r="AC256" s="2">
        <v>1421</v>
      </c>
      <c r="AD256" s="2">
        <v>1574</v>
      </c>
      <c r="AE256" s="2">
        <v>1260</v>
      </c>
      <c r="AF256" s="2">
        <v>1395</v>
      </c>
      <c r="AG256" s="2">
        <v>1565</v>
      </c>
      <c r="AH256" s="2">
        <v>1370</v>
      </c>
      <c r="AI256" s="2">
        <v>1315</v>
      </c>
      <c r="AJ256" s="2">
        <v>1235</v>
      </c>
      <c r="AK256" s="2">
        <v>1292</v>
      </c>
      <c r="AL256" s="2">
        <v>1386</v>
      </c>
      <c r="AM256" s="2">
        <v>1302</v>
      </c>
      <c r="AN256" s="2">
        <v>1257</v>
      </c>
      <c r="AO256" s="2">
        <v>1169</v>
      </c>
      <c r="AP256" s="2">
        <v>1125</v>
      </c>
      <c r="AQ256" s="2">
        <v>1196</v>
      </c>
    </row>
    <row r="257" spans="1:43">
      <c r="A257" s="56" t="s">
        <v>1224</v>
      </c>
      <c r="B257" s="56" t="s">
        <v>152</v>
      </c>
      <c r="C257" s="56" t="s">
        <v>3</v>
      </c>
      <c r="D257" s="2">
        <v>81</v>
      </c>
      <c r="E257" s="2">
        <v>73</v>
      </c>
      <c r="F257" s="2">
        <v>55</v>
      </c>
      <c r="G257" s="2">
        <v>44</v>
      </c>
      <c r="H257" s="2">
        <v>58</v>
      </c>
      <c r="I257" s="2">
        <v>56</v>
      </c>
      <c r="J257" s="2">
        <v>63</v>
      </c>
      <c r="K257" s="2">
        <v>77</v>
      </c>
      <c r="L257" s="2">
        <v>66</v>
      </c>
      <c r="M257" s="2">
        <v>64</v>
      </c>
      <c r="N257" s="2">
        <v>61</v>
      </c>
      <c r="O257" s="2">
        <v>72</v>
      </c>
      <c r="P257" s="2">
        <v>51</v>
      </c>
      <c r="Q257" s="2">
        <v>35</v>
      </c>
      <c r="R257" s="2">
        <v>32</v>
      </c>
      <c r="S257" s="2">
        <v>32</v>
      </c>
      <c r="T257" s="2">
        <v>29</v>
      </c>
      <c r="X257" s="56" t="s">
        <v>1224</v>
      </c>
      <c r="Y257" s="56" t="s">
        <v>152</v>
      </c>
      <c r="Z257" s="56" t="s">
        <v>3</v>
      </c>
      <c r="AA257" s="2">
        <v>833</v>
      </c>
      <c r="AB257" s="2">
        <v>985</v>
      </c>
      <c r="AC257" s="2">
        <v>872</v>
      </c>
      <c r="AD257" s="2">
        <v>972</v>
      </c>
      <c r="AE257" s="2">
        <v>1096</v>
      </c>
      <c r="AF257" s="2">
        <v>1178</v>
      </c>
      <c r="AG257" s="2">
        <v>1250</v>
      </c>
      <c r="AH257" s="2">
        <v>1119</v>
      </c>
      <c r="AI257" s="2">
        <v>835</v>
      </c>
      <c r="AJ257" s="2">
        <v>820</v>
      </c>
      <c r="AK257" s="2">
        <v>851</v>
      </c>
      <c r="AL257" s="2">
        <v>869</v>
      </c>
      <c r="AM257" s="2">
        <v>825</v>
      </c>
      <c r="AN257" s="2">
        <v>830</v>
      </c>
      <c r="AO257" s="2">
        <v>857</v>
      </c>
      <c r="AP257" s="2">
        <v>860</v>
      </c>
      <c r="AQ257" s="2">
        <v>899</v>
      </c>
    </row>
    <row r="258" spans="1:43">
      <c r="A258" s="56" t="s">
        <v>1225</v>
      </c>
      <c r="B258" s="56" t="s">
        <v>700</v>
      </c>
      <c r="C258" s="56" t="s">
        <v>3</v>
      </c>
      <c r="D258" s="2">
        <v>0</v>
      </c>
      <c r="E258" s="2">
        <v>0</v>
      </c>
      <c r="F258" s="2">
        <v>0</v>
      </c>
      <c r="G258" s="2">
        <v>0</v>
      </c>
      <c r="H258" s="2">
        <v>0</v>
      </c>
      <c r="I258" s="2">
        <v>0</v>
      </c>
      <c r="J258" s="2">
        <v>0</v>
      </c>
      <c r="K258" s="2">
        <v>0</v>
      </c>
      <c r="L258" s="2">
        <v>0</v>
      </c>
      <c r="M258" s="2">
        <v>0</v>
      </c>
      <c r="N258" s="2">
        <v>0</v>
      </c>
      <c r="O258" s="2">
        <v>0</v>
      </c>
      <c r="P258" s="2">
        <v>0</v>
      </c>
      <c r="Q258" s="2">
        <v>0</v>
      </c>
      <c r="R258" s="2">
        <v>0</v>
      </c>
      <c r="S258" s="2">
        <v>0</v>
      </c>
      <c r="T258" s="2">
        <v>0</v>
      </c>
      <c r="X258" s="56" t="s">
        <v>1225</v>
      </c>
      <c r="Y258" s="56" t="s">
        <v>700</v>
      </c>
      <c r="Z258" s="56" t="s">
        <v>3</v>
      </c>
      <c r="AA258" s="2">
        <v>1750</v>
      </c>
      <c r="AB258" s="2">
        <v>1736</v>
      </c>
      <c r="AC258" s="2">
        <v>1939</v>
      </c>
      <c r="AD258" s="2">
        <v>2036</v>
      </c>
      <c r="AE258" s="2">
        <v>2270</v>
      </c>
      <c r="AF258" s="2">
        <v>2873</v>
      </c>
      <c r="AG258" s="2">
        <v>3068</v>
      </c>
      <c r="AH258" s="2">
        <v>2842</v>
      </c>
      <c r="AI258" s="2">
        <v>2494</v>
      </c>
      <c r="AJ258" s="2">
        <v>2380</v>
      </c>
      <c r="AK258" s="2">
        <v>2495</v>
      </c>
      <c r="AL258" s="2">
        <v>2545</v>
      </c>
      <c r="AM258" s="2">
        <v>2418</v>
      </c>
      <c r="AN258" s="2">
        <v>2579</v>
      </c>
      <c r="AO258" s="2">
        <v>2803</v>
      </c>
      <c r="AP258" s="2">
        <v>2492</v>
      </c>
      <c r="AQ258" s="2">
        <v>2682</v>
      </c>
    </row>
    <row r="259" spans="1:43">
      <c r="A259" s="56" t="s">
        <v>1226</v>
      </c>
      <c r="B259" s="56" t="s">
        <v>465</v>
      </c>
      <c r="C259" s="56" t="s">
        <v>3</v>
      </c>
      <c r="D259" s="2">
        <v>0</v>
      </c>
      <c r="E259" s="2">
        <v>0</v>
      </c>
      <c r="F259" s="2">
        <v>0</v>
      </c>
      <c r="G259" s="2">
        <v>0</v>
      </c>
      <c r="H259" s="2">
        <v>0</v>
      </c>
      <c r="I259" s="2">
        <v>0</v>
      </c>
      <c r="J259" s="2">
        <v>0</v>
      </c>
      <c r="K259" s="2">
        <v>0</v>
      </c>
      <c r="L259" s="2">
        <v>0</v>
      </c>
      <c r="M259" s="2">
        <v>0</v>
      </c>
      <c r="N259" s="2">
        <v>0</v>
      </c>
      <c r="O259" s="2">
        <v>0</v>
      </c>
      <c r="P259" s="2">
        <v>0</v>
      </c>
      <c r="Q259" s="2">
        <v>0</v>
      </c>
      <c r="R259" s="2">
        <v>0</v>
      </c>
      <c r="S259" s="2">
        <v>0</v>
      </c>
      <c r="T259" s="2">
        <v>0</v>
      </c>
      <c r="X259" s="56" t="s">
        <v>1226</v>
      </c>
      <c r="Y259" s="56" t="s">
        <v>465</v>
      </c>
      <c r="Z259" s="56" t="s">
        <v>3</v>
      </c>
      <c r="AA259" s="2">
        <v>394</v>
      </c>
      <c r="AB259" s="2">
        <v>389</v>
      </c>
      <c r="AC259" s="2">
        <v>369</v>
      </c>
      <c r="AD259" s="2">
        <v>381</v>
      </c>
      <c r="AE259" s="2">
        <v>371</v>
      </c>
      <c r="AF259" s="2">
        <v>463</v>
      </c>
      <c r="AG259" s="2">
        <v>486</v>
      </c>
      <c r="AH259" s="2">
        <v>484</v>
      </c>
      <c r="AI259" s="2">
        <v>417</v>
      </c>
      <c r="AJ259" s="2">
        <v>394</v>
      </c>
      <c r="AK259" s="2">
        <v>446</v>
      </c>
      <c r="AL259" s="2">
        <v>490</v>
      </c>
      <c r="AM259" s="2">
        <v>507</v>
      </c>
      <c r="AN259" s="2">
        <v>530</v>
      </c>
      <c r="AO259" s="2">
        <v>550</v>
      </c>
      <c r="AP259" s="2">
        <v>565</v>
      </c>
      <c r="AQ259" s="2">
        <v>450</v>
      </c>
    </row>
    <row r="260" spans="1:43">
      <c r="A260" s="56" t="s">
        <v>1227</v>
      </c>
      <c r="B260" s="56" t="s">
        <v>205</v>
      </c>
      <c r="C260" s="56" t="s">
        <v>3</v>
      </c>
      <c r="D260" s="2">
        <v>0</v>
      </c>
      <c r="E260" s="2">
        <v>0</v>
      </c>
      <c r="F260" s="2">
        <v>0</v>
      </c>
      <c r="G260" s="2">
        <v>0</v>
      </c>
      <c r="H260" s="2">
        <v>0</v>
      </c>
      <c r="I260" s="2">
        <v>0</v>
      </c>
      <c r="J260" s="2">
        <v>0</v>
      </c>
      <c r="K260" s="2">
        <v>0</v>
      </c>
      <c r="L260" s="2">
        <v>0</v>
      </c>
      <c r="M260" s="2">
        <v>0</v>
      </c>
      <c r="N260" s="2">
        <v>0</v>
      </c>
      <c r="O260" s="2">
        <v>0</v>
      </c>
      <c r="P260" s="2">
        <v>0</v>
      </c>
      <c r="Q260" s="2">
        <v>0</v>
      </c>
      <c r="R260" s="2">
        <v>0</v>
      </c>
      <c r="S260" s="2">
        <v>0</v>
      </c>
      <c r="T260" s="2">
        <v>0</v>
      </c>
      <c r="X260" s="56" t="s">
        <v>1227</v>
      </c>
      <c r="Y260" s="56" t="s">
        <v>205</v>
      </c>
      <c r="Z260" s="56" t="s">
        <v>3</v>
      </c>
      <c r="AA260" s="2">
        <v>357</v>
      </c>
      <c r="AB260" s="2">
        <v>357</v>
      </c>
      <c r="AC260" s="2">
        <v>351</v>
      </c>
      <c r="AD260" s="2">
        <v>313</v>
      </c>
      <c r="AE260" s="2">
        <v>305</v>
      </c>
      <c r="AF260" s="2">
        <v>344</v>
      </c>
      <c r="AG260" s="2">
        <v>355</v>
      </c>
      <c r="AH260" s="2">
        <v>333</v>
      </c>
      <c r="AI260" s="2">
        <v>323</v>
      </c>
      <c r="AJ260" s="2">
        <v>339</v>
      </c>
      <c r="AK260" s="2">
        <v>367</v>
      </c>
      <c r="AL260" s="2">
        <v>391</v>
      </c>
      <c r="AM260" s="2">
        <v>391</v>
      </c>
      <c r="AN260" s="2">
        <v>408</v>
      </c>
      <c r="AO260" s="2">
        <v>441</v>
      </c>
      <c r="AP260" s="2">
        <v>465</v>
      </c>
      <c r="AQ260" s="2">
        <v>408</v>
      </c>
    </row>
    <row r="261" spans="1:43">
      <c r="A261" s="56" t="s">
        <v>1228</v>
      </c>
      <c r="B261" s="56" t="s">
        <v>320</v>
      </c>
      <c r="C261" s="56" t="s">
        <v>3</v>
      </c>
      <c r="D261" s="2">
        <v>13</v>
      </c>
      <c r="E261" s="2">
        <v>17</v>
      </c>
      <c r="F261" s="2">
        <v>19</v>
      </c>
      <c r="G261" s="2">
        <v>14</v>
      </c>
      <c r="H261" s="2">
        <v>10</v>
      </c>
      <c r="I261" s="2">
        <v>0</v>
      </c>
      <c r="J261" s="2">
        <v>0</v>
      </c>
      <c r="K261" s="2">
        <v>0</v>
      </c>
      <c r="L261" s="2">
        <v>0</v>
      </c>
      <c r="M261" s="2">
        <v>0</v>
      </c>
      <c r="N261" s="2">
        <v>0</v>
      </c>
      <c r="O261" s="2">
        <v>0</v>
      </c>
      <c r="P261" s="2">
        <v>0</v>
      </c>
      <c r="Q261" s="2">
        <v>0</v>
      </c>
      <c r="R261" s="2">
        <v>0</v>
      </c>
      <c r="S261" s="2">
        <v>0</v>
      </c>
      <c r="T261" s="2">
        <v>0</v>
      </c>
      <c r="X261" s="56" t="s">
        <v>1228</v>
      </c>
      <c r="Y261" s="56" t="s">
        <v>320</v>
      </c>
      <c r="Z261" s="56" t="s">
        <v>3</v>
      </c>
      <c r="AA261" s="2">
        <v>214</v>
      </c>
      <c r="AB261" s="2">
        <v>204</v>
      </c>
      <c r="AC261" s="2">
        <v>186</v>
      </c>
      <c r="AD261" s="2">
        <v>177</v>
      </c>
      <c r="AE261" s="2">
        <v>154</v>
      </c>
      <c r="AF261" s="2">
        <v>147</v>
      </c>
      <c r="AG261" s="2">
        <v>135</v>
      </c>
      <c r="AH261" s="2">
        <v>128</v>
      </c>
      <c r="AI261" s="2">
        <v>125</v>
      </c>
      <c r="AJ261" s="2">
        <v>132</v>
      </c>
      <c r="AK261" s="2">
        <v>146</v>
      </c>
      <c r="AL261" s="2">
        <v>139</v>
      </c>
      <c r="AM261" s="2">
        <v>145</v>
      </c>
      <c r="AN261" s="2">
        <v>146</v>
      </c>
      <c r="AO261" s="2">
        <v>156</v>
      </c>
      <c r="AP261" s="2">
        <v>169</v>
      </c>
      <c r="AQ261" s="2">
        <v>172</v>
      </c>
    </row>
    <row r="262" spans="1:43">
      <c r="A262" s="56" t="s">
        <v>1229</v>
      </c>
      <c r="B262" s="56" t="s">
        <v>608</v>
      </c>
      <c r="C262" s="56" t="s">
        <v>3</v>
      </c>
      <c r="D262" s="2">
        <v>0</v>
      </c>
      <c r="E262" s="2">
        <v>0</v>
      </c>
      <c r="F262" s="2">
        <v>0</v>
      </c>
      <c r="G262" s="2">
        <v>0</v>
      </c>
      <c r="H262" s="2">
        <v>0</v>
      </c>
      <c r="I262" s="2">
        <v>0</v>
      </c>
      <c r="J262" s="2">
        <v>0</v>
      </c>
      <c r="K262" s="2">
        <v>0</v>
      </c>
      <c r="L262" s="2">
        <v>0</v>
      </c>
      <c r="M262" s="2">
        <v>0</v>
      </c>
      <c r="N262" s="2">
        <v>0</v>
      </c>
      <c r="O262" s="2">
        <v>0</v>
      </c>
      <c r="P262" s="2">
        <v>0</v>
      </c>
      <c r="Q262" s="2">
        <v>0</v>
      </c>
      <c r="R262" s="2">
        <v>0</v>
      </c>
      <c r="S262" s="2">
        <v>0</v>
      </c>
      <c r="T262" s="2">
        <v>0</v>
      </c>
      <c r="X262" s="56" t="s">
        <v>1229</v>
      </c>
      <c r="Y262" s="56" t="s">
        <v>608</v>
      </c>
      <c r="Z262" s="56" t="s">
        <v>3</v>
      </c>
      <c r="AA262" s="2">
        <v>2322</v>
      </c>
      <c r="AB262" s="2">
        <v>2410</v>
      </c>
      <c r="AC262" s="2">
        <v>2183</v>
      </c>
      <c r="AD262" s="2">
        <v>2034</v>
      </c>
      <c r="AE262" s="2">
        <v>2437</v>
      </c>
      <c r="AF262" s="2">
        <v>2535</v>
      </c>
      <c r="AG262" s="2">
        <v>2470</v>
      </c>
      <c r="AH262" s="2">
        <v>2361</v>
      </c>
      <c r="AI262" s="2">
        <v>2115</v>
      </c>
      <c r="AJ262" s="2">
        <v>1855</v>
      </c>
      <c r="AK262" s="2">
        <v>1747</v>
      </c>
      <c r="AL262" s="2">
        <v>1643</v>
      </c>
      <c r="AM262" s="2">
        <v>1485</v>
      </c>
      <c r="AN262" s="2">
        <v>1397</v>
      </c>
      <c r="AO262" s="2">
        <v>1435</v>
      </c>
      <c r="AP262" s="2">
        <v>1546</v>
      </c>
      <c r="AQ262" s="2">
        <v>1544</v>
      </c>
    </row>
    <row r="263" spans="1:43">
      <c r="A263" s="56" t="s">
        <v>1230</v>
      </c>
      <c r="B263" s="56" t="s">
        <v>373</v>
      </c>
      <c r="C263" s="56" t="s">
        <v>3</v>
      </c>
      <c r="D263" s="2">
        <v>12</v>
      </c>
      <c r="E263" s="2">
        <v>14</v>
      </c>
      <c r="F263" s="2">
        <v>9</v>
      </c>
      <c r="G263" s="2">
        <v>7</v>
      </c>
      <c r="H263" s="2">
        <v>3</v>
      </c>
      <c r="I263" s="2">
        <v>6</v>
      </c>
      <c r="J263" s="2">
        <v>3</v>
      </c>
      <c r="K263" s="2">
        <v>3</v>
      </c>
      <c r="L263" s="2">
        <v>6</v>
      </c>
      <c r="M263" s="2">
        <v>3</v>
      </c>
      <c r="N263" s="2">
        <v>0</v>
      </c>
      <c r="O263" s="2">
        <v>0</v>
      </c>
      <c r="P263" s="2">
        <v>0</v>
      </c>
      <c r="Q263" s="2">
        <v>3</v>
      </c>
      <c r="R263" s="2">
        <v>0</v>
      </c>
      <c r="S263" s="2">
        <v>0</v>
      </c>
      <c r="T263" s="2">
        <v>0</v>
      </c>
      <c r="X263" s="56" t="s">
        <v>1230</v>
      </c>
      <c r="Y263" s="56" t="s">
        <v>373</v>
      </c>
      <c r="Z263" s="56" t="s">
        <v>3</v>
      </c>
      <c r="AA263" s="2">
        <v>1473</v>
      </c>
      <c r="AB263" s="2">
        <v>1375</v>
      </c>
      <c r="AC263" s="2">
        <v>1286</v>
      </c>
      <c r="AD263" s="2">
        <v>1391</v>
      </c>
      <c r="AE263" s="2">
        <v>1504</v>
      </c>
      <c r="AF263" s="2">
        <v>1628</v>
      </c>
      <c r="AG263" s="2">
        <v>1599</v>
      </c>
      <c r="AH263" s="2">
        <v>1395</v>
      </c>
      <c r="AI263" s="2">
        <v>1133</v>
      </c>
      <c r="AJ263" s="2">
        <v>1126</v>
      </c>
      <c r="AK263" s="2">
        <v>1125</v>
      </c>
      <c r="AL263" s="2">
        <v>1158</v>
      </c>
      <c r="AM263" s="2">
        <v>1023</v>
      </c>
      <c r="AN263" s="2">
        <v>1003</v>
      </c>
      <c r="AO263" s="2">
        <v>974</v>
      </c>
      <c r="AP263" s="2">
        <v>916</v>
      </c>
      <c r="AQ263" s="2">
        <v>984</v>
      </c>
    </row>
    <row r="264" spans="1:43">
      <c r="A264" s="56" t="s">
        <v>1231</v>
      </c>
      <c r="B264" s="56" t="s">
        <v>920</v>
      </c>
      <c r="C264" s="56" t="s">
        <v>3</v>
      </c>
      <c r="D264" s="2">
        <v>0</v>
      </c>
      <c r="E264" s="2">
        <v>0</v>
      </c>
      <c r="F264" s="2">
        <v>0</v>
      </c>
      <c r="G264" s="2">
        <v>0</v>
      </c>
      <c r="H264" s="2">
        <v>0</v>
      </c>
      <c r="I264" s="2">
        <v>0</v>
      </c>
      <c r="J264" s="2">
        <v>0</v>
      </c>
      <c r="K264" s="2">
        <v>0</v>
      </c>
      <c r="L264" s="2">
        <v>0</v>
      </c>
      <c r="M264" s="2">
        <v>0</v>
      </c>
      <c r="N264" s="2">
        <v>0</v>
      </c>
      <c r="O264" s="2">
        <v>0</v>
      </c>
      <c r="P264" s="2">
        <v>0</v>
      </c>
      <c r="Q264" s="2">
        <v>0</v>
      </c>
      <c r="R264" s="2">
        <v>0</v>
      </c>
      <c r="S264" s="2">
        <v>0</v>
      </c>
      <c r="T264" s="2">
        <v>0</v>
      </c>
      <c r="X264" s="56" t="s">
        <v>1231</v>
      </c>
      <c r="Y264" s="56" t="s">
        <v>920</v>
      </c>
      <c r="Z264" s="56" t="s">
        <v>3</v>
      </c>
      <c r="AA264" s="2">
        <v>0</v>
      </c>
      <c r="AB264" s="2">
        <v>0</v>
      </c>
      <c r="AC264" s="2">
        <v>0</v>
      </c>
      <c r="AD264" s="2">
        <v>0</v>
      </c>
      <c r="AE264" s="2">
        <v>0</v>
      </c>
      <c r="AF264" s="2">
        <v>0</v>
      </c>
      <c r="AG264" s="2">
        <v>0</v>
      </c>
      <c r="AH264" s="2">
        <v>0</v>
      </c>
      <c r="AI264" s="2">
        <v>0</v>
      </c>
      <c r="AJ264" s="2">
        <v>0</v>
      </c>
      <c r="AK264" s="2">
        <v>0</v>
      </c>
      <c r="AL264" s="2">
        <v>0</v>
      </c>
      <c r="AM264" s="2">
        <v>0</v>
      </c>
      <c r="AN264" s="2">
        <v>0</v>
      </c>
      <c r="AO264" s="2">
        <v>0</v>
      </c>
      <c r="AP264" s="2">
        <v>0</v>
      </c>
      <c r="AQ264" s="2">
        <v>0</v>
      </c>
    </row>
    <row r="265" spans="1:43">
      <c r="A265" s="56" t="s">
        <v>1232</v>
      </c>
      <c r="B265" s="56" t="s">
        <v>921</v>
      </c>
      <c r="C265" s="56" t="s">
        <v>3</v>
      </c>
      <c r="D265" s="2">
        <v>0</v>
      </c>
      <c r="E265" s="2">
        <v>0</v>
      </c>
      <c r="F265" s="2">
        <v>0</v>
      </c>
      <c r="G265" s="2">
        <v>3</v>
      </c>
      <c r="H265" s="2">
        <v>0</v>
      </c>
      <c r="I265" s="2">
        <v>0</v>
      </c>
      <c r="J265" s="2">
        <v>0</v>
      </c>
      <c r="K265" s="2">
        <v>0</v>
      </c>
      <c r="L265" s="2">
        <v>0</v>
      </c>
      <c r="M265" s="2">
        <v>0</v>
      </c>
      <c r="N265" s="2">
        <v>0</v>
      </c>
      <c r="O265" s="2">
        <v>0</v>
      </c>
      <c r="P265" s="2">
        <v>0</v>
      </c>
      <c r="Q265" s="2">
        <v>0</v>
      </c>
      <c r="R265" s="2">
        <v>0</v>
      </c>
      <c r="S265" s="2">
        <v>0</v>
      </c>
      <c r="T265" s="2">
        <v>0</v>
      </c>
      <c r="X265" s="56" t="s">
        <v>1232</v>
      </c>
      <c r="Y265" s="56" t="s">
        <v>921</v>
      </c>
      <c r="Z265" s="56" t="s">
        <v>3</v>
      </c>
      <c r="AA265" s="2">
        <v>87</v>
      </c>
      <c r="AB265" s="2">
        <v>88</v>
      </c>
      <c r="AC265" s="2">
        <v>81</v>
      </c>
      <c r="AD265" s="2">
        <v>83</v>
      </c>
      <c r="AE265" s="2">
        <v>24</v>
      </c>
      <c r="AF265" s="2">
        <v>3</v>
      </c>
      <c r="AG265" s="2">
        <v>0</v>
      </c>
      <c r="AH265" s="2">
        <v>0</v>
      </c>
      <c r="AI265" s="2">
        <v>0</v>
      </c>
      <c r="AJ265" s="2">
        <v>0</v>
      </c>
      <c r="AK265" s="2">
        <v>0</v>
      </c>
      <c r="AL265" s="2">
        <v>0</v>
      </c>
      <c r="AM265" s="2">
        <v>0</v>
      </c>
      <c r="AN265" s="2">
        <v>3</v>
      </c>
      <c r="AO265" s="2">
        <v>0</v>
      </c>
      <c r="AP265" s="2">
        <v>0</v>
      </c>
      <c r="AQ265" s="2">
        <v>0</v>
      </c>
    </row>
    <row r="266" spans="1:43">
      <c r="A266" s="56" t="s">
        <v>1233</v>
      </c>
      <c r="B266" s="56" t="s">
        <v>436</v>
      </c>
      <c r="C266" s="56" t="s">
        <v>3</v>
      </c>
      <c r="D266" s="2">
        <v>10</v>
      </c>
      <c r="E266" s="2">
        <v>12</v>
      </c>
      <c r="F266" s="2">
        <v>12</v>
      </c>
      <c r="G266" s="2">
        <v>25</v>
      </c>
      <c r="H266" s="2">
        <v>17</v>
      </c>
      <c r="I266" s="2">
        <v>16</v>
      </c>
      <c r="J266" s="2">
        <v>12</v>
      </c>
      <c r="K266" s="2">
        <v>8</v>
      </c>
      <c r="L266" s="2">
        <v>9</v>
      </c>
      <c r="M266" s="2">
        <v>9</v>
      </c>
      <c r="N266" s="2">
        <v>9</v>
      </c>
      <c r="O266" s="2">
        <v>8</v>
      </c>
      <c r="P266" s="2">
        <v>8</v>
      </c>
      <c r="Q266" s="2">
        <v>8</v>
      </c>
      <c r="R266" s="2">
        <v>8</v>
      </c>
      <c r="S266" s="2">
        <v>0</v>
      </c>
      <c r="T266" s="2">
        <v>0</v>
      </c>
      <c r="X266" s="56" t="s">
        <v>1233</v>
      </c>
      <c r="Y266" s="56" t="s">
        <v>436</v>
      </c>
      <c r="Z266" s="56" t="s">
        <v>3</v>
      </c>
      <c r="AA266" s="2">
        <v>1204</v>
      </c>
      <c r="AB266" s="2">
        <v>1183</v>
      </c>
      <c r="AC266" s="2">
        <v>1140</v>
      </c>
      <c r="AD266" s="2">
        <v>1159</v>
      </c>
      <c r="AE266" s="2">
        <v>1161</v>
      </c>
      <c r="AF266" s="2">
        <v>1097</v>
      </c>
      <c r="AG266" s="2">
        <v>990</v>
      </c>
      <c r="AH266" s="2">
        <v>1006</v>
      </c>
      <c r="AI266" s="2">
        <v>998</v>
      </c>
      <c r="AJ266" s="2">
        <v>999</v>
      </c>
      <c r="AK266" s="2">
        <v>1021</v>
      </c>
      <c r="AL266" s="2">
        <v>1019</v>
      </c>
      <c r="AM266" s="2">
        <v>982</v>
      </c>
      <c r="AN266" s="2">
        <v>979</v>
      </c>
      <c r="AO266" s="2">
        <v>987</v>
      </c>
      <c r="AP266" s="2">
        <v>1021</v>
      </c>
      <c r="AQ266" s="2">
        <v>1043</v>
      </c>
    </row>
    <row r="267" spans="1:43">
      <c r="A267" s="56" t="s">
        <v>1234</v>
      </c>
      <c r="B267" s="56" t="s">
        <v>382</v>
      </c>
      <c r="C267" s="56" t="s">
        <v>3</v>
      </c>
      <c r="D267" s="2">
        <v>90</v>
      </c>
      <c r="E267" s="2">
        <v>97</v>
      </c>
      <c r="F267" s="2">
        <v>88</v>
      </c>
      <c r="G267" s="2">
        <v>73</v>
      </c>
      <c r="H267" s="2">
        <v>72</v>
      </c>
      <c r="I267" s="2">
        <v>55</v>
      </c>
      <c r="J267" s="2">
        <v>74</v>
      </c>
      <c r="K267" s="2">
        <v>31</v>
      </c>
      <c r="L267" s="2">
        <v>52</v>
      </c>
      <c r="M267" s="2">
        <v>54</v>
      </c>
      <c r="N267" s="2">
        <v>50</v>
      </c>
      <c r="O267" s="2">
        <v>63</v>
      </c>
      <c r="P267" s="2">
        <v>68</v>
      </c>
      <c r="Q267" s="2">
        <v>82</v>
      </c>
      <c r="R267" s="2">
        <v>63</v>
      </c>
      <c r="S267" s="2">
        <v>61</v>
      </c>
      <c r="T267" s="2">
        <v>40</v>
      </c>
      <c r="X267" s="56" t="s">
        <v>1234</v>
      </c>
      <c r="Y267" s="56" t="s">
        <v>382</v>
      </c>
      <c r="Z267" s="56" t="s">
        <v>3</v>
      </c>
      <c r="AA267" s="2">
        <v>2243</v>
      </c>
      <c r="AB267" s="2">
        <v>1962</v>
      </c>
      <c r="AC267" s="2">
        <v>1832</v>
      </c>
      <c r="AD267" s="2">
        <v>1613</v>
      </c>
      <c r="AE267" s="2">
        <v>1575</v>
      </c>
      <c r="AF267" s="2">
        <v>1539</v>
      </c>
      <c r="AG267" s="2">
        <v>1532</v>
      </c>
      <c r="AH267" s="2">
        <v>1297</v>
      </c>
      <c r="AI267" s="2">
        <v>1263</v>
      </c>
      <c r="AJ267" s="2">
        <v>1160</v>
      </c>
      <c r="AK267" s="2">
        <v>1350</v>
      </c>
      <c r="AL267" s="2">
        <v>1297</v>
      </c>
      <c r="AM267" s="2">
        <v>1362</v>
      </c>
      <c r="AN267" s="2">
        <v>1416</v>
      </c>
      <c r="AO267" s="2">
        <v>1440</v>
      </c>
      <c r="AP267" s="2">
        <v>1478</v>
      </c>
      <c r="AQ267" s="2">
        <v>1449</v>
      </c>
    </row>
    <row r="268" spans="1:43">
      <c r="A268" s="56" t="s">
        <v>1235</v>
      </c>
      <c r="B268" s="56" t="s">
        <v>450</v>
      </c>
      <c r="C268" s="56" t="s">
        <v>3</v>
      </c>
      <c r="D268" s="2">
        <v>29</v>
      </c>
      <c r="E268" s="2">
        <v>25</v>
      </c>
      <c r="F268" s="2">
        <v>13</v>
      </c>
      <c r="G268" s="2">
        <v>21</v>
      </c>
      <c r="H268" s="2">
        <v>9</v>
      </c>
      <c r="I268" s="2">
        <v>6</v>
      </c>
      <c r="J268" s="2">
        <v>9</v>
      </c>
      <c r="K268" s="2">
        <v>6</v>
      </c>
      <c r="L268" s="2">
        <v>9</v>
      </c>
      <c r="M268" s="2">
        <v>6</v>
      </c>
      <c r="N268" s="2">
        <v>6</v>
      </c>
      <c r="O268" s="2">
        <v>3</v>
      </c>
      <c r="P268" s="2">
        <v>6</v>
      </c>
      <c r="Q268" s="2">
        <v>6</v>
      </c>
      <c r="R268" s="2">
        <v>6</v>
      </c>
      <c r="S268" s="2">
        <v>6</v>
      </c>
      <c r="T268" s="2">
        <v>6</v>
      </c>
      <c r="X268" s="56" t="s">
        <v>1235</v>
      </c>
      <c r="Y268" s="56" t="s">
        <v>450</v>
      </c>
      <c r="Z268" s="56" t="s">
        <v>3</v>
      </c>
      <c r="AA268" s="2">
        <v>1563</v>
      </c>
      <c r="AB268" s="2">
        <v>1486</v>
      </c>
      <c r="AC268" s="2">
        <v>1488</v>
      </c>
      <c r="AD268" s="2">
        <v>1501</v>
      </c>
      <c r="AE268" s="2">
        <v>1436</v>
      </c>
      <c r="AF268" s="2">
        <v>1384</v>
      </c>
      <c r="AG268" s="2">
        <v>1403</v>
      </c>
      <c r="AH268" s="2">
        <v>1185</v>
      </c>
      <c r="AI268" s="2">
        <v>1257</v>
      </c>
      <c r="AJ268" s="2">
        <v>1291</v>
      </c>
      <c r="AK268" s="2">
        <v>1275</v>
      </c>
      <c r="AL268" s="2">
        <v>1211</v>
      </c>
      <c r="AM268" s="2">
        <v>1237</v>
      </c>
      <c r="AN268" s="2">
        <v>1265</v>
      </c>
      <c r="AO268" s="2">
        <v>1291</v>
      </c>
      <c r="AP268" s="2">
        <v>1246</v>
      </c>
      <c r="AQ268" s="2">
        <v>1058</v>
      </c>
    </row>
    <row r="269" spans="1:43">
      <c r="A269" s="56" t="s">
        <v>1236</v>
      </c>
      <c r="B269" s="56" t="s">
        <v>671</v>
      </c>
      <c r="C269" s="56" t="s">
        <v>3</v>
      </c>
      <c r="D269" s="2">
        <v>8</v>
      </c>
      <c r="E269" s="2">
        <v>7</v>
      </c>
      <c r="F269" s="2">
        <v>5</v>
      </c>
      <c r="G269" s="2">
        <v>5</v>
      </c>
      <c r="H269" s="2">
        <v>6</v>
      </c>
      <c r="I269" s="2">
        <v>5</v>
      </c>
      <c r="J269" s="2">
        <v>5</v>
      </c>
      <c r="K269" s="2">
        <v>5</v>
      </c>
      <c r="L269" s="2">
        <v>4</v>
      </c>
      <c r="M269" s="2">
        <v>3</v>
      </c>
      <c r="N269" s="2">
        <v>3</v>
      </c>
      <c r="O269" s="2">
        <v>3</v>
      </c>
      <c r="P269" s="2">
        <v>3</v>
      </c>
      <c r="Q269" s="2">
        <v>0</v>
      </c>
      <c r="R269" s="2">
        <v>0</v>
      </c>
      <c r="S269" s="2">
        <v>0</v>
      </c>
      <c r="T269" s="2">
        <v>0</v>
      </c>
      <c r="X269" s="56" t="s">
        <v>1236</v>
      </c>
      <c r="Y269" s="56" t="s">
        <v>671</v>
      </c>
      <c r="Z269" s="56" t="s">
        <v>3</v>
      </c>
      <c r="AA269" s="2">
        <v>44</v>
      </c>
      <c r="AB269" s="2">
        <v>43</v>
      </c>
      <c r="AC269" s="2">
        <v>42</v>
      </c>
      <c r="AD269" s="2">
        <v>40</v>
      </c>
      <c r="AE269" s="2">
        <v>38</v>
      </c>
      <c r="AF269" s="2">
        <v>38</v>
      </c>
      <c r="AG269" s="2">
        <v>36</v>
      </c>
      <c r="AH269" s="2">
        <v>30</v>
      </c>
      <c r="AI269" s="2">
        <v>38</v>
      </c>
      <c r="AJ269" s="2">
        <v>37</v>
      </c>
      <c r="AK269" s="2">
        <v>34</v>
      </c>
      <c r="AL269" s="2">
        <v>31</v>
      </c>
      <c r="AM269" s="2">
        <v>31</v>
      </c>
      <c r="AN269" s="2">
        <v>25</v>
      </c>
      <c r="AO269" s="2">
        <v>21</v>
      </c>
      <c r="AP269" s="2">
        <v>28</v>
      </c>
      <c r="AQ269" s="2">
        <v>29</v>
      </c>
    </row>
    <row r="270" spans="1:43">
      <c r="A270" s="56" t="s">
        <v>1237</v>
      </c>
      <c r="B270" s="56" t="s">
        <v>283</v>
      </c>
      <c r="C270" s="56" t="s">
        <v>3</v>
      </c>
      <c r="D270" s="2">
        <v>0</v>
      </c>
      <c r="E270" s="2">
        <v>3</v>
      </c>
      <c r="F270" s="2">
        <v>0</v>
      </c>
      <c r="G270" s="2">
        <v>0</v>
      </c>
      <c r="H270" s="2">
        <v>0</v>
      </c>
      <c r="I270" s="2">
        <v>0</v>
      </c>
      <c r="J270" s="2">
        <v>0</v>
      </c>
      <c r="K270" s="2">
        <v>7</v>
      </c>
      <c r="L270" s="2">
        <v>4</v>
      </c>
      <c r="M270" s="2">
        <v>3</v>
      </c>
      <c r="N270" s="2">
        <v>3</v>
      </c>
      <c r="O270" s="2">
        <v>3</v>
      </c>
      <c r="P270" s="2">
        <v>3</v>
      </c>
      <c r="Q270" s="2">
        <v>3</v>
      </c>
      <c r="R270" s="2">
        <v>0</v>
      </c>
      <c r="S270" s="2">
        <v>0</v>
      </c>
      <c r="T270" s="2">
        <v>0</v>
      </c>
      <c r="X270" s="56" t="s">
        <v>1237</v>
      </c>
      <c r="Y270" s="56" t="s">
        <v>283</v>
      </c>
      <c r="Z270" s="56" t="s">
        <v>3</v>
      </c>
      <c r="AA270" s="2">
        <v>308</v>
      </c>
      <c r="AB270" s="2">
        <v>290</v>
      </c>
      <c r="AC270" s="2">
        <v>200</v>
      </c>
      <c r="AD270" s="2">
        <v>296</v>
      </c>
      <c r="AE270" s="2">
        <v>351</v>
      </c>
      <c r="AF270" s="2">
        <v>343</v>
      </c>
      <c r="AG270" s="2">
        <v>253</v>
      </c>
      <c r="AH270" s="2">
        <v>252</v>
      </c>
      <c r="AI270" s="2">
        <v>243</v>
      </c>
      <c r="AJ270" s="2">
        <v>252</v>
      </c>
      <c r="AK270" s="2">
        <v>268</v>
      </c>
      <c r="AL270" s="2">
        <v>243</v>
      </c>
      <c r="AM270" s="2">
        <v>218</v>
      </c>
      <c r="AN270" s="2">
        <v>219</v>
      </c>
      <c r="AO270" s="2">
        <v>217</v>
      </c>
      <c r="AP270" s="2">
        <v>231</v>
      </c>
      <c r="AQ270" s="2">
        <v>220</v>
      </c>
    </row>
    <row r="271" spans="1:43">
      <c r="A271" s="56" t="s">
        <v>1238</v>
      </c>
      <c r="B271" s="56" t="s">
        <v>922</v>
      </c>
      <c r="C271" s="56" t="s">
        <v>3</v>
      </c>
      <c r="D271" s="2">
        <v>0</v>
      </c>
      <c r="E271" s="2">
        <v>0</v>
      </c>
      <c r="F271" s="2">
        <v>0</v>
      </c>
      <c r="G271" s="2">
        <v>0</v>
      </c>
      <c r="H271" s="2">
        <v>0</v>
      </c>
      <c r="I271" s="2">
        <v>0</v>
      </c>
      <c r="J271" s="2">
        <v>0</v>
      </c>
      <c r="K271" s="2">
        <v>0</v>
      </c>
      <c r="L271" s="2">
        <v>0</v>
      </c>
      <c r="M271" s="2">
        <v>0</v>
      </c>
      <c r="N271" s="2">
        <v>0</v>
      </c>
      <c r="O271" s="2">
        <v>0</v>
      </c>
      <c r="P271" s="2">
        <v>0</v>
      </c>
      <c r="Q271" s="2">
        <v>0</v>
      </c>
      <c r="R271" s="2">
        <v>0</v>
      </c>
      <c r="S271" s="2">
        <v>0</v>
      </c>
      <c r="T271" s="2">
        <v>0</v>
      </c>
      <c r="X271" s="56" t="s">
        <v>1238</v>
      </c>
      <c r="Y271" s="56" t="s">
        <v>922</v>
      </c>
      <c r="Z271" s="56" t="s">
        <v>3</v>
      </c>
      <c r="AA271" s="2">
        <v>49</v>
      </c>
      <c r="AB271" s="2">
        <v>41</v>
      </c>
      <c r="AC271" s="2">
        <v>47</v>
      </c>
      <c r="AD271" s="2">
        <v>61</v>
      </c>
      <c r="AE271" s="2">
        <v>47</v>
      </c>
      <c r="AF271" s="2">
        <v>37</v>
      </c>
      <c r="AG271" s="2">
        <v>47</v>
      </c>
      <c r="AH271" s="2">
        <v>51</v>
      </c>
      <c r="AI271" s="2">
        <v>55</v>
      </c>
      <c r="AJ271" s="2">
        <v>59</v>
      </c>
      <c r="AK271" s="2">
        <v>62</v>
      </c>
      <c r="AL271" s="2">
        <v>63</v>
      </c>
      <c r="AM271" s="2">
        <v>63</v>
      </c>
      <c r="AN271" s="2">
        <v>62</v>
      </c>
      <c r="AO271" s="2">
        <v>70</v>
      </c>
      <c r="AP271" s="2">
        <v>75</v>
      </c>
      <c r="AQ271" s="2">
        <v>76</v>
      </c>
    </row>
    <row r="272" spans="1:43">
      <c r="A272" s="56" t="s">
        <v>1239</v>
      </c>
      <c r="B272" s="56" t="s">
        <v>200</v>
      </c>
      <c r="C272" s="56" t="s">
        <v>3</v>
      </c>
      <c r="D272" s="2">
        <v>61</v>
      </c>
      <c r="E272" s="2">
        <v>56</v>
      </c>
      <c r="F272" s="2">
        <v>54</v>
      </c>
      <c r="G272" s="2">
        <v>63</v>
      </c>
      <c r="H272" s="2">
        <v>57</v>
      </c>
      <c r="I272" s="2">
        <v>57</v>
      </c>
      <c r="J272" s="2">
        <v>56</v>
      </c>
      <c r="K272" s="2">
        <v>56</v>
      </c>
      <c r="L272" s="2">
        <v>57</v>
      </c>
      <c r="M272" s="2">
        <v>63</v>
      </c>
      <c r="N272" s="2">
        <v>58</v>
      </c>
      <c r="O272" s="2">
        <v>59</v>
      </c>
      <c r="P272" s="2">
        <v>61</v>
      </c>
      <c r="Q272" s="2">
        <v>57</v>
      </c>
      <c r="R272" s="2">
        <v>65</v>
      </c>
      <c r="S272" s="2">
        <v>68</v>
      </c>
      <c r="T272" s="2">
        <v>67</v>
      </c>
      <c r="X272" s="56" t="s">
        <v>1239</v>
      </c>
      <c r="Y272" s="56" t="s">
        <v>200</v>
      </c>
      <c r="Z272" s="56" t="s">
        <v>3</v>
      </c>
      <c r="AA272" s="2">
        <v>2774</v>
      </c>
      <c r="AB272" s="2">
        <v>3014</v>
      </c>
      <c r="AC272" s="2">
        <v>3722</v>
      </c>
      <c r="AD272" s="2">
        <v>4242</v>
      </c>
      <c r="AE272" s="2">
        <v>4865</v>
      </c>
      <c r="AF272" s="2">
        <v>5693</v>
      </c>
      <c r="AG272" s="2">
        <v>6399</v>
      </c>
      <c r="AH272" s="2">
        <v>5884</v>
      </c>
      <c r="AI272" s="2">
        <v>3626</v>
      </c>
      <c r="AJ272" s="2">
        <v>3225</v>
      </c>
      <c r="AK272" s="2">
        <v>3082</v>
      </c>
      <c r="AL272" s="2">
        <v>3260</v>
      </c>
      <c r="AM272" s="2">
        <v>2924</v>
      </c>
      <c r="AN272" s="2">
        <v>2601</v>
      </c>
      <c r="AO272" s="2">
        <v>2656</v>
      </c>
      <c r="AP272" s="2">
        <v>2811</v>
      </c>
      <c r="AQ272" s="2">
        <v>2684</v>
      </c>
    </row>
    <row r="273" spans="1:43">
      <c r="A273" s="56" t="s">
        <v>1240</v>
      </c>
      <c r="B273" s="56" t="s">
        <v>383</v>
      </c>
      <c r="C273" s="56" t="s">
        <v>3</v>
      </c>
      <c r="D273" s="2">
        <v>26</v>
      </c>
      <c r="E273" s="2">
        <v>23</v>
      </c>
      <c r="F273" s="2">
        <v>25</v>
      </c>
      <c r="G273" s="2">
        <v>22</v>
      </c>
      <c r="H273" s="2">
        <v>22</v>
      </c>
      <c r="I273" s="2">
        <v>23</v>
      </c>
      <c r="J273" s="2">
        <v>22</v>
      </c>
      <c r="K273" s="2">
        <v>20</v>
      </c>
      <c r="L273" s="2">
        <v>21</v>
      </c>
      <c r="M273" s="2">
        <v>21</v>
      </c>
      <c r="N273" s="2">
        <v>21</v>
      </c>
      <c r="O273" s="2">
        <v>18</v>
      </c>
      <c r="P273" s="2">
        <v>17</v>
      </c>
      <c r="Q273" s="2">
        <v>17</v>
      </c>
      <c r="R273" s="2">
        <v>16</v>
      </c>
      <c r="S273" s="2">
        <v>14</v>
      </c>
      <c r="T273" s="2">
        <v>16</v>
      </c>
      <c r="X273" s="56" t="s">
        <v>1240</v>
      </c>
      <c r="Y273" s="56" t="s">
        <v>383</v>
      </c>
      <c r="Z273" s="56" t="s">
        <v>3</v>
      </c>
      <c r="AA273" s="2">
        <v>625</v>
      </c>
      <c r="AB273" s="2">
        <v>587</v>
      </c>
      <c r="AC273" s="2">
        <v>600</v>
      </c>
      <c r="AD273" s="2">
        <v>589</v>
      </c>
      <c r="AE273" s="2">
        <v>475</v>
      </c>
      <c r="AF273" s="2">
        <v>491</v>
      </c>
      <c r="AG273" s="2">
        <v>516</v>
      </c>
      <c r="AH273" s="2">
        <v>561</v>
      </c>
      <c r="AI273" s="2">
        <v>613</v>
      </c>
      <c r="AJ273" s="2">
        <v>726</v>
      </c>
      <c r="AK273" s="2">
        <v>829</v>
      </c>
      <c r="AL273" s="2">
        <v>932</v>
      </c>
      <c r="AM273" s="2">
        <v>983</v>
      </c>
      <c r="AN273" s="2">
        <v>1061</v>
      </c>
      <c r="AO273" s="2">
        <v>938</v>
      </c>
      <c r="AP273" s="2">
        <v>817</v>
      </c>
      <c r="AQ273" s="2">
        <v>792</v>
      </c>
    </row>
    <row r="274" spans="1:43">
      <c r="A274" s="56" t="s">
        <v>1241</v>
      </c>
      <c r="B274" s="56" t="s">
        <v>923</v>
      </c>
      <c r="C274" s="56" t="s">
        <v>3</v>
      </c>
      <c r="D274" s="2">
        <v>0</v>
      </c>
      <c r="E274" s="2">
        <v>0</v>
      </c>
      <c r="F274" s="2">
        <v>0</v>
      </c>
      <c r="G274" s="2">
        <v>0</v>
      </c>
      <c r="H274" s="2">
        <v>0</v>
      </c>
      <c r="I274" s="2">
        <v>0</v>
      </c>
      <c r="J274" s="2">
        <v>0</v>
      </c>
      <c r="K274" s="2">
        <v>0</v>
      </c>
      <c r="L274" s="2">
        <v>0</v>
      </c>
      <c r="M274" s="2">
        <v>0</v>
      </c>
      <c r="N274" s="2">
        <v>0</v>
      </c>
      <c r="O274" s="2">
        <v>0</v>
      </c>
      <c r="P274" s="2">
        <v>0</v>
      </c>
      <c r="Q274" s="2">
        <v>0</v>
      </c>
      <c r="R274" s="2">
        <v>0</v>
      </c>
      <c r="S274" s="2">
        <v>0</v>
      </c>
      <c r="T274" s="2">
        <v>0</v>
      </c>
      <c r="X274" s="56" t="s">
        <v>1241</v>
      </c>
      <c r="Y274" s="56" t="s">
        <v>923</v>
      </c>
      <c r="Z274" s="56" t="s">
        <v>3</v>
      </c>
      <c r="AA274" s="2">
        <v>30</v>
      </c>
      <c r="AB274" s="2">
        <v>31</v>
      </c>
      <c r="AC274" s="2">
        <v>21</v>
      </c>
      <c r="AD274" s="2">
        <v>21</v>
      </c>
      <c r="AE274" s="2">
        <v>22</v>
      </c>
      <c r="AF274" s="2">
        <v>26</v>
      </c>
      <c r="AG274" s="2">
        <v>25</v>
      </c>
      <c r="AH274" s="2">
        <v>26</v>
      </c>
      <c r="AI274" s="2">
        <v>21</v>
      </c>
      <c r="AJ274" s="2">
        <v>0</v>
      </c>
      <c r="AK274" s="2">
        <v>0</v>
      </c>
      <c r="AL274" s="2">
        <v>3</v>
      </c>
      <c r="AM274" s="2">
        <v>0</v>
      </c>
      <c r="AN274" s="2">
        <v>3</v>
      </c>
      <c r="AO274" s="2">
        <v>0</v>
      </c>
      <c r="AP274" s="2">
        <v>3</v>
      </c>
      <c r="AQ274" s="2">
        <v>0</v>
      </c>
    </row>
    <row r="275" spans="1:43">
      <c r="A275" s="56" t="s">
        <v>1242</v>
      </c>
      <c r="B275" s="56" t="s">
        <v>924</v>
      </c>
      <c r="C275" s="56" t="s">
        <v>3</v>
      </c>
      <c r="D275" s="2">
        <v>17</v>
      </c>
      <c r="E275" s="2">
        <v>0</v>
      </c>
      <c r="F275" s="2">
        <v>0</v>
      </c>
      <c r="G275" s="2">
        <v>0</v>
      </c>
      <c r="H275" s="2">
        <v>0</v>
      </c>
      <c r="I275" s="2">
        <v>0</v>
      </c>
      <c r="J275" s="2">
        <v>0</v>
      </c>
      <c r="K275" s="2">
        <v>0</v>
      </c>
      <c r="L275" s="2">
        <v>0</v>
      </c>
      <c r="M275" s="2">
        <v>0</v>
      </c>
      <c r="N275" s="2">
        <v>0</v>
      </c>
      <c r="O275" s="2">
        <v>0</v>
      </c>
      <c r="P275" s="2">
        <v>0</v>
      </c>
      <c r="Q275" s="2">
        <v>0</v>
      </c>
      <c r="R275" s="2">
        <v>0</v>
      </c>
      <c r="S275" s="2">
        <v>0</v>
      </c>
      <c r="T275" s="2">
        <v>0</v>
      </c>
      <c r="X275" s="56" t="s">
        <v>1242</v>
      </c>
      <c r="Y275" s="56" t="s">
        <v>924</v>
      </c>
      <c r="Z275" s="56" t="s">
        <v>3</v>
      </c>
      <c r="AA275" s="2">
        <v>154</v>
      </c>
      <c r="AB275" s="2">
        <v>118</v>
      </c>
      <c r="AC275" s="2">
        <v>117</v>
      </c>
      <c r="AD275" s="2">
        <v>129</v>
      </c>
      <c r="AE275" s="2">
        <v>111</v>
      </c>
      <c r="AF275" s="2">
        <v>90</v>
      </c>
      <c r="AG275" s="2">
        <v>87</v>
      </c>
      <c r="AH275" s="2">
        <v>77</v>
      </c>
      <c r="AI275" s="2">
        <v>0</v>
      </c>
      <c r="AJ275" s="2">
        <v>0</v>
      </c>
      <c r="AK275" s="2">
        <v>0</v>
      </c>
      <c r="AL275" s="2">
        <v>0</v>
      </c>
      <c r="AM275" s="2">
        <v>0</v>
      </c>
      <c r="AN275" s="2">
        <v>0</v>
      </c>
      <c r="AO275" s="2">
        <v>0</v>
      </c>
      <c r="AP275" s="2">
        <v>0</v>
      </c>
      <c r="AQ275" s="2">
        <v>0</v>
      </c>
    </row>
    <row r="276" spans="1:43">
      <c r="A276" s="56" t="s">
        <v>1243</v>
      </c>
      <c r="B276" s="56" t="s">
        <v>925</v>
      </c>
      <c r="C276" s="56" t="s">
        <v>3</v>
      </c>
      <c r="D276" s="2">
        <v>0</v>
      </c>
      <c r="E276" s="2">
        <v>0</v>
      </c>
      <c r="F276" s="2">
        <v>0</v>
      </c>
      <c r="G276" s="2">
        <v>0</v>
      </c>
      <c r="H276" s="2">
        <v>0</v>
      </c>
      <c r="I276" s="2">
        <v>0</v>
      </c>
      <c r="J276" s="2">
        <v>0</v>
      </c>
      <c r="K276" s="2">
        <v>0</v>
      </c>
      <c r="L276" s="2">
        <v>0</v>
      </c>
      <c r="M276" s="2">
        <v>0</v>
      </c>
      <c r="N276" s="2">
        <v>0</v>
      </c>
      <c r="O276" s="2">
        <v>0</v>
      </c>
      <c r="P276" s="2">
        <v>0</v>
      </c>
      <c r="Q276" s="2">
        <v>0</v>
      </c>
      <c r="R276" s="2">
        <v>0</v>
      </c>
      <c r="S276" s="2">
        <v>0</v>
      </c>
      <c r="T276" s="2">
        <v>0</v>
      </c>
      <c r="X276" s="56" t="s">
        <v>1243</v>
      </c>
      <c r="Y276" s="56" t="s">
        <v>925</v>
      </c>
      <c r="Z276" s="56" t="s">
        <v>3</v>
      </c>
      <c r="AA276" s="2">
        <v>37</v>
      </c>
      <c r="AB276" s="2">
        <v>42</v>
      </c>
      <c r="AC276" s="2">
        <v>45</v>
      </c>
      <c r="AD276" s="2">
        <v>45</v>
      </c>
      <c r="AE276" s="2">
        <v>51</v>
      </c>
      <c r="AF276" s="2">
        <v>56</v>
      </c>
      <c r="AG276" s="2">
        <v>47</v>
      </c>
      <c r="AH276" s="2">
        <v>42</v>
      </c>
      <c r="AI276" s="2">
        <v>50</v>
      </c>
      <c r="AJ276" s="2">
        <v>48</v>
      </c>
      <c r="AK276" s="2">
        <v>50</v>
      </c>
      <c r="AL276" s="2">
        <v>44</v>
      </c>
      <c r="AM276" s="2">
        <v>39</v>
      </c>
      <c r="AN276" s="2">
        <v>43</v>
      </c>
      <c r="AO276" s="2">
        <v>46</v>
      </c>
      <c r="AP276" s="2">
        <v>50</v>
      </c>
      <c r="AQ276" s="2">
        <v>48</v>
      </c>
    </row>
    <row r="277" spans="1:43">
      <c r="A277" s="56" t="s">
        <v>1244</v>
      </c>
      <c r="B277" s="56" t="s">
        <v>54</v>
      </c>
      <c r="C277" s="56" t="s">
        <v>3</v>
      </c>
      <c r="D277" s="2">
        <v>64</v>
      </c>
      <c r="E277" s="2">
        <v>66</v>
      </c>
      <c r="F277" s="2">
        <v>62</v>
      </c>
      <c r="G277" s="2">
        <v>33</v>
      </c>
      <c r="H277" s="2">
        <v>37</v>
      </c>
      <c r="I277" s="2">
        <v>32</v>
      </c>
      <c r="J277" s="2">
        <v>33</v>
      </c>
      <c r="K277" s="2">
        <v>28</v>
      </c>
      <c r="L277" s="2">
        <v>28</v>
      </c>
      <c r="M277" s="2">
        <v>29</v>
      </c>
      <c r="N277" s="2">
        <v>35</v>
      </c>
      <c r="O277" s="2">
        <v>49</v>
      </c>
      <c r="P277" s="2">
        <v>83</v>
      </c>
      <c r="Q277" s="2">
        <v>112</v>
      </c>
      <c r="R277" s="2">
        <v>154</v>
      </c>
      <c r="S277" s="2">
        <v>3</v>
      </c>
      <c r="T277" s="2">
        <v>3</v>
      </c>
      <c r="X277" s="56" t="s">
        <v>1244</v>
      </c>
      <c r="Y277" s="56" t="s">
        <v>54</v>
      </c>
      <c r="Z277" s="56" t="s">
        <v>3</v>
      </c>
      <c r="AA277" s="2">
        <v>1525</v>
      </c>
      <c r="AB277" s="2">
        <v>1452</v>
      </c>
      <c r="AC277" s="2">
        <v>1057</v>
      </c>
      <c r="AD277" s="2">
        <v>987</v>
      </c>
      <c r="AE277" s="2">
        <v>1042</v>
      </c>
      <c r="AF277" s="2">
        <v>1102</v>
      </c>
      <c r="AG277" s="2">
        <v>1046</v>
      </c>
      <c r="AH277" s="2">
        <v>1040</v>
      </c>
      <c r="AI277" s="2">
        <v>1070</v>
      </c>
      <c r="AJ277" s="2">
        <v>1140</v>
      </c>
      <c r="AK277" s="2">
        <v>1102</v>
      </c>
      <c r="AL277" s="2">
        <v>1202</v>
      </c>
      <c r="AM277" s="2">
        <v>1244</v>
      </c>
      <c r="AN277" s="2">
        <v>1439</v>
      </c>
      <c r="AO277" s="2">
        <v>1638</v>
      </c>
      <c r="AP277" s="2">
        <v>1516</v>
      </c>
      <c r="AQ277" s="2">
        <v>1252</v>
      </c>
    </row>
    <row r="278" spans="1:43">
      <c r="A278" s="56" t="s">
        <v>1245</v>
      </c>
      <c r="B278" s="56" t="s">
        <v>360</v>
      </c>
      <c r="C278" s="56" t="s">
        <v>3</v>
      </c>
      <c r="D278" s="2">
        <v>3</v>
      </c>
      <c r="E278" s="2">
        <v>19</v>
      </c>
      <c r="F278" s="2">
        <v>36</v>
      </c>
      <c r="G278" s="2">
        <v>0</v>
      </c>
      <c r="H278" s="2">
        <v>0</v>
      </c>
      <c r="I278" s="2">
        <v>0</v>
      </c>
      <c r="J278" s="2">
        <v>0</v>
      </c>
      <c r="K278" s="2">
        <v>0</v>
      </c>
      <c r="L278" s="2">
        <v>0</v>
      </c>
      <c r="M278" s="2">
        <v>0</v>
      </c>
      <c r="N278" s="2">
        <v>0</v>
      </c>
      <c r="O278" s="2">
        <v>0</v>
      </c>
      <c r="P278" s="2">
        <v>0</v>
      </c>
      <c r="Q278" s="2">
        <v>0</v>
      </c>
      <c r="R278" s="2">
        <v>0</v>
      </c>
      <c r="S278" s="2">
        <v>0</v>
      </c>
      <c r="T278" s="2">
        <v>0</v>
      </c>
      <c r="X278" s="56" t="s">
        <v>1245</v>
      </c>
      <c r="Y278" s="56" t="s">
        <v>360</v>
      </c>
      <c r="Z278" s="56" t="s">
        <v>3</v>
      </c>
      <c r="AA278" s="2">
        <v>108</v>
      </c>
      <c r="AB278" s="2">
        <v>88</v>
      </c>
      <c r="AC278" s="2">
        <v>103</v>
      </c>
      <c r="AD278" s="2">
        <v>89</v>
      </c>
      <c r="AE278" s="2">
        <v>23</v>
      </c>
      <c r="AF278" s="2">
        <v>37</v>
      </c>
      <c r="AG278" s="2">
        <v>43</v>
      </c>
      <c r="AH278" s="2">
        <v>63</v>
      </c>
      <c r="AI278" s="2">
        <v>61</v>
      </c>
      <c r="AJ278" s="2">
        <v>54</v>
      </c>
      <c r="AK278" s="2">
        <v>61</v>
      </c>
      <c r="AL278" s="2">
        <v>58</v>
      </c>
      <c r="AM278" s="2">
        <v>50</v>
      </c>
      <c r="AN278" s="2">
        <v>47</v>
      </c>
      <c r="AO278" s="2">
        <v>34</v>
      </c>
      <c r="AP278" s="2">
        <v>39</v>
      </c>
      <c r="AQ278" s="2">
        <v>38</v>
      </c>
    </row>
    <row r="279" spans="1:43">
      <c r="A279" s="56" t="s">
        <v>1246</v>
      </c>
      <c r="B279" s="56" t="s">
        <v>57</v>
      </c>
      <c r="C279" s="56" t="s">
        <v>3</v>
      </c>
      <c r="D279" s="2">
        <v>3</v>
      </c>
      <c r="E279" s="2">
        <v>0</v>
      </c>
      <c r="F279" s="2">
        <v>0</v>
      </c>
      <c r="G279" s="2">
        <v>0</v>
      </c>
      <c r="H279" s="2">
        <v>34</v>
      </c>
      <c r="I279" s="2">
        <v>34</v>
      </c>
      <c r="J279" s="2">
        <v>33</v>
      </c>
      <c r="K279" s="2">
        <v>9</v>
      </c>
      <c r="L279" s="2">
        <v>11</v>
      </c>
      <c r="M279" s="2">
        <v>11</v>
      </c>
      <c r="N279" s="2">
        <v>15</v>
      </c>
      <c r="O279" s="2">
        <v>17</v>
      </c>
      <c r="P279" s="2">
        <v>12</v>
      </c>
      <c r="Q279" s="2">
        <v>16</v>
      </c>
      <c r="R279" s="2">
        <v>17</v>
      </c>
      <c r="S279" s="2">
        <v>18</v>
      </c>
      <c r="T279" s="2">
        <v>18</v>
      </c>
      <c r="X279" s="56" t="s">
        <v>1246</v>
      </c>
      <c r="Y279" s="56" t="s">
        <v>57</v>
      </c>
      <c r="Z279" s="56" t="s">
        <v>3</v>
      </c>
      <c r="AA279" s="2">
        <v>1079</v>
      </c>
      <c r="AB279" s="2">
        <v>944</v>
      </c>
      <c r="AC279" s="2">
        <v>881</v>
      </c>
      <c r="AD279" s="2">
        <v>779</v>
      </c>
      <c r="AE279" s="2">
        <v>892</v>
      </c>
      <c r="AF279" s="2">
        <v>930</v>
      </c>
      <c r="AG279" s="2">
        <v>937</v>
      </c>
      <c r="AH279" s="2">
        <v>923</v>
      </c>
      <c r="AI279" s="2">
        <v>1036</v>
      </c>
      <c r="AJ279" s="2">
        <v>1052</v>
      </c>
      <c r="AK279" s="2">
        <v>1120</v>
      </c>
      <c r="AL279" s="2">
        <v>1172</v>
      </c>
      <c r="AM279" s="2">
        <v>1146</v>
      </c>
      <c r="AN279" s="2">
        <v>1166</v>
      </c>
      <c r="AO279" s="2">
        <v>1125</v>
      </c>
      <c r="AP279" s="2">
        <v>1085</v>
      </c>
      <c r="AQ279" s="2">
        <v>1096</v>
      </c>
    </row>
    <row r="280" spans="1:43">
      <c r="A280" s="56" t="s">
        <v>1247</v>
      </c>
      <c r="B280" s="56" t="s">
        <v>571</v>
      </c>
      <c r="C280" s="56" t="s">
        <v>3</v>
      </c>
      <c r="D280" s="2">
        <v>0</v>
      </c>
      <c r="E280" s="2">
        <v>0</v>
      </c>
      <c r="F280" s="2">
        <v>0</v>
      </c>
      <c r="G280" s="2">
        <v>0</v>
      </c>
      <c r="H280" s="2">
        <v>0</v>
      </c>
      <c r="I280" s="2">
        <v>0</v>
      </c>
      <c r="J280" s="2">
        <v>0</v>
      </c>
      <c r="K280" s="2">
        <v>0</v>
      </c>
      <c r="L280" s="2">
        <v>0</v>
      </c>
      <c r="M280" s="2">
        <v>0</v>
      </c>
      <c r="N280" s="2">
        <v>0</v>
      </c>
      <c r="O280" s="2">
        <v>0</v>
      </c>
      <c r="P280" s="2">
        <v>0</v>
      </c>
      <c r="Q280" s="2">
        <v>0</v>
      </c>
      <c r="R280" s="2">
        <v>0</v>
      </c>
      <c r="S280" s="2">
        <v>0</v>
      </c>
      <c r="T280" s="2">
        <v>0</v>
      </c>
      <c r="X280" s="56" t="s">
        <v>1247</v>
      </c>
      <c r="Y280" s="56" t="s">
        <v>571</v>
      </c>
      <c r="Z280" s="56" t="s">
        <v>3</v>
      </c>
      <c r="AA280" s="2">
        <v>11</v>
      </c>
      <c r="AB280" s="2">
        <v>14</v>
      </c>
      <c r="AC280" s="2">
        <v>17</v>
      </c>
      <c r="AD280" s="2">
        <v>9</v>
      </c>
      <c r="AE280" s="2">
        <v>8</v>
      </c>
      <c r="AF280" s="2">
        <v>6</v>
      </c>
      <c r="AG280" s="2">
        <v>5</v>
      </c>
      <c r="AH280" s="2">
        <v>14</v>
      </c>
      <c r="AI280" s="2">
        <v>29</v>
      </c>
      <c r="AJ280" s="2">
        <v>29</v>
      </c>
      <c r="AK280" s="2">
        <v>35</v>
      </c>
      <c r="AL280" s="2">
        <v>41</v>
      </c>
      <c r="AM280" s="2">
        <v>43</v>
      </c>
      <c r="AN280" s="2">
        <v>56</v>
      </c>
      <c r="AO280" s="2">
        <v>388</v>
      </c>
      <c r="AP280" s="2">
        <v>187</v>
      </c>
      <c r="AQ280" s="2">
        <v>62</v>
      </c>
    </row>
    <row r="281" spans="1:43">
      <c r="A281" s="56" t="s">
        <v>1248</v>
      </c>
      <c r="B281" s="56" t="s">
        <v>389</v>
      </c>
      <c r="C281" s="56" t="s">
        <v>3</v>
      </c>
      <c r="D281" s="2">
        <v>27</v>
      </c>
      <c r="E281" s="2">
        <v>20</v>
      </c>
      <c r="F281" s="2">
        <v>22</v>
      </c>
      <c r="G281" s="2">
        <v>29</v>
      </c>
      <c r="H281" s="2">
        <v>0</v>
      </c>
      <c r="I281" s="2">
        <v>0</v>
      </c>
      <c r="J281" s="2">
        <v>0</v>
      </c>
      <c r="K281" s="2">
        <v>0</v>
      </c>
      <c r="L281" s="2">
        <v>0</v>
      </c>
      <c r="M281" s="2">
        <v>0</v>
      </c>
      <c r="N281" s="2">
        <v>0</v>
      </c>
      <c r="O281" s="2">
        <v>0</v>
      </c>
      <c r="P281" s="2">
        <v>0</v>
      </c>
      <c r="Q281" s="2">
        <v>0</v>
      </c>
      <c r="R281" s="2">
        <v>0</v>
      </c>
      <c r="S281" s="2">
        <v>0</v>
      </c>
      <c r="T281" s="2">
        <v>0</v>
      </c>
      <c r="X281" s="56" t="s">
        <v>1248</v>
      </c>
      <c r="Y281" s="56" t="s">
        <v>389</v>
      </c>
      <c r="Z281" s="56" t="s">
        <v>3</v>
      </c>
      <c r="AA281" s="2">
        <v>3145</v>
      </c>
      <c r="AB281" s="2">
        <v>2286</v>
      </c>
      <c r="AC281" s="2">
        <v>2221</v>
      </c>
      <c r="AD281" s="2">
        <v>2359</v>
      </c>
      <c r="AE281" s="2">
        <v>2297</v>
      </c>
      <c r="AF281" s="2">
        <v>2378</v>
      </c>
      <c r="AG281" s="2">
        <v>2523</v>
      </c>
      <c r="AH281" s="2">
        <v>1534</v>
      </c>
      <c r="AI281" s="2">
        <v>1471</v>
      </c>
      <c r="AJ281" s="2">
        <v>1542</v>
      </c>
      <c r="AK281" s="2">
        <v>1531</v>
      </c>
      <c r="AL281" s="2">
        <v>1457</v>
      </c>
      <c r="AM281" s="2">
        <v>1355</v>
      </c>
      <c r="AN281" s="2">
        <v>1435</v>
      </c>
      <c r="AO281" s="2">
        <v>1502</v>
      </c>
      <c r="AP281" s="2">
        <v>1567</v>
      </c>
      <c r="AQ281" s="2">
        <v>1496</v>
      </c>
    </row>
    <row r="282" spans="1:43">
      <c r="A282" s="56" t="s">
        <v>1249</v>
      </c>
      <c r="B282" s="56" t="s">
        <v>144</v>
      </c>
      <c r="C282" s="56" t="s">
        <v>3</v>
      </c>
      <c r="D282" s="2">
        <v>151</v>
      </c>
      <c r="E282" s="2">
        <v>180</v>
      </c>
      <c r="F282" s="2">
        <v>137</v>
      </c>
      <c r="G282" s="2">
        <v>117</v>
      </c>
      <c r="H282" s="2">
        <v>120</v>
      </c>
      <c r="I282" s="2">
        <v>154</v>
      </c>
      <c r="J282" s="2">
        <v>155</v>
      </c>
      <c r="K282" s="2">
        <v>104</v>
      </c>
      <c r="L282" s="2">
        <v>54</v>
      </c>
      <c r="M282" s="2">
        <v>55</v>
      </c>
      <c r="N282" s="2">
        <v>87</v>
      </c>
      <c r="O282" s="2">
        <v>91</v>
      </c>
      <c r="P282" s="2">
        <v>0</v>
      </c>
      <c r="Q282" s="2">
        <v>5</v>
      </c>
      <c r="R282" s="2">
        <v>5</v>
      </c>
      <c r="S282" s="2">
        <v>5</v>
      </c>
      <c r="T282" s="2">
        <v>12</v>
      </c>
      <c r="X282" s="56" t="s">
        <v>1249</v>
      </c>
      <c r="Y282" s="56" t="s">
        <v>144</v>
      </c>
      <c r="Z282" s="56" t="s">
        <v>3</v>
      </c>
      <c r="AA282" s="2">
        <v>4243</v>
      </c>
      <c r="AB282" s="2">
        <v>4046</v>
      </c>
      <c r="AC282" s="2">
        <v>3494</v>
      </c>
      <c r="AD282" s="2">
        <v>3395</v>
      </c>
      <c r="AE282" s="2">
        <v>3481</v>
      </c>
      <c r="AF282" s="2">
        <v>3701</v>
      </c>
      <c r="AG282" s="2">
        <v>3631</v>
      </c>
      <c r="AH282" s="2">
        <v>2872</v>
      </c>
      <c r="AI282" s="2">
        <v>2740</v>
      </c>
      <c r="AJ282" s="2">
        <v>2595</v>
      </c>
      <c r="AK282" s="2">
        <v>2737</v>
      </c>
      <c r="AL282" s="2">
        <v>2751</v>
      </c>
      <c r="AM282" s="2">
        <v>2166</v>
      </c>
      <c r="AN282" s="2">
        <v>2010</v>
      </c>
      <c r="AO282" s="2">
        <v>1943</v>
      </c>
      <c r="AP282" s="2">
        <v>1972</v>
      </c>
      <c r="AQ282" s="2">
        <v>2066</v>
      </c>
    </row>
    <row r="283" spans="1:43">
      <c r="A283" s="56" t="s">
        <v>1250</v>
      </c>
      <c r="B283" s="56" t="s">
        <v>182</v>
      </c>
      <c r="C283" s="56" t="s">
        <v>3</v>
      </c>
      <c r="D283" s="2">
        <v>8</v>
      </c>
      <c r="E283" s="2">
        <v>20</v>
      </c>
      <c r="F283" s="2">
        <v>17</v>
      </c>
      <c r="G283" s="2">
        <v>14</v>
      </c>
      <c r="H283" s="2">
        <v>15</v>
      </c>
      <c r="I283" s="2">
        <v>14</v>
      </c>
      <c r="J283" s="2">
        <v>16</v>
      </c>
      <c r="K283" s="2">
        <v>19</v>
      </c>
      <c r="L283" s="2">
        <v>18</v>
      </c>
      <c r="M283" s="2">
        <v>26</v>
      </c>
      <c r="N283" s="2">
        <v>27</v>
      </c>
      <c r="O283" s="2">
        <v>24</v>
      </c>
      <c r="P283" s="2">
        <v>22</v>
      </c>
      <c r="Q283" s="2">
        <v>23</v>
      </c>
      <c r="R283" s="2">
        <v>26</v>
      </c>
      <c r="S283" s="2">
        <v>25</v>
      </c>
      <c r="T283" s="2">
        <v>24</v>
      </c>
      <c r="X283" s="56" t="s">
        <v>1250</v>
      </c>
      <c r="Y283" s="56" t="s">
        <v>182</v>
      </c>
      <c r="Z283" s="56" t="s">
        <v>3</v>
      </c>
      <c r="AA283" s="2">
        <v>1049</v>
      </c>
      <c r="AB283" s="2">
        <v>1077</v>
      </c>
      <c r="AC283" s="2">
        <v>844</v>
      </c>
      <c r="AD283" s="2">
        <v>1016</v>
      </c>
      <c r="AE283" s="2">
        <v>970</v>
      </c>
      <c r="AF283" s="2">
        <v>915</v>
      </c>
      <c r="AG283" s="2">
        <v>979</v>
      </c>
      <c r="AH283" s="2">
        <v>906</v>
      </c>
      <c r="AI283" s="2">
        <v>758</v>
      </c>
      <c r="AJ283" s="2">
        <v>763</v>
      </c>
      <c r="AK283" s="2">
        <v>812</v>
      </c>
      <c r="AL283" s="2">
        <v>750</v>
      </c>
      <c r="AM283" s="2">
        <v>723</v>
      </c>
      <c r="AN283" s="2">
        <v>635</v>
      </c>
      <c r="AO283" s="2">
        <v>636</v>
      </c>
      <c r="AP283" s="2">
        <v>598</v>
      </c>
      <c r="AQ283" s="2">
        <v>648</v>
      </c>
    </row>
    <row r="284" spans="1:43">
      <c r="A284" s="56" t="s">
        <v>1251</v>
      </c>
      <c r="B284" s="56" t="s">
        <v>409</v>
      </c>
      <c r="C284" s="56" t="s">
        <v>3</v>
      </c>
      <c r="D284" s="2">
        <v>215</v>
      </c>
      <c r="E284" s="2">
        <v>209</v>
      </c>
      <c r="F284" s="2">
        <v>127</v>
      </c>
      <c r="G284" s="2">
        <v>163</v>
      </c>
      <c r="H284" s="2">
        <v>155</v>
      </c>
      <c r="I284" s="2">
        <v>154</v>
      </c>
      <c r="J284" s="2">
        <v>135</v>
      </c>
      <c r="K284" s="2">
        <v>123</v>
      </c>
      <c r="L284" s="2">
        <v>114</v>
      </c>
      <c r="M284" s="2">
        <v>3</v>
      </c>
      <c r="N284" s="2">
        <v>6</v>
      </c>
      <c r="O284" s="2">
        <v>55</v>
      </c>
      <c r="P284" s="2">
        <v>88</v>
      </c>
      <c r="Q284" s="2">
        <v>80</v>
      </c>
      <c r="R284" s="2">
        <v>76</v>
      </c>
      <c r="S284" s="2">
        <v>110</v>
      </c>
      <c r="T284" s="2">
        <v>108</v>
      </c>
      <c r="X284" s="56" t="s">
        <v>1251</v>
      </c>
      <c r="Y284" s="56" t="s">
        <v>409</v>
      </c>
      <c r="Z284" s="56" t="s">
        <v>3</v>
      </c>
      <c r="AA284" s="2">
        <v>11482</v>
      </c>
      <c r="AB284" s="2">
        <v>11253</v>
      </c>
      <c r="AC284" s="2">
        <v>8299</v>
      </c>
      <c r="AD284" s="2">
        <v>10202</v>
      </c>
      <c r="AE284" s="2">
        <v>11418</v>
      </c>
      <c r="AF284" s="2">
        <v>11904</v>
      </c>
      <c r="AG284" s="2">
        <v>12040</v>
      </c>
      <c r="AH284" s="2">
        <v>9898</v>
      </c>
      <c r="AI284" s="2">
        <v>8692</v>
      </c>
      <c r="AJ284" s="2">
        <v>7693</v>
      </c>
      <c r="AK284" s="2">
        <v>7644</v>
      </c>
      <c r="AL284" s="2">
        <v>7641</v>
      </c>
      <c r="AM284" s="2">
        <v>7271</v>
      </c>
      <c r="AN284" s="2">
        <v>6665</v>
      </c>
      <c r="AO284" s="2">
        <v>6861</v>
      </c>
      <c r="AP284" s="2">
        <v>7446</v>
      </c>
      <c r="AQ284" s="2">
        <v>7667</v>
      </c>
    </row>
    <row r="285" spans="1:43">
      <c r="A285" s="56" t="s">
        <v>1252</v>
      </c>
      <c r="B285" s="56" t="s">
        <v>401</v>
      </c>
      <c r="C285" s="56" t="s">
        <v>3</v>
      </c>
      <c r="D285" s="2">
        <v>21</v>
      </c>
      <c r="E285" s="2">
        <v>11</v>
      </c>
      <c r="F285" s="2">
        <v>12</v>
      </c>
      <c r="G285" s="2">
        <v>10</v>
      </c>
      <c r="H285" s="2">
        <v>10</v>
      </c>
      <c r="I285" s="2">
        <v>14</v>
      </c>
      <c r="J285" s="2">
        <v>10</v>
      </c>
      <c r="K285" s="2">
        <v>12</v>
      </c>
      <c r="L285" s="2">
        <v>10</v>
      </c>
      <c r="M285" s="2">
        <v>11</v>
      </c>
      <c r="N285" s="2">
        <v>14</v>
      </c>
      <c r="O285" s="2">
        <v>0</v>
      </c>
      <c r="P285" s="2">
        <v>13</v>
      </c>
      <c r="Q285" s="2">
        <v>12</v>
      </c>
      <c r="R285" s="2">
        <v>11</v>
      </c>
      <c r="S285" s="2">
        <v>11</v>
      </c>
      <c r="T285" s="2">
        <v>9</v>
      </c>
      <c r="X285" s="56" t="s">
        <v>1252</v>
      </c>
      <c r="Y285" s="56" t="s">
        <v>401</v>
      </c>
      <c r="Z285" s="56" t="s">
        <v>3</v>
      </c>
      <c r="AA285" s="2">
        <v>214</v>
      </c>
      <c r="AB285" s="2">
        <v>221</v>
      </c>
      <c r="AC285" s="2">
        <v>215</v>
      </c>
      <c r="AD285" s="2">
        <v>225</v>
      </c>
      <c r="AE285" s="2">
        <v>232</v>
      </c>
      <c r="AF285" s="2">
        <v>253</v>
      </c>
      <c r="AG285" s="2">
        <v>277</v>
      </c>
      <c r="AH285" s="2">
        <v>280</v>
      </c>
      <c r="AI285" s="2">
        <v>272</v>
      </c>
      <c r="AJ285" s="2">
        <v>289</v>
      </c>
      <c r="AK285" s="2">
        <v>290</v>
      </c>
      <c r="AL285" s="2">
        <v>294</v>
      </c>
      <c r="AM285" s="2">
        <v>300</v>
      </c>
      <c r="AN285" s="2">
        <v>326</v>
      </c>
      <c r="AO285" s="2">
        <v>318</v>
      </c>
      <c r="AP285" s="2">
        <v>322</v>
      </c>
      <c r="AQ285" s="2">
        <v>420</v>
      </c>
    </row>
    <row r="286" spans="1:43">
      <c r="A286" s="56" t="s">
        <v>1253</v>
      </c>
      <c r="B286" s="56" t="s">
        <v>61</v>
      </c>
      <c r="C286" s="56" t="s">
        <v>3</v>
      </c>
      <c r="D286" s="2">
        <v>223</v>
      </c>
      <c r="E286" s="2">
        <v>111</v>
      </c>
      <c r="F286" s="2">
        <v>88</v>
      </c>
      <c r="G286" s="2">
        <v>93</v>
      </c>
      <c r="H286" s="2">
        <v>93</v>
      </c>
      <c r="I286" s="2">
        <v>64</v>
      </c>
      <c r="J286" s="2">
        <v>57</v>
      </c>
      <c r="K286" s="2">
        <v>38</v>
      </c>
      <c r="L286" s="2">
        <v>40</v>
      </c>
      <c r="M286" s="2">
        <v>24</v>
      </c>
      <c r="N286" s="2">
        <v>31</v>
      </c>
      <c r="O286" s="2">
        <v>28</v>
      </c>
      <c r="P286" s="2">
        <v>6</v>
      </c>
      <c r="Q286" s="2">
        <v>3</v>
      </c>
      <c r="R286" s="2">
        <v>3</v>
      </c>
      <c r="S286" s="2">
        <v>4</v>
      </c>
      <c r="T286" s="2">
        <v>7</v>
      </c>
      <c r="X286" s="56" t="s">
        <v>1253</v>
      </c>
      <c r="Y286" s="56" t="s">
        <v>61</v>
      </c>
      <c r="Z286" s="56" t="s">
        <v>3</v>
      </c>
      <c r="AA286" s="2">
        <v>2476</v>
      </c>
      <c r="AB286" s="2">
        <v>2479</v>
      </c>
      <c r="AC286" s="2">
        <v>2259</v>
      </c>
      <c r="AD286" s="2">
        <v>2071</v>
      </c>
      <c r="AE286" s="2">
        <v>2034</v>
      </c>
      <c r="AF286" s="2">
        <v>2016</v>
      </c>
      <c r="AG286" s="2">
        <v>1884</v>
      </c>
      <c r="AH286" s="2">
        <v>1680</v>
      </c>
      <c r="AI286" s="2">
        <v>1584</v>
      </c>
      <c r="AJ286" s="2">
        <v>1638</v>
      </c>
      <c r="AK286" s="2">
        <v>1680</v>
      </c>
      <c r="AL286" s="2">
        <v>1865</v>
      </c>
      <c r="AM286" s="2">
        <v>1775</v>
      </c>
      <c r="AN286" s="2">
        <v>1668</v>
      </c>
      <c r="AO286" s="2">
        <v>1599</v>
      </c>
      <c r="AP286" s="2">
        <v>1505</v>
      </c>
      <c r="AQ286" s="2">
        <v>1616</v>
      </c>
    </row>
    <row r="287" spans="1:43">
      <c r="A287" s="56" t="s">
        <v>1254</v>
      </c>
      <c r="B287" s="56" t="s">
        <v>142</v>
      </c>
      <c r="C287" s="56" t="s">
        <v>3</v>
      </c>
      <c r="D287" s="2">
        <v>75</v>
      </c>
      <c r="E287" s="2">
        <v>106</v>
      </c>
      <c r="F287" s="2">
        <v>0</v>
      </c>
      <c r="G287" s="2">
        <v>0</v>
      </c>
      <c r="H287" s="2">
        <v>0</v>
      </c>
      <c r="I287" s="2">
        <v>0</v>
      </c>
      <c r="J287" s="2">
        <v>0</v>
      </c>
      <c r="K287" s="2">
        <v>0</v>
      </c>
      <c r="L287" s="2">
        <v>0</v>
      </c>
      <c r="M287" s="2">
        <v>0</v>
      </c>
      <c r="N287" s="2">
        <v>0</v>
      </c>
      <c r="O287" s="2">
        <v>0</v>
      </c>
      <c r="P287" s="2">
        <v>0</v>
      </c>
      <c r="Q287" s="2">
        <v>0</v>
      </c>
      <c r="R287" s="2">
        <v>0</v>
      </c>
      <c r="S287" s="2">
        <v>0</v>
      </c>
      <c r="T287" s="2">
        <v>0</v>
      </c>
      <c r="X287" s="56" t="s">
        <v>1254</v>
      </c>
      <c r="Y287" s="56" t="s">
        <v>142</v>
      </c>
      <c r="Z287" s="56" t="s">
        <v>3</v>
      </c>
      <c r="AA287" s="2">
        <v>7454</v>
      </c>
      <c r="AB287" s="2">
        <v>6790</v>
      </c>
      <c r="AC287" s="2">
        <v>3907</v>
      </c>
      <c r="AD287" s="2">
        <v>2489</v>
      </c>
      <c r="AE287" s="2">
        <v>2485</v>
      </c>
      <c r="AF287" s="2">
        <v>2700</v>
      </c>
      <c r="AG287" s="2">
        <v>2668</v>
      </c>
      <c r="AH287" s="2">
        <v>2044</v>
      </c>
      <c r="AI287" s="2">
        <v>1657</v>
      </c>
      <c r="AJ287" s="2">
        <v>1695</v>
      </c>
      <c r="AK287" s="2">
        <v>1870</v>
      </c>
      <c r="AL287" s="2">
        <v>1964</v>
      </c>
      <c r="AM287" s="2">
        <v>1978</v>
      </c>
      <c r="AN287" s="2">
        <v>2042</v>
      </c>
      <c r="AO287" s="2">
        <v>1996</v>
      </c>
      <c r="AP287" s="2">
        <v>2142</v>
      </c>
      <c r="AQ287" s="2">
        <v>2137</v>
      </c>
    </row>
    <row r="288" spans="1:43">
      <c r="A288" s="56" t="s">
        <v>1255</v>
      </c>
      <c r="B288" s="56" t="s">
        <v>509</v>
      </c>
      <c r="C288" s="56" t="s">
        <v>3</v>
      </c>
      <c r="D288" s="2">
        <v>9</v>
      </c>
      <c r="E288" s="2">
        <v>10</v>
      </c>
      <c r="F288" s="2">
        <v>3</v>
      </c>
      <c r="G288" s="2">
        <v>3</v>
      </c>
      <c r="H288" s="2">
        <v>3</v>
      </c>
      <c r="I288" s="2">
        <v>6</v>
      </c>
      <c r="J288" s="2">
        <v>3</v>
      </c>
      <c r="K288" s="2">
        <v>3</v>
      </c>
      <c r="L288" s="2">
        <v>6</v>
      </c>
      <c r="M288" s="2">
        <v>0</v>
      </c>
      <c r="N288" s="2">
        <v>7</v>
      </c>
      <c r="O288" s="2">
        <v>6</v>
      </c>
      <c r="P288" s="2">
        <v>5</v>
      </c>
      <c r="Q288" s="2">
        <v>3</v>
      </c>
      <c r="R288" s="2">
        <v>0</v>
      </c>
      <c r="S288" s="2">
        <v>0</v>
      </c>
      <c r="T288" s="2">
        <v>0</v>
      </c>
      <c r="X288" s="56" t="s">
        <v>1255</v>
      </c>
      <c r="Y288" s="56" t="s">
        <v>509</v>
      </c>
      <c r="Z288" s="56" t="s">
        <v>3</v>
      </c>
      <c r="AA288" s="2">
        <v>921</v>
      </c>
      <c r="AB288" s="2">
        <v>805</v>
      </c>
      <c r="AC288" s="2">
        <v>805</v>
      </c>
      <c r="AD288" s="2">
        <v>672</v>
      </c>
      <c r="AE288" s="2">
        <v>549</v>
      </c>
      <c r="AF288" s="2">
        <v>427</v>
      </c>
      <c r="AG288" s="2">
        <v>369</v>
      </c>
      <c r="AH288" s="2">
        <v>375</v>
      </c>
      <c r="AI288" s="2">
        <v>393</v>
      </c>
      <c r="AJ288" s="2">
        <v>411</v>
      </c>
      <c r="AK288" s="2">
        <v>387</v>
      </c>
      <c r="AL288" s="2">
        <v>417</v>
      </c>
      <c r="AM288" s="2">
        <v>412</v>
      </c>
      <c r="AN288" s="2">
        <v>444</v>
      </c>
      <c r="AO288" s="2">
        <v>516</v>
      </c>
      <c r="AP288" s="2">
        <v>510</v>
      </c>
      <c r="AQ288" s="2">
        <v>457</v>
      </c>
    </row>
    <row r="289" spans="1:43">
      <c r="A289" s="56" t="s">
        <v>1256</v>
      </c>
      <c r="B289" s="56" t="s">
        <v>926</v>
      </c>
      <c r="C289" s="56" t="s">
        <v>3</v>
      </c>
      <c r="D289" s="2">
        <v>0</v>
      </c>
      <c r="E289" s="2">
        <v>0</v>
      </c>
      <c r="F289" s="2">
        <v>0</v>
      </c>
      <c r="G289" s="2">
        <v>0</v>
      </c>
      <c r="H289" s="2">
        <v>0</v>
      </c>
      <c r="I289" s="2">
        <v>0</v>
      </c>
      <c r="J289" s="2">
        <v>0</v>
      </c>
      <c r="K289" s="2">
        <v>0</v>
      </c>
      <c r="L289" s="2">
        <v>0</v>
      </c>
      <c r="M289" s="2">
        <v>0</v>
      </c>
      <c r="N289" s="2">
        <v>0</v>
      </c>
      <c r="O289" s="2">
        <v>0</v>
      </c>
      <c r="P289" s="2">
        <v>0</v>
      </c>
      <c r="Q289" s="2">
        <v>0</v>
      </c>
      <c r="R289" s="2">
        <v>0</v>
      </c>
      <c r="S289" s="2">
        <v>0</v>
      </c>
      <c r="T289" s="2">
        <v>0</v>
      </c>
      <c r="X289" s="56" t="s">
        <v>1256</v>
      </c>
      <c r="Y289" s="56" t="s">
        <v>926</v>
      </c>
      <c r="Z289" s="56" t="s">
        <v>3</v>
      </c>
      <c r="AA289" s="2">
        <v>4</v>
      </c>
      <c r="AB289" s="2">
        <v>5</v>
      </c>
      <c r="AC289" s="2">
        <v>11</v>
      </c>
      <c r="AD289" s="2">
        <v>11</v>
      </c>
      <c r="AE289" s="2">
        <v>6</v>
      </c>
      <c r="AF289" s="2">
        <v>12</v>
      </c>
      <c r="AG289" s="2">
        <v>15</v>
      </c>
      <c r="AH289" s="2">
        <v>8</v>
      </c>
      <c r="AI289" s="2">
        <v>3</v>
      </c>
      <c r="AJ289" s="2">
        <v>3</v>
      </c>
      <c r="AK289" s="2">
        <v>3</v>
      </c>
      <c r="AL289" s="2">
        <v>0</v>
      </c>
      <c r="AM289" s="2">
        <v>0</v>
      </c>
      <c r="AN289" s="2">
        <v>0</v>
      </c>
      <c r="AO289" s="2">
        <v>0</v>
      </c>
      <c r="AP289" s="2">
        <v>0</v>
      </c>
      <c r="AQ289" s="2">
        <v>0</v>
      </c>
    </row>
    <row r="290" spans="1:43">
      <c r="A290" s="56" t="s">
        <v>1257</v>
      </c>
      <c r="B290" s="56" t="s">
        <v>927</v>
      </c>
      <c r="C290" s="56" t="s">
        <v>3</v>
      </c>
      <c r="D290" s="2">
        <v>0</v>
      </c>
      <c r="E290" s="2">
        <v>0</v>
      </c>
      <c r="F290" s="2">
        <v>0</v>
      </c>
      <c r="G290" s="2">
        <v>0</v>
      </c>
      <c r="H290" s="2">
        <v>0</v>
      </c>
      <c r="I290" s="2">
        <v>0</v>
      </c>
      <c r="J290" s="2">
        <v>0</v>
      </c>
      <c r="K290" s="2">
        <v>0</v>
      </c>
      <c r="L290" s="2">
        <v>0</v>
      </c>
      <c r="M290" s="2">
        <v>0</v>
      </c>
      <c r="N290" s="2">
        <v>0</v>
      </c>
      <c r="O290" s="2">
        <v>0</v>
      </c>
      <c r="P290" s="2">
        <v>0</v>
      </c>
      <c r="Q290" s="2">
        <v>0</v>
      </c>
      <c r="R290" s="2">
        <v>0</v>
      </c>
      <c r="S290" s="2">
        <v>0</v>
      </c>
      <c r="T290" s="2">
        <v>0</v>
      </c>
      <c r="X290" s="56" t="s">
        <v>1257</v>
      </c>
      <c r="Y290" s="56" t="s">
        <v>927</v>
      </c>
      <c r="Z290" s="56" t="s">
        <v>3</v>
      </c>
      <c r="AA290" s="2">
        <v>661</v>
      </c>
      <c r="AB290" s="2">
        <v>594</v>
      </c>
      <c r="AC290" s="2">
        <v>546</v>
      </c>
      <c r="AD290" s="2">
        <v>556</v>
      </c>
      <c r="AE290" s="2">
        <v>527</v>
      </c>
      <c r="AF290" s="2">
        <v>485</v>
      </c>
      <c r="AG290" s="2">
        <v>499</v>
      </c>
      <c r="AH290" s="2">
        <v>512</v>
      </c>
      <c r="AI290" s="2">
        <v>517</v>
      </c>
      <c r="AJ290" s="2">
        <v>504</v>
      </c>
      <c r="AK290" s="2">
        <v>510</v>
      </c>
      <c r="AL290" s="2">
        <v>530</v>
      </c>
      <c r="AM290" s="2">
        <v>439</v>
      </c>
      <c r="AN290" s="2">
        <v>355</v>
      </c>
      <c r="AO290" s="2">
        <v>340</v>
      </c>
      <c r="AP290" s="2">
        <v>340</v>
      </c>
      <c r="AQ290" s="2">
        <v>393</v>
      </c>
    </row>
    <row r="291" spans="1:43">
      <c r="A291" s="56" t="s">
        <v>1258</v>
      </c>
      <c r="B291" s="56" t="s">
        <v>928</v>
      </c>
      <c r="C291" s="56" t="s">
        <v>3</v>
      </c>
      <c r="D291" s="2">
        <v>0</v>
      </c>
      <c r="E291" s="2">
        <v>0</v>
      </c>
      <c r="F291" s="2">
        <v>0</v>
      </c>
      <c r="G291" s="2">
        <v>0</v>
      </c>
      <c r="H291" s="2">
        <v>0</v>
      </c>
      <c r="I291" s="2">
        <v>0</v>
      </c>
      <c r="J291" s="2">
        <v>0</v>
      </c>
      <c r="K291" s="2">
        <v>0</v>
      </c>
      <c r="L291" s="2">
        <v>0</v>
      </c>
      <c r="M291" s="2">
        <v>0</v>
      </c>
      <c r="N291" s="2">
        <v>0</v>
      </c>
      <c r="O291" s="2">
        <v>0</v>
      </c>
      <c r="P291" s="2">
        <v>0</v>
      </c>
      <c r="Q291" s="2">
        <v>0</v>
      </c>
      <c r="R291" s="2">
        <v>0</v>
      </c>
      <c r="S291" s="2">
        <v>0</v>
      </c>
      <c r="T291" s="2">
        <v>0</v>
      </c>
      <c r="X291" s="56" t="s">
        <v>1258</v>
      </c>
      <c r="Y291" s="56" t="s">
        <v>928</v>
      </c>
      <c r="Z291" s="56" t="s">
        <v>3</v>
      </c>
      <c r="AA291" s="2">
        <v>0</v>
      </c>
      <c r="AB291" s="2">
        <v>0</v>
      </c>
      <c r="AC291" s="2">
        <v>0</v>
      </c>
      <c r="AD291" s="2">
        <v>0</v>
      </c>
      <c r="AE291" s="2">
        <v>0</v>
      </c>
      <c r="AF291" s="2">
        <v>0</v>
      </c>
      <c r="AG291" s="2">
        <v>0</v>
      </c>
      <c r="AH291" s="2">
        <v>0</v>
      </c>
      <c r="AI291" s="2">
        <v>0</v>
      </c>
      <c r="AJ291" s="2">
        <v>0</v>
      </c>
      <c r="AK291" s="2">
        <v>0</v>
      </c>
      <c r="AL291" s="2">
        <v>0</v>
      </c>
      <c r="AM291" s="2">
        <v>0</v>
      </c>
      <c r="AN291" s="2">
        <v>0</v>
      </c>
      <c r="AO291" s="2">
        <v>0</v>
      </c>
      <c r="AP291" s="2">
        <v>0</v>
      </c>
      <c r="AQ291" s="2">
        <v>0</v>
      </c>
    </row>
    <row r="292" spans="1:43">
      <c r="A292" s="56" t="s">
        <v>1259</v>
      </c>
      <c r="B292" s="56" t="s">
        <v>929</v>
      </c>
      <c r="C292" s="56" t="s">
        <v>3</v>
      </c>
      <c r="D292" s="2">
        <v>0</v>
      </c>
      <c r="E292" s="2">
        <v>0</v>
      </c>
      <c r="F292" s="2">
        <v>0</v>
      </c>
      <c r="G292" s="2">
        <v>0</v>
      </c>
      <c r="H292" s="2">
        <v>0</v>
      </c>
      <c r="I292" s="2">
        <v>0</v>
      </c>
      <c r="J292" s="2">
        <v>0</v>
      </c>
      <c r="K292" s="2">
        <v>0</v>
      </c>
      <c r="L292" s="2">
        <v>0</v>
      </c>
      <c r="M292" s="2">
        <v>0</v>
      </c>
      <c r="N292" s="2">
        <v>0</v>
      </c>
      <c r="O292" s="2">
        <v>0</v>
      </c>
      <c r="P292" s="2">
        <v>0</v>
      </c>
      <c r="Q292" s="2">
        <v>0</v>
      </c>
      <c r="R292" s="2">
        <v>0</v>
      </c>
      <c r="S292" s="2">
        <v>0</v>
      </c>
      <c r="T292" s="2">
        <v>0</v>
      </c>
      <c r="X292" s="56" t="s">
        <v>1259</v>
      </c>
      <c r="Y292" s="56" t="s">
        <v>929</v>
      </c>
      <c r="Z292" s="56" t="s">
        <v>3</v>
      </c>
      <c r="AA292" s="2">
        <v>0</v>
      </c>
      <c r="AB292" s="2">
        <v>0</v>
      </c>
      <c r="AC292" s="2">
        <v>0</v>
      </c>
      <c r="AD292" s="2">
        <v>0</v>
      </c>
      <c r="AE292" s="2">
        <v>0</v>
      </c>
      <c r="AF292" s="2">
        <v>3</v>
      </c>
      <c r="AG292" s="2">
        <v>3</v>
      </c>
      <c r="AH292" s="2">
        <v>3</v>
      </c>
      <c r="AI292" s="2">
        <v>3</v>
      </c>
      <c r="AJ292" s="2">
        <v>3</v>
      </c>
      <c r="AK292" s="2">
        <v>3</v>
      </c>
      <c r="AL292" s="2">
        <v>3</v>
      </c>
      <c r="AM292" s="2">
        <v>3</v>
      </c>
      <c r="AN292" s="2">
        <v>3</v>
      </c>
      <c r="AO292" s="2">
        <v>0</v>
      </c>
      <c r="AP292" s="2">
        <v>0</v>
      </c>
      <c r="AQ292" s="2">
        <v>0</v>
      </c>
    </row>
    <row r="293" spans="1:43">
      <c r="A293" s="56" t="s">
        <v>1260</v>
      </c>
      <c r="B293" s="56" t="s">
        <v>642</v>
      </c>
      <c r="C293" s="56" t="s">
        <v>3</v>
      </c>
      <c r="D293" s="2">
        <v>0</v>
      </c>
      <c r="E293" s="2">
        <v>0</v>
      </c>
      <c r="F293" s="2">
        <v>0</v>
      </c>
      <c r="G293" s="2">
        <v>0</v>
      </c>
      <c r="H293" s="2">
        <v>0</v>
      </c>
      <c r="I293" s="2">
        <v>0</v>
      </c>
      <c r="J293" s="2">
        <v>0</v>
      </c>
      <c r="K293" s="2">
        <v>0</v>
      </c>
      <c r="L293" s="2">
        <v>0</v>
      </c>
      <c r="M293" s="2">
        <v>0</v>
      </c>
      <c r="N293" s="2">
        <v>3</v>
      </c>
      <c r="O293" s="2">
        <v>0</v>
      </c>
      <c r="P293" s="2">
        <v>3</v>
      </c>
      <c r="Q293" s="2">
        <v>0</v>
      </c>
      <c r="R293" s="2">
        <v>0</v>
      </c>
      <c r="S293" s="2">
        <v>0</v>
      </c>
      <c r="T293" s="2">
        <v>0</v>
      </c>
      <c r="X293" s="56" t="s">
        <v>1260</v>
      </c>
      <c r="Y293" s="56" t="s">
        <v>642</v>
      </c>
      <c r="Z293" s="56" t="s">
        <v>3</v>
      </c>
      <c r="AA293" s="2">
        <v>196</v>
      </c>
      <c r="AB293" s="2">
        <v>169</v>
      </c>
      <c r="AC293" s="2">
        <v>176</v>
      </c>
      <c r="AD293" s="2">
        <v>166</v>
      </c>
      <c r="AE293" s="2">
        <v>257</v>
      </c>
      <c r="AF293" s="2">
        <v>221</v>
      </c>
      <c r="AG293" s="2">
        <v>198</v>
      </c>
      <c r="AH293" s="2">
        <v>223</v>
      </c>
      <c r="AI293" s="2">
        <v>186</v>
      </c>
      <c r="AJ293" s="2">
        <v>197</v>
      </c>
      <c r="AK293" s="2">
        <v>207</v>
      </c>
      <c r="AL293" s="2">
        <v>196</v>
      </c>
      <c r="AM293" s="2">
        <v>187</v>
      </c>
      <c r="AN293" s="2">
        <v>202</v>
      </c>
      <c r="AO293" s="2">
        <v>169</v>
      </c>
      <c r="AP293" s="2">
        <v>174</v>
      </c>
      <c r="AQ293" s="2">
        <v>164</v>
      </c>
    </row>
    <row r="294" spans="1:43">
      <c r="A294" s="56" t="s">
        <v>1261</v>
      </c>
      <c r="B294" s="56" t="s">
        <v>364</v>
      </c>
      <c r="C294" s="56" t="s">
        <v>3</v>
      </c>
      <c r="D294" s="2">
        <v>0</v>
      </c>
      <c r="E294" s="2">
        <v>0</v>
      </c>
      <c r="F294" s="2">
        <v>0</v>
      </c>
      <c r="G294" s="2">
        <v>15</v>
      </c>
      <c r="H294" s="2">
        <v>16</v>
      </c>
      <c r="I294" s="2">
        <v>27</v>
      </c>
      <c r="J294" s="2">
        <v>28</v>
      </c>
      <c r="K294" s="2">
        <v>31</v>
      </c>
      <c r="L294" s="2">
        <v>33</v>
      </c>
      <c r="M294" s="2">
        <v>37</v>
      </c>
      <c r="N294" s="2">
        <v>34</v>
      </c>
      <c r="O294" s="2">
        <v>30</v>
      </c>
      <c r="P294" s="2">
        <v>29</v>
      </c>
      <c r="Q294" s="2">
        <v>31</v>
      </c>
      <c r="R294" s="2">
        <v>31</v>
      </c>
      <c r="S294" s="2">
        <v>28</v>
      </c>
      <c r="T294" s="2">
        <v>30</v>
      </c>
      <c r="X294" s="56" t="s">
        <v>1261</v>
      </c>
      <c r="Y294" s="56" t="s">
        <v>364</v>
      </c>
      <c r="Z294" s="56" t="s">
        <v>3</v>
      </c>
      <c r="AA294" s="2">
        <v>28</v>
      </c>
      <c r="AB294" s="2">
        <v>10</v>
      </c>
      <c r="AC294" s="2">
        <v>16</v>
      </c>
      <c r="AD294" s="2">
        <v>38</v>
      </c>
      <c r="AE294" s="2">
        <v>40</v>
      </c>
      <c r="AF294" s="2">
        <v>51</v>
      </c>
      <c r="AG294" s="2">
        <v>54</v>
      </c>
      <c r="AH294" s="2">
        <v>58</v>
      </c>
      <c r="AI294" s="2">
        <v>41</v>
      </c>
      <c r="AJ294" s="2">
        <v>44</v>
      </c>
      <c r="AK294" s="2">
        <v>40</v>
      </c>
      <c r="AL294" s="2">
        <v>30</v>
      </c>
      <c r="AM294" s="2">
        <v>29</v>
      </c>
      <c r="AN294" s="2">
        <v>31</v>
      </c>
      <c r="AO294" s="2">
        <v>31</v>
      </c>
      <c r="AP294" s="2">
        <v>28</v>
      </c>
      <c r="AQ294" s="2">
        <v>30</v>
      </c>
    </row>
    <row r="295" spans="1:43">
      <c r="A295" s="56" t="s">
        <v>1262</v>
      </c>
      <c r="B295" s="56" t="s">
        <v>528</v>
      </c>
      <c r="C295" s="56" t="s">
        <v>3</v>
      </c>
      <c r="D295" s="2">
        <v>62</v>
      </c>
      <c r="E295" s="2">
        <v>28</v>
      </c>
      <c r="F295" s="2">
        <v>5</v>
      </c>
      <c r="G295" s="2">
        <v>7</v>
      </c>
      <c r="H295" s="2">
        <v>7</v>
      </c>
      <c r="I295" s="2">
        <v>6</v>
      </c>
      <c r="J295" s="2">
        <v>8</v>
      </c>
      <c r="K295" s="2">
        <v>5</v>
      </c>
      <c r="L295" s="2">
        <v>3</v>
      </c>
      <c r="M295" s="2">
        <v>3</v>
      </c>
      <c r="N295" s="2">
        <v>3</v>
      </c>
      <c r="O295" s="2">
        <v>3</v>
      </c>
      <c r="P295" s="2">
        <v>3</v>
      </c>
      <c r="Q295" s="2">
        <v>3</v>
      </c>
      <c r="R295" s="2">
        <v>3</v>
      </c>
      <c r="S295" s="2">
        <v>3</v>
      </c>
      <c r="T295" s="2">
        <v>3</v>
      </c>
      <c r="X295" s="56" t="s">
        <v>1262</v>
      </c>
      <c r="Y295" s="56" t="s">
        <v>528</v>
      </c>
      <c r="Z295" s="56" t="s">
        <v>3</v>
      </c>
      <c r="AA295" s="2">
        <v>1192</v>
      </c>
      <c r="AB295" s="2">
        <v>876</v>
      </c>
      <c r="AC295" s="2">
        <v>842</v>
      </c>
      <c r="AD295" s="2">
        <v>797</v>
      </c>
      <c r="AE295" s="2">
        <v>752</v>
      </c>
      <c r="AF295" s="2">
        <v>736</v>
      </c>
      <c r="AG295" s="2">
        <v>681</v>
      </c>
      <c r="AH295" s="2">
        <v>632</v>
      </c>
      <c r="AI295" s="2">
        <v>577</v>
      </c>
      <c r="AJ295" s="2">
        <v>731</v>
      </c>
      <c r="AK295" s="2">
        <v>702</v>
      </c>
      <c r="AL295" s="2">
        <v>746</v>
      </c>
      <c r="AM295" s="2">
        <v>716</v>
      </c>
      <c r="AN295" s="2">
        <v>748</v>
      </c>
      <c r="AO295" s="2">
        <v>741</v>
      </c>
      <c r="AP295" s="2">
        <v>676</v>
      </c>
      <c r="AQ295" s="2">
        <v>623</v>
      </c>
    </row>
    <row r="296" spans="1:43">
      <c r="A296" s="56" t="s">
        <v>1263</v>
      </c>
      <c r="B296" s="56" t="s">
        <v>211</v>
      </c>
      <c r="C296" s="56" t="s">
        <v>3</v>
      </c>
      <c r="D296" s="2">
        <v>48</v>
      </c>
      <c r="E296" s="2">
        <v>34</v>
      </c>
      <c r="F296" s="2">
        <v>38</v>
      </c>
      <c r="G296" s="2">
        <v>35</v>
      </c>
      <c r="H296" s="2">
        <v>28</v>
      </c>
      <c r="I296" s="2">
        <v>27</v>
      </c>
      <c r="J296" s="2">
        <v>28</v>
      </c>
      <c r="K296" s="2">
        <v>21</v>
      </c>
      <c r="L296" s="2">
        <v>24</v>
      </c>
      <c r="M296" s="2">
        <v>24</v>
      </c>
      <c r="N296" s="2">
        <v>22</v>
      </c>
      <c r="O296" s="2">
        <v>18</v>
      </c>
      <c r="P296" s="2">
        <v>16</v>
      </c>
      <c r="Q296" s="2">
        <v>18</v>
      </c>
      <c r="R296" s="2">
        <v>19</v>
      </c>
      <c r="S296" s="2">
        <v>18</v>
      </c>
      <c r="T296" s="2">
        <v>23</v>
      </c>
      <c r="X296" s="56" t="s">
        <v>1263</v>
      </c>
      <c r="Y296" s="56" t="s">
        <v>211</v>
      </c>
      <c r="Z296" s="56" t="s">
        <v>3</v>
      </c>
      <c r="AA296" s="2">
        <v>1525</v>
      </c>
      <c r="AB296" s="2">
        <v>1105</v>
      </c>
      <c r="AC296" s="2">
        <v>972</v>
      </c>
      <c r="AD296" s="2">
        <v>965</v>
      </c>
      <c r="AE296" s="2">
        <v>967</v>
      </c>
      <c r="AF296" s="2">
        <v>943</v>
      </c>
      <c r="AG296" s="2">
        <v>888</v>
      </c>
      <c r="AH296" s="2">
        <v>827</v>
      </c>
      <c r="AI296" s="2">
        <v>864</v>
      </c>
      <c r="AJ296" s="2">
        <v>882</v>
      </c>
      <c r="AK296" s="2">
        <v>895</v>
      </c>
      <c r="AL296" s="2">
        <v>849</v>
      </c>
      <c r="AM296" s="2">
        <v>819</v>
      </c>
      <c r="AN296" s="2">
        <v>897</v>
      </c>
      <c r="AO296" s="2">
        <v>928</v>
      </c>
      <c r="AP296" s="2">
        <v>902</v>
      </c>
      <c r="AQ296" s="2">
        <v>867</v>
      </c>
    </row>
    <row r="297" spans="1:43">
      <c r="A297" s="56" t="s">
        <v>1264</v>
      </c>
      <c r="B297" s="56" t="s">
        <v>560</v>
      </c>
      <c r="C297" s="56" t="s">
        <v>3</v>
      </c>
      <c r="D297" s="2">
        <v>0</v>
      </c>
      <c r="E297" s="2">
        <v>0</v>
      </c>
      <c r="F297" s="2">
        <v>0</v>
      </c>
      <c r="G297" s="2">
        <v>0</v>
      </c>
      <c r="H297" s="2">
        <v>0</v>
      </c>
      <c r="I297" s="2">
        <v>0</v>
      </c>
      <c r="J297" s="2">
        <v>0</v>
      </c>
      <c r="K297" s="2">
        <v>0</v>
      </c>
      <c r="L297" s="2">
        <v>0</v>
      </c>
      <c r="M297" s="2">
        <v>0</v>
      </c>
      <c r="N297" s="2">
        <v>0</v>
      </c>
      <c r="O297" s="2">
        <v>0</v>
      </c>
      <c r="P297" s="2">
        <v>0</v>
      </c>
      <c r="Q297" s="2">
        <v>0</v>
      </c>
      <c r="R297" s="2">
        <v>0</v>
      </c>
      <c r="S297" s="2">
        <v>0</v>
      </c>
      <c r="T297" s="2">
        <v>0</v>
      </c>
      <c r="X297" s="56" t="s">
        <v>1264</v>
      </c>
      <c r="Y297" s="56" t="s">
        <v>560</v>
      </c>
      <c r="Z297" s="56" t="s">
        <v>3</v>
      </c>
      <c r="AA297" s="2">
        <v>398</v>
      </c>
      <c r="AB297" s="2">
        <v>362</v>
      </c>
      <c r="AC297" s="2">
        <v>355</v>
      </c>
      <c r="AD297" s="2">
        <v>368</v>
      </c>
      <c r="AE297" s="2">
        <v>365</v>
      </c>
      <c r="AF297" s="2">
        <v>366</v>
      </c>
      <c r="AG297" s="2">
        <v>365</v>
      </c>
      <c r="AH297" s="2">
        <v>342</v>
      </c>
      <c r="AI297" s="2">
        <v>320</v>
      </c>
      <c r="AJ297" s="2">
        <v>312</v>
      </c>
      <c r="AK297" s="2">
        <v>300</v>
      </c>
      <c r="AL297" s="2">
        <v>288</v>
      </c>
      <c r="AM297" s="2">
        <v>313</v>
      </c>
      <c r="AN297" s="2">
        <v>317</v>
      </c>
      <c r="AO297" s="2">
        <v>302</v>
      </c>
      <c r="AP297" s="2">
        <v>280</v>
      </c>
      <c r="AQ297" s="2">
        <v>282</v>
      </c>
    </row>
    <row r="298" spans="1:43">
      <c r="A298" s="56" t="s">
        <v>1265</v>
      </c>
      <c r="B298" s="56" t="s">
        <v>338</v>
      </c>
      <c r="C298" s="56" t="s">
        <v>3</v>
      </c>
      <c r="D298" s="2">
        <v>51</v>
      </c>
      <c r="E298" s="2">
        <v>51</v>
      </c>
      <c r="F298" s="2">
        <v>54</v>
      </c>
      <c r="G298" s="2">
        <v>48</v>
      </c>
      <c r="H298" s="2">
        <v>47</v>
      </c>
      <c r="I298" s="2">
        <v>44</v>
      </c>
      <c r="J298" s="2">
        <v>42</v>
      </c>
      <c r="K298" s="2">
        <v>34</v>
      </c>
      <c r="L298" s="2">
        <v>34</v>
      </c>
      <c r="M298" s="2">
        <v>40</v>
      </c>
      <c r="N298" s="2">
        <v>39</v>
      </c>
      <c r="O298" s="2">
        <v>34</v>
      </c>
      <c r="P298" s="2">
        <v>35</v>
      </c>
      <c r="Q298" s="2">
        <v>36</v>
      </c>
      <c r="R298" s="2">
        <v>41</v>
      </c>
      <c r="S298" s="2">
        <v>40</v>
      </c>
      <c r="T298" s="2">
        <v>38</v>
      </c>
      <c r="X298" s="56" t="s">
        <v>1265</v>
      </c>
      <c r="Y298" s="56" t="s">
        <v>338</v>
      </c>
      <c r="Z298" s="56" t="s">
        <v>3</v>
      </c>
      <c r="AA298" s="2">
        <v>5159</v>
      </c>
      <c r="AB298" s="2">
        <v>4557</v>
      </c>
      <c r="AC298" s="2">
        <v>4225</v>
      </c>
      <c r="AD298" s="2">
        <v>3886</v>
      </c>
      <c r="AE298" s="2">
        <v>3686</v>
      </c>
      <c r="AF298" s="2">
        <v>3536</v>
      </c>
      <c r="AG298" s="2">
        <v>3345</v>
      </c>
      <c r="AH298" s="2">
        <v>3217</v>
      </c>
      <c r="AI298" s="2">
        <v>3267</v>
      </c>
      <c r="AJ298" s="2">
        <v>3077</v>
      </c>
      <c r="AK298" s="2">
        <v>3081</v>
      </c>
      <c r="AL298" s="2">
        <v>2919</v>
      </c>
      <c r="AM298" s="2">
        <v>2966</v>
      </c>
      <c r="AN298" s="2">
        <v>3173</v>
      </c>
      <c r="AO298" s="2">
        <v>3078</v>
      </c>
      <c r="AP298" s="2">
        <v>2763</v>
      </c>
      <c r="AQ298" s="2">
        <v>2616</v>
      </c>
    </row>
    <row r="299" spans="1:43">
      <c r="A299" s="56" t="s">
        <v>1266</v>
      </c>
      <c r="B299" s="56" t="s">
        <v>930</v>
      </c>
      <c r="C299" s="56" t="s">
        <v>3</v>
      </c>
      <c r="D299" s="2">
        <v>0</v>
      </c>
      <c r="E299" s="2">
        <v>0</v>
      </c>
      <c r="F299" s="2">
        <v>0</v>
      </c>
      <c r="G299" s="2">
        <v>0</v>
      </c>
      <c r="H299" s="2">
        <v>0</v>
      </c>
      <c r="I299" s="2">
        <v>0</v>
      </c>
      <c r="J299" s="2">
        <v>0</v>
      </c>
      <c r="K299" s="2">
        <v>0</v>
      </c>
      <c r="L299" s="2">
        <v>0</v>
      </c>
      <c r="M299" s="2">
        <v>0</v>
      </c>
      <c r="N299" s="2">
        <v>0</v>
      </c>
      <c r="O299" s="2">
        <v>0</v>
      </c>
      <c r="P299" s="2">
        <v>0</v>
      </c>
      <c r="Q299" s="2">
        <v>0</v>
      </c>
      <c r="R299" s="2">
        <v>0</v>
      </c>
      <c r="S299" s="2">
        <v>0</v>
      </c>
      <c r="T299" s="2">
        <v>0</v>
      </c>
      <c r="X299" s="56" t="s">
        <v>1266</v>
      </c>
      <c r="Y299" s="56" t="s">
        <v>930</v>
      </c>
      <c r="Z299" s="56" t="s">
        <v>3</v>
      </c>
      <c r="AA299" s="2">
        <v>38</v>
      </c>
      <c r="AB299" s="2">
        <v>31</v>
      </c>
      <c r="AC299" s="2">
        <v>34</v>
      </c>
      <c r="AD299" s="2">
        <v>31</v>
      </c>
      <c r="AE299" s="2">
        <v>27</v>
      </c>
      <c r="AF299" s="2">
        <v>25</v>
      </c>
      <c r="AG299" s="2">
        <v>21</v>
      </c>
      <c r="AH299" s="2">
        <v>20</v>
      </c>
      <c r="AI299" s="2">
        <v>17</v>
      </c>
      <c r="AJ299" s="2">
        <v>12</v>
      </c>
      <c r="AK299" s="2">
        <v>25</v>
      </c>
      <c r="AL299" s="2">
        <v>18</v>
      </c>
      <c r="AM299" s="2">
        <v>15</v>
      </c>
      <c r="AN299" s="2">
        <v>15</v>
      </c>
      <c r="AO299" s="2">
        <v>15</v>
      </c>
      <c r="AP299" s="2">
        <v>13</v>
      </c>
      <c r="AQ299" s="2">
        <v>14</v>
      </c>
    </row>
    <row r="300" spans="1:43">
      <c r="A300" s="56" t="s">
        <v>1267</v>
      </c>
      <c r="B300" s="56" t="s">
        <v>317</v>
      </c>
      <c r="C300" s="56" t="s">
        <v>3</v>
      </c>
      <c r="D300" s="2">
        <v>24</v>
      </c>
      <c r="E300" s="2">
        <v>19</v>
      </c>
      <c r="F300" s="2">
        <v>23</v>
      </c>
      <c r="G300" s="2">
        <v>19</v>
      </c>
      <c r="H300" s="2">
        <v>24</v>
      </c>
      <c r="I300" s="2">
        <v>21</v>
      </c>
      <c r="J300" s="2">
        <v>20</v>
      </c>
      <c r="K300" s="2">
        <v>13</v>
      </c>
      <c r="L300" s="2">
        <v>19</v>
      </c>
      <c r="M300" s="2">
        <v>20</v>
      </c>
      <c r="N300" s="2">
        <v>22</v>
      </c>
      <c r="O300" s="2">
        <v>17</v>
      </c>
      <c r="P300" s="2">
        <v>18</v>
      </c>
      <c r="Q300" s="2">
        <v>19</v>
      </c>
      <c r="R300" s="2">
        <v>19</v>
      </c>
      <c r="S300" s="2">
        <v>16</v>
      </c>
      <c r="T300" s="2">
        <v>16</v>
      </c>
      <c r="X300" s="56" t="s">
        <v>1267</v>
      </c>
      <c r="Y300" s="56" t="s">
        <v>317</v>
      </c>
      <c r="Z300" s="56" t="s">
        <v>3</v>
      </c>
      <c r="AA300" s="2">
        <v>743</v>
      </c>
      <c r="AB300" s="2">
        <v>715</v>
      </c>
      <c r="AC300" s="2">
        <v>667</v>
      </c>
      <c r="AD300" s="2">
        <v>631</v>
      </c>
      <c r="AE300" s="2">
        <v>616</v>
      </c>
      <c r="AF300" s="2">
        <v>587</v>
      </c>
      <c r="AG300" s="2">
        <v>568</v>
      </c>
      <c r="AH300" s="2">
        <v>570</v>
      </c>
      <c r="AI300" s="2">
        <v>567</v>
      </c>
      <c r="AJ300" s="2">
        <v>566</v>
      </c>
      <c r="AK300" s="2">
        <v>538</v>
      </c>
      <c r="AL300" s="2">
        <v>529</v>
      </c>
      <c r="AM300" s="2">
        <v>502</v>
      </c>
      <c r="AN300" s="2">
        <v>477</v>
      </c>
      <c r="AO300" s="2">
        <v>500</v>
      </c>
      <c r="AP300" s="2">
        <v>469</v>
      </c>
      <c r="AQ300" s="2">
        <v>476</v>
      </c>
    </row>
    <row r="301" spans="1:43">
      <c r="A301" s="56" t="s">
        <v>1268</v>
      </c>
      <c r="B301" s="56" t="s">
        <v>637</v>
      </c>
      <c r="C301" s="56" t="s">
        <v>3</v>
      </c>
      <c r="D301" s="2">
        <v>3</v>
      </c>
      <c r="E301" s="2">
        <v>0</v>
      </c>
      <c r="F301" s="2">
        <v>0</v>
      </c>
      <c r="G301" s="2">
        <v>0</v>
      </c>
      <c r="H301" s="2">
        <v>0</v>
      </c>
      <c r="I301" s="2">
        <v>0</v>
      </c>
      <c r="J301" s="2">
        <v>3</v>
      </c>
      <c r="K301" s="2">
        <v>3</v>
      </c>
      <c r="L301" s="2">
        <v>0</v>
      </c>
      <c r="M301" s="2">
        <v>3</v>
      </c>
      <c r="N301" s="2">
        <v>0</v>
      </c>
      <c r="O301" s="2">
        <v>3</v>
      </c>
      <c r="P301" s="2">
        <v>3</v>
      </c>
      <c r="Q301" s="2">
        <v>0</v>
      </c>
      <c r="R301" s="2">
        <v>0</v>
      </c>
      <c r="S301" s="2">
        <v>0</v>
      </c>
      <c r="T301" s="2">
        <v>3</v>
      </c>
      <c r="X301" s="56" t="s">
        <v>1268</v>
      </c>
      <c r="Y301" s="56" t="s">
        <v>637</v>
      </c>
      <c r="Z301" s="56" t="s">
        <v>3</v>
      </c>
      <c r="AA301" s="2">
        <v>28</v>
      </c>
      <c r="AB301" s="2">
        <v>25</v>
      </c>
      <c r="AC301" s="2">
        <v>27</v>
      </c>
      <c r="AD301" s="2">
        <v>24</v>
      </c>
      <c r="AE301" s="2">
        <v>36</v>
      </c>
      <c r="AF301" s="2">
        <v>35</v>
      </c>
      <c r="AG301" s="2">
        <v>34</v>
      </c>
      <c r="AH301" s="2">
        <v>30</v>
      </c>
      <c r="AI301" s="2">
        <v>30</v>
      </c>
      <c r="AJ301" s="2">
        <v>36</v>
      </c>
      <c r="AK301" s="2">
        <v>35</v>
      </c>
      <c r="AL301" s="2">
        <v>32</v>
      </c>
      <c r="AM301" s="2">
        <v>28</v>
      </c>
      <c r="AN301" s="2">
        <v>30</v>
      </c>
      <c r="AO301" s="2">
        <v>43</v>
      </c>
      <c r="AP301" s="2">
        <v>52</v>
      </c>
      <c r="AQ301" s="2">
        <v>49</v>
      </c>
    </row>
    <row r="302" spans="1:43">
      <c r="A302" s="56" t="s">
        <v>1269</v>
      </c>
      <c r="B302" s="56" t="s">
        <v>633</v>
      </c>
      <c r="C302" s="56" t="s">
        <v>3</v>
      </c>
      <c r="D302" s="2">
        <v>0</v>
      </c>
      <c r="E302" s="2">
        <v>3</v>
      </c>
      <c r="F302" s="2">
        <v>3</v>
      </c>
      <c r="G302" s="2">
        <v>0</v>
      </c>
      <c r="H302" s="2">
        <v>0</v>
      </c>
      <c r="I302" s="2">
        <v>0</v>
      </c>
      <c r="J302" s="2">
        <v>0</v>
      </c>
      <c r="K302" s="2">
        <v>0</v>
      </c>
      <c r="L302" s="2">
        <v>0</v>
      </c>
      <c r="M302" s="2">
        <v>0</v>
      </c>
      <c r="N302" s="2">
        <v>3</v>
      </c>
      <c r="O302" s="2">
        <v>0</v>
      </c>
      <c r="P302" s="2">
        <v>3</v>
      </c>
      <c r="Q302" s="2">
        <v>0</v>
      </c>
      <c r="R302" s="2">
        <v>0</v>
      </c>
      <c r="S302" s="2">
        <v>3</v>
      </c>
      <c r="T302" s="2">
        <v>0</v>
      </c>
      <c r="X302" s="56" t="s">
        <v>1269</v>
      </c>
      <c r="Y302" s="56" t="s">
        <v>633</v>
      </c>
      <c r="Z302" s="56" t="s">
        <v>3</v>
      </c>
      <c r="AA302" s="2">
        <v>42</v>
      </c>
      <c r="AB302" s="2">
        <v>45</v>
      </c>
      <c r="AC302" s="2">
        <v>47</v>
      </c>
      <c r="AD302" s="2">
        <v>46</v>
      </c>
      <c r="AE302" s="2">
        <v>40</v>
      </c>
      <c r="AF302" s="2">
        <v>42</v>
      </c>
      <c r="AG302" s="2">
        <v>41</v>
      </c>
      <c r="AH302" s="2">
        <v>41</v>
      </c>
      <c r="AI302" s="2">
        <v>49</v>
      </c>
      <c r="AJ302" s="2">
        <v>41</v>
      </c>
      <c r="AK302" s="2">
        <v>44</v>
      </c>
      <c r="AL302" s="2">
        <v>48</v>
      </c>
      <c r="AM302" s="2">
        <v>52</v>
      </c>
      <c r="AN302" s="2">
        <v>47</v>
      </c>
      <c r="AO302" s="2">
        <v>41</v>
      </c>
      <c r="AP302" s="2">
        <v>43</v>
      </c>
      <c r="AQ302" s="2">
        <v>35</v>
      </c>
    </row>
    <row r="303" spans="1:43">
      <c r="A303" s="56" t="s">
        <v>1270</v>
      </c>
      <c r="B303" s="56" t="s">
        <v>225</v>
      </c>
      <c r="C303" s="56" t="s">
        <v>3</v>
      </c>
      <c r="D303" s="2">
        <v>0</v>
      </c>
      <c r="E303" s="2">
        <v>0</v>
      </c>
      <c r="F303" s="2">
        <v>0</v>
      </c>
      <c r="G303" s="2">
        <v>15</v>
      </c>
      <c r="H303" s="2">
        <v>17</v>
      </c>
      <c r="I303" s="2">
        <v>18</v>
      </c>
      <c r="J303" s="2">
        <v>16</v>
      </c>
      <c r="K303" s="2">
        <v>18</v>
      </c>
      <c r="L303" s="2">
        <v>19</v>
      </c>
      <c r="M303" s="2">
        <v>25</v>
      </c>
      <c r="N303" s="2">
        <v>25</v>
      </c>
      <c r="O303" s="2">
        <v>28</v>
      </c>
      <c r="P303" s="2">
        <v>25</v>
      </c>
      <c r="Q303" s="2">
        <v>27</v>
      </c>
      <c r="R303" s="2">
        <v>32</v>
      </c>
      <c r="S303" s="2">
        <v>30</v>
      </c>
      <c r="T303" s="2">
        <v>33</v>
      </c>
      <c r="X303" s="56" t="s">
        <v>1270</v>
      </c>
      <c r="Y303" s="56" t="s">
        <v>225</v>
      </c>
      <c r="Z303" s="56" t="s">
        <v>3</v>
      </c>
      <c r="AA303" s="2">
        <v>580</v>
      </c>
      <c r="AB303" s="2">
        <v>476</v>
      </c>
      <c r="AC303" s="2">
        <v>469</v>
      </c>
      <c r="AD303" s="2">
        <v>485</v>
      </c>
      <c r="AE303" s="2">
        <v>487</v>
      </c>
      <c r="AF303" s="2">
        <v>440</v>
      </c>
      <c r="AG303" s="2">
        <v>421</v>
      </c>
      <c r="AH303" s="2">
        <v>409</v>
      </c>
      <c r="AI303" s="2">
        <v>416</v>
      </c>
      <c r="AJ303" s="2">
        <v>440</v>
      </c>
      <c r="AK303" s="2">
        <v>463</v>
      </c>
      <c r="AL303" s="2">
        <v>451</v>
      </c>
      <c r="AM303" s="2">
        <v>401</v>
      </c>
      <c r="AN303" s="2">
        <v>428</v>
      </c>
      <c r="AO303" s="2">
        <v>454</v>
      </c>
      <c r="AP303" s="2">
        <v>386</v>
      </c>
      <c r="AQ303" s="2">
        <v>344</v>
      </c>
    </row>
    <row r="304" spans="1:43">
      <c r="A304" s="56" t="s">
        <v>1271</v>
      </c>
      <c r="B304" s="56" t="s">
        <v>691</v>
      </c>
      <c r="C304" s="56" t="s">
        <v>3</v>
      </c>
      <c r="D304" s="2">
        <v>0</v>
      </c>
      <c r="E304" s="2">
        <v>0</v>
      </c>
      <c r="F304" s="2">
        <v>0</v>
      </c>
      <c r="G304" s="2">
        <v>0</v>
      </c>
      <c r="H304" s="2">
        <v>0</v>
      </c>
      <c r="I304" s="2">
        <v>3</v>
      </c>
      <c r="J304" s="2">
        <v>3</v>
      </c>
      <c r="K304" s="2">
        <v>0</v>
      </c>
      <c r="L304" s="2">
        <v>0</v>
      </c>
      <c r="M304" s="2">
        <v>0</v>
      </c>
      <c r="N304" s="2">
        <v>0</v>
      </c>
      <c r="O304" s="2">
        <v>0</v>
      </c>
      <c r="P304" s="2">
        <v>0</v>
      </c>
      <c r="Q304" s="2">
        <v>0</v>
      </c>
      <c r="R304" s="2">
        <v>0</v>
      </c>
      <c r="S304" s="2">
        <v>0</v>
      </c>
      <c r="T304" s="2">
        <v>0</v>
      </c>
      <c r="X304" s="56" t="s">
        <v>1271</v>
      </c>
      <c r="Y304" s="56" t="s">
        <v>691</v>
      </c>
      <c r="Z304" s="56" t="s">
        <v>3</v>
      </c>
      <c r="AA304" s="2">
        <v>22</v>
      </c>
      <c r="AB304" s="2">
        <v>21</v>
      </c>
      <c r="AC304" s="2">
        <v>24</v>
      </c>
      <c r="AD304" s="2">
        <v>21</v>
      </c>
      <c r="AE304" s="2">
        <v>21</v>
      </c>
      <c r="AF304" s="2">
        <v>30</v>
      </c>
      <c r="AG304" s="2">
        <v>23</v>
      </c>
      <c r="AH304" s="2">
        <v>18</v>
      </c>
      <c r="AI304" s="2">
        <v>24</v>
      </c>
      <c r="AJ304" s="2">
        <v>25</v>
      </c>
      <c r="AK304" s="2">
        <v>26</v>
      </c>
      <c r="AL304" s="2">
        <v>25</v>
      </c>
      <c r="AM304" s="2">
        <v>19</v>
      </c>
      <c r="AN304" s="2">
        <v>33</v>
      </c>
      <c r="AO304" s="2">
        <v>26</v>
      </c>
      <c r="AP304" s="2">
        <v>36</v>
      </c>
      <c r="AQ304" s="2">
        <v>23</v>
      </c>
    </row>
    <row r="305" spans="1:43">
      <c r="A305" s="56" t="s">
        <v>1272</v>
      </c>
      <c r="B305" s="56" t="s">
        <v>180</v>
      </c>
      <c r="C305" s="56" t="s">
        <v>3</v>
      </c>
      <c r="D305" s="2">
        <v>34</v>
      </c>
      <c r="E305" s="2">
        <v>33</v>
      </c>
      <c r="F305" s="2">
        <v>29</v>
      </c>
      <c r="G305" s="2">
        <v>26</v>
      </c>
      <c r="H305" s="2">
        <v>30</v>
      </c>
      <c r="I305" s="2">
        <v>30</v>
      </c>
      <c r="J305" s="2">
        <v>27</v>
      </c>
      <c r="K305" s="2">
        <v>27</v>
      </c>
      <c r="L305" s="2">
        <v>21</v>
      </c>
      <c r="M305" s="2">
        <v>12</v>
      </c>
      <c r="N305" s="2">
        <v>12</v>
      </c>
      <c r="O305" s="2">
        <v>14</v>
      </c>
      <c r="P305" s="2">
        <v>18</v>
      </c>
      <c r="Q305" s="2">
        <v>18</v>
      </c>
      <c r="R305" s="2">
        <v>20</v>
      </c>
      <c r="S305" s="2">
        <v>14</v>
      </c>
      <c r="T305" s="2">
        <v>14</v>
      </c>
      <c r="X305" s="56" t="s">
        <v>1272</v>
      </c>
      <c r="Y305" s="56" t="s">
        <v>180</v>
      </c>
      <c r="Z305" s="56" t="s">
        <v>3</v>
      </c>
      <c r="AA305" s="2">
        <v>2312</v>
      </c>
      <c r="AB305" s="2">
        <v>2209</v>
      </c>
      <c r="AC305" s="2">
        <v>2170</v>
      </c>
      <c r="AD305" s="2">
        <v>2137</v>
      </c>
      <c r="AE305" s="2">
        <v>2084</v>
      </c>
      <c r="AF305" s="2">
        <v>2042</v>
      </c>
      <c r="AG305" s="2">
        <v>2017</v>
      </c>
      <c r="AH305" s="2">
        <v>1967</v>
      </c>
      <c r="AI305" s="2">
        <v>1957</v>
      </c>
      <c r="AJ305" s="2">
        <v>1948</v>
      </c>
      <c r="AK305" s="2">
        <v>1955</v>
      </c>
      <c r="AL305" s="2">
        <v>1991</v>
      </c>
      <c r="AM305" s="2">
        <v>1946</v>
      </c>
      <c r="AN305" s="2">
        <v>2002</v>
      </c>
      <c r="AO305" s="2">
        <v>2167</v>
      </c>
      <c r="AP305" s="2">
        <v>2270</v>
      </c>
      <c r="AQ305" s="2">
        <v>2308</v>
      </c>
    </row>
    <row r="306" spans="1:43">
      <c r="A306" s="56" t="s">
        <v>1273</v>
      </c>
      <c r="B306" s="56" t="s">
        <v>931</v>
      </c>
      <c r="C306" s="56" t="s">
        <v>3</v>
      </c>
      <c r="D306" s="2">
        <v>0</v>
      </c>
      <c r="E306" s="2">
        <v>0</v>
      </c>
      <c r="F306" s="2">
        <v>0</v>
      </c>
      <c r="G306" s="2">
        <v>0</v>
      </c>
      <c r="H306" s="2">
        <v>0</v>
      </c>
      <c r="I306" s="2">
        <v>0</v>
      </c>
      <c r="J306" s="2">
        <v>0</v>
      </c>
      <c r="K306" s="2">
        <v>0</v>
      </c>
      <c r="L306" s="2">
        <v>0</v>
      </c>
      <c r="M306" s="2">
        <v>0</v>
      </c>
      <c r="N306" s="2">
        <v>0</v>
      </c>
      <c r="O306" s="2">
        <v>0</v>
      </c>
      <c r="P306" s="2">
        <v>0</v>
      </c>
      <c r="Q306" s="2">
        <v>0</v>
      </c>
      <c r="R306" s="2">
        <v>0</v>
      </c>
      <c r="S306" s="2">
        <v>0</v>
      </c>
      <c r="T306" s="2">
        <v>0</v>
      </c>
      <c r="X306" s="56" t="s">
        <v>1273</v>
      </c>
      <c r="Y306" s="56" t="s">
        <v>931</v>
      </c>
      <c r="Z306" s="56" t="s">
        <v>3</v>
      </c>
      <c r="AA306" s="2">
        <v>106</v>
      </c>
      <c r="AB306" s="2">
        <v>91</v>
      </c>
      <c r="AC306" s="2">
        <v>85</v>
      </c>
      <c r="AD306" s="2">
        <v>38</v>
      </c>
      <c r="AE306" s="2">
        <v>46</v>
      </c>
      <c r="AF306" s="2">
        <v>17</v>
      </c>
      <c r="AG306" s="2">
        <v>18</v>
      </c>
      <c r="AH306" s="2">
        <v>16</v>
      </c>
      <c r="AI306" s="2">
        <v>13</v>
      </c>
      <c r="AJ306" s="2">
        <v>15</v>
      </c>
      <c r="AK306" s="2">
        <v>14</v>
      </c>
      <c r="AL306" s="2">
        <v>12</v>
      </c>
      <c r="AM306" s="2">
        <v>16</v>
      </c>
      <c r="AN306" s="2">
        <v>8</v>
      </c>
      <c r="AO306" s="2">
        <v>10</v>
      </c>
      <c r="AP306" s="2">
        <v>7</v>
      </c>
      <c r="AQ306" s="2">
        <v>7</v>
      </c>
    </row>
    <row r="307" spans="1:43">
      <c r="A307" s="56" t="s">
        <v>1274</v>
      </c>
      <c r="B307" s="56" t="s">
        <v>345</v>
      </c>
      <c r="C307" s="56" t="s">
        <v>3</v>
      </c>
      <c r="D307" s="2">
        <v>9</v>
      </c>
      <c r="E307" s="2">
        <v>9</v>
      </c>
      <c r="F307" s="2">
        <v>6</v>
      </c>
      <c r="G307" s="2">
        <v>15</v>
      </c>
      <c r="H307" s="2">
        <v>12</v>
      </c>
      <c r="I307" s="2">
        <v>10</v>
      </c>
      <c r="J307" s="2">
        <v>10</v>
      </c>
      <c r="K307" s="2">
        <v>10</v>
      </c>
      <c r="L307" s="2">
        <v>12</v>
      </c>
      <c r="M307" s="2">
        <v>33</v>
      </c>
      <c r="N307" s="2">
        <v>10</v>
      </c>
      <c r="O307" s="2">
        <v>36</v>
      </c>
      <c r="P307" s="2">
        <v>19</v>
      </c>
      <c r="Q307" s="2">
        <v>9</v>
      </c>
      <c r="R307" s="2">
        <v>6</v>
      </c>
      <c r="S307" s="2">
        <v>7</v>
      </c>
      <c r="T307" s="2">
        <v>15</v>
      </c>
      <c r="X307" s="56" t="s">
        <v>1274</v>
      </c>
      <c r="Y307" s="56" t="s">
        <v>345</v>
      </c>
      <c r="Z307" s="56" t="s">
        <v>3</v>
      </c>
      <c r="AA307" s="2">
        <v>559</v>
      </c>
      <c r="AB307" s="2">
        <v>527</v>
      </c>
      <c r="AC307" s="2">
        <v>515</v>
      </c>
      <c r="AD307" s="2">
        <v>478</v>
      </c>
      <c r="AE307" s="2">
        <v>461</v>
      </c>
      <c r="AF307" s="2">
        <v>464</v>
      </c>
      <c r="AG307" s="2">
        <v>479</v>
      </c>
      <c r="AH307" s="2">
        <v>431</v>
      </c>
      <c r="AI307" s="2">
        <v>478</v>
      </c>
      <c r="AJ307" s="2">
        <v>505</v>
      </c>
      <c r="AK307" s="2">
        <v>530</v>
      </c>
      <c r="AL307" s="2">
        <v>583</v>
      </c>
      <c r="AM307" s="2">
        <v>598</v>
      </c>
      <c r="AN307" s="2">
        <v>582</v>
      </c>
      <c r="AO307" s="2">
        <v>531</v>
      </c>
      <c r="AP307" s="2">
        <v>571</v>
      </c>
      <c r="AQ307" s="2">
        <v>564</v>
      </c>
    </row>
    <row r="308" spans="1:43">
      <c r="A308" s="56" t="s">
        <v>1275</v>
      </c>
      <c r="B308" s="56" t="s">
        <v>287</v>
      </c>
      <c r="C308" s="56" t="s">
        <v>3</v>
      </c>
      <c r="D308" s="2">
        <v>0</v>
      </c>
      <c r="E308" s="2">
        <v>3</v>
      </c>
      <c r="F308" s="2">
        <v>3</v>
      </c>
      <c r="G308" s="2">
        <v>0</v>
      </c>
      <c r="H308" s="2">
        <v>0</v>
      </c>
      <c r="I308" s="2">
        <v>3</v>
      </c>
      <c r="J308" s="2">
        <v>0</v>
      </c>
      <c r="K308" s="2">
        <v>0</v>
      </c>
      <c r="L308" s="2">
        <v>0</v>
      </c>
      <c r="M308" s="2">
        <v>3</v>
      </c>
      <c r="N308" s="2">
        <v>3</v>
      </c>
      <c r="O308" s="2">
        <v>0</v>
      </c>
      <c r="P308" s="2">
        <v>0</v>
      </c>
      <c r="Q308" s="2">
        <v>0</v>
      </c>
      <c r="R308" s="2">
        <v>0</v>
      </c>
      <c r="S308" s="2">
        <v>3</v>
      </c>
      <c r="T308" s="2">
        <v>3</v>
      </c>
      <c r="X308" s="56" t="s">
        <v>1275</v>
      </c>
      <c r="Y308" s="56" t="s">
        <v>287</v>
      </c>
      <c r="Z308" s="56" t="s">
        <v>3</v>
      </c>
      <c r="AA308" s="2">
        <v>1016</v>
      </c>
      <c r="AB308" s="2">
        <v>958</v>
      </c>
      <c r="AC308" s="2">
        <v>895</v>
      </c>
      <c r="AD308" s="2">
        <v>878</v>
      </c>
      <c r="AE308" s="2">
        <v>827</v>
      </c>
      <c r="AF308" s="2">
        <v>708</v>
      </c>
      <c r="AG308" s="2">
        <v>704</v>
      </c>
      <c r="AH308" s="2">
        <v>684</v>
      </c>
      <c r="AI308" s="2">
        <v>730</v>
      </c>
      <c r="AJ308" s="2">
        <v>743</v>
      </c>
      <c r="AK308" s="2">
        <v>820</v>
      </c>
      <c r="AL308" s="2">
        <v>793</v>
      </c>
      <c r="AM308" s="2">
        <v>755</v>
      </c>
      <c r="AN308" s="2">
        <v>804</v>
      </c>
      <c r="AO308" s="2">
        <v>941</v>
      </c>
      <c r="AP308" s="2">
        <v>952</v>
      </c>
      <c r="AQ308" s="2">
        <v>872</v>
      </c>
    </row>
    <row r="309" spans="1:43">
      <c r="A309" s="56" t="s">
        <v>1276</v>
      </c>
      <c r="B309" s="56" t="s">
        <v>19</v>
      </c>
      <c r="C309" s="56" t="s">
        <v>3</v>
      </c>
      <c r="D309" s="2">
        <v>725</v>
      </c>
      <c r="E309" s="2">
        <v>766</v>
      </c>
      <c r="F309" s="2">
        <v>744</v>
      </c>
      <c r="G309" s="2">
        <v>722</v>
      </c>
      <c r="H309" s="2">
        <v>742</v>
      </c>
      <c r="I309" s="2">
        <v>841</v>
      </c>
      <c r="J309" s="2">
        <v>830</v>
      </c>
      <c r="K309" s="2">
        <v>833</v>
      </c>
      <c r="L309" s="2">
        <v>869</v>
      </c>
      <c r="M309" s="2">
        <v>888</v>
      </c>
      <c r="N309" s="2">
        <v>880</v>
      </c>
      <c r="O309" s="2">
        <v>884</v>
      </c>
      <c r="P309" s="2">
        <v>885</v>
      </c>
      <c r="Q309" s="2">
        <v>908</v>
      </c>
      <c r="R309" s="2">
        <v>954</v>
      </c>
      <c r="S309" s="2">
        <v>1015</v>
      </c>
      <c r="T309" s="2">
        <v>1006</v>
      </c>
      <c r="X309" s="56" t="s">
        <v>1276</v>
      </c>
      <c r="Y309" s="56" t="s">
        <v>19</v>
      </c>
      <c r="Z309" s="56" t="s">
        <v>3</v>
      </c>
      <c r="AA309" s="2">
        <v>5475</v>
      </c>
      <c r="AB309" s="2">
        <v>5706</v>
      </c>
      <c r="AC309" s="2">
        <v>6653</v>
      </c>
      <c r="AD309" s="2">
        <v>6862</v>
      </c>
      <c r="AE309" s="2">
        <v>7587</v>
      </c>
      <c r="AF309" s="2">
        <v>8206</v>
      </c>
      <c r="AG309" s="2">
        <v>8519</v>
      </c>
      <c r="AH309" s="2">
        <v>8283</v>
      </c>
      <c r="AI309" s="2">
        <v>8089</v>
      </c>
      <c r="AJ309" s="2">
        <v>8494</v>
      </c>
      <c r="AK309" s="2">
        <v>8482</v>
      </c>
      <c r="AL309" s="2">
        <v>8643</v>
      </c>
      <c r="AM309" s="2">
        <v>8626</v>
      </c>
      <c r="AN309" s="2">
        <v>8827</v>
      </c>
      <c r="AO309" s="2">
        <v>9474</v>
      </c>
      <c r="AP309" s="2">
        <v>9800</v>
      </c>
      <c r="AQ309" s="2">
        <v>10053</v>
      </c>
    </row>
    <row r="310" spans="1:43">
      <c r="A310" s="56" t="s">
        <v>1277</v>
      </c>
      <c r="B310" s="56" t="s">
        <v>553</v>
      </c>
      <c r="C310" s="56" t="s">
        <v>3</v>
      </c>
      <c r="D310" s="2">
        <v>0</v>
      </c>
      <c r="E310" s="2">
        <v>4</v>
      </c>
      <c r="F310" s="2">
        <v>8</v>
      </c>
      <c r="G310" s="2">
        <v>8</v>
      </c>
      <c r="H310" s="2">
        <v>0</v>
      </c>
      <c r="I310" s="2">
        <v>0</v>
      </c>
      <c r="J310" s="2">
        <v>0</v>
      </c>
      <c r="K310" s="2">
        <v>0</v>
      </c>
      <c r="L310" s="2">
        <v>0</v>
      </c>
      <c r="M310" s="2">
        <v>0</v>
      </c>
      <c r="N310" s="2">
        <v>0</v>
      </c>
      <c r="O310" s="2">
        <v>0</v>
      </c>
      <c r="P310" s="2">
        <v>0</v>
      </c>
      <c r="Q310" s="2">
        <v>0</v>
      </c>
      <c r="R310" s="2">
        <v>0</v>
      </c>
      <c r="S310" s="2">
        <v>0</v>
      </c>
      <c r="T310" s="2">
        <v>0</v>
      </c>
      <c r="X310" s="56" t="s">
        <v>1277</v>
      </c>
      <c r="Y310" s="56" t="s">
        <v>553</v>
      </c>
      <c r="Z310" s="56" t="s">
        <v>3</v>
      </c>
      <c r="AA310" s="2">
        <v>176</v>
      </c>
      <c r="AB310" s="2">
        <v>137</v>
      </c>
      <c r="AC310" s="2">
        <v>123</v>
      </c>
      <c r="AD310" s="2">
        <v>117</v>
      </c>
      <c r="AE310" s="2">
        <v>41</v>
      </c>
      <c r="AF310" s="2">
        <v>34</v>
      </c>
      <c r="AG310" s="2">
        <v>50</v>
      </c>
      <c r="AH310" s="2">
        <v>64</v>
      </c>
      <c r="AI310" s="2">
        <v>99</v>
      </c>
      <c r="AJ310" s="2">
        <v>123</v>
      </c>
      <c r="AK310" s="2">
        <v>115</v>
      </c>
      <c r="AL310" s="2">
        <v>136</v>
      </c>
      <c r="AM310" s="2">
        <v>132</v>
      </c>
      <c r="AN310" s="2">
        <v>100</v>
      </c>
      <c r="AO310" s="2">
        <v>99</v>
      </c>
      <c r="AP310" s="2">
        <v>103</v>
      </c>
      <c r="AQ310" s="2">
        <v>81</v>
      </c>
    </row>
    <row r="311" spans="1:43">
      <c r="A311" s="56" t="s">
        <v>1278</v>
      </c>
      <c r="B311" s="56" t="s">
        <v>354</v>
      </c>
      <c r="C311" s="56" t="s">
        <v>3</v>
      </c>
      <c r="D311" s="2">
        <v>13</v>
      </c>
      <c r="E311" s="2">
        <v>11</v>
      </c>
      <c r="F311" s="2">
        <v>0</v>
      </c>
      <c r="G311" s="2">
        <v>0</v>
      </c>
      <c r="H311" s="2">
        <v>0</v>
      </c>
      <c r="I311" s="2">
        <v>0</v>
      </c>
      <c r="J311" s="2">
        <v>0</v>
      </c>
      <c r="K311" s="2">
        <v>0</v>
      </c>
      <c r="L311" s="2">
        <v>0</v>
      </c>
      <c r="M311" s="2">
        <v>0</v>
      </c>
      <c r="N311" s="2">
        <v>0</v>
      </c>
      <c r="O311" s="2">
        <v>0</v>
      </c>
      <c r="P311" s="2">
        <v>0</v>
      </c>
      <c r="Q311" s="2">
        <v>3</v>
      </c>
      <c r="R311" s="2">
        <v>0</v>
      </c>
      <c r="S311" s="2">
        <v>3</v>
      </c>
      <c r="T311" s="2">
        <v>3</v>
      </c>
      <c r="X311" s="56" t="s">
        <v>1278</v>
      </c>
      <c r="Y311" s="56" t="s">
        <v>354</v>
      </c>
      <c r="Z311" s="56" t="s">
        <v>3</v>
      </c>
      <c r="AA311" s="2">
        <v>554</v>
      </c>
      <c r="AB311" s="2">
        <v>590</v>
      </c>
      <c r="AC311" s="2">
        <v>547</v>
      </c>
      <c r="AD311" s="2">
        <v>487</v>
      </c>
      <c r="AE311" s="2">
        <v>510</v>
      </c>
      <c r="AF311" s="2">
        <v>498</v>
      </c>
      <c r="AG311" s="2">
        <v>550</v>
      </c>
      <c r="AH311" s="2">
        <v>512</v>
      </c>
      <c r="AI311" s="2">
        <v>440</v>
      </c>
      <c r="AJ311" s="2">
        <v>419</v>
      </c>
      <c r="AK311" s="2">
        <v>501</v>
      </c>
      <c r="AL311" s="2">
        <v>522</v>
      </c>
      <c r="AM311" s="2">
        <v>513</v>
      </c>
      <c r="AN311" s="2">
        <v>517</v>
      </c>
      <c r="AO311" s="2">
        <v>552</v>
      </c>
      <c r="AP311" s="2">
        <v>590</v>
      </c>
      <c r="AQ311" s="2">
        <v>651</v>
      </c>
    </row>
    <row r="312" spans="1:43">
      <c r="A312" s="56" t="s">
        <v>1279</v>
      </c>
      <c r="B312" s="56" t="s">
        <v>252</v>
      </c>
      <c r="C312" s="56" t="s">
        <v>3</v>
      </c>
      <c r="D312" s="2">
        <v>151</v>
      </c>
      <c r="E312" s="2">
        <v>135</v>
      </c>
      <c r="F312" s="2">
        <v>124</v>
      </c>
      <c r="G312" s="2">
        <v>143</v>
      </c>
      <c r="H312" s="2">
        <v>129</v>
      </c>
      <c r="I312" s="2">
        <v>133</v>
      </c>
      <c r="J312" s="2">
        <v>123</v>
      </c>
      <c r="K312" s="2">
        <v>107</v>
      </c>
      <c r="L312" s="2">
        <v>96</v>
      </c>
      <c r="M312" s="2">
        <v>97</v>
      </c>
      <c r="N312" s="2">
        <v>99</v>
      </c>
      <c r="O312" s="2">
        <v>103</v>
      </c>
      <c r="P312" s="2">
        <v>116</v>
      </c>
      <c r="Q312" s="2">
        <v>125</v>
      </c>
      <c r="R312" s="2">
        <v>121</v>
      </c>
      <c r="S312" s="2">
        <v>117</v>
      </c>
      <c r="T312" s="2">
        <v>120</v>
      </c>
      <c r="X312" s="56" t="s">
        <v>1279</v>
      </c>
      <c r="Y312" s="56" t="s">
        <v>252</v>
      </c>
      <c r="Z312" s="56" t="s">
        <v>3</v>
      </c>
      <c r="AA312" s="2">
        <v>7164</v>
      </c>
      <c r="AB312" s="2">
        <v>6771</v>
      </c>
      <c r="AC312" s="2">
        <v>3787</v>
      </c>
      <c r="AD312" s="2">
        <v>4225</v>
      </c>
      <c r="AE312" s="2">
        <v>4398</v>
      </c>
      <c r="AF312" s="2">
        <v>4364</v>
      </c>
      <c r="AG312" s="2">
        <v>4478</v>
      </c>
      <c r="AH312" s="2">
        <v>4152</v>
      </c>
      <c r="AI312" s="2">
        <v>4069</v>
      </c>
      <c r="AJ312" s="2">
        <v>3973</v>
      </c>
      <c r="AK312" s="2">
        <v>3769</v>
      </c>
      <c r="AL312" s="2">
        <v>3965</v>
      </c>
      <c r="AM312" s="2">
        <v>3865</v>
      </c>
      <c r="AN312" s="2">
        <v>3792</v>
      </c>
      <c r="AO312" s="2">
        <v>3799</v>
      </c>
      <c r="AP312" s="2">
        <v>3858</v>
      </c>
      <c r="AQ312" s="2">
        <v>3872</v>
      </c>
    </row>
    <row r="313" spans="1:43">
      <c r="A313" s="56" t="s">
        <v>1280</v>
      </c>
      <c r="B313" s="56" t="s">
        <v>327</v>
      </c>
      <c r="C313" s="56" t="s">
        <v>3</v>
      </c>
      <c r="D313" s="2">
        <v>5</v>
      </c>
      <c r="E313" s="2">
        <v>8</v>
      </c>
      <c r="F313" s="2">
        <v>7</v>
      </c>
      <c r="G313" s="2">
        <v>6</v>
      </c>
      <c r="H313" s="2">
        <v>6</v>
      </c>
      <c r="I313" s="2">
        <v>6</v>
      </c>
      <c r="J313" s="2">
        <v>6</v>
      </c>
      <c r="K313" s="2">
        <v>8</v>
      </c>
      <c r="L313" s="2">
        <v>6</v>
      </c>
      <c r="M313" s="2">
        <v>8</v>
      </c>
      <c r="N313" s="2">
        <v>10</v>
      </c>
      <c r="O313" s="2">
        <v>15</v>
      </c>
      <c r="P313" s="2">
        <v>14</v>
      </c>
      <c r="Q313" s="2">
        <v>19</v>
      </c>
      <c r="R313" s="2">
        <v>19</v>
      </c>
      <c r="S313" s="2">
        <v>17</v>
      </c>
      <c r="T313" s="2">
        <v>16</v>
      </c>
      <c r="X313" s="56" t="s">
        <v>1280</v>
      </c>
      <c r="Y313" s="56" t="s">
        <v>327</v>
      </c>
      <c r="Z313" s="56" t="s">
        <v>3</v>
      </c>
      <c r="AA313" s="2">
        <v>1595</v>
      </c>
      <c r="AB313" s="2">
        <v>1389</v>
      </c>
      <c r="AC313" s="2">
        <v>1234</v>
      </c>
      <c r="AD313" s="2">
        <v>1165</v>
      </c>
      <c r="AE313" s="2">
        <v>931</v>
      </c>
      <c r="AF313" s="2">
        <v>908</v>
      </c>
      <c r="AG313" s="2">
        <v>1372</v>
      </c>
      <c r="AH313" s="2">
        <v>1325</v>
      </c>
      <c r="AI313" s="2">
        <v>1313</v>
      </c>
      <c r="AJ313" s="2">
        <v>1264</v>
      </c>
      <c r="AK313" s="2">
        <v>1285</v>
      </c>
      <c r="AL313" s="2">
        <v>1291</v>
      </c>
      <c r="AM313" s="2">
        <v>1224</v>
      </c>
      <c r="AN313" s="2">
        <v>1209</v>
      </c>
      <c r="AO313" s="2">
        <v>1264</v>
      </c>
      <c r="AP313" s="2">
        <v>1495</v>
      </c>
      <c r="AQ313" s="2">
        <v>1559</v>
      </c>
    </row>
    <row r="314" spans="1:43">
      <c r="A314" s="56" t="s">
        <v>1281</v>
      </c>
      <c r="B314" s="56" t="s">
        <v>321</v>
      </c>
      <c r="C314" s="56" t="s">
        <v>3</v>
      </c>
      <c r="D314" s="2">
        <v>47</v>
      </c>
      <c r="E314" s="2">
        <v>50</v>
      </c>
      <c r="F314" s="2">
        <v>52</v>
      </c>
      <c r="G314" s="2">
        <v>46</v>
      </c>
      <c r="H314" s="2">
        <v>46</v>
      </c>
      <c r="I314" s="2">
        <v>48</v>
      </c>
      <c r="J314" s="2">
        <v>47</v>
      </c>
      <c r="K314" s="2">
        <v>45</v>
      </c>
      <c r="L314" s="2">
        <v>41</v>
      </c>
      <c r="M314" s="2">
        <v>38</v>
      </c>
      <c r="N314" s="2">
        <v>37</v>
      </c>
      <c r="O314" s="2">
        <v>33</v>
      </c>
      <c r="P314" s="2">
        <v>19</v>
      </c>
      <c r="Q314" s="2">
        <v>11</v>
      </c>
      <c r="R314" s="2">
        <v>17</v>
      </c>
      <c r="S314" s="2">
        <v>23</v>
      </c>
      <c r="T314" s="2">
        <v>36</v>
      </c>
      <c r="X314" s="56" t="s">
        <v>1281</v>
      </c>
      <c r="Y314" s="56" t="s">
        <v>321</v>
      </c>
      <c r="Z314" s="56" t="s">
        <v>3</v>
      </c>
      <c r="AA314" s="2">
        <v>1170</v>
      </c>
      <c r="AB314" s="2">
        <v>1185</v>
      </c>
      <c r="AC314" s="2">
        <v>1190</v>
      </c>
      <c r="AD314" s="2">
        <v>1122</v>
      </c>
      <c r="AE314" s="2">
        <v>1218</v>
      </c>
      <c r="AF314" s="2">
        <v>1260</v>
      </c>
      <c r="AG314" s="2">
        <v>1251</v>
      </c>
      <c r="AH314" s="2">
        <v>1204</v>
      </c>
      <c r="AI314" s="2">
        <v>1085</v>
      </c>
      <c r="AJ314" s="2">
        <v>1037</v>
      </c>
      <c r="AK314" s="2">
        <v>1043</v>
      </c>
      <c r="AL314" s="2">
        <v>1034</v>
      </c>
      <c r="AM314" s="2">
        <v>1095</v>
      </c>
      <c r="AN314" s="2">
        <v>988</v>
      </c>
      <c r="AO314" s="2">
        <v>918</v>
      </c>
      <c r="AP314" s="2">
        <v>906</v>
      </c>
      <c r="AQ314" s="2">
        <v>941</v>
      </c>
    </row>
    <row r="315" spans="1:43">
      <c r="A315" s="56" t="s">
        <v>1282</v>
      </c>
      <c r="B315" s="56" t="s">
        <v>536</v>
      </c>
      <c r="C315" s="56" t="s">
        <v>3</v>
      </c>
      <c r="D315" s="2">
        <v>0</v>
      </c>
      <c r="E315" s="2">
        <v>0</v>
      </c>
      <c r="F315" s="2">
        <v>3</v>
      </c>
      <c r="G315" s="2">
        <v>3</v>
      </c>
      <c r="H315" s="2">
        <v>0</v>
      </c>
      <c r="I315" s="2">
        <v>3</v>
      </c>
      <c r="J315" s="2">
        <v>3</v>
      </c>
      <c r="K315" s="2">
        <v>3</v>
      </c>
      <c r="L315" s="2">
        <v>6</v>
      </c>
      <c r="M315" s="2">
        <v>3</v>
      </c>
      <c r="N315" s="2">
        <v>6</v>
      </c>
      <c r="O315" s="2">
        <v>6</v>
      </c>
      <c r="P315" s="2">
        <v>6</v>
      </c>
      <c r="Q315" s="2">
        <v>6</v>
      </c>
      <c r="R315" s="2">
        <v>6</v>
      </c>
      <c r="S315" s="2">
        <v>3</v>
      </c>
      <c r="T315" s="2">
        <v>0</v>
      </c>
      <c r="X315" s="56" t="s">
        <v>1282</v>
      </c>
      <c r="Y315" s="56" t="s">
        <v>536</v>
      </c>
      <c r="Z315" s="56" t="s">
        <v>3</v>
      </c>
      <c r="AA315" s="2">
        <v>180</v>
      </c>
      <c r="AB315" s="2">
        <v>200</v>
      </c>
      <c r="AC315" s="2">
        <v>233</v>
      </c>
      <c r="AD315" s="2">
        <v>209</v>
      </c>
      <c r="AE315" s="2">
        <v>233</v>
      </c>
      <c r="AF315" s="2">
        <v>234</v>
      </c>
      <c r="AG315" s="2">
        <v>237</v>
      </c>
      <c r="AH315" s="2">
        <v>226</v>
      </c>
      <c r="AI315" s="2">
        <v>239</v>
      </c>
      <c r="AJ315" s="2">
        <v>231</v>
      </c>
      <c r="AK315" s="2">
        <v>254</v>
      </c>
      <c r="AL315" s="2">
        <v>280</v>
      </c>
      <c r="AM315" s="2">
        <v>279</v>
      </c>
      <c r="AN315" s="2">
        <v>282</v>
      </c>
      <c r="AO315" s="2">
        <v>263</v>
      </c>
      <c r="AP315" s="2">
        <v>275</v>
      </c>
      <c r="AQ315" s="2">
        <v>296</v>
      </c>
    </row>
    <row r="316" spans="1:43">
      <c r="A316" s="56" t="s">
        <v>1283</v>
      </c>
      <c r="B316" s="56" t="s">
        <v>102</v>
      </c>
      <c r="C316" s="56" t="s">
        <v>3</v>
      </c>
      <c r="D316" s="2">
        <v>52</v>
      </c>
      <c r="E316" s="2">
        <v>65</v>
      </c>
      <c r="F316" s="2">
        <v>63</v>
      </c>
      <c r="G316" s="2">
        <v>64</v>
      </c>
      <c r="H316" s="2">
        <v>67</v>
      </c>
      <c r="I316" s="2">
        <v>68</v>
      </c>
      <c r="J316" s="2">
        <v>104</v>
      </c>
      <c r="K316" s="2">
        <v>87</v>
      </c>
      <c r="L316" s="2">
        <v>85</v>
      </c>
      <c r="M316" s="2">
        <v>67</v>
      </c>
      <c r="N316" s="2">
        <v>70</v>
      </c>
      <c r="O316" s="2">
        <v>81</v>
      </c>
      <c r="P316" s="2">
        <v>77</v>
      </c>
      <c r="Q316" s="2">
        <v>87</v>
      </c>
      <c r="R316" s="2">
        <v>92</v>
      </c>
      <c r="S316" s="2">
        <v>96</v>
      </c>
      <c r="T316" s="2">
        <v>103</v>
      </c>
      <c r="X316" s="56" t="s">
        <v>1283</v>
      </c>
      <c r="Y316" s="56" t="s">
        <v>102</v>
      </c>
      <c r="Z316" s="56" t="s">
        <v>3</v>
      </c>
      <c r="AA316" s="2">
        <v>2182</v>
      </c>
      <c r="AB316" s="2">
        <v>2051</v>
      </c>
      <c r="AC316" s="2">
        <v>2201</v>
      </c>
      <c r="AD316" s="2">
        <v>2238</v>
      </c>
      <c r="AE316" s="2">
        <v>2252</v>
      </c>
      <c r="AF316" s="2">
        <v>2403</v>
      </c>
      <c r="AG316" s="2">
        <v>2576</v>
      </c>
      <c r="AH316" s="2">
        <v>2404</v>
      </c>
      <c r="AI316" s="2">
        <v>2042</v>
      </c>
      <c r="AJ316" s="2">
        <v>2015</v>
      </c>
      <c r="AK316" s="2">
        <v>2104</v>
      </c>
      <c r="AL316" s="2">
        <v>1983</v>
      </c>
      <c r="AM316" s="2">
        <v>1966</v>
      </c>
      <c r="AN316" s="2">
        <v>2036</v>
      </c>
      <c r="AO316" s="2">
        <v>2228</v>
      </c>
      <c r="AP316" s="2">
        <v>2412</v>
      </c>
      <c r="AQ316" s="2">
        <v>2483</v>
      </c>
    </row>
    <row r="317" spans="1:43">
      <c r="A317" s="56" t="s">
        <v>1284</v>
      </c>
      <c r="B317" s="56" t="s">
        <v>4</v>
      </c>
      <c r="C317" s="56" t="s">
        <v>2</v>
      </c>
      <c r="D317" s="2">
        <v>544</v>
      </c>
      <c r="E317" s="2">
        <v>549</v>
      </c>
      <c r="F317" s="2">
        <v>524</v>
      </c>
      <c r="G317" s="2">
        <v>491</v>
      </c>
      <c r="H317" s="2">
        <v>479</v>
      </c>
      <c r="I317" s="2">
        <v>484</v>
      </c>
      <c r="J317" s="2">
        <v>480</v>
      </c>
      <c r="K317" s="2">
        <v>459</v>
      </c>
      <c r="L317" s="2">
        <v>450</v>
      </c>
      <c r="M317" s="2">
        <v>453</v>
      </c>
      <c r="N317" s="2">
        <v>459</v>
      </c>
      <c r="O317" s="2">
        <v>474</v>
      </c>
      <c r="P317" s="2">
        <v>481</v>
      </c>
      <c r="Q317" s="2">
        <v>505</v>
      </c>
      <c r="R317" s="2">
        <v>486</v>
      </c>
      <c r="S317" s="2">
        <v>535</v>
      </c>
      <c r="T317" s="2">
        <v>577</v>
      </c>
      <c r="X317" s="56" t="s">
        <v>1284</v>
      </c>
      <c r="Y317" s="56" t="s">
        <v>4</v>
      </c>
      <c r="Z317" s="56" t="s">
        <v>2</v>
      </c>
      <c r="AA317" s="2">
        <v>6831</v>
      </c>
      <c r="AB317" s="2">
        <v>6896</v>
      </c>
      <c r="AC317" s="2">
        <v>6790</v>
      </c>
      <c r="AD317" s="2">
        <v>6873</v>
      </c>
      <c r="AE317" s="2">
        <v>6716</v>
      </c>
      <c r="AF317" s="2">
        <v>6625</v>
      </c>
      <c r="AG317" s="2">
        <v>6489</v>
      </c>
      <c r="AH317" s="2">
        <v>6171</v>
      </c>
      <c r="AI317" s="2">
        <v>5751</v>
      </c>
      <c r="AJ317" s="2">
        <v>5349</v>
      </c>
      <c r="AK317" s="2">
        <v>5219</v>
      </c>
      <c r="AL317" s="2">
        <v>4978</v>
      </c>
      <c r="AM317" s="2">
        <v>5071</v>
      </c>
      <c r="AN317" s="2">
        <v>5041</v>
      </c>
      <c r="AO317" s="2">
        <v>5181</v>
      </c>
      <c r="AP317" s="2">
        <v>5634</v>
      </c>
      <c r="AQ317" s="2">
        <v>6197</v>
      </c>
    </row>
    <row r="318" spans="1:43">
      <c r="A318" s="56" t="s">
        <v>1285</v>
      </c>
      <c r="B318" s="56" t="s">
        <v>932</v>
      </c>
      <c r="C318" s="56" t="s">
        <v>2</v>
      </c>
      <c r="D318" s="2">
        <v>0</v>
      </c>
      <c r="E318" s="2">
        <v>0</v>
      </c>
      <c r="F318" s="2">
        <v>0</v>
      </c>
      <c r="G318" s="2">
        <v>0</v>
      </c>
      <c r="H318" s="2">
        <v>0</v>
      </c>
      <c r="I318" s="2">
        <v>0</v>
      </c>
      <c r="J318" s="2">
        <v>0</v>
      </c>
      <c r="K318" s="2">
        <v>0</v>
      </c>
      <c r="L318" s="2">
        <v>0</v>
      </c>
      <c r="M318" s="2">
        <v>0</v>
      </c>
      <c r="N318" s="2">
        <v>0</v>
      </c>
      <c r="O318" s="2">
        <v>0</v>
      </c>
      <c r="P318" s="2">
        <v>0</v>
      </c>
      <c r="Q318" s="2">
        <v>0</v>
      </c>
      <c r="R318" s="2">
        <v>0</v>
      </c>
      <c r="S318" s="2">
        <v>0</v>
      </c>
      <c r="T318" s="2">
        <v>0</v>
      </c>
      <c r="X318" s="56" t="s">
        <v>1285</v>
      </c>
      <c r="Y318" s="56" t="s">
        <v>932</v>
      </c>
      <c r="Z318" s="56" t="s">
        <v>2</v>
      </c>
      <c r="AA318" s="2">
        <v>39</v>
      </c>
      <c r="AB318" s="2">
        <v>45</v>
      </c>
      <c r="AC318" s="2">
        <v>54</v>
      </c>
      <c r="AD318" s="2">
        <v>56</v>
      </c>
      <c r="AE318" s="2">
        <v>44</v>
      </c>
      <c r="AF318" s="2">
        <v>44</v>
      </c>
      <c r="AG318" s="2">
        <v>42</v>
      </c>
      <c r="AH318" s="2">
        <v>37</v>
      </c>
      <c r="AI318" s="2">
        <v>33</v>
      </c>
      <c r="AJ318" s="2">
        <v>47</v>
      </c>
      <c r="AK318" s="2">
        <v>55</v>
      </c>
      <c r="AL318" s="2">
        <v>108</v>
      </c>
      <c r="AM318" s="2">
        <v>114</v>
      </c>
      <c r="AN318" s="2">
        <v>186</v>
      </c>
      <c r="AO318" s="2">
        <v>198</v>
      </c>
      <c r="AP318" s="2">
        <v>219</v>
      </c>
      <c r="AQ318" s="2">
        <v>246</v>
      </c>
    </row>
    <row r="319" spans="1:43">
      <c r="A319" s="56" t="s">
        <v>1286</v>
      </c>
      <c r="B319" s="56" t="s">
        <v>429</v>
      </c>
      <c r="C319" s="56" t="s">
        <v>2</v>
      </c>
      <c r="D319" s="2">
        <v>0</v>
      </c>
      <c r="E319" s="2">
        <v>0</v>
      </c>
      <c r="F319" s="2">
        <v>0</v>
      </c>
      <c r="G319" s="2">
        <v>0</v>
      </c>
      <c r="H319" s="2">
        <v>0</v>
      </c>
      <c r="I319" s="2">
        <v>0</v>
      </c>
      <c r="J319" s="2">
        <v>0</v>
      </c>
      <c r="K319" s="2">
        <v>0</v>
      </c>
      <c r="L319" s="2">
        <v>0</v>
      </c>
      <c r="M319" s="2">
        <v>0</v>
      </c>
      <c r="N319" s="2">
        <v>0</v>
      </c>
      <c r="O319" s="2">
        <v>0</v>
      </c>
      <c r="P319" s="2">
        <v>0</v>
      </c>
      <c r="Q319" s="2">
        <v>0</v>
      </c>
      <c r="R319" s="2">
        <v>0</v>
      </c>
      <c r="S319" s="2">
        <v>3</v>
      </c>
      <c r="T319" s="2">
        <v>3</v>
      </c>
      <c r="X319" s="56" t="s">
        <v>1286</v>
      </c>
      <c r="Y319" s="56" t="s">
        <v>429</v>
      </c>
      <c r="Z319" s="56" t="s">
        <v>2</v>
      </c>
      <c r="AA319" s="2">
        <v>3</v>
      </c>
      <c r="AB319" s="2">
        <v>6</v>
      </c>
      <c r="AC319" s="2">
        <v>13</v>
      </c>
      <c r="AD319" s="2">
        <v>8</v>
      </c>
      <c r="AE319" s="2">
        <v>9</v>
      </c>
      <c r="AF319" s="2">
        <v>6</v>
      </c>
      <c r="AG319" s="2">
        <v>15</v>
      </c>
      <c r="AH319" s="2">
        <v>12</v>
      </c>
      <c r="AI319" s="2">
        <v>11</v>
      </c>
      <c r="AJ319" s="2">
        <v>14</v>
      </c>
      <c r="AK319" s="2">
        <v>16</v>
      </c>
      <c r="AL319" s="2">
        <v>14</v>
      </c>
      <c r="AM319" s="2">
        <v>16</v>
      </c>
      <c r="AN319" s="2">
        <v>13</v>
      </c>
      <c r="AO319" s="2">
        <v>19</v>
      </c>
      <c r="AP319" s="2">
        <v>19</v>
      </c>
      <c r="AQ319" s="2">
        <v>10</v>
      </c>
    </row>
    <row r="320" spans="1:43">
      <c r="A320" s="56" t="s">
        <v>1287</v>
      </c>
      <c r="B320" s="56" t="s">
        <v>933</v>
      </c>
      <c r="C320" s="56" t="s">
        <v>2</v>
      </c>
      <c r="D320" s="2">
        <v>0</v>
      </c>
      <c r="E320" s="2">
        <v>0</v>
      </c>
      <c r="F320" s="2">
        <v>0</v>
      </c>
      <c r="G320" s="2">
        <v>0</v>
      </c>
      <c r="H320" s="2">
        <v>0</v>
      </c>
      <c r="I320" s="2">
        <v>0</v>
      </c>
      <c r="J320" s="2">
        <v>0</v>
      </c>
      <c r="K320" s="2">
        <v>0</v>
      </c>
      <c r="L320" s="2">
        <v>0</v>
      </c>
      <c r="M320" s="2">
        <v>0</v>
      </c>
      <c r="N320" s="2">
        <v>0</v>
      </c>
      <c r="O320" s="2">
        <v>0</v>
      </c>
      <c r="P320" s="2">
        <v>0</v>
      </c>
      <c r="Q320" s="2">
        <v>0</v>
      </c>
      <c r="R320" s="2">
        <v>0</v>
      </c>
      <c r="S320" s="2">
        <v>0</v>
      </c>
      <c r="T320" s="2">
        <v>0</v>
      </c>
      <c r="X320" s="56" t="s">
        <v>1287</v>
      </c>
      <c r="Y320" s="56" t="s">
        <v>933</v>
      </c>
      <c r="Z320" s="56" t="s">
        <v>2</v>
      </c>
      <c r="AA320" s="2">
        <v>34</v>
      </c>
      <c r="AB320" s="2">
        <v>39</v>
      </c>
      <c r="AC320" s="2">
        <v>49</v>
      </c>
      <c r="AD320" s="2">
        <v>51</v>
      </c>
      <c r="AE320" s="2">
        <v>48</v>
      </c>
      <c r="AF320" s="2">
        <v>48</v>
      </c>
      <c r="AG320" s="2">
        <v>31</v>
      </c>
      <c r="AH320" s="2">
        <v>5</v>
      </c>
      <c r="AI320" s="2">
        <v>5</v>
      </c>
      <c r="AJ320" s="2">
        <v>4</v>
      </c>
      <c r="AK320" s="2">
        <v>0</v>
      </c>
      <c r="AL320" s="2">
        <v>0</v>
      </c>
      <c r="AM320" s="2">
        <v>3</v>
      </c>
      <c r="AN320" s="2">
        <v>0</v>
      </c>
      <c r="AO320" s="2">
        <v>0</v>
      </c>
      <c r="AP320" s="2">
        <v>0</v>
      </c>
      <c r="AQ320" s="2">
        <v>0</v>
      </c>
    </row>
    <row r="321" spans="1:43">
      <c r="A321" s="56" t="s">
        <v>1288</v>
      </c>
      <c r="B321" s="56" t="s">
        <v>934</v>
      </c>
      <c r="C321" s="56" t="s">
        <v>2</v>
      </c>
      <c r="D321" s="2">
        <v>0</v>
      </c>
      <c r="E321" s="2">
        <v>0</v>
      </c>
      <c r="F321" s="2">
        <v>0</v>
      </c>
      <c r="G321" s="2">
        <v>0</v>
      </c>
      <c r="H321" s="2">
        <v>0</v>
      </c>
      <c r="I321" s="2">
        <v>0</v>
      </c>
      <c r="J321" s="2">
        <v>0</v>
      </c>
      <c r="K321" s="2">
        <v>0</v>
      </c>
      <c r="L321" s="2">
        <v>0</v>
      </c>
      <c r="M321" s="2">
        <v>0</v>
      </c>
      <c r="N321" s="2">
        <v>0</v>
      </c>
      <c r="O321" s="2">
        <v>0</v>
      </c>
      <c r="P321" s="2">
        <v>3</v>
      </c>
      <c r="Q321" s="2">
        <v>0</v>
      </c>
      <c r="R321" s="2">
        <v>0</v>
      </c>
      <c r="S321" s="2">
        <v>0</v>
      </c>
      <c r="T321" s="2">
        <v>0</v>
      </c>
      <c r="X321" s="56" t="s">
        <v>1288</v>
      </c>
      <c r="Y321" s="56" t="s">
        <v>934</v>
      </c>
      <c r="Z321" s="56" t="s">
        <v>2</v>
      </c>
      <c r="AA321" s="2">
        <v>6</v>
      </c>
      <c r="AB321" s="2">
        <v>32</v>
      </c>
      <c r="AC321" s="2">
        <v>60</v>
      </c>
      <c r="AD321" s="2">
        <v>65</v>
      </c>
      <c r="AE321" s="2">
        <v>76</v>
      </c>
      <c r="AF321" s="2">
        <v>70</v>
      </c>
      <c r="AG321" s="2">
        <v>77</v>
      </c>
      <c r="AH321" s="2">
        <v>93</v>
      </c>
      <c r="AI321" s="2">
        <v>146</v>
      </c>
      <c r="AJ321" s="2">
        <v>154</v>
      </c>
      <c r="AK321" s="2">
        <v>149</v>
      </c>
      <c r="AL321" s="2">
        <v>183</v>
      </c>
      <c r="AM321" s="2">
        <v>188</v>
      </c>
      <c r="AN321" s="2">
        <v>239</v>
      </c>
      <c r="AO321" s="2">
        <v>277</v>
      </c>
      <c r="AP321" s="2">
        <v>260</v>
      </c>
      <c r="AQ321" s="2">
        <v>244</v>
      </c>
    </row>
    <row r="322" spans="1:43">
      <c r="A322" s="56" t="s">
        <v>1289</v>
      </c>
      <c r="B322" s="56" t="s">
        <v>664</v>
      </c>
      <c r="C322" s="56" t="s">
        <v>2</v>
      </c>
      <c r="D322" s="2">
        <v>0</v>
      </c>
      <c r="E322" s="2">
        <v>0</v>
      </c>
      <c r="F322" s="2">
        <v>0</v>
      </c>
      <c r="G322" s="2">
        <v>0</v>
      </c>
      <c r="H322" s="2">
        <v>3</v>
      </c>
      <c r="I322" s="2">
        <v>3</v>
      </c>
      <c r="J322" s="2">
        <v>3</v>
      </c>
      <c r="K322" s="2">
        <v>3</v>
      </c>
      <c r="L322" s="2">
        <v>3</v>
      </c>
      <c r="M322" s="2">
        <v>3</v>
      </c>
      <c r="N322" s="2">
        <v>3</v>
      </c>
      <c r="O322" s="2">
        <v>3</v>
      </c>
      <c r="P322" s="2">
        <v>4</v>
      </c>
      <c r="Q322" s="2">
        <v>4</v>
      </c>
      <c r="R322" s="2">
        <v>27</v>
      </c>
      <c r="S322" s="2">
        <v>27</v>
      </c>
      <c r="T322" s="2">
        <v>27</v>
      </c>
      <c r="X322" s="56" t="s">
        <v>1289</v>
      </c>
      <c r="Y322" s="56" t="s">
        <v>664</v>
      </c>
      <c r="Z322" s="56" t="s">
        <v>2</v>
      </c>
      <c r="AA322" s="2">
        <v>648</v>
      </c>
      <c r="AB322" s="2">
        <v>743</v>
      </c>
      <c r="AC322" s="2">
        <v>860</v>
      </c>
      <c r="AD322" s="2">
        <v>887</v>
      </c>
      <c r="AE322" s="2">
        <v>977</v>
      </c>
      <c r="AF322" s="2">
        <v>1057</v>
      </c>
      <c r="AG322" s="2">
        <v>1133</v>
      </c>
      <c r="AH322" s="2">
        <v>1271</v>
      </c>
      <c r="AI322" s="2">
        <v>1362</v>
      </c>
      <c r="AJ322" s="2">
        <v>1423</v>
      </c>
      <c r="AK322" s="2">
        <v>1459</v>
      </c>
      <c r="AL322" s="2">
        <v>1416</v>
      </c>
      <c r="AM322" s="2">
        <v>1501</v>
      </c>
      <c r="AN322" s="2">
        <v>1535</v>
      </c>
      <c r="AO322" s="2">
        <v>1658</v>
      </c>
      <c r="AP322" s="2">
        <v>1797</v>
      </c>
      <c r="AQ322" s="2">
        <v>2046</v>
      </c>
    </row>
    <row r="323" spans="1:43">
      <c r="A323" s="56" t="s">
        <v>1290</v>
      </c>
      <c r="B323" s="56" t="s">
        <v>17</v>
      </c>
      <c r="C323" s="56" t="s">
        <v>2</v>
      </c>
      <c r="D323" s="2">
        <v>289</v>
      </c>
      <c r="E323" s="2">
        <v>300</v>
      </c>
      <c r="F323" s="2">
        <v>351</v>
      </c>
      <c r="G323" s="2">
        <v>410</v>
      </c>
      <c r="H323" s="2">
        <v>447</v>
      </c>
      <c r="I323" s="2">
        <v>456</v>
      </c>
      <c r="J323" s="2">
        <v>468</v>
      </c>
      <c r="K323" s="2">
        <v>449</v>
      </c>
      <c r="L323" s="2">
        <v>437</v>
      </c>
      <c r="M323" s="2">
        <v>448</v>
      </c>
      <c r="N323" s="2">
        <v>447</v>
      </c>
      <c r="O323" s="2">
        <v>466</v>
      </c>
      <c r="P323" s="2">
        <v>451</v>
      </c>
      <c r="Q323" s="2">
        <v>463</v>
      </c>
      <c r="R323" s="2">
        <v>466</v>
      </c>
      <c r="S323" s="2">
        <v>474</v>
      </c>
      <c r="T323" s="2">
        <v>480</v>
      </c>
      <c r="X323" s="56" t="s">
        <v>1290</v>
      </c>
      <c r="Y323" s="56" t="s">
        <v>17</v>
      </c>
      <c r="Z323" s="56" t="s">
        <v>2</v>
      </c>
      <c r="AA323" s="2">
        <v>4618</v>
      </c>
      <c r="AB323" s="2">
        <v>4798</v>
      </c>
      <c r="AC323" s="2">
        <v>5059</v>
      </c>
      <c r="AD323" s="2">
        <v>5279</v>
      </c>
      <c r="AE323" s="2">
        <v>5388</v>
      </c>
      <c r="AF323" s="2">
        <v>5633</v>
      </c>
      <c r="AG323" s="2">
        <v>5672</v>
      </c>
      <c r="AH323" s="2">
        <v>5655</v>
      </c>
      <c r="AI323" s="2">
        <v>6252</v>
      </c>
      <c r="AJ323" s="2">
        <v>6319</v>
      </c>
      <c r="AK323" s="2">
        <v>6230</v>
      </c>
      <c r="AL323" s="2">
        <v>6472</v>
      </c>
      <c r="AM323" s="2">
        <v>6423</v>
      </c>
      <c r="AN323" s="2">
        <v>6567</v>
      </c>
      <c r="AO323" s="2">
        <v>6644</v>
      </c>
      <c r="AP323" s="2">
        <v>6575</v>
      </c>
      <c r="AQ323" s="2">
        <v>6719</v>
      </c>
    </row>
    <row r="324" spans="1:43">
      <c r="A324" s="56" t="s">
        <v>1291</v>
      </c>
      <c r="B324" s="56" t="s">
        <v>88</v>
      </c>
      <c r="C324" s="56" t="s">
        <v>2</v>
      </c>
      <c r="D324" s="2">
        <v>27</v>
      </c>
      <c r="E324" s="2">
        <v>26</v>
      </c>
      <c r="F324" s="2">
        <v>28</v>
      </c>
      <c r="G324" s="2">
        <v>30</v>
      </c>
      <c r="H324" s="2">
        <v>28</v>
      </c>
      <c r="I324" s="2">
        <v>28</v>
      </c>
      <c r="J324" s="2">
        <v>30</v>
      </c>
      <c r="K324" s="2">
        <v>61</v>
      </c>
      <c r="L324" s="2">
        <v>62</v>
      </c>
      <c r="M324" s="2">
        <v>59</v>
      </c>
      <c r="N324" s="2">
        <v>58</v>
      </c>
      <c r="O324" s="2">
        <v>55</v>
      </c>
      <c r="P324" s="2">
        <v>63</v>
      </c>
      <c r="Q324" s="2">
        <v>70</v>
      </c>
      <c r="R324" s="2">
        <v>93</v>
      </c>
      <c r="S324" s="2">
        <v>97</v>
      </c>
      <c r="T324" s="2">
        <v>73</v>
      </c>
      <c r="X324" s="56" t="s">
        <v>1291</v>
      </c>
      <c r="Y324" s="56" t="s">
        <v>88</v>
      </c>
      <c r="Z324" s="56" t="s">
        <v>2</v>
      </c>
      <c r="AA324" s="2">
        <v>1336</v>
      </c>
      <c r="AB324" s="2">
        <v>1408</v>
      </c>
      <c r="AC324" s="2">
        <v>1427</v>
      </c>
      <c r="AD324" s="2">
        <v>1473</v>
      </c>
      <c r="AE324" s="2">
        <v>1500</v>
      </c>
      <c r="AF324" s="2">
        <v>1603</v>
      </c>
      <c r="AG324" s="2">
        <v>1503</v>
      </c>
      <c r="AH324" s="2">
        <v>1666</v>
      </c>
      <c r="AI324" s="2">
        <v>1768</v>
      </c>
      <c r="AJ324" s="2">
        <v>1825</v>
      </c>
      <c r="AK324" s="2">
        <v>1919</v>
      </c>
      <c r="AL324" s="2">
        <v>2195</v>
      </c>
      <c r="AM324" s="2">
        <v>2303</v>
      </c>
      <c r="AN324" s="2">
        <v>2454</v>
      </c>
      <c r="AO324" s="2">
        <v>2665</v>
      </c>
      <c r="AP324" s="2">
        <v>2869</v>
      </c>
      <c r="AQ324" s="2">
        <v>2406</v>
      </c>
    </row>
    <row r="325" spans="1:43">
      <c r="A325" s="56" t="s">
        <v>1292</v>
      </c>
      <c r="B325" s="56" t="s">
        <v>497</v>
      </c>
      <c r="C325" s="56" t="s">
        <v>2</v>
      </c>
      <c r="D325" s="2">
        <v>20</v>
      </c>
      <c r="E325" s="2">
        <v>0</v>
      </c>
      <c r="F325" s="2">
        <v>0</v>
      </c>
      <c r="G325" s="2">
        <v>0</v>
      </c>
      <c r="H325" s="2">
        <v>0</v>
      </c>
      <c r="I325" s="2">
        <v>0</v>
      </c>
      <c r="J325" s="2">
        <v>0</v>
      </c>
      <c r="K325" s="2">
        <v>0</v>
      </c>
      <c r="L325" s="2">
        <v>0</v>
      </c>
      <c r="M325" s="2">
        <v>0</v>
      </c>
      <c r="N325" s="2">
        <v>0</v>
      </c>
      <c r="O325" s="2">
        <v>0</v>
      </c>
      <c r="P325" s="2">
        <v>0</v>
      </c>
      <c r="Q325" s="2">
        <v>0</v>
      </c>
      <c r="R325" s="2">
        <v>0</v>
      </c>
      <c r="S325" s="2">
        <v>0</v>
      </c>
      <c r="T325" s="2">
        <v>0</v>
      </c>
      <c r="X325" s="56" t="s">
        <v>1292</v>
      </c>
      <c r="Y325" s="56" t="s">
        <v>497</v>
      </c>
      <c r="Z325" s="56" t="s">
        <v>2</v>
      </c>
      <c r="AA325" s="2">
        <v>39</v>
      </c>
      <c r="AB325" s="2">
        <v>29</v>
      </c>
      <c r="AC325" s="2">
        <v>9</v>
      </c>
      <c r="AD325" s="2">
        <v>10</v>
      </c>
      <c r="AE325" s="2">
        <v>16</v>
      </c>
      <c r="AF325" s="2">
        <v>20</v>
      </c>
      <c r="AG325" s="2">
        <v>20</v>
      </c>
      <c r="AH325" s="2">
        <v>12</v>
      </c>
      <c r="AI325" s="2">
        <v>17</v>
      </c>
      <c r="AJ325" s="2">
        <v>25</v>
      </c>
      <c r="AK325" s="2">
        <v>18</v>
      </c>
      <c r="AL325" s="2">
        <v>22</v>
      </c>
      <c r="AM325" s="2">
        <v>23</v>
      </c>
      <c r="AN325" s="2">
        <v>58</v>
      </c>
      <c r="AO325" s="2">
        <v>83</v>
      </c>
      <c r="AP325" s="2">
        <v>91</v>
      </c>
      <c r="AQ325" s="2">
        <v>121</v>
      </c>
    </row>
    <row r="326" spans="1:43">
      <c r="A326" s="56" t="s">
        <v>1293</v>
      </c>
      <c r="B326" s="56" t="s">
        <v>82</v>
      </c>
      <c r="C326" s="56" t="s">
        <v>2</v>
      </c>
      <c r="D326" s="2">
        <v>5</v>
      </c>
      <c r="E326" s="2">
        <v>6</v>
      </c>
      <c r="F326" s="2">
        <v>6</v>
      </c>
      <c r="G326" s="2">
        <v>9</v>
      </c>
      <c r="H326" s="2">
        <v>7</v>
      </c>
      <c r="I326" s="2">
        <v>7</v>
      </c>
      <c r="J326" s="2">
        <v>6</v>
      </c>
      <c r="K326" s="2">
        <v>6</v>
      </c>
      <c r="L326" s="2">
        <v>6</v>
      </c>
      <c r="M326" s="2">
        <v>7</v>
      </c>
      <c r="N326" s="2">
        <v>9</v>
      </c>
      <c r="O326" s="2">
        <v>12</v>
      </c>
      <c r="P326" s="2">
        <v>12</v>
      </c>
      <c r="Q326" s="2">
        <v>17</v>
      </c>
      <c r="R326" s="2">
        <v>16</v>
      </c>
      <c r="S326" s="2">
        <v>16</v>
      </c>
      <c r="T326" s="2">
        <v>19</v>
      </c>
      <c r="X326" s="56" t="s">
        <v>1293</v>
      </c>
      <c r="Y326" s="56" t="s">
        <v>82</v>
      </c>
      <c r="Z326" s="56" t="s">
        <v>2</v>
      </c>
      <c r="AA326" s="2">
        <v>26</v>
      </c>
      <c r="AB326" s="2">
        <v>25</v>
      </c>
      <c r="AC326" s="2">
        <v>25</v>
      </c>
      <c r="AD326" s="2">
        <v>34</v>
      </c>
      <c r="AE326" s="2">
        <v>43</v>
      </c>
      <c r="AF326" s="2">
        <v>39</v>
      </c>
      <c r="AG326" s="2">
        <v>65</v>
      </c>
      <c r="AH326" s="2">
        <v>64</v>
      </c>
      <c r="AI326" s="2">
        <v>51</v>
      </c>
      <c r="AJ326" s="2">
        <v>49</v>
      </c>
      <c r="AK326" s="2">
        <v>54</v>
      </c>
      <c r="AL326" s="2">
        <v>61</v>
      </c>
      <c r="AM326" s="2">
        <v>64</v>
      </c>
      <c r="AN326" s="2">
        <v>76</v>
      </c>
      <c r="AO326" s="2">
        <v>68</v>
      </c>
      <c r="AP326" s="2">
        <v>74</v>
      </c>
      <c r="AQ326" s="2">
        <v>77</v>
      </c>
    </row>
    <row r="327" spans="1:43">
      <c r="A327" s="56" t="s">
        <v>1294</v>
      </c>
      <c r="B327" s="56" t="s">
        <v>935</v>
      </c>
      <c r="C327" s="56" t="s">
        <v>2</v>
      </c>
      <c r="D327" s="2">
        <v>0</v>
      </c>
      <c r="E327" s="2">
        <v>0</v>
      </c>
      <c r="F327" s="2">
        <v>0</v>
      </c>
      <c r="G327" s="2">
        <v>0</v>
      </c>
      <c r="H327" s="2">
        <v>0</v>
      </c>
      <c r="I327" s="2">
        <v>0</v>
      </c>
      <c r="J327" s="2">
        <v>0</v>
      </c>
      <c r="K327" s="2">
        <v>0</v>
      </c>
      <c r="L327" s="2">
        <v>0</v>
      </c>
      <c r="M327" s="2">
        <v>0</v>
      </c>
      <c r="N327" s="2">
        <v>0</v>
      </c>
      <c r="O327" s="2">
        <v>0</v>
      </c>
      <c r="P327" s="2">
        <v>0</v>
      </c>
      <c r="Q327" s="2">
        <v>0</v>
      </c>
      <c r="R327" s="2">
        <v>0</v>
      </c>
      <c r="S327" s="2">
        <v>0</v>
      </c>
      <c r="T327" s="2">
        <v>0</v>
      </c>
      <c r="X327" s="56" t="s">
        <v>1294</v>
      </c>
      <c r="Y327" s="56" t="s">
        <v>935</v>
      </c>
      <c r="Z327" s="56" t="s">
        <v>2</v>
      </c>
      <c r="AA327" s="2">
        <v>3</v>
      </c>
      <c r="AB327" s="2">
        <v>6</v>
      </c>
      <c r="AC327" s="2">
        <v>10</v>
      </c>
      <c r="AD327" s="2">
        <v>7</v>
      </c>
      <c r="AE327" s="2">
        <v>8</v>
      </c>
      <c r="AF327" s="2">
        <v>7</v>
      </c>
      <c r="AG327" s="2">
        <v>8</v>
      </c>
      <c r="AH327" s="2">
        <v>10</v>
      </c>
      <c r="AI327" s="2">
        <v>10</v>
      </c>
      <c r="AJ327" s="2">
        <v>0</v>
      </c>
      <c r="AK327" s="2">
        <v>3</v>
      </c>
      <c r="AL327" s="2">
        <v>0</v>
      </c>
      <c r="AM327" s="2">
        <v>0</v>
      </c>
      <c r="AN327" s="2">
        <v>0</v>
      </c>
      <c r="AO327" s="2">
        <v>0</v>
      </c>
      <c r="AP327" s="2">
        <v>0</v>
      </c>
      <c r="AQ327" s="2">
        <v>0</v>
      </c>
    </row>
    <row r="328" spans="1:43">
      <c r="A328" s="56" t="s">
        <v>1295</v>
      </c>
      <c r="B328" s="56" t="s">
        <v>163</v>
      </c>
      <c r="C328" s="56" t="s">
        <v>2</v>
      </c>
      <c r="D328" s="2">
        <v>8</v>
      </c>
      <c r="E328" s="2">
        <v>7</v>
      </c>
      <c r="F328" s="2">
        <v>7</v>
      </c>
      <c r="G328" s="2">
        <v>15</v>
      </c>
      <c r="H328" s="2">
        <v>16</v>
      </c>
      <c r="I328" s="2">
        <v>18</v>
      </c>
      <c r="J328" s="2">
        <v>17</v>
      </c>
      <c r="K328" s="2">
        <v>15</v>
      </c>
      <c r="L328" s="2">
        <v>12</v>
      </c>
      <c r="M328" s="2">
        <v>12</v>
      </c>
      <c r="N328" s="2">
        <v>15</v>
      </c>
      <c r="O328" s="2">
        <v>14</v>
      </c>
      <c r="P328" s="2">
        <v>14</v>
      </c>
      <c r="Q328" s="2">
        <v>15</v>
      </c>
      <c r="R328" s="2">
        <v>14</v>
      </c>
      <c r="S328" s="2">
        <v>13</v>
      </c>
      <c r="T328" s="2">
        <v>20</v>
      </c>
      <c r="X328" s="56" t="s">
        <v>1295</v>
      </c>
      <c r="Y328" s="56" t="s">
        <v>163</v>
      </c>
      <c r="Z328" s="56" t="s">
        <v>2</v>
      </c>
      <c r="AA328" s="2">
        <v>384</v>
      </c>
      <c r="AB328" s="2">
        <v>382</v>
      </c>
      <c r="AC328" s="2">
        <v>412</v>
      </c>
      <c r="AD328" s="2">
        <v>456</v>
      </c>
      <c r="AE328" s="2">
        <v>475</v>
      </c>
      <c r="AF328" s="2">
        <v>509</v>
      </c>
      <c r="AG328" s="2">
        <v>532</v>
      </c>
      <c r="AH328" s="2">
        <v>506</v>
      </c>
      <c r="AI328" s="2">
        <v>524</v>
      </c>
      <c r="AJ328" s="2">
        <v>560</v>
      </c>
      <c r="AK328" s="2">
        <v>641</v>
      </c>
      <c r="AL328" s="2">
        <v>673</v>
      </c>
      <c r="AM328" s="2">
        <v>701</v>
      </c>
      <c r="AN328" s="2">
        <v>699</v>
      </c>
      <c r="AO328" s="2">
        <v>732</v>
      </c>
      <c r="AP328" s="2">
        <v>689</v>
      </c>
      <c r="AQ328" s="2">
        <v>663</v>
      </c>
    </row>
    <row r="329" spans="1:43">
      <c r="A329" s="56" t="s">
        <v>1296</v>
      </c>
      <c r="B329" s="56" t="s">
        <v>87</v>
      </c>
      <c r="C329" s="56" t="s">
        <v>731</v>
      </c>
      <c r="D329" s="2">
        <v>75</v>
      </c>
      <c r="E329" s="2">
        <v>73</v>
      </c>
      <c r="F329" s="2">
        <v>76</v>
      </c>
      <c r="G329" s="2">
        <v>82</v>
      </c>
      <c r="H329" s="2">
        <v>87</v>
      </c>
      <c r="I329" s="2">
        <v>53</v>
      </c>
      <c r="J329" s="2">
        <v>61</v>
      </c>
      <c r="K329" s="2">
        <v>53</v>
      </c>
      <c r="L329" s="2">
        <v>59</v>
      </c>
      <c r="M329" s="2">
        <v>55</v>
      </c>
      <c r="N329" s="2">
        <v>62</v>
      </c>
      <c r="O329" s="2">
        <v>71</v>
      </c>
      <c r="P329" s="2">
        <v>69</v>
      </c>
      <c r="Q329" s="2">
        <v>67</v>
      </c>
      <c r="R329" s="2">
        <v>62</v>
      </c>
      <c r="S329" s="2">
        <v>67</v>
      </c>
      <c r="T329" s="2">
        <v>62</v>
      </c>
      <c r="X329" s="56" t="s">
        <v>1296</v>
      </c>
      <c r="Y329" s="56" t="s">
        <v>87</v>
      </c>
      <c r="Z329" s="56" t="s">
        <v>731</v>
      </c>
      <c r="AA329" s="2">
        <v>1660</v>
      </c>
      <c r="AB329" s="2">
        <v>1762</v>
      </c>
      <c r="AC329" s="2">
        <v>2132</v>
      </c>
      <c r="AD329" s="2">
        <v>2151</v>
      </c>
      <c r="AE329" s="2">
        <v>2116</v>
      </c>
      <c r="AF329" s="2">
        <v>2307</v>
      </c>
      <c r="AG329" s="2">
        <v>2323</v>
      </c>
      <c r="AH329" s="2">
        <v>2130</v>
      </c>
      <c r="AI329" s="2">
        <v>2249</v>
      </c>
      <c r="AJ329" s="2">
        <v>2328</v>
      </c>
      <c r="AK329" s="2">
        <v>2404</v>
      </c>
      <c r="AL329" s="2">
        <v>2396</v>
      </c>
      <c r="AM329" s="2">
        <v>2588</v>
      </c>
      <c r="AN329" s="2">
        <v>2634</v>
      </c>
      <c r="AO329" s="2">
        <v>2689</v>
      </c>
      <c r="AP329" s="2">
        <v>2803</v>
      </c>
      <c r="AQ329" s="2">
        <v>2854</v>
      </c>
    </row>
    <row r="330" spans="1:43">
      <c r="A330" s="56" t="s">
        <v>1297</v>
      </c>
      <c r="B330" s="56" t="s">
        <v>256</v>
      </c>
      <c r="C330" s="56" t="s">
        <v>731</v>
      </c>
      <c r="D330" s="2">
        <v>94</v>
      </c>
      <c r="E330" s="2">
        <v>95</v>
      </c>
      <c r="F330" s="2">
        <v>82</v>
      </c>
      <c r="G330" s="2">
        <v>84</v>
      </c>
      <c r="H330" s="2">
        <v>89</v>
      </c>
      <c r="I330" s="2">
        <v>87</v>
      </c>
      <c r="J330" s="2">
        <v>105</v>
      </c>
      <c r="K330" s="2">
        <v>89</v>
      </c>
      <c r="L330" s="2">
        <v>87</v>
      </c>
      <c r="M330" s="2">
        <v>98</v>
      </c>
      <c r="N330" s="2">
        <v>128</v>
      </c>
      <c r="O330" s="2">
        <v>124</v>
      </c>
      <c r="P330" s="2">
        <v>128</v>
      </c>
      <c r="Q330" s="2">
        <v>137</v>
      </c>
      <c r="R330" s="2">
        <v>140</v>
      </c>
      <c r="S330" s="2">
        <v>135</v>
      </c>
      <c r="T330" s="2">
        <v>130</v>
      </c>
      <c r="X330" s="56" t="s">
        <v>1297</v>
      </c>
      <c r="Y330" s="56" t="s">
        <v>256</v>
      </c>
      <c r="Z330" s="56" t="s">
        <v>731</v>
      </c>
      <c r="AA330" s="2">
        <v>1999</v>
      </c>
      <c r="AB330" s="2">
        <v>2011</v>
      </c>
      <c r="AC330" s="2">
        <v>2072</v>
      </c>
      <c r="AD330" s="2">
        <v>2214</v>
      </c>
      <c r="AE330" s="2">
        <v>2290</v>
      </c>
      <c r="AF330" s="2">
        <v>2332</v>
      </c>
      <c r="AG330" s="2">
        <v>2434</v>
      </c>
      <c r="AH330" s="2">
        <v>2499</v>
      </c>
      <c r="AI330" s="2">
        <v>2543</v>
      </c>
      <c r="AJ330" s="2">
        <v>2600</v>
      </c>
      <c r="AK330" s="2">
        <v>2725</v>
      </c>
      <c r="AL330" s="2">
        <v>2735</v>
      </c>
      <c r="AM330" s="2">
        <v>2713</v>
      </c>
      <c r="AN330" s="2">
        <v>2748</v>
      </c>
      <c r="AO330" s="2">
        <v>2883</v>
      </c>
      <c r="AP330" s="2">
        <v>2958</v>
      </c>
      <c r="AQ330" s="2">
        <v>3102</v>
      </c>
    </row>
    <row r="331" spans="1:43">
      <c r="A331" s="56" t="s">
        <v>1298</v>
      </c>
      <c r="B331" s="56" t="s">
        <v>132</v>
      </c>
      <c r="C331" s="56" t="s">
        <v>731</v>
      </c>
      <c r="D331" s="2">
        <v>184</v>
      </c>
      <c r="E331" s="2">
        <v>180</v>
      </c>
      <c r="F331" s="2">
        <v>172</v>
      </c>
      <c r="G331" s="2">
        <v>164</v>
      </c>
      <c r="H331" s="2">
        <v>190</v>
      </c>
      <c r="I331" s="2">
        <v>191</v>
      </c>
      <c r="J331" s="2">
        <v>204</v>
      </c>
      <c r="K331" s="2">
        <v>219</v>
      </c>
      <c r="L331" s="2">
        <v>221</v>
      </c>
      <c r="M331" s="2">
        <v>205</v>
      </c>
      <c r="N331" s="2">
        <v>211</v>
      </c>
      <c r="O331" s="2">
        <v>248</v>
      </c>
      <c r="P331" s="2">
        <v>228</v>
      </c>
      <c r="Q331" s="2">
        <v>237</v>
      </c>
      <c r="R331" s="2">
        <v>242</v>
      </c>
      <c r="S331" s="2">
        <v>241</v>
      </c>
      <c r="T331" s="2">
        <v>229</v>
      </c>
      <c r="X331" s="56" t="s">
        <v>1298</v>
      </c>
      <c r="Y331" s="56" t="s">
        <v>132</v>
      </c>
      <c r="Z331" s="56" t="s">
        <v>731</v>
      </c>
      <c r="AA331" s="2">
        <v>4713</v>
      </c>
      <c r="AB331" s="2">
        <v>4741</v>
      </c>
      <c r="AC331" s="2">
        <v>4981</v>
      </c>
      <c r="AD331" s="2">
        <v>5241</v>
      </c>
      <c r="AE331" s="2">
        <v>5162</v>
      </c>
      <c r="AF331" s="2">
        <v>5324</v>
      </c>
      <c r="AG331" s="2">
        <v>5330</v>
      </c>
      <c r="AH331" s="2">
        <v>4832</v>
      </c>
      <c r="AI331" s="2">
        <v>5110</v>
      </c>
      <c r="AJ331" s="2">
        <v>5030</v>
      </c>
      <c r="AK331" s="2">
        <v>5404</v>
      </c>
      <c r="AL331" s="2">
        <v>5706</v>
      </c>
      <c r="AM331" s="2">
        <v>5818</v>
      </c>
      <c r="AN331" s="2">
        <v>6053</v>
      </c>
      <c r="AO331" s="2">
        <v>6069</v>
      </c>
      <c r="AP331" s="2">
        <v>6154</v>
      </c>
      <c r="AQ331" s="2">
        <v>6200</v>
      </c>
    </row>
    <row r="332" spans="1:43">
      <c r="A332" s="56" t="s">
        <v>1299</v>
      </c>
      <c r="B332" s="56" t="s">
        <v>288</v>
      </c>
      <c r="C332" s="56" t="s">
        <v>731</v>
      </c>
      <c r="D332" s="2">
        <v>81</v>
      </c>
      <c r="E332" s="2">
        <v>65</v>
      </c>
      <c r="F332" s="2">
        <v>70</v>
      </c>
      <c r="G332" s="2">
        <v>71</v>
      </c>
      <c r="H332" s="2">
        <v>66</v>
      </c>
      <c r="I332" s="2">
        <v>66</v>
      </c>
      <c r="J332" s="2">
        <v>65</v>
      </c>
      <c r="K332" s="2">
        <v>32</v>
      </c>
      <c r="L332" s="2">
        <v>11</v>
      </c>
      <c r="M332" s="2">
        <v>13</v>
      </c>
      <c r="N332" s="2">
        <v>12</v>
      </c>
      <c r="O332" s="2">
        <v>13</v>
      </c>
      <c r="P332" s="2">
        <v>10</v>
      </c>
      <c r="Q332" s="2">
        <v>13</v>
      </c>
      <c r="R332" s="2">
        <v>15</v>
      </c>
      <c r="S332" s="2">
        <v>14</v>
      </c>
      <c r="T332" s="2">
        <v>13</v>
      </c>
      <c r="X332" s="56" t="s">
        <v>1299</v>
      </c>
      <c r="Y332" s="56" t="s">
        <v>288</v>
      </c>
      <c r="Z332" s="56" t="s">
        <v>731</v>
      </c>
      <c r="AA332" s="2">
        <v>390</v>
      </c>
      <c r="AB332" s="2">
        <v>379</v>
      </c>
      <c r="AC332" s="2">
        <v>371</v>
      </c>
      <c r="AD332" s="2">
        <v>379</v>
      </c>
      <c r="AE332" s="2">
        <v>379</v>
      </c>
      <c r="AF332" s="2">
        <v>386</v>
      </c>
      <c r="AG332" s="2">
        <v>400</v>
      </c>
      <c r="AH332" s="2">
        <v>328</v>
      </c>
      <c r="AI332" s="2">
        <v>314</v>
      </c>
      <c r="AJ332" s="2">
        <v>353</v>
      </c>
      <c r="AK332" s="2">
        <v>397</v>
      </c>
      <c r="AL332" s="2">
        <v>381</v>
      </c>
      <c r="AM332" s="2">
        <v>403</v>
      </c>
      <c r="AN332" s="2">
        <v>400</v>
      </c>
      <c r="AO332" s="2">
        <v>363</v>
      </c>
      <c r="AP332" s="2">
        <v>354</v>
      </c>
      <c r="AQ332" s="2">
        <v>366</v>
      </c>
    </row>
    <row r="333" spans="1:43">
      <c r="A333" s="56" t="s">
        <v>1300</v>
      </c>
      <c r="B333" s="56" t="s">
        <v>230</v>
      </c>
      <c r="C333" s="56" t="s">
        <v>731</v>
      </c>
      <c r="D333" s="2">
        <v>10</v>
      </c>
      <c r="E333" s="2">
        <v>30</v>
      </c>
      <c r="F333" s="2">
        <v>26</v>
      </c>
      <c r="G333" s="2">
        <v>28</v>
      </c>
      <c r="H333" s="2">
        <v>40</v>
      </c>
      <c r="I333" s="2">
        <v>38</v>
      </c>
      <c r="J333" s="2">
        <v>44</v>
      </c>
      <c r="K333" s="2">
        <v>40</v>
      </c>
      <c r="L333" s="2">
        <v>44</v>
      </c>
      <c r="M333" s="2">
        <v>44</v>
      </c>
      <c r="N333" s="2">
        <v>42</v>
      </c>
      <c r="O333" s="2">
        <v>47</v>
      </c>
      <c r="P333" s="2">
        <v>51</v>
      </c>
      <c r="Q333" s="2">
        <v>57</v>
      </c>
      <c r="R333" s="2">
        <v>64</v>
      </c>
      <c r="S333" s="2">
        <v>60</v>
      </c>
      <c r="T333" s="2">
        <v>59</v>
      </c>
      <c r="X333" s="56" t="s">
        <v>1300</v>
      </c>
      <c r="Y333" s="56" t="s">
        <v>230</v>
      </c>
      <c r="Z333" s="56" t="s">
        <v>731</v>
      </c>
      <c r="AA333" s="2">
        <v>960</v>
      </c>
      <c r="AB333" s="2">
        <v>1071</v>
      </c>
      <c r="AC333" s="2">
        <v>1150</v>
      </c>
      <c r="AD333" s="2">
        <v>1148</v>
      </c>
      <c r="AE333" s="2">
        <v>1218</v>
      </c>
      <c r="AF333" s="2">
        <v>1244</v>
      </c>
      <c r="AG333" s="2">
        <v>1380</v>
      </c>
      <c r="AH333" s="2">
        <v>1409</v>
      </c>
      <c r="AI333" s="2">
        <v>1428</v>
      </c>
      <c r="AJ333" s="2">
        <v>1433</v>
      </c>
      <c r="AK333" s="2">
        <v>1426</v>
      </c>
      <c r="AL333" s="2">
        <v>1403</v>
      </c>
      <c r="AM333" s="2">
        <v>1486</v>
      </c>
      <c r="AN333" s="2">
        <v>1468</v>
      </c>
      <c r="AO333" s="2">
        <v>1502</v>
      </c>
      <c r="AP333" s="2">
        <v>1692</v>
      </c>
      <c r="AQ333" s="2">
        <v>1638</v>
      </c>
    </row>
    <row r="334" spans="1:43">
      <c r="A334" s="56" t="s">
        <v>1301</v>
      </c>
      <c r="B334" s="56" t="s">
        <v>206</v>
      </c>
      <c r="C334" s="56" t="s">
        <v>731</v>
      </c>
      <c r="D334" s="2">
        <v>14</v>
      </c>
      <c r="E334" s="2">
        <v>45</v>
      </c>
      <c r="F334" s="2">
        <v>47</v>
      </c>
      <c r="G334" s="2">
        <v>53</v>
      </c>
      <c r="H334" s="2">
        <v>37</v>
      </c>
      <c r="I334" s="2">
        <v>39</v>
      </c>
      <c r="J334" s="2">
        <v>38</v>
      </c>
      <c r="K334" s="2">
        <v>34</v>
      </c>
      <c r="L334" s="2">
        <v>34</v>
      </c>
      <c r="M334" s="2">
        <v>31</v>
      </c>
      <c r="N334" s="2">
        <v>33</v>
      </c>
      <c r="O334" s="2">
        <v>36</v>
      </c>
      <c r="P334" s="2">
        <v>34</v>
      </c>
      <c r="Q334" s="2">
        <v>34</v>
      </c>
      <c r="R334" s="2">
        <v>35</v>
      </c>
      <c r="S334" s="2">
        <v>36</v>
      </c>
      <c r="T334" s="2">
        <v>33</v>
      </c>
      <c r="X334" s="56" t="s">
        <v>1301</v>
      </c>
      <c r="Y334" s="56" t="s">
        <v>206</v>
      </c>
      <c r="Z334" s="56" t="s">
        <v>731</v>
      </c>
      <c r="AA334" s="2">
        <v>311</v>
      </c>
      <c r="AB334" s="2">
        <v>336</v>
      </c>
      <c r="AC334" s="2">
        <v>390</v>
      </c>
      <c r="AD334" s="2">
        <v>399</v>
      </c>
      <c r="AE334" s="2">
        <v>337</v>
      </c>
      <c r="AF334" s="2">
        <v>340</v>
      </c>
      <c r="AG334" s="2">
        <v>378</v>
      </c>
      <c r="AH334" s="2">
        <v>176</v>
      </c>
      <c r="AI334" s="2">
        <v>178</v>
      </c>
      <c r="AJ334" s="2">
        <v>151</v>
      </c>
      <c r="AK334" s="2">
        <v>172</v>
      </c>
      <c r="AL334" s="2">
        <v>188</v>
      </c>
      <c r="AM334" s="2">
        <v>211</v>
      </c>
      <c r="AN334" s="2">
        <v>160</v>
      </c>
      <c r="AO334" s="2">
        <v>188</v>
      </c>
      <c r="AP334" s="2">
        <v>180</v>
      </c>
      <c r="AQ334" s="2">
        <v>177</v>
      </c>
    </row>
    <row r="335" spans="1:43">
      <c r="A335" s="56" t="s">
        <v>1302</v>
      </c>
      <c r="B335" s="56" t="s">
        <v>682</v>
      </c>
      <c r="C335" s="56" t="s">
        <v>731</v>
      </c>
      <c r="D335" s="2">
        <v>0</v>
      </c>
      <c r="E335" s="2">
        <v>0</v>
      </c>
      <c r="F335" s="2">
        <v>0</v>
      </c>
      <c r="G335" s="2">
        <v>0</v>
      </c>
      <c r="H335" s="2">
        <v>5</v>
      </c>
      <c r="I335" s="2">
        <v>7</v>
      </c>
      <c r="J335" s="2">
        <v>5</v>
      </c>
      <c r="K335" s="2">
        <v>5</v>
      </c>
      <c r="L335" s="2">
        <v>5</v>
      </c>
      <c r="M335" s="2">
        <v>4</v>
      </c>
      <c r="N335" s="2">
        <v>0</v>
      </c>
      <c r="O335" s="2">
        <v>0</v>
      </c>
      <c r="P335" s="2">
        <v>0</v>
      </c>
      <c r="Q335" s="2">
        <v>0</v>
      </c>
      <c r="R335" s="2">
        <v>0</v>
      </c>
      <c r="S335" s="2">
        <v>0</v>
      </c>
      <c r="T335" s="2">
        <v>0</v>
      </c>
      <c r="X335" s="56" t="s">
        <v>1302</v>
      </c>
      <c r="Y335" s="56" t="s">
        <v>682</v>
      </c>
      <c r="Z335" s="56" t="s">
        <v>731</v>
      </c>
      <c r="AA335" s="2">
        <v>44</v>
      </c>
      <c r="AB335" s="2">
        <v>19</v>
      </c>
      <c r="AC335" s="2">
        <v>25</v>
      </c>
      <c r="AD335" s="2">
        <v>34</v>
      </c>
      <c r="AE335" s="2">
        <v>41</v>
      </c>
      <c r="AF335" s="2">
        <v>35</v>
      </c>
      <c r="AG335" s="2">
        <v>23</v>
      </c>
      <c r="AH335" s="2">
        <v>8</v>
      </c>
      <c r="AI335" s="2">
        <v>8</v>
      </c>
      <c r="AJ335" s="2">
        <v>7</v>
      </c>
      <c r="AK335" s="2">
        <v>6</v>
      </c>
      <c r="AL335" s="2">
        <v>6</v>
      </c>
      <c r="AM335" s="2">
        <v>9</v>
      </c>
      <c r="AN335" s="2">
        <v>43</v>
      </c>
      <c r="AO335" s="2">
        <v>153</v>
      </c>
      <c r="AP335" s="2">
        <v>129</v>
      </c>
      <c r="AQ335" s="2">
        <v>139</v>
      </c>
    </row>
    <row r="336" spans="1:43">
      <c r="A336" s="56" t="s">
        <v>1303</v>
      </c>
      <c r="B336" s="56" t="s">
        <v>32</v>
      </c>
      <c r="C336" s="56" t="s">
        <v>731</v>
      </c>
      <c r="D336" s="2">
        <v>138</v>
      </c>
      <c r="E336" s="2">
        <v>192</v>
      </c>
      <c r="F336" s="2">
        <v>202</v>
      </c>
      <c r="G336" s="2">
        <v>189</v>
      </c>
      <c r="H336" s="2">
        <v>67</v>
      </c>
      <c r="I336" s="2">
        <v>67</v>
      </c>
      <c r="J336" s="2">
        <v>56</v>
      </c>
      <c r="K336" s="2">
        <v>68</v>
      </c>
      <c r="L336" s="2">
        <v>79</v>
      </c>
      <c r="M336" s="2">
        <v>86</v>
      </c>
      <c r="N336" s="2">
        <v>86</v>
      </c>
      <c r="O336" s="2">
        <v>77</v>
      </c>
      <c r="P336" s="2">
        <v>75</v>
      </c>
      <c r="Q336" s="2">
        <v>88</v>
      </c>
      <c r="R336" s="2">
        <v>94</v>
      </c>
      <c r="S336" s="2">
        <v>101</v>
      </c>
      <c r="T336" s="2">
        <v>106</v>
      </c>
      <c r="X336" s="56" t="s">
        <v>1303</v>
      </c>
      <c r="Y336" s="56" t="s">
        <v>32</v>
      </c>
      <c r="Z336" s="56" t="s">
        <v>731</v>
      </c>
      <c r="AA336" s="2">
        <v>1759</v>
      </c>
      <c r="AB336" s="2">
        <v>1808</v>
      </c>
      <c r="AC336" s="2">
        <v>1903</v>
      </c>
      <c r="AD336" s="2">
        <v>1922</v>
      </c>
      <c r="AE336" s="2">
        <v>1954</v>
      </c>
      <c r="AF336" s="2">
        <v>1995</v>
      </c>
      <c r="AG336" s="2">
        <v>1968</v>
      </c>
      <c r="AH336" s="2">
        <v>2625</v>
      </c>
      <c r="AI336" s="2">
        <v>2583</v>
      </c>
      <c r="AJ336" s="2">
        <v>2738</v>
      </c>
      <c r="AK336" s="2">
        <v>2938</v>
      </c>
      <c r="AL336" s="2">
        <v>3107</v>
      </c>
      <c r="AM336" s="2">
        <v>3035</v>
      </c>
      <c r="AN336" s="2">
        <v>3105</v>
      </c>
      <c r="AO336" s="2">
        <v>3453</v>
      </c>
      <c r="AP336" s="2">
        <v>3687</v>
      </c>
      <c r="AQ336" s="2">
        <v>3909</v>
      </c>
    </row>
    <row r="337" spans="1:43">
      <c r="A337" s="56" t="s">
        <v>1304</v>
      </c>
      <c r="B337" s="56" t="s">
        <v>298</v>
      </c>
      <c r="C337" s="56" t="s">
        <v>731</v>
      </c>
      <c r="D337" s="2">
        <v>0</v>
      </c>
      <c r="E337" s="2">
        <v>0</v>
      </c>
      <c r="F337" s="2">
        <v>0</v>
      </c>
      <c r="G337" s="2">
        <v>0</v>
      </c>
      <c r="H337" s="2">
        <v>0</v>
      </c>
      <c r="I337" s="2">
        <v>0</v>
      </c>
      <c r="J337" s="2">
        <v>0</v>
      </c>
      <c r="K337" s="2">
        <v>0</v>
      </c>
      <c r="L337" s="2">
        <v>0</v>
      </c>
      <c r="M337" s="2">
        <v>0</v>
      </c>
      <c r="N337" s="2">
        <v>0</v>
      </c>
      <c r="O337" s="2">
        <v>0</v>
      </c>
      <c r="P337" s="2">
        <v>3</v>
      </c>
      <c r="Q337" s="2">
        <v>0</v>
      </c>
      <c r="R337" s="2">
        <v>0</v>
      </c>
      <c r="S337" s="2">
        <v>0</v>
      </c>
      <c r="T337" s="2">
        <v>0</v>
      </c>
      <c r="X337" s="56" t="s">
        <v>1304</v>
      </c>
      <c r="Y337" s="56" t="s">
        <v>298</v>
      </c>
      <c r="Z337" s="56" t="s">
        <v>731</v>
      </c>
      <c r="AA337" s="2">
        <v>65</v>
      </c>
      <c r="AB337" s="2">
        <v>99</v>
      </c>
      <c r="AC337" s="2">
        <v>73</v>
      </c>
      <c r="AD337" s="2">
        <v>84</v>
      </c>
      <c r="AE337" s="2">
        <v>84</v>
      </c>
      <c r="AF337" s="2">
        <v>68</v>
      </c>
      <c r="AG337" s="2">
        <v>86</v>
      </c>
      <c r="AH337" s="2">
        <v>58</v>
      </c>
      <c r="AI337" s="2">
        <v>62</v>
      </c>
      <c r="AJ337" s="2">
        <v>68</v>
      </c>
      <c r="AK337" s="2">
        <v>63</v>
      </c>
      <c r="AL337" s="2">
        <v>80</v>
      </c>
      <c r="AM337" s="2">
        <v>85</v>
      </c>
      <c r="AN337" s="2">
        <v>117</v>
      </c>
      <c r="AO337" s="2">
        <v>108</v>
      </c>
      <c r="AP337" s="2">
        <v>75</v>
      </c>
      <c r="AQ337" s="2">
        <v>107</v>
      </c>
    </row>
    <row r="338" spans="1:43">
      <c r="A338" s="56" t="s">
        <v>1305</v>
      </c>
      <c r="B338" s="56" t="s">
        <v>209</v>
      </c>
      <c r="C338" s="56" t="s">
        <v>15</v>
      </c>
      <c r="D338" s="2">
        <v>232</v>
      </c>
      <c r="E338" s="2">
        <v>203</v>
      </c>
      <c r="F338" s="2">
        <v>245</v>
      </c>
      <c r="G338" s="2">
        <v>248</v>
      </c>
      <c r="H338" s="2">
        <v>191</v>
      </c>
      <c r="I338" s="2">
        <v>203</v>
      </c>
      <c r="J338" s="2">
        <v>207</v>
      </c>
      <c r="K338" s="2">
        <v>99</v>
      </c>
      <c r="L338" s="2">
        <v>113</v>
      </c>
      <c r="M338" s="2">
        <v>120</v>
      </c>
      <c r="N338" s="2">
        <v>80</v>
      </c>
      <c r="O338" s="2">
        <v>86</v>
      </c>
      <c r="P338" s="2">
        <v>84</v>
      </c>
      <c r="Q338" s="2">
        <v>84</v>
      </c>
      <c r="R338" s="2">
        <v>89</v>
      </c>
      <c r="S338" s="2">
        <v>89</v>
      </c>
      <c r="T338" s="2">
        <v>86</v>
      </c>
      <c r="X338" s="56" t="s">
        <v>1305</v>
      </c>
      <c r="Y338" s="56" t="s">
        <v>209</v>
      </c>
      <c r="Z338" s="56" t="s">
        <v>15</v>
      </c>
      <c r="AA338" s="2">
        <v>2827</v>
      </c>
      <c r="AB338" s="2">
        <v>2637</v>
      </c>
      <c r="AC338" s="2">
        <v>2607</v>
      </c>
      <c r="AD338" s="2">
        <v>2687</v>
      </c>
      <c r="AE338" s="2">
        <v>2273</v>
      </c>
      <c r="AF338" s="2">
        <v>2369</v>
      </c>
      <c r="AG338" s="2">
        <v>2370</v>
      </c>
      <c r="AH338" s="2">
        <v>1668</v>
      </c>
      <c r="AI338" s="2">
        <v>1700</v>
      </c>
      <c r="AJ338" s="2">
        <v>1732</v>
      </c>
      <c r="AK338" s="2">
        <v>1777</v>
      </c>
      <c r="AL338" s="2">
        <v>1827</v>
      </c>
      <c r="AM338" s="2">
        <v>1642</v>
      </c>
      <c r="AN338" s="2">
        <v>1753</v>
      </c>
      <c r="AO338" s="2">
        <v>1832</v>
      </c>
      <c r="AP338" s="2">
        <v>1826</v>
      </c>
      <c r="AQ338" s="2">
        <v>1851</v>
      </c>
    </row>
    <row r="339" spans="1:43">
      <c r="A339" s="56" t="s">
        <v>1306</v>
      </c>
      <c r="B339" s="56" t="s">
        <v>130</v>
      </c>
      <c r="C339" s="56" t="s">
        <v>15</v>
      </c>
      <c r="D339" s="2">
        <v>68</v>
      </c>
      <c r="E339" s="2">
        <v>76</v>
      </c>
      <c r="F339" s="2">
        <v>75</v>
      </c>
      <c r="G339" s="2">
        <v>77</v>
      </c>
      <c r="H339" s="2">
        <v>104</v>
      </c>
      <c r="I339" s="2">
        <v>110</v>
      </c>
      <c r="J339" s="2">
        <v>121</v>
      </c>
      <c r="K339" s="2">
        <v>112</v>
      </c>
      <c r="L339" s="2">
        <v>110</v>
      </c>
      <c r="M339" s="2">
        <v>91</v>
      </c>
      <c r="N339" s="2">
        <v>95</v>
      </c>
      <c r="O339" s="2">
        <v>97</v>
      </c>
      <c r="P339" s="2">
        <v>97</v>
      </c>
      <c r="Q339" s="2">
        <v>110</v>
      </c>
      <c r="R339" s="2">
        <v>114</v>
      </c>
      <c r="S339" s="2">
        <v>101</v>
      </c>
      <c r="T339" s="2">
        <v>89</v>
      </c>
      <c r="X339" s="56" t="s">
        <v>1306</v>
      </c>
      <c r="Y339" s="56" t="s">
        <v>130</v>
      </c>
      <c r="Z339" s="56" t="s">
        <v>15</v>
      </c>
      <c r="AA339" s="2">
        <v>2521</v>
      </c>
      <c r="AB339" s="2">
        <v>2310</v>
      </c>
      <c r="AC339" s="2">
        <v>2367</v>
      </c>
      <c r="AD339" s="2">
        <v>2664</v>
      </c>
      <c r="AE339" s="2">
        <v>2937</v>
      </c>
      <c r="AF339" s="2">
        <v>3185</v>
      </c>
      <c r="AG339" s="2">
        <v>3158</v>
      </c>
      <c r="AH339" s="2">
        <v>3031</v>
      </c>
      <c r="AI339" s="2">
        <v>3304</v>
      </c>
      <c r="AJ339" s="2">
        <v>3686</v>
      </c>
      <c r="AK339" s="2">
        <v>3813</v>
      </c>
      <c r="AL339" s="2">
        <v>4122</v>
      </c>
      <c r="AM339" s="2">
        <v>4127</v>
      </c>
      <c r="AN339" s="2">
        <v>4166</v>
      </c>
      <c r="AO339" s="2">
        <v>4441</v>
      </c>
      <c r="AP339" s="2">
        <v>4268</v>
      </c>
      <c r="AQ339" s="2">
        <v>3895</v>
      </c>
    </row>
    <row r="340" spans="1:43">
      <c r="A340" s="56" t="s">
        <v>1307</v>
      </c>
      <c r="B340" s="56" t="s">
        <v>20</v>
      </c>
      <c r="C340" s="56" t="s">
        <v>15</v>
      </c>
      <c r="D340" s="2">
        <v>1924</v>
      </c>
      <c r="E340" s="2">
        <v>1769</v>
      </c>
      <c r="F340" s="2">
        <v>1898</v>
      </c>
      <c r="G340" s="2">
        <v>1900</v>
      </c>
      <c r="H340" s="2">
        <v>1952</v>
      </c>
      <c r="I340" s="2">
        <v>1852</v>
      </c>
      <c r="J340" s="2">
        <v>1763</v>
      </c>
      <c r="K340" s="2">
        <v>1703</v>
      </c>
      <c r="L340" s="2">
        <v>1781</v>
      </c>
      <c r="M340" s="2">
        <v>1851</v>
      </c>
      <c r="N340" s="2">
        <v>1889</v>
      </c>
      <c r="O340" s="2">
        <v>1887</v>
      </c>
      <c r="P340" s="2">
        <v>1970</v>
      </c>
      <c r="Q340" s="2">
        <v>2125</v>
      </c>
      <c r="R340" s="2">
        <v>2119</v>
      </c>
      <c r="S340" s="2">
        <v>2102</v>
      </c>
      <c r="T340" s="2">
        <v>1968</v>
      </c>
      <c r="X340" s="56" t="s">
        <v>1307</v>
      </c>
      <c r="Y340" s="56" t="s">
        <v>20</v>
      </c>
      <c r="Z340" s="56" t="s">
        <v>15</v>
      </c>
      <c r="AA340" s="2">
        <v>58962</v>
      </c>
      <c r="AB340" s="2">
        <v>56505</v>
      </c>
      <c r="AC340" s="2">
        <v>57889</v>
      </c>
      <c r="AD340" s="2">
        <v>61120</v>
      </c>
      <c r="AE340" s="2">
        <v>63086</v>
      </c>
      <c r="AF340" s="2">
        <v>64077</v>
      </c>
      <c r="AG340" s="2">
        <v>64022</v>
      </c>
      <c r="AH340" s="2">
        <v>62513</v>
      </c>
      <c r="AI340" s="2">
        <v>64010</v>
      </c>
      <c r="AJ340" s="2">
        <v>65204</v>
      </c>
      <c r="AK340" s="2">
        <v>66506</v>
      </c>
      <c r="AL340" s="2">
        <v>66752</v>
      </c>
      <c r="AM340" s="2">
        <v>66227</v>
      </c>
      <c r="AN340" s="2">
        <v>68173</v>
      </c>
      <c r="AO340" s="2">
        <v>68857</v>
      </c>
      <c r="AP340" s="2">
        <v>67707</v>
      </c>
      <c r="AQ340" s="2">
        <v>63950</v>
      </c>
    </row>
    <row r="341" spans="1:43">
      <c r="A341" s="56" t="s">
        <v>1308</v>
      </c>
      <c r="B341" s="56" t="s">
        <v>121</v>
      </c>
      <c r="C341" s="56" t="s">
        <v>15</v>
      </c>
      <c r="D341" s="2">
        <v>364</v>
      </c>
      <c r="E341" s="2">
        <v>338</v>
      </c>
      <c r="F341" s="2">
        <v>355</v>
      </c>
      <c r="G341" s="2">
        <v>338</v>
      </c>
      <c r="H341" s="2">
        <v>335</v>
      </c>
      <c r="I341" s="2">
        <v>356</v>
      </c>
      <c r="J341" s="2">
        <v>383</v>
      </c>
      <c r="K341" s="2">
        <v>403</v>
      </c>
      <c r="L341" s="2">
        <v>400</v>
      </c>
      <c r="M341" s="2">
        <v>394</v>
      </c>
      <c r="N341" s="2">
        <v>356</v>
      </c>
      <c r="O341" s="2">
        <v>348</v>
      </c>
      <c r="P341" s="2">
        <v>351</v>
      </c>
      <c r="Q341" s="2">
        <v>305</v>
      </c>
      <c r="R341" s="2">
        <v>306</v>
      </c>
      <c r="S341" s="2">
        <v>289</v>
      </c>
      <c r="T341" s="2">
        <v>338</v>
      </c>
      <c r="X341" s="56" t="s">
        <v>1308</v>
      </c>
      <c r="Y341" s="56" t="s">
        <v>121</v>
      </c>
      <c r="Z341" s="56" t="s">
        <v>15</v>
      </c>
      <c r="AA341" s="2">
        <v>10666</v>
      </c>
      <c r="AB341" s="2">
        <v>10231</v>
      </c>
      <c r="AC341" s="2">
        <v>10317</v>
      </c>
      <c r="AD341" s="2">
        <v>10716</v>
      </c>
      <c r="AE341" s="2">
        <v>10879</v>
      </c>
      <c r="AF341" s="2">
        <v>11175</v>
      </c>
      <c r="AG341" s="2">
        <v>11734</v>
      </c>
      <c r="AH341" s="2">
        <v>11474</v>
      </c>
      <c r="AI341" s="2">
        <v>11864</v>
      </c>
      <c r="AJ341" s="2">
        <v>12407</v>
      </c>
      <c r="AK341" s="2">
        <v>12313</v>
      </c>
      <c r="AL341" s="2">
        <v>12440</v>
      </c>
      <c r="AM341" s="2">
        <v>12122</v>
      </c>
      <c r="AN341" s="2">
        <v>12821</v>
      </c>
      <c r="AO341" s="2">
        <v>12768</v>
      </c>
      <c r="AP341" s="2">
        <v>13004</v>
      </c>
      <c r="AQ341" s="2">
        <v>13543</v>
      </c>
    </row>
    <row r="342" spans="1:43">
      <c r="A342" s="56" t="s">
        <v>1309</v>
      </c>
      <c r="B342" s="56" t="s">
        <v>248</v>
      </c>
      <c r="C342" s="56" t="s">
        <v>15</v>
      </c>
      <c r="D342" s="2">
        <v>103</v>
      </c>
      <c r="E342" s="2">
        <v>126</v>
      </c>
      <c r="F342" s="2">
        <v>150</v>
      </c>
      <c r="G342" s="2">
        <v>189</v>
      </c>
      <c r="H342" s="2">
        <v>201</v>
      </c>
      <c r="I342" s="2">
        <v>155</v>
      </c>
      <c r="J342" s="2">
        <v>163</v>
      </c>
      <c r="K342" s="2">
        <v>165</v>
      </c>
      <c r="L342" s="2">
        <v>199</v>
      </c>
      <c r="M342" s="2">
        <v>208</v>
      </c>
      <c r="N342" s="2">
        <v>210</v>
      </c>
      <c r="O342" s="2">
        <v>244</v>
      </c>
      <c r="P342" s="2">
        <v>71</v>
      </c>
      <c r="Q342" s="2">
        <v>63</v>
      </c>
      <c r="R342" s="2">
        <v>65</v>
      </c>
      <c r="S342" s="2">
        <v>70</v>
      </c>
      <c r="T342" s="2">
        <v>75</v>
      </c>
      <c r="X342" s="56" t="s">
        <v>1309</v>
      </c>
      <c r="Y342" s="56" t="s">
        <v>248</v>
      </c>
      <c r="Z342" s="56" t="s">
        <v>15</v>
      </c>
      <c r="AA342" s="2">
        <v>2421</v>
      </c>
      <c r="AB342" s="2">
        <v>2697</v>
      </c>
      <c r="AC342" s="2">
        <v>2942</v>
      </c>
      <c r="AD342" s="2">
        <v>2988</v>
      </c>
      <c r="AE342" s="2">
        <v>3025</v>
      </c>
      <c r="AF342" s="2">
        <v>3043</v>
      </c>
      <c r="AG342" s="2">
        <v>3301</v>
      </c>
      <c r="AH342" s="2">
        <v>3586</v>
      </c>
      <c r="AI342" s="2">
        <v>4078</v>
      </c>
      <c r="AJ342" s="2">
        <v>4041</v>
      </c>
      <c r="AK342" s="2">
        <v>4040</v>
      </c>
      <c r="AL342" s="2">
        <v>4202</v>
      </c>
      <c r="AM342" s="2">
        <v>4324</v>
      </c>
      <c r="AN342" s="2">
        <v>4208</v>
      </c>
      <c r="AO342" s="2">
        <v>4242</v>
      </c>
      <c r="AP342" s="2">
        <v>4478</v>
      </c>
      <c r="AQ342" s="2">
        <v>4560</v>
      </c>
    </row>
    <row r="343" spans="1:43">
      <c r="A343" s="56" t="s">
        <v>1310</v>
      </c>
      <c r="B343" s="56" t="s">
        <v>696</v>
      </c>
      <c r="C343" s="56" t="s">
        <v>15</v>
      </c>
      <c r="D343" s="2">
        <v>97</v>
      </c>
      <c r="E343" s="2">
        <v>93</v>
      </c>
      <c r="F343" s="2">
        <v>86</v>
      </c>
      <c r="G343" s="2">
        <v>89</v>
      </c>
      <c r="H343" s="2">
        <v>99</v>
      </c>
      <c r="I343" s="2">
        <v>0</v>
      </c>
      <c r="J343" s="2">
        <v>0</v>
      </c>
      <c r="K343" s="2">
        <v>3</v>
      </c>
      <c r="L343" s="2">
        <v>0</v>
      </c>
      <c r="M343" s="2">
        <v>0</v>
      </c>
      <c r="N343" s="2">
        <v>3</v>
      </c>
      <c r="O343" s="2">
        <v>0</v>
      </c>
      <c r="P343" s="2">
        <v>0</v>
      </c>
      <c r="Q343" s="2">
        <v>10</v>
      </c>
      <c r="R343" s="2">
        <v>9</v>
      </c>
      <c r="S343" s="2">
        <v>11</v>
      </c>
      <c r="T343" s="2">
        <v>12</v>
      </c>
      <c r="X343" s="56" t="s">
        <v>1310</v>
      </c>
      <c r="Y343" s="56" t="s">
        <v>696</v>
      </c>
      <c r="Z343" s="56" t="s">
        <v>15</v>
      </c>
      <c r="AA343" s="2">
        <v>1617</v>
      </c>
      <c r="AB343" s="2">
        <v>1359</v>
      </c>
      <c r="AC343" s="2">
        <v>1362</v>
      </c>
      <c r="AD343" s="2">
        <v>1190</v>
      </c>
      <c r="AE343" s="2">
        <v>1352</v>
      </c>
      <c r="AF343" s="2">
        <v>1271</v>
      </c>
      <c r="AG343" s="2">
        <v>1477</v>
      </c>
      <c r="AH343" s="2">
        <v>2455</v>
      </c>
      <c r="AI343" s="2">
        <v>2591</v>
      </c>
      <c r="AJ343" s="2">
        <v>2899</v>
      </c>
      <c r="AK343" s="2">
        <v>3183</v>
      </c>
      <c r="AL343" s="2">
        <v>2731</v>
      </c>
      <c r="AM343" s="2">
        <v>2621</v>
      </c>
      <c r="AN343" s="2">
        <v>2378</v>
      </c>
      <c r="AO343" s="2">
        <v>2226</v>
      </c>
      <c r="AP343" s="2">
        <v>2393</v>
      </c>
      <c r="AQ343" s="2">
        <v>2462</v>
      </c>
    </row>
    <row r="344" spans="1:43">
      <c r="A344" s="56" t="s">
        <v>1311</v>
      </c>
      <c r="B344" s="56" t="s">
        <v>135</v>
      </c>
      <c r="C344" s="56" t="s">
        <v>15</v>
      </c>
      <c r="D344" s="2">
        <v>109</v>
      </c>
      <c r="E344" s="2">
        <v>111</v>
      </c>
      <c r="F344" s="2">
        <v>116</v>
      </c>
      <c r="G344" s="2">
        <v>132</v>
      </c>
      <c r="H344" s="2">
        <v>114</v>
      </c>
      <c r="I344" s="2">
        <v>136</v>
      </c>
      <c r="J344" s="2">
        <v>165</v>
      </c>
      <c r="K344" s="2">
        <v>129</v>
      </c>
      <c r="L344" s="2">
        <v>140</v>
      </c>
      <c r="M344" s="2">
        <v>159</v>
      </c>
      <c r="N344" s="2">
        <v>184</v>
      </c>
      <c r="O344" s="2">
        <v>200</v>
      </c>
      <c r="P344" s="2">
        <v>187</v>
      </c>
      <c r="Q344" s="2">
        <v>100</v>
      </c>
      <c r="R344" s="2">
        <v>102</v>
      </c>
      <c r="S344" s="2">
        <v>104</v>
      </c>
      <c r="T344" s="2">
        <v>104</v>
      </c>
      <c r="X344" s="56" t="s">
        <v>1311</v>
      </c>
      <c r="Y344" s="56" t="s">
        <v>135</v>
      </c>
      <c r="Z344" s="56" t="s">
        <v>15</v>
      </c>
      <c r="AA344" s="2">
        <v>1768</v>
      </c>
      <c r="AB344" s="2">
        <v>1766</v>
      </c>
      <c r="AC344" s="2">
        <v>1834</v>
      </c>
      <c r="AD344" s="2">
        <v>1961</v>
      </c>
      <c r="AE344" s="2">
        <v>1908</v>
      </c>
      <c r="AF344" s="2">
        <v>1834</v>
      </c>
      <c r="AG344" s="2">
        <v>1823</v>
      </c>
      <c r="AH344" s="2">
        <v>1739</v>
      </c>
      <c r="AI344" s="2">
        <v>1725</v>
      </c>
      <c r="AJ344" s="2">
        <v>1865</v>
      </c>
      <c r="AK344" s="2">
        <v>1873</v>
      </c>
      <c r="AL344" s="2">
        <v>1917</v>
      </c>
      <c r="AM344" s="2">
        <v>1896</v>
      </c>
      <c r="AN344" s="2">
        <v>1836</v>
      </c>
      <c r="AO344" s="2">
        <v>1907</v>
      </c>
      <c r="AP344" s="2">
        <v>2000</v>
      </c>
      <c r="AQ344" s="2">
        <v>1983</v>
      </c>
    </row>
    <row r="345" spans="1:43">
      <c r="A345" s="56" t="s">
        <v>1312</v>
      </c>
      <c r="B345" s="56" t="s">
        <v>145</v>
      </c>
      <c r="C345" s="56" t="s">
        <v>15</v>
      </c>
      <c r="D345" s="2">
        <v>3</v>
      </c>
      <c r="E345" s="2">
        <v>0</v>
      </c>
      <c r="F345" s="2">
        <v>0</v>
      </c>
      <c r="G345" s="2">
        <v>3</v>
      </c>
      <c r="H345" s="2">
        <v>6</v>
      </c>
      <c r="I345" s="2">
        <v>6</v>
      </c>
      <c r="J345" s="2">
        <v>0</v>
      </c>
      <c r="K345" s="2">
        <v>89</v>
      </c>
      <c r="L345" s="2">
        <v>100</v>
      </c>
      <c r="M345" s="2">
        <v>106</v>
      </c>
      <c r="N345" s="2">
        <v>93</v>
      </c>
      <c r="O345" s="2">
        <v>91</v>
      </c>
      <c r="P345" s="2">
        <v>88</v>
      </c>
      <c r="Q345" s="2">
        <v>86</v>
      </c>
      <c r="R345" s="2">
        <v>81</v>
      </c>
      <c r="S345" s="2">
        <v>71</v>
      </c>
      <c r="T345" s="2">
        <v>57</v>
      </c>
      <c r="X345" s="56" t="s">
        <v>1312</v>
      </c>
      <c r="Y345" s="56" t="s">
        <v>145</v>
      </c>
      <c r="Z345" s="56" t="s">
        <v>15</v>
      </c>
      <c r="AA345" s="2">
        <v>2420</v>
      </c>
      <c r="AB345" s="2">
        <v>2403</v>
      </c>
      <c r="AC345" s="2">
        <v>2413</v>
      </c>
      <c r="AD345" s="2">
        <v>2413</v>
      </c>
      <c r="AE345" s="2">
        <v>2349</v>
      </c>
      <c r="AF345" s="2">
        <v>2267</v>
      </c>
      <c r="AG345" s="2">
        <v>2281</v>
      </c>
      <c r="AH345" s="2">
        <v>3771</v>
      </c>
      <c r="AI345" s="2">
        <v>3330</v>
      </c>
      <c r="AJ345" s="2">
        <v>3405</v>
      </c>
      <c r="AK345" s="2">
        <v>3040</v>
      </c>
      <c r="AL345" s="2">
        <v>3680</v>
      </c>
      <c r="AM345" s="2">
        <v>3655</v>
      </c>
      <c r="AN345" s="2">
        <v>3712</v>
      </c>
      <c r="AO345" s="2">
        <v>4041</v>
      </c>
      <c r="AP345" s="2">
        <v>3882</v>
      </c>
      <c r="AQ345" s="2">
        <v>3985</v>
      </c>
    </row>
    <row r="346" spans="1:43">
      <c r="A346" s="56" t="s">
        <v>1313</v>
      </c>
      <c r="B346" s="56" t="s">
        <v>310</v>
      </c>
      <c r="C346" s="56" t="s">
        <v>15</v>
      </c>
      <c r="D346" s="2">
        <v>0</v>
      </c>
      <c r="E346" s="2">
        <v>0</v>
      </c>
      <c r="F346" s="2">
        <v>0</v>
      </c>
      <c r="G346" s="2">
        <v>0</v>
      </c>
      <c r="H346" s="2">
        <v>0</v>
      </c>
      <c r="I346" s="2">
        <v>0</v>
      </c>
      <c r="J346" s="2">
        <v>0</v>
      </c>
      <c r="K346" s="2">
        <v>0</v>
      </c>
      <c r="L346" s="2">
        <v>0</v>
      </c>
      <c r="M346" s="2">
        <v>0</v>
      </c>
      <c r="N346" s="2">
        <v>14</v>
      </c>
      <c r="O346" s="2">
        <v>12</v>
      </c>
      <c r="P346" s="2">
        <v>11</v>
      </c>
      <c r="Q346" s="2">
        <v>0</v>
      </c>
      <c r="R346" s="2">
        <v>0</v>
      </c>
      <c r="S346" s="2">
        <v>0</v>
      </c>
      <c r="T346" s="2">
        <v>0</v>
      </c>
      <c r="X346" s="56" t="s">
        <v>1313</v>
      </c>
      <c r="Y346" s="56" t="s">
        <v>310</v>
      </c>
      <c r="Z346" s="56" t="s">
        <v>15</v>
      </c>
      <c r="AA346" s="2">
        <v>205</v>
      </c>
      <c r="AB346" s="2">
        <v>219</v>
      </c>
      <c r="AC346" s="2">
        <v>204</v>
      </c>
      <c r="AD346" s="2">
        <v>232</v>
      </c>
      <c r="AE346" s="2">
        <v>197</v>
      </c>
      <c r="AF346" s="2">
        <v>178</v>
      </c>
      <c r="AG346" s="2">
        <v>191</v>
      </c>
      <c r="AH346" s="2">
        <v>176</v>
      </c>
      <c r="AI346" s="2">
        <v>157</v>
      </c>
      <c r="AJ346" s="2">
        <v>223</v>
      </c>
      <c r="AK346" s="2">
        <v>303</v>
      </c>
      <c r="AL346" s="2">
        <v>300</v>
      </c>
      <c r="AM346" s="2">
        <v>321</v>
      </c>
      <c r="AN346" s="2">
        <v>218</v>
      </c>
      <c r="AO346" s="2">
        <v>196</v>
      </c>
      <c r="AP346" s="2">
        <v>201</v>
      </c>
      <c r="AQ346" s="2">
        <v>204</v>
      </c>
    </row>
    <row r="347" spans="1:43">
      <c r="A347" s="56" t="s">
        <v>1314</v>
      </c>
      <c r="B347" s="56" t="s">
        <v>366</v>
      </c>
      <c r="C347" s="56" t="s">
        <v>15</v>
      </c>
      <c r="D347" s="2">
        <v>49</v>
      </c>
      <c r="E347" s="2">
        <v>49</v>
      </c>
      <c r="F347" s="2">
        <v>40</v>
      </c>
      <c r="G347" s="2">
        <v>33</v>
      </c>
      <c r="H347" s="2">
        <v>28</v>
      </c>
      <c r="I347" s="2">
        <v>35</v>
      </c>
      <c r="J347" s="2">
        <v>31</v>
      </c>
      <c r="K347" s="2">
        <v>33</v>
      </c>
      <c r="L347" s="2">
        <v>41</v>
      </c>
      <c r="M347" s="2">
        <v>9</v>
      </c>
      <c r="N347" s="2">
        <v>14</v>
      </c>
      <c r="O347" s="2">
        <v>12</v>
      </c>
      <c r="P347" s="2">
        <v>11</v>
      </c>
      <c r="Q347" s="2">
        <v>8</v>
      </c>
      <c r="R347" s="2">
        <v>12</v>
      </c>
      <c r="S347" s="2">
        <v>6</v>
      </c>
      <c r="T347" s="2">
        <v>11</v>
      </c>
      <c r="X347" s="56" t="s">
        <v>1314</v>
      </c>
      <c r="Y347" s="56" t="s">
        <v>366</v>
      </c>
      <c r="Z347" s="56" t="s">
        <v>15</v>
      </c>
      <c r="AA347" s="2">
        <v>1509</v>
      </c>
      <c r="AB347" s="2">
        <v>1561</v>
      </c>
      <c r="AC347" s="2">
        <v>1644</v>
      </c>
      <c r="AD347" s="2">
        <v>1412</v>
      </c>
      <c r="AE347" s="2">
        <v>1511</v>
      </c>
      <c r="AF347" s="2">
        <v>1736</v>
      </c>
      <c r="AG347" s="2">
        <v>1641</v>
      </c>
      <c r="AH347" s="2">
        <v>574</v>
      </c>
      <c r="AI347" s="2">
        <v>615</v>
      </c>
      <c r="AJ347" s="2">
        <v>603</v>
      </c>
      <c r="AK347" s="2">
        <v>617</v>
      </c>
      <c r="AL347" s="2">
        <v>584</v>
      </c>
      <c r="AM347" s="2">
        <v>574</v>
      </c>
      <c r="AN347" s="2">
        <v>614</v>
      </c>
      <c r="AO347" s="2">
        <v>591</v>
      </c>
      <c r="AP347" s="2">
        <v>588</v>
      </c>
      <c r="AQ347" s="2">
        <v>517</v>
      </c>
    </row>
    <row r="348" spans="1:43">
      <c r="A348" s="56" t="s">
        <v>1315</v>
      </c>
      <c r="B348" s="56" t="s">
        <v>224</v>
      </c>
      <c r="C348" s="56" t="s">
        <v>15</v>
      </c>
      <c r="D348" s="2">
        <v>52</v>
      </c>
      <c r="E348" s="2">
        <v>61</v>
      </c>
      <c r="F348" s="2">
        <v>65</v>
      </c>
      <c r="G348" s="2">
        <v>60</v>
      </c>
      <c r="H348" s="2">
        <v>55</v>
      </c>
      <c r="I348" s="2">
        <v>85</v>
      </c>
      <c r="J348" s="2">
        <v>62</v>
      </c>
      <c r="K348" s="2">
        <v>75</v>
      </c>
      <c r="L348" s="2">
        <v>69</v>
      </c>
      <c r="M348" s="2">
        <v>47</v>
      </c>
      <c r="N348" s="2">
        <v>14</v>
      </c>
      <c r="O348" s="2">
        <v>3</v>
      </c>
      <c r="P348" s="2">
        <v>9</v>
      </c>
      <c r="Q348" s="2">
        <v>6</v>
      </c>
      <c r="R348" s="2">
        <v>11</v>
      </c>
      <c r="S348" s="2">
        <v>14</v>
      </c>
      <c r="T348" s="2">
        <v>12</v>
      </c>
      <c r="X348" s="56" t="s">
        <v>1315</v>
      </c>
      <c r="Y348" s="56" t="s">
        <v>224</v>
      </c>
      <c r="Z348" s="56" t="s">
        <v>15</v>
      </c>
      <c r="AA348" s="2">
        <v>978</v>
      </c>
      <c r="AB348" s="2">
        <v>975</v>
      </c>
      <c r="AC348" s="2">
        <v>854</v>
      </c>
      <c r="AD348" s="2">
        <v>956</v>
      </c>
      <c r="AE348" s="2">
        <v>848</v>
      </c>
      <c r="AF348" s="2">
        <v>1461</v>
      </c>
      <c r="AG348" s="2">
        <v>1434</v>
      </c>
      <c r="AH348" s="2">
        <v>1668</v>
      </c>
      <c r="AI348" s="2">
        <v>1610</v>
      </c>
      <c r="AJ348" s="2">
        <v>1107</v>
      </c>
      <c r="AK348" s="2">
        <v>1096</v>
      </c>
      <c r="AL348" s="2">
        <v>1144</v>
      </c>
      <c r="AM348" s="2">
        <v>1055</v>
      </c>
      <c r="AN348" s="2">
        <v>1194</v>
      </c>
      <c r="AO348" s="2">
        <v>1215</v>
      </c>
      <c r="AP348" s="2">
        <v>1297</v>
      </c>
      <c r="AQ348" s="2">
        <v>1284</v>
      </c>
    </row>
    <row r="349" spans="1:43">
      <c r="A349" s="56" t="s">
        <v>1316</v>
      </c>
      <c r="B349" s="56" t="s">
        <v>16</v>
      </c>
      <c r="C349" s="56" t="s">
        <v>15</v>
      </c>
      <c r="D349" s="2">
        <v>835</v>
      </c>
      <c r="E349" s="2">
        <v>854</v>
      </c>
      <c r="F349" s="2">
        <v>813</v>
      </c>
      <c r="G349" s="2">
        <v>898</v>
      </c>
      <c r="H349" s="2">
        <v>928</v>
      </c>
      <c r="I349" s="2">
        <v>981</v>
      </c>
      <c r="J349" s="2">
        <v>933</v>
      </c>
      <c r="K349" s="2">
        <v>898</v>
      </c>
      <c r="L349" s="2">
        <v>948</v>
      </c>
      <c r="M349" s="2">
        <v>997</v>
      </c>
      <c r="N349" s="2">
        <v>1094</v>
      </c>
      <c r="O349" s="2">
        <v>1163</v>
      </c>
      <c r="P349" s="2">
        <v>1185</v>
      </c>
      <c r="Q349" s="2">
        <v>1227</v>
      </c>
      <c r="R349" s="2">
        <v>1203</v>
      </c>
      <c r="S349" s="2">
        <v>1167</v>
      </c>
      <c r="T349" s="2">
        <v>1167</v>
      </c>
      <c r="X349" s="56" t="s">
        <v>1316</v>
      </c>
      <c r="Y349" s="56" t="s">
        <v>16</v>
      </c>
      <c r="Z349" s="56" t="s">
        <v>15</v>
      </c>
      <c r="AA349" s="2">
        <v>17013</v>
      </c>
      <c r="AB349" s="2">
        <v>17208</v>
      </c>
      <c r="AC349" s="2">
        <v>18005</v>
      </c>
      <c r="AD349" s="2">
        <v>19540</v>
      </c>
      <c r="AE349" s="2">
        <v>20246</v>
      </c>
      <c r="AF349" s="2">
        <v>21673</v>
      </c>
      <c r="AG349" s="2">
        <v>22722</v>
      </c>
      <c r="AH349" s="2">
        <v>22605</v>
      </c>
      <c r="AI349" s="2">
        <v>23243</v>
      </c>
      <c r="AJ349" s="2">
        <v>24219</v>
      </c>
      <c r="AK349" s="2">
        <v>25607</v>
      </c>
      <c r="AL349" s="2">
        <v>26523</v>
      </c>
      <c r="AM349" s="2">
        <v>26985</v>
      </c>
      <c r="AN349" s="2">
        <v>27799</v>
      </c>
      <c r="AO349" s="2">
        <v>28103</v>
      </c>
      <c r="AP349" s="2">
        <v>28148</v>
      </c>
      <c r="AQ349" s="2">
        <v>27920</v>
      </c>
    </row>
    <row r="350" spans="1:43">
      <c r="A350" s="56" t="s">
        <v>1317</v>
      </c>
      <c r="B350" s="56" t="s">
        <v>936</v>
      </c>
      <c r="C350" s="56" t="s">
        <v>15</v>
      </c>
      <c r="D350" s="2">
        <v>0</v>
      </c>
      <c r="E350" s="2">
        <v>0</v>
      </c>
      <c r="F350" s="2">
        <v>0</v>
      </c>
      <c r="G350" s="2">
        <v>0</v>
      </c>
      <c r="H350" s="2">
        <v>0</v>
      </c>
      <c r="I350" s="2">
        <v>0</v>
      </c>
      <c r="J350" s="2">
        <v>0</v>
      </c>
      <c r="K350" s="2">
        <v>0</v>
      </c>
      <c r="L350" s="2">
        <v>0</v>
      </c>
      <c r="M350" s="2">
        <v>0</v>
      </c>
      <c r="N350" s="2">
        <v>0</v>
      </c>
      <c r="O350" s="2">
        <v>0</v>
      </c>
      <c r="P350" s="2">
        <v>0</v>
      </c>
      <c r="Q350" s="2">
        <v>0</v>
      </c>
      <c r="R350" s="2">
        <v>0</v>
      </c>
      <c r="S350" s="2">
        <v>0</v>
      </c>
      <c r="T350" s="2">
        <v>0</v>
      </c>
      <c r="X350" s="56" t="s">
        <v>1317</v>
      </c>
      <c r="Y350" s="56" t="s">
        <v>936</v>
      </c>
      <c r="Z350" s="56" t="s">
        <v>15</v>
      </c>
      <c r="AA350" s="2">
        <v>0</v>
      </c>
      <c r="AB350" s="2">
        <v>0</v>
      </c>
      <c r="AC350" s="2">
        <v>0</v>
      </c>
      <c r="AD350" s="2">
        <v>0</v>
      </c>
      <c r="AE350" s="2">
        <v>0</v>
      </c>
      <c r="AF350" s="2">
        <v>0</v>
      </c>
      <c r="AG350" s="2">
        <v>0</v>
      </c>
      <c r="AH350" s="2">
        <v>0</v>
      </c>
      <c r="AI350" s="2">
        <v>0</v>
      </c>
      <c r="AJ350" s="2">
        <v>0</v>
      </c>
      <c r="AK350" s="2">
        <v>3</v>
      </c>
      <c r="AL350" s="2">
        <v>0</v>
      </c>
      <c r="AM350" s="2">
        <v>3</v>
      </c>
      <c r="AN350" s="2">
        <v>4</v>
      </c>
      <c r="AO350" s="2">
        <v>4</v>
      </c>
      <c r="AP350" s="2">
        <v>3</v>
      </c>
      <c r="AQ350" s="2">
        <v>3</v>
      </c>
    </row>
    <row r="351" spans="1:43">
      <c r="A351" s="56" t="s">
        <v>1318</v>
      </c>
      <c r="B351" s="56" t="s">
        <v>80</v>
      </c>
      <c r="C351" s="56" t="s">
        <v>15</v>
      </c>
      <c r="D351" s="2">
        <v>1052</v>
      </c>
      <c r="E351" s="2">
        <v>1115</v>
      </c>
      <c r="F351" s="2">
        <v>1096</v>
      </c>
      <c r="G351" s="2">
        <v>1018</v>
      </c>
      <c r="H351" s="2">
        <v>1048</v>
      </c>
      <c r="I351" s="2">
        <v>1059</v>
      </c>
      <c r="J351" s="2">
        <v>973</v>
      </c>
      <c r="K351" s="2">
        <v>880</v>
      </c>
      <c r="L351" s="2">
        <v>898</v>
      </c>
      <c r="M351" s="2">
        <v>912</v>
      </c>
      <c r="N351" s="2">
        <v>934</v>
      </c>
      <c r="O351" s="2">
        <v>1054</v>
      </c>
      <c r="P351" s="2">
        <v>1082</v>
      </c>
      <c r="Q351" s="2">
        <v>1073</v>
      </c>
      <c r="R351" s="2">
        <v>1028</v>
      </c>
      <c r="S351" s="2">
        <v>962</v>
      </c>
      <c r="T351" s="2">
        <v>1005</v>
      </c>
      <c r="X351" s="56" t="s">
        <v>1318</v>
      </c>
      <c r="Y351" s="56" t="s">
        <v>80</v>
      </c>
      <c r="Z351" s="56" t="s">
        <v>15</v>
      </c>
      <c r="AA351" s="2">
        <v>31195</v>
      </c>
      <c r="AB351" s="2">
        <v>30711</v>
      </c>
      <c r="AC351" s="2">
        <v>30540</v>
      </c>
      <c r="AD351" s="2">
        <v>30787</v>
      </c>
      <c r="AE351" s="2">
        <v>32205</v>
      </c>
      <c r="AF351" s="2">
        <v>32527</v>
      </c>
      <c r="AG351" s="2">
        <v>32898</v>
      </c>
      <c r="AH351" s="2">
        <v>30900</v>
      </c>
      <c r="AI351" s="2">
        <v>31693</v>
      </c>
      <c r="AJ351" s="2">
        <v>32641</v>
      </c>
      <c r="AK351" s="2">
        <v>33672</v>
      </c>
      <c r="AL351" s="2">
        <v>34247</v>
      </c>
      <c r="AM351" s="2">
        <v>34630</v>
      </c>
      <c r="AN351" s="2">
        <v>35805</v>
      </c>
      <c r="AO351" s="2">
        <v>36827</v>
      </c>
      <c r="AP351" s="2">
        <v>36994</v>
      </c>
      <c r="AQ351" s="2">
        <v>37013</v>
      </c>
    </row>
    <row r="352" spans="1:43">
      <c r="A352" s="56" t="s">
        <v>1319</v>
      </c>
      <c r="B352" s="56" t="s">
        <v>1830</v>
      </c>
      <c r="C352" s="56" t="s">
        <v>267</v>
      </c>
      <c r="D352" s="2">
        <v>722</v>
      </c>
      <c r="E352" s="2">
        <v>675</v>
      </c>
      <c r="F352" s="2">
        <v>665</v>
      </c>
      <c r="G352" s="2">
        <v>644</v>
      </c>
      <c r="H352" s="2">
        <v>639</v>
      </c>
      <c r="I352" s="2">
        <v>0</v>
      </c>
      <c r="J352" s="2">
        <v>0</v>
      </c>
      <c r="K352" s="2">
        <v>0</v>
      </c>
      <c r="L352" s="2">
        <v>0</v>
      </c>
      <c r="M352" s="2">
        <v>0</v>
      </c>
      <c r="N352" s="2">
        <v>0</v>
      </c>
      <c r="O352" s="2">
        <v>0</v>
      </c>
      <c r="P352" s="2">
        <v>0</v>
      </c>
      <c r="Q352" s="2">
        <v>0</v>
      </c>
      <c r="R352" s="2">
        <v>0</v>
      </c>
      <c r="S352" s="2">
        <v>0</v>
      </c>
      <c r="T352" s="2">
        <v>0</v>
      </c>
      <c r="X352" s="56" t="s">
        <v>1319</v>
      </c>
      <c r="Y352" s="56" t="s">
        <v>1830</v>
      </c>
      <c r="Z352" s="56" t="s">
        <v>267</v>
      </c>
      <c r="AA352" s="2">
        <v>19234</v>
      </c>
      <c r="AB352" s="2">
        <v>18941</v>
      </c>
      <c r="AC352" s="2">
        <v>18978</v>
      </c>
      <c r="AD352" s="2">
        <v>19512</v>
      </c>
      <c r="AE352" s="2">
        <v>19889</v>
      </c>
      <c r="AF352" s="2">
        <v>0</v>
      </c>
      <c r="AG352" s="2">
        <v>0</v>
      </c>
      <c r="AH352" s="2">
        <v>0</v>
      </c>
      <c r="AI352" s="2">
        <v>0</v>
      </c>
      <c r="AJ352" s="2">
        <v>0</v>
      </c>
      <c r="AK352" s="2">
        <v>0</v>
      </c>
      <c r="AL352" s="2">
        <v>0</v>
      </c>
      <c r="AM352" s="2">
        <v>0</v>
      </c>
      <c r="AN352" s="2">
        <v>0</v>
      </c>
      <c r="AO352" s="2">
        <v>0</v>
      </c>
      <c r="AP352" s="2">
        <v>0</v>
      </c>
      <c r="AQ352" s="2">
        <v>3</v>
      </c>
    </row>
    <row r="353" spans="1:43">
      <c r="A353" s="56" t="s">
        <v>1320</v>
      </c>
      <c r="B353" s="56" t="s">
        <v>79</v>
      </c>
      <c r="C353" s="56" t="s">
        <v>15</v>
      </c>
      <c r="D353" s="2">
        <v>0</v>
      </c>
      <c r="E353" s="2">
        <v>0</v>
      </c>
      <c r="F353" s="2">
        <v>0</v>
      </c>
      <c r="G353" s="2">
        <v>0</v>
      </c>
      <c r="H353" s="2">
        <v>0</v>
      </c>
      <c r="I353" s="2">
        <v>644</v>
      </c>
      <c r="J353" s="2">
        <v>636</v>
      </c>
      <c r="K353" s="2">
        <v>589</v>
      </c>
      <c r="L353" s="2">
        <v>608</v>
      </c>
      <c r="M353" s="2">
        <v>556</v>
      </c>
      <c r="N353" s="2">
        <v>552</v>
      </c>
      <c r="O353" s="2">
        <v>568</v>
      </c>
      <c r="P353" s="2">
        <v>604</v>
      </c>
      <c r="Q353" s="2">
        <v>603</v>
      </c>
      <c r="R353" s="2">
        <v>653</v>
      </c>
      <c r="S353" s="2">
        <v>637</v>
      </c>
      <c r="T353" s="2">
        <v>630</v>
      </c>
      <c r="X353" s="56" t="s">
        <v>1320</v>
      </c>
      <c r="Y353" s="56" t="s">
        <v>79</v>
      </c>
      <c r="Z353" s="56" t="s">
        <v>15</v>
      </c>
      <c r="AA353" s="2">
        <v>0</v>
      </c>
      <c r="AB353" s="2">
        <v>0</v>
      </c>
      <c r="AC353" s="2">
        <v>0</v>
      </c>
      <c r="AD353" s="2">
        <v>0</v>
      </c>
      <c r="AE353" s="2">
        <v>0</v>
      </c>
      <c r="AF353" s="2">
        <v>19106</v>
      </c>
      <c r="AG353" s="2">
        <v>19536</v>
      </c>
      <c r="AH353" s="2">
        <v>19158</v>
      </c>
      <c r="AI353" s="2">
        <v>19642</v>
      </c>
      <c r="AJ353" s="2">
        <v>17206</v>
      </c>
      <c r="AK353" s="2">
        <v>17283</v>
      </c>
      <c r="AL353" s="2">
        <v>17586</v>
      </c>
      <c r="AM353" s="2">
        <v>17346</v>
      </c>
      <c r="AN353" s="2">
        <v>17741</v>
      </c>
      <c r="AO353" s="2">
        <v>18193</v>
      </c>
      <c r="AP353" s="2">
        <v>18444</v>
      </c>
      <c r="AQ353" s="2">
        <v>17941</v>
      </c>
    </row>
    <row r="354" spans="1:43">
      <c r="A354" s="56" t="s">
        <v>1321</v>
      </c>
      <c r="B354" s="56" t="s">
        <v>413</v>
      </c>
      <c r="C354" s="56" t="s">
        <v>15</v>
      </c>
      <c r="D354" s="2">
        <v>0</v>
      </c>
      <c r="E354" s="2">
        <v>0</v>
      </c>
      <c r="F354" s="2">
        <v>0</v>
      </c>
      <c r="G354" s="2">
        <v>0</v>
      </c>
      <c r="H354" s="2">
        <v>0</v>
      </c>
      <c r="I354" s="2">
        <v>13</v>
      </c>
      <c r="J354" s="2">
        <v>20</v>
      </c>
      <c r="K354" s="2">
        <v>12</v>
      </c>
      <c r="L354" s="2">
        <v>17</v>
      </c>
      <c r="M354" s="2">
        <v>18</v>
      </c>
      <c r="N354" s="2">
        <v>22</v>
      </c>
      <c r="O354" s="2">
        <v>24</v>
      </c>
      <c r="P354" s="2">
        <v>22</v>
      </c>
      <c r="Q354" s="2">
        <v>31</v>
      </c>
      <c r="R354" s="2">
        <v>31</v>
      </c>
      <c r="S354" s="2">
        <v>31</v>
      </c>
      <c r="T354" s="2">
        <v>41</v>
      </c>
      <c r="X354" s="56" t="s">
        <v>1321</v>
      </c>
      <c r="Y354" s="56" t="s">
        <v>413</v>
      </c>
      <c r="Z354" s="56" t="s">
        <v>15</v>
      </c>
      <c r="AA354" s="2">
        <v>0</v>
      </c>
      <c r="AB354" s="2">
        <v>0</v>
      </c>
      <c r="AC354" s="2">
        <v>0</v>
      </c>
      <c r="AD354" s="2">
        <v>0</v>
      </c>
      <c r="AE354" s="2">
        <v>0</v>
      </c>
      <c r="AF354" s="2">
        <v>1353</v>
      </c>
      <c r="AG354" s="2">
        <v>1432</v>
      </c>
      <c r="AH354" s="2">
        <v>1477</v>
      </c>
      <c r="AI354" s="2">
        <v>1571</v>
      </c>
      <c r="AJ354" s="2">
        <v>1518</v>
      </c>
      <c r="AK354" s="2">
        <v>1825</v>
      </c>
      <c r="AL354" s="2">
        <v>1900</v>
      </c>
      <c r="AM354" s="2">
        <v>1951</v>
      </c>
      <c r="AN354" s="2">
        <v>2094</v>
      </c>
      <c r="AO354" s="2">
        <v>2226</v>
      </c>
      <c r="AP354" s="2">
        <v>2281</v>
      </c>
      <c r="AQ354" s="2">
        <v>2334</v>
      </c>
    </row>
    <row r="355" spans="1:43">
      <c r="A355" s="56" t="s">
        <v>1322</v>
      </c>
      <c r="B355" s="56" t="s">
        <v>238</v>
      </c>
      <c r="C355" s="56" t="s">
        <v>15</v>
      </c>
      <c r="D355" s="2">
        <v>0</v>
      </c>
      <c r="E355" s="2">
        <v>0</v>
      </c>
      <c r="F355" s="2">
        <v>0</v>
      </c>
      <c r="G355" s="2">
        <v>0</v>
      </c>
      <c r="H355" s="2">
        <v>0</v>
      </c>
      <c r="I355" s="2">
        <v>0</v>
      </c>
      <c r="J355" s="2">
        <v>0</v>
      </c>
      <c r="K355" s="2">
        <v>0</v>
      </c>
      <c r="L355" s="2">
        <v>0</v>
      </c>
      <c r="M355" s="2">
        <v>199</v>
      </c>
      <c r="N355" s="2">
        <v>188</v>
      </c>
      <c r="O355" s="2">
        <v>94</v>
      </c>
      <c r="P355" s="2">
        <v>93</v>
      </c>
      <c r="Q355" s="2">
        <v>94</v>
      </c>
      <c r="R355" s="2">
        <v>93</v>
      </c>
      <c r="S355" s="2">
        <v>105</v>
      </c>
      <c r="T355" s="2">
        <v>99</v>
      </c>
      <c r="X355" s="56" t="s">
        <v>1322</v>
      </c>
      <c r="Y355" s="56" t="s">
        <v>238</v>
      </c>
      <c r="Z355" s="56" t="s">
        <v>15</v>
      </c>
      <c r="AA355" s="2">
        <v>0</v>
      </c>
      <c r="AB355" s="2">
        <v>0</v>
      </c>
      <c r="AC355" s="2">
        <v>0</v>
      </c>
      <c r="AD355" s="2">
        <v>0</v>
      </c>
      <c r="AE355" s="2">
        <v>0</v>
      </c>
      <c r="AF355" s="2">
        <v>0</v>
      </c>
      <c r="AG355" s="2">
        <v>0</v>
      </c>
      <c r="AH355" s="2">
        <v>0</v>
      </c>
      <c r="AI355" s="2">
        <v>11</v>
      </c>
      <c r="AJ355" s="2">
        <v>3371</v>
      </c>
      <c r="AK355" s="2">
        <v>3473</v>
      </c>
      <c r="AL355" s="2">
        <v>3543</v>
      </c>
      <c r="AM355" s="2">
        <v>3724</v>
      </c>
      <c r="AN355" s="2">
        <v>3886</v>
      </c>
      <c r="AO355" s="2">
        <v>4262</v>
      </c>
      <c r="AP355" s="2">
        <v>4430</v>
      </c>
      <c r="AQ355" s="2">
        <v>4486</v>
      </c>
    </row>
    <row r="356" spans="1:43">
      <c r="A356" s="56" t="s">
        <v>1323</v>
      </c>
      <c r="B356" s="56" t="s">
        <v>291</v>
      </c>
      <c r="C356" s="56" t="s">
        <v>15</v>
      </c>
      <c r="D356" s="2">
        <v>66</v>
      </c>
      <c r="E356" s="2">
        <v>65</v>
      </c>
      <c r="F356" s="2">
        <v>66</v>
      </c>
      <c r="G356" s="2">
        <v>65</v>
      </c>
      <c r="H356" s="2">
        <v>71</v>
      </c>
      <c r="I356" s="2">
        <v>77</v>
      </c>
      <c r="J356" s="2">
        <v>80</v>
      </c>
      <c r="K356" s="2">
        <v>94</v>
      </c>
      <c r="L356" s="2">
        <v>84</v>
      </c>
      <c r="M356" s="2">
        <v>64</v>
      </c>
      <c r="N356" s="2">
        <v>60</v>
      </c>
      <c r="O356" s="2">
        <v>62</v>
      </c>
      <c r="P356" s="2">
        <v>67</v>
      </c>
      <c r="Q356" s="2">
        <v>72</v>
      </c>
      <c r="R356" s="2">
        <v>74</v>
      </c>
      <c r="S356" s="2">
        <v>61</v>
      </c>
      <c r="T356" s="2">
        <v>67</v>
      </c>
      <c r="X356" s="56" t="s">
        <v>1323</v>
      </c>
      <c r="Y356" s="56" t="s">
        <v>291</v>
      </c>
      <c r="Z356" s="56" t="s">
        <v>15</v>
      </c>
      <c r="AA356" s="2">
        <v>954</v>
      </c>
      <c r="AB356" s="2">
        <v>950</v>
      </c>
      <c r="AC356" s="2">
        <v>1002</v>
      </c>
      <c r="AD356" s="2">
        <v>1195</v>
      </c>
      <c r="AE356" s="2">
        <v>1167</v>
      </c>
      <c r="AF356" s="2">
        <v>1521</v>
      </c>
      <c r="AG356" s="2">
        <v>1817</v>
      </c>
      <c r="AH356" s="2">
        <v>1931</v>
      </c>
      <c r="AI356" s="2">
        <v>1890</v>
      </c>
      <c r="AJ356" s="2">
        <v>2120</v>
      </c>
      <c r="AK356" s="2">
        <v>2632</v>
      </c>
      <c r="AL356" s="2">
        <v>2255</v>
      </c>
      <c r="AM356" s="2">
        <v>2224</v>
      </c>
      <c r="AN356" s="2">
        <v>2373</v>
      </c>
      <c r="AO356" s="2">
        <v>2511</v>
      </c>
      <c r="AP356" s="2">
        <v>2689</v>
      </c>
      <c r="AQ356" s="2">
        <v>2784</v>
      </c>
    </row>
    <row r="357" spans="1:43">
      <c r="A357" s="56" t="s">
        <v>1324</v>
      </c>
      <c r="B357" s="56" t="s">
        <v>937</v>
      </c>
      <c r="C357" s="56" t="s">
        <v>15</v>
      </c>
      <c r="D357" s="2">
        <v>0</v>
      </c>
      <c r="E357" s="2">
        <v>0</v>
      </c>
      <c r="F357" s="2">
        <v>0</v>
      </c>
      <c r="G357" s="2">
        <v>0</v>
      </c>
      <c r="H357" s="2">
        <v>0</v>
      </c>
      <c r="I357" s="2">
        <v>0</v>
      </c>
      <c r="J357" s="2">
        <v>0</v>
      </c>
      <c r="K357" s="2">
        <v>0</v>
      </c>
      <c r="L357" s="2">
        <v>0</v>
      </c>
      <c r="M357" s="2">
        <v>0</v>
      </c>
      <c r="N357" s="2">
        <v>0</v>
      </c>
      <c r="O357" s="2">
        <v>0</v>
      </c>
      <c r="P357" s="2">
        <v>0</v>
      </c>
      <c r="Q357" s="2">
        <v>0</v>
      </c>
      <c r="R357" s="2">
        <v>3</v>
      </c>
      <c r="S357" s="2">
        <v>3</v>
      </c>
      <c r="T357" s="2">
        <v>0</v>
      </c>
      <c r="X357" s="56" t="s">
        <v>1324</v>
      </c>
      <c r="Y357" s="56" t="s">
        <v>937</v>
      </c>
      <c r="Z357" s="56" t="s">
        <v>15</v>
      </c>
      <c r="AA357" s="2">
        <v>9</v>
      </c>
      <c r="AB357" s="2">
        <v>6</v>
      </c>
      <c r="AC357" s="2">
        <v>6</v>
      </c>
      <c r="AD357" s="2">
        <v>6</v>
      </c>
      <c r="AE357" s="2">
        <v>6</v>
      </c>
      <c r="AF357" s="2">
        <v>6</v>
      </c>
      <c r="AG357" s="2">
        <v>3</v>
      </c>
      <c r="AH357" s="2">
        <v>6</v>
      </c>
      <c r="AI357" s="2">
        <v>3</v>
      </c>
      <c r="AJ357" s="2">
        <v>0</v>
      </c>
      <c r="AK357" s="2">
        <v>0</v>
      </c>
      <c r="AL357" s="2">
        <v>9</v>
      </c>
      <c r="AM357" s="2">
        <v>6</v>
      </c>
      <c r="AN357" s="2">
        <v>27</v>
      </c>
      <c r="AO357" s="2">
        <v>27</v>
      </c>
      <c r="AP357" s="2">
        <v>13</v>
      </c>
      <c r="AQ357" s="2">
        <v>11</v>
      </c>
    </row>
    <row r="358" spans="1:43">
      <c r="A358" s="56" t="s">
        <v>1325</v>
      </c>
      <c r="B358" s="56" t="s">
        <v>195</v>
      </c>
      <c r="C358" s="56" t="s">
        <v>15</v>
      </c>
      <c r="D358" s="2">
        <v>270</v>
      </c>
      <c r="E358" s="2">
        <v>269</v>
      </c>
      <c r="F358" s="2">
        <v>236</v>
      </c>
      <c r="G358" s="2">
        <v>218</v>
      </c>
      <c r="H358" s="2">
        <v>264</v>
      </c>
      <c r="I358" s="2">
        <v>299</v>
      </c>
      <c r="J358" s="2">
        <v>316</v>
      </c>
      <c r="K358" s="2">
        <v>282</v>
      </c>
      <c r="L358" s="2">
        <v>302</v>
      </c>
      <c r="M358" s="2">
        <v>322</v>
      </c>
      <c r="N358" s="2">
        <v>327</v>
      </c>
      <c r="O358" s="2">
        <v>334</v>
      </c>
      <c r="P358" s="2">
        <v>343</v>
      </c>
      <c r="Q358" s="2">
        <v>330</v>
      </c>
      <c r="R358" s="2">
        <v>346</v>
      </c>
      <c r="S358" s="2">
        <v>331</v>
      </c>
      <c r="T358" s="2">
        <v>276</v>
      </c>
      <c r="X358" s="56" t="s">
        <v>1325</v>
      </c>
      <c r="Y358" s="56" t="s">
        <v>195</v>
      </c>
      <c r="Z358" s="56" t="s">
        <v>15</v>
      </c>
      <c r="AA358" s="2">
        <v>7169</v>
      </c>
      <c r="AB358" s="2">
        <v>6965</v>
      </c>
      <c r="AC358" s="2">
        <v>6824</v>
      </c>
      <c r="AD358" s="2">
        <v>7008</v>
      </c>
      <c r="AE358" s="2">
        <v>7380</v>
      </c>
      <c r="AF358" s="2">
        <v>7819</v>
      </c>
      <c r="AG358" s="2">
        <v>8201</v>
      </c>
      <c r="AH358" s="2">
        <v>8310</v>
      </c>
      <c r="AI358" s="2">
        <v>8482</v>
      </c>
      <c r="AJ358" s="2">
        <v>9023</v>
      </c>
      <c r="AK358" s="2">
        <v>9107</v>
      </c>
      <c r="AL358" s="2">
        <v>9318</v>
      </c>
      <c r="AM358" s="2">
        <v>9601</v>
      </c>
      <c r="AN358" s="2">
        <v>10032</v>
      </c>
      <c r="AO358" s="2">
        <v>10020</v>
      </c>
      <c r="AP358" s="2">
        <v>10178</v>
      </c>
      <c r="AQ358" s="2">
        <v>9748</v>
      </c>
    </row>
    <row r="359" spans="1:43">
      <c r="A359" s="56" t="s">
        <v>1326</v>
      </c>
      <c r="B359" s="56" t="s">
        <v>208</v>
      </c>
      <c r="C359" s="56" t="s">
        <v>15</v>
      </c>
      <c r="D359" s="2">
        <v>56</v>
      </c>
      <c r="E359" s="2">
        <v>44</v>
      </c>
      <c r="F359" s="2">
        <v>39</v>
      </c>
      <c r="G359" s="2">
        <v>36</v>
      </c>
      <c r="H359" s="2">
        <v>39</v>
      </c>
      <c r="I359" s="2">
        <v>40</v>
      </c>
      <c r="J359" s="2">
        <v>25</v>
      </c>
      <c r="K359" s="2">
        <v>22</v>
      </c>
      <c r="L359" s="2">
        <v>26</v>
      </c>
      <c r="M359" s="2">
        <v>31</v>
      </c>
      <c r="N359" s="2">
        <v>33</v>
      </c>
      <c r="O359" s="2">
        <v>31</v>
      </c>
      <c r="P359" s="2">
        <v>29</v>
      </c>
      <c r="Q359" s="2">
        <v>28</v>
      </c>
      <c r="R359" s="2">
        <v>30</v>
      </c>
      <c r="S359" s="2">
        <v>23</v>
      </c>
      <c r="T359" s="2">
        <v>23</v>
      </c>
      <c r="X359" s="56" t="s">
        <v>1326</v>
      </c>
      <c r="Y359" s="56" t="s">
        <v>208</v>
      </c>
      <c r="Z359" s="56" t="s">
        <v>15</v>
      </c>
      <c r="AA359" s="2">
        <v>1850</v>
      </c>
      <c r="AB359" s="2">
        <v>1803</v>
      </c>
      <c r="AC359" s="2">
        <v>1733</v>
      </c>
      <c r="AD359" s="2">
        <v>1775</v>
      </c>
      <c r="AE359" s="2">
        <v>1781</v>
      </c>
      <c r="AF359" s="2">
        <v>1991</v>
      </c>
      <c r="AG359" s="2">
        <v>1939</v>
      </c>
      <c r="AH359" s="2">
        <v>1833</v>
      </c>
      <c r="AI359" s="2">
        <v>1796</v>
      </c>
      <c r="AJ359" s="2">
        <v>2032</v>
      </c>
      <c r="AK359" s="2">
        <v>2120</v>
      </c>
      <c r="AL359" s="2">
        <v>2244</v>
      </c>
      <c r="AM359" s="2">
        <v>2216</v>
      </c>
      <c r="AN359" s="2">
        <v>2239</v>
      </c>
      <c r="AO359" s="2">
        <v>2317</v>
      </c>
      <c r="AP359" s="2">
        <v>2276</v>
      </c>
      <c r="AQ359" s="2">
        <v>2247</v>
      </c>
    </row>
    <row r="360" spans="1:43">
      <c r="A360" s="56" t="s">
        <v>1327</v>
      </c>
      <c r="B360" s="56" t="s">
        <v>219</v>
      </c>
      <c r="C360" s="56" t="s">
        <v>15</v>
      </c>
      <c r="D360" s="2">
        <v>255</v>
      </c>
      <c r="E360" s="2">
        <v>262</v>
      </c>
      <c r="F360" s="2">
        <v>254</v>
      </c>
      <c r="G360" s="2">
        <v>247</v>
      </c>
      <c r="H360" s="2">
        <v>220</v>
      </c>
      <c r="I360" s="2">
        <v>237</v>
      </c>
      <c r="J360" s="2">
        <v>222</v>
      </c>
      <c r="K360" s="2">
        <v>224</v>
      </c>
      <c r="L360" s="2">
        <v>243</v>
      </c>
      <c r="M360" s="2">
        <v>236</v>
      </c>
      <c r="N360" s="2">
        <v>250</v>
      </c>
      <c r="O360" s="2">
        <v>260</v>
      </c>
      <c r="P360" s="2">
        <v>263</v>
      </c>
      <c r="Q360" s="2">
        <v>257</v>
      </c>
      <c r="R360" s="2">
        <v>268</v>
      </c>
      <c r="S360" s="2">
        <v>250</v>
      </c>
      <c r="T360" s="2">
        <v>243</v>
      </c>
      <c r="X360" s="56" t="s">
        <v>1327</v>
      </c>
      <c r="Y360" s="56" t="s">
        <v>219</v>
      </c>
      <c r="Z360" s="56" t="s">
        <v>15</v>
      </c>
      <c r="AA360" s="2">
        <v>7196</v>
      </c>
      <c r="AB360" s="2">
        <v>6946</v>
      </c>
      <c r="AC360" s="2">
        <v>6886</v>
      </c>
      <c r="AD360" s="2">
        <v>7128</v>
      </c>
      <c r="AE360" s="2">
        <v>7204</v>
      </c>
      <c r="AF360" s="2">
        <v>7231</v>
      </c>
      <c r="AG360" s="2">
        <v>7558</v>
      </c>
      <c r="AH360" s="2">
        <v>6949</v>
      </c>
      <c r="AI360" s="2">
        <v>7141</v>
      </c>
      <c r="AJ360" s="2">
        <v>7334</v>
      </c>
      <c r="AK360" s="2">
        <v>7566</v>
      </c>
      <c r="AL360" s="2">
        <v>7653</v>
      </c>
      <c r="AM360" s="2">
        <v>7786</v>
      </c>
      <c r="AN360" s="2">
        <v>8222</v>
      </c>
      <c r="AO360" s="2">
        <v>8156</v>
      </c>
      <c r="AP360" s="2">
        <v>8231</v>
      </c>
      <c r="AQ360" s="2">
        <v>8068</v>
      </c>
    </row>
    <row r="361" spans="1:43">
      <c r="A361" s="56" t="s">
        <v>1328</v>
      </c>
      <c r="B361" s="56" t="s">
        <v>457</v>
      </c>
      <c r="C361" s="56" t="s">
        <v>15</v>
      </c>
      <c r="D361" s="2">
        <v>52</v>
      </c>
      <c r="E361" s="2">
        <v>58</v>
      </c>
      <c r="F361" s="2">
        <v>55</v>
      </c>
      <c r="G361" s="2">
        <v>60</v>
      </c>
      <c r="H361" s="2">
        <v>64</v>
      </c>
      <c r="I361" s="2">
        <v>58</v>
      </c>
      <c r="J361" s="2">
        <v>53</v>
      </c>
      <c r="K361" s="2">
        <v>46</v>
      </c>
      <c r="L361" s="2">
        <v>45</v>
      </c>
      <c r="M361" s="2">
        <v>48</v>
      </c>
      <c r="N361" s="2">
        <v>43</v>
      </c>
      <c r="O361" s="2">
        <v>24</v>
      </c>
      <c r="P361" s="2">
        <v>30</v>
      </c>
      <c r="Q361" s="2">
        <v>29</v>
      </c>
      <c r="R361" s="2">
        <v>24</v>
      </c>
      <c r="S361" s="2">
        <v>26</v>
      </c>
      <c r="T361" s="2">
        <v>18</v>
      </c>
      <c r="X361" s="56" t="s">
        <v>1328</v>
      </c>
      <c r="Y361" s="56" t="s">
        <v>457</v>
      </c>
      <c r="Z361" s="56" t="s">
        <v>15</v>
      </c>
      <c r="AA361" s="2">
        <v>1256</v>
      </c>
      <c r="AB361" s="2">
        <v>1266</v>
      </c>
      <c r="AC361" s="2">
        <v>1218</v>
      </c>
      <c r="AD361" s="2">
        <v>1169</v>
      </c>
      <c r="AE361" s="2">
        <v>1147</v>
      </c>
      <c r="AF361" s="2">
        <v>1150</v>
      </c>
      <c r="AG361" s="2">
        <v>1190</v>
      </c>
      <c r="AH361" s="2">
        <v>1070</v>
      </c>
      <c r="AI361" s="2">
        <v>1081</v>
      </c>
      <c r="AJ361" s="2">
        <v>1021</v>
      </c>
      <c r="AK361" s="2">
        <v>978</v>
      </c>
      <c r="AL361" s="2">
        <v>966</v>
      </c>
      <c r="AM361" s="2">
        <v>959</v>
      </c>
      <c r="AN361" s="2">
        <v>950</v>
      </c>
      <c r="AO361" s="2">
        <v>955</v>
      </c>
      <c r="AP361" s="2">
        <v>956</v>
      </c>
      <c r="AQ361" s="2">
        <v>908</v>
      </c>
    </row>
    <row r="362" spans="1:43">
      <c r="A362" s="56" t="s">
        <v>1329</v>
      </c>
      <c r="B362" s="56" t="s">
        <v>414</v>
      </c>
      <c r="C362" s="56" t="s">
        <v>15</v>
      </c>
      <c r="D362" s="2">
        <v>12</v>
      </c>
      <c r="E362" s="2">
        <v>17</v>
      </c>
      <c r="F362" s="2">
        <v>15</v>
      </c>
      <c r="G362" s="2">
        <v>13</v>
      </c>
      <c r="H362" s="2">
        <v>14</v>
      </c>
      <c r="I362" s="2">
        <v>15</v>
      </c>
      <c r="J362" s="2">
        <v>15</v>
      </c>
      <c r="K362" s="2">
        <v>3</v>
      </c>
      <c r="L362" s="2">
        <v>3</v>
      </c>
      <c r="M362" s="2">
        <v>3</v>
      </c>
      <c r="N362" s="2">
        <v>0</v>
      </c>
      <c r="O362" s="2">
        <v>0</v>
      </c>
      <c r="P362" s="2">
        <v>3</v>
      </c>
      <c r="Q362" s="2">
        <v>0</v>
      </c>
      <c r="R362" s="2">
        <v>0</v>
      </c>
      <c r="S362" s="2">
        <v>0</v>
      </c>
      <c r="T362" s="2">
        <v>0</v>
      </c>
      <c r="X362" s="56" t="s">
        <v>1329</v>
      </c>
      <c r="Y362" s="56" t="s">
        <v>414</v>
      </c>
      <c r="Z362" s="56" t="s">
        <v>15</v>
      </c>
      <c r="AA362" s="2">
        <v>576</v>
      </c>
      <c r="AB362" s="2">
        <v>661</v>
      </c>
      <c r="AC362" s="2">
        <v>670</v>
      </c>
      <c r="AD362" s="2">
        <v>533</v>
      </c>
      <c r="AE362" s="2">
        <v>552</v>
      </c>
      <c r="AF362" s="2">
        <v>526</v>
      </c>
      <c r="AG362" s="2">
        <v>555</v>
      </c>
      <c r="AH362" s="2">
        <v>452</v>
      </c>
      <c r="AI362" s="2">
        <v>455</v>
      </c>
      <c r="AJ362" s="2">
        <v>447</v>
      </c>
      <c r="AK362" s="2">
        <v>459</v>
      </c>
      <c r="AL362" s="2">
        <v>547</v>
      </c>
      <c r="AM362" s="2">
        <v>519</v>
      </c>
      <c r="AN362" s="2">
        <v>626</v>
      </c>
      <c r="AO362" s="2">
        <v>542</v>
      </c>
      <c r="AP362" s="2">
        <v>460</v>
      </c>
      <c r="AQ362" s="2">
        <v>538</v>
      </c>
    </row>
    <row r="363" spans="1:43">
      <c r="A363" s="56" t="s">
        <v>1330</v>
      </c>
      <c r="B363" s="56" t="s">
        <v>234</v>
      </c>
      <c r="C363" s="56" t="s">
        <v>15</v>
      </c>
      <c r="D363" s="2">
        <v>73</v>
      </c>
      <c r="E363" s="2">
        <v>69</v>
      </c>
      <c r="F363" s="2">
        <v>69</v>
      </c>
      <c r="G363" s="2">
        <v>76</v>
      </c>
      <c r="H363" s="2">
        <v>77</v>
      </c>
      <c r="I363" s="2">
        <v>79</v>
      </c>
      <c r="J363" s="2">
        <v>180</v>
      </c>
      <c r="K363" s="2">
        <v>150</v>
      </c>
      <c r="L363" s="2">
        <v>166</v>
      </c>
      <c r="M363" s="2">
        <v>49</v>
      </c>
      <c r="N363" s="2">
        <v>57</v>
      </c>
      <c r="O363" s="2">
        <v>60</v>
      </c>
      <c r="P363" s="2">
        <v>60</v>
      </c>
      <c r="Q363" s="2">
        <v>62</v>
      </c>
      <c r="R363" s="2">
        <v>73</v>
      </c>
      <c r="S363" s="2">
        <v>77</v>
      </c>
      <c r="T363" s="2">
        <v>76</v>
      </c>
      <c r="X363" s="56" t="s">
        <v>1330</v>
      </c>
      <c r="Y363" s="56" t="s">
        <v>234</v>
      </c>
      <c r="Z363" s="56" t="s">
        <v>15</v>
      </c>
      <c r="AA363" s="2">
        <v>2681</v>
      </c>
      <c r="AB363" s="2">
        <v>2662</v>
      </c>
      <c r="AC363" s="2">
        <v>2593</v>
      </c>
      <c r="AD363" s="2">
        <v>2734</v>
      </c>
      <c r="AE363" s="2">
        <v>2738</v>
      </c>
      <c r="AF363" s="2">
        <v>2830</v>
      </c>
      <c r="AG363" s="2">
        <v>3029</v>
      </c>
      <c r="AH363" s="2">
        <v>3052</v>
      </c>
      <c r="AI363" s="2">
        <v>3038</v>
      </c>
      <c r="AJ363" s="2">
        <v>2773</v>
      </c>
      <c r="AK363" s="2">
        <v>2856</v>
      </c>
      <c r="AL363" s="2">
        <v>2922</v>
      </c>
      <c r="AM363" s="2">
        <v>2922</v>
      </c>
      <c r="AN363" s="2">
        <v>2999</v>
      </c>
      <c r="AO363" s="2">
        <v>3047</v>
      </c>
      <c r="AP363" s="2">
        <v>3040</v>
      </c>
      <c r="AQ363" s="2">
        <v>3013</v>
      </c>
    </row>
    <row r="364" spans="1:43">
      <c r="A364" s="56" t="s">
        <v>1331</v>
      </c>
      <c r="B364" s="56" t="s">
        <v>295</v>
      </c>
      <c r="C364" s="56" t="s">
        <v>15</v>
      </c>
      <c r="D364" s="2">
        <v>75</v>
      </c>
      <c r="E364" s="2">
        <v>71</v>
      </c>
      <c r="F364" s="2">
        <v>67</v>
      </c>
      <c r="G364" s="2">
        <v>75</v>
      </c>
      <c r="H364" s="2">
        <v>65</v>
      </c>
      <c r="I364" s="2">
        <v>62</v>
      </c>
      <c r="J364" s="2">
        <v>59</v>
      </c>
      <c r="K364" s="2">
        <v>38</v>
      </c>
      <c r="L364" s="2">
        <v>36</v>
      </c>
      <c r="M364" s="2">
        <v>48</v>
      </c>
      <c r="N364" s="2">
        <v>49</v>
      </c>
      <c r="O364" s="2">
        <v>51</v>
      </c>
      <c r="P364" s="2">
        <v>50</v>
      </c>
      <c r="Q364" s="2">
        <v>47</v>
      </c>
      <c r="R364" s="2">
        <v>59</v>
      </c>
      <c r="S364" s="2">
        <v>61</v>
      </c>
      <c r="T364" s="2">
        <v>42</v>
      </c>
      <c r="X364" s="56" t="s">
        <v>1331</v>
      </c>
      <c r="Y364" s="56" t="s">
        <v>295</v>
      </c>
      <c r="Z364" s="56" t="s">
        <v>15</v>
      </c>
      <c r="AA364" s="2">
        <v>1597</v>
      </c>
      <c r="AB364" s="2">
        <v>1556</v>
      </c>
      <c r="AC364" s="2">
        <v>1551</v>
      </c>
      <c r="AD364" s="2">
        <v>1665</v>
      </c>
      <c r="AE364" s="2">
        <v>1662</v>
      </c>
      <c r="AF364" s="2">
        <v>1678</v>
      </c>
      <c r="AG364" s="2">
        <v>1671</v>
      </c>
      <c r="AH364" s="2">
        <v>1648</v>
      </c>
      <c r="AI364" s="2">
        <v>1632</v>
      </c>
      <c r="AJ364" s="2">
        <v>1738</v>
      </c>
      <c r="AK364" s="2">
        <v>1796</v>
      </c>
      <c r="AL364" s="2">
        <v>1906</v>
      </c>
      <c r="AM364" s="2">
        <v>1832</v>
      </c>
      <c r="AN364" s="2">
        <v>1985</v>
      </c>
      <c r="AO364" s="2">
        <v>2006</v>
      </c>
      <c r="AP364" s="2">
        <v>2034</v>
      </c>
      <c r="AQ364" s="2">
        <v>1926</v>
      </c>
    </row>
    <row r="365" spans="1:43">
      <c r="A365" s="56" t="s">
        <v>1332</v>
      </c>
      <c r="B365" s="56" t="s">
        <v>53</v>
      </c>
      <c r="C365" s="56" t="s">
        <v>15</v>
      </c>
      <c r="D365" s="2">
        <v>500</v>
      </c>
      <c r="E365" s="2">
        <v>456</v>
      </c>
      <c r="F365" s="2">
        <v>452</v>
      </c>
      <c r="G365" s="2">
        <v>453</v>
      </c>
      <c r="H365" s="2">
        <v>482</v>
      </c>
      <c r="I365" s="2">
        <v>451</v>
      </c>
      <c r="J365" s="2">
        <v>431</v>
      </c>
      <c r="K365" s="2">
        <v>511</v>
      </c>
      <c r="L365" s="2">
        <v>581</v>
      </c>
      <c r="M365" s="2">
        <v>617</v>
      </c>
      <c r="N365" s="2">
        <v>615</v>
      </c>
      <c r="O365" s="2">
        <v>599</v>
      </c>
      <c r="P365" s="2">
        <v>654</v>
      </c>
      <c r="Q365" s="2">
        <v>713</v>
      </c>
      <c r="R365" s="2">
        <v>729</v>
      </c>
      <c r="S365" s="2">
        <v>722</v>
      </c>
      <c r="T365" s="2">
        <v>724</v>
      </c>
      <c r="X365" s="56" t="s">
        <v>1332</v>
      </c>
      <c r="Y365" s="56" t="s">
        <v>53</v>
      </c>
      <c r="Z365" s="56" t="s">
        <v>15</v>
      </c>
      <c r="AA365" s="2">
        <v>14533</v>
      </c>
      <c r="AB365" s="2">
        <v>14038</v>
      </c>
      <c r="AC365" s="2">
        <v>14054</v>
      </c>
      <c r="AD365" s="2">
        <v>15288</v>
      </c>
      <c r="AE365" s="2">
        <v>15562</v>
      </c>
      <c r="AF365" s="2">
        <v>16314</v>
      </c>
      <c r="AG365" s="2">
        <v>16573</v>
      </c>
      <c r="AH365" s="2">
        <v>15561</v>
      </c>
      <c r="AI365" s="2">
        <v>16258</v>
      </c>
      <c r="AJ365" s="2">
        <v>17394</v>
      </c>
      <c r="AK365" s="2">
        <v>18017</v>
      </c>
      <c r="AL365" s="2">
        <v>18839</v>
      </c>
      <c r="AM365" s="2">
        <v>18978</v>
      </c>
      <c r="AN365" s="2">
        <v>19728</v>
      </c>
      <c r="AO365" s="2">
        <v>20431</v>
      </c>
      <c r="AP365" s="2">
        <v>20427</v>
      </c>
      <c r="AQ365" s="2">
        <v>20262</v>
      </c>
    </row>
    <row r="366" spans="1:43">
      <c r="A366" s="56" t="s">
        <v>1333</v>
      </c>
      <c r="B366" s="56" t="s">
        <v>520</v>
      </c>
      <c r="C366" s="56" t="s">
        <v>732</v>
      </c>
      <c r="D366" s="2">
        <v>7</v>
      </c>
      <c r="E366" s="2">
        <v>7</v>
      </c>
      <c r="F366" s="2">
        <v>4</v>
      </c>
      <c r="G366" s="2">
        <v>4</v>
      </c>
      <c r="H366" s="2">
        <v>9</v>
      </c>
      <c r="I366" s="2">
        <v>10</v>
      </c>
      <c r="J366" s="2">
        <v>11</v>
      </c>
      <c r="K366" s="2">
        <v>14</v>
      </c>
      <c r="L366" s="2">
        <v>3</v>
      </c>
      <c r="M366" s="2">
        <v>3</v>
      </c>
      <c r="N366" s="2">
        <v>3</v>
      </c>
      <c r="O366" s="2">
        <v>6</v>
      </c>
      <c r="P366" s="2">
        <v>0</v>
      </c>
      <c r="Q366" s="2">
        <v>0</v>
      </c>
      <c r="R366" s="2">
        <v>0</v>
      </c>
      <c r="S366" s="2">
        <v>0</v>
      </c>
      <c r="T366" s="2">
        <v>0</v>
      </c>
      <c r="X366" s="56" t="s">
        <v>1333</v>
      </c>
      <c r="Y366" s="56" t="s">
        <v>520</v>
      </c>
      <c r="Z366" s="56" t="s">
        <v>732</v>
      </c>
      <c r="AA366" s="2">
        <v>1238</v>
      </c>
      <c r="AB366" s="2">
        <v>1052</v>
      </c>
      <c r="AC366" s="2">
        <v>1101</v>
      </c>
      <c r="AD366" s="2">
        <v>1200</v>
      </c>
      <c r="AE366" s="2">
        <v>1300</v>
      </c>
      <c r="AF366" s="2">
        <v>1332</v>
      </c>
      <c r="AG366" s="2">
        <v>1225</v>
      </c>
      <c r="AH366" s="2">
        <v>1115</v>
      </c>
      <c r="AI366" s="2">
        <v>1180</v>
      </c>
      <c r="AJ366" s="2">
        <v>1318</v>
      </c>
      <c r="AK366" s="2">
        <v>1379</v>
      </c>
      <c r="AL366" s="2">
        <v>1361</v>
      </c>
      <c r="AM366" s="2">
        <v>1338</v>
      </c>
      <c r="AN366" s="2">
        <v>1416</v>
      </c>
      <c r="AO366" s="2">
        <v>1544</v>
      </c>
      <c r="AP366" s="2">
        <v>1511</v>
      </c>
      <c r="AQ366" s="2">
        <v>1396</v>
      </c>
    </row>
    <row r="367" spans="1:43">
      <c r="A367" s="56" t="s">
        <v>1334</v>
      </c>
      <c r="B367" s="56" t="s">
        <v>146</v>
      </c>
      <c r="C367" s="56" t="s">
        <v>732</v>
      </c>
      <c r="D367" s="2">
        <v>480</v>
      </c>
      <c r="E367" s="2">
        <v>473</v>
      </c>
      <c r="F367" s="2">
        <v>497</v>
      </c>
      <c r="G367" s="2">
        <v>515</v>
      </c>
      <c r="H367" s="2">
        <v>512</v>
      </c>
      <c r="I367" s="2">
        <v>515</v>
      </c>
      <c r="J367" s="2">
        <v>516</v>
      </c>
      <c r="K367" s="2">
        <v>555</v>
      </c>
      <c r="L367" s="2">
        <v>610</v>
      </c>
      <c r="M367" s="2">
        <v>606</v>
      </c>
      <c r="N367" s="2">
        <v>645</v>
      </c>
      <c r="O367" s="2">
        <v>626</v>
      </c>
      <c r="P367" s="2">
        <v>648</v>
      </c>
      <c r="Q367" s="2">
        <v>785</v>
      </c>
      <c r="R367" s="2">
        <v>773</v>
      </c>
      <c r="S367" s="2">
        <v>806</v>
      </c>
      <c r="T367" s="2">
        <v>767</v>
      </c>
      <c r="X367" s="56" t="s">
        <v>1334</v>
      </c>
      <c r="Y367" s="56" t="s">
        <v>146</v>
      </c>
      <c r="Z367" s="56" t="s">
        <v>732</v>
      </c>
      <c r="AA367" s="2">
        <v>12038</v>
      </c>
      <c r="AB367" s="2">
        <v>11277</v>
      </c>
      <c r="AC367" s="2">
        <v>11429</v>
      </c>
      <c r="AD367" s="2">
        <v>11933</v>
      </c>
      <c r="AE367" s="2">
        <v>12077</v>
      </c>
      <c r="AF367" s="2">
        <v>12118</v>
      </c>
      <c r="AG367" s="2">
        <v>12206</v>
      </c>
      <c r="AH367" s="2">
        <v>12293</v>
      </c>
      <c r="AI367" s="2">
        <v>12800</v>
      </c>
      <c r="AJ367" s="2">
        <v>13183</v>
      </c>
      <c r="AK367" s="2">
        <v>13344</v>
      </c>
      <c r="AL367" s="2">
        <v>13451</v>
      </c>
      <c r="AM367" s="2">
        <v>13009</v>
      </c>
      <c r="AN367" s="2">
        <v>13842</v>
      </c>
      <c r="AO367" s="2">
        <v>14249</v>
      </c>
      <c r="AP367" s="2">
        <v>14493</v>
      </c>
      <c r="AQ367" s="2">
        <v>13984</v>
      </c>
    </row>
    <row r="368" spans="1:43">
      <c r="A368" s="56" t="s">
        <v>1335</v>
      </c>
      <c r="B368" s="56" t="s">
        <v>9</v>
      </c>
      <c r="C368" s="56" t="s">
        <v>732</v>
      </c>
      <c r="D368" s="2">
        <v>0</v>
      </c>
      <c r="E368" s="2">
        <v>0</v>
      </c>
      <c r="F368" s="2">
        <v>3</v>
      </c>
      <c r="G368" s="2">
        <v>3</v>
      </c>
      <c r="H368" s="2">
        <v>15</v>
      </c>
      <c r="I368" s="2">
        <v>8</v>
      </c>
      <c r="J368" s="2">
        <v>6</v>
      </c>
      <c r="K368" s="2">
        <v>8</v>
      </c>
      <c r="L368" s="2">
        <v>11</v>
      </c>
      <c r="M368" s="2">
        <v>9</v>
      </c>
      <c r="N368" s="2">
        <v>17</v>
      </c>
      <c r="O368" s="2">
        <v>16</v>
      </c>
      <c r="P368" s="2">
        <v>18</v>
      </c>
      <c r="Q368" s="2">
        <v>19</v>
      </c>
      <c r="R368" s="2">
        <v>22</v>
      </c>
      <c r="S368" s="2">
        <v>20</v>
      </c>
      <c r="T368" s="2">
        <v>19</v>
      </c>
      <c r="X368" s="56" t="s">
        <v>1335</v>
      </c>
      <c r="Y368" s="56" t="s">
        <v>9</v>
      </c>
      <c r="Z368" s="56" t="s">
        <v>732</v>
      </c>
      <c r="AA368" s="2">
        <v>895</v>
      </c>
      <c r="AB368" s="2">
        <v>1024</v>
      </c>
      <c r="AC368" s="2">
        <v>924</v>
      </c>
      <c r="AD368" s="2">
        <v>793</v>
      </c>
      <c r="AE368" s="2">
        <v>739</v>
      </c>
      <c r="AF368" s="2">
        <v>791</v>
      </c>
      <c r="AG368" s="2">
        <v>798</v>
      </c>
      <c r="AH368" s="2">
        <v>831</v>
      </c>
      <c r="AI368" s="2">
        <v>801</v>
      </c>
      <c r="AJ368" s="2">
        <v>857</v>
      </c>
      <c r="AK368" s="2">
        <v>853</v>
      </c>
      <c r="AL368" s="2">
        <v>895</v>
      </c>
      <c r="AM368" s="2">
        <v>806</v>
      </c>
      <c r="AN368" s="2">
        <v>813</v>
      </c>
      <c r="AO368" s="2">
        <v>845</v>
      </c>
      <c r="AP368" s="2">
        <v>882</v>
      </c>
      <c r="AQ368" s="2">
        <v>842</v>
      </c>
    </row>
    <row r="369" spans="1:43">
      <c r="A369" s="56" t="s">
        <v>1336</v>
      </c>
      <c r="B369" s="56" t="s">
        <v>408</v>
      </c>
      <c r="C369" s="56" t="s">
        <v>732</v>
      </c>
      <c r="D369" s="2">
        <v>54</v>
      </c>
      <c r="E369" s="2">
        <v>39</v>
      </c>
      <c r="F369" s="2">
        <v>44</v>
      </c>
      <c r="G369" s="2">
        <v>51</v>
      </c>
      <c r="H369" s="2">
        <v>52</v>
      </c>
      <c r="I369" s="2">
        <v>55</v>
      </c>
      <c r="J369" s="2">
        <v>49</v>
      </c>
      <c r="K369" s="2">
        <v>59</v>
      </c>
      <c r="L369" s="2">
        <v>55</v>
      </c>
      <c r="M369" s="2">
        <v>39</v>
      </c>
      <c r="N369" s="2">
        <v>32</v>
      </c>
      <c r="O369" s="2">
        <v>26</v>
      </c>
      <c r="P369" s="2">
        <v>26</v>
      </c>
      <c r="Q369" s="2">
        <v>30</v>
      </c>
      <c r="R369" s="2">
        <v>29</v>
      </c>
      <c r="S369" s="2">
        <v>22</v>
      </c>
      <c r="T369" s="2">
        <v>18</v>
      </c>
      <c r="X369" s="56" t="s">
        <v>1336</v>
      </c>
      <c r="Y369" s="56" t="s">
        <v>408</v>
      </c>
      <c r="Z369" s="56" t="s">
        <v>732</v>
      </c>
      <c r="AA369" s="2">
        <v>918</v>
      </c>
      <c r="AB369" s="2">
        <v>864</v>
      </c>
      <c r="AC369" s="2">
        <v>854</v>
      </c>
      <c r="AD369" s="2">
        <v>843</v>
      </c>
      <c r="AE369" s="2">
        <v>942</v>
      </c>
      <c r="AF369" s="2">
        <v>906</v>
      </c>
      <c r="AG369" s="2">
        <v>911</v>
      </c>
      <c r="AH369" s="2">
        <v>874</v>
      </c>
      <c r="AI369" s="2">
        <v>969</v>
      </c>
      <c r="AJ369" s="2">
        <v>1040</v>
      </c>
      <c r="AK369" s="2">
        <v>1103</v>
      </c>
      <c r="AL369" s="2">
        <v>1107</v>
      </c>
      <c r="AM369" s="2">
        <v>1134</v>
      </c>
      <c r="AN369" s="2">
        <v>1275</v>
      </c>
      <c r="AO369" s="2">
        <v>1212</v>
      </c>
      <c r="AP369" s="2">
        <v>1138</v>
      </c>
      <c r="AQ369" s="2">
        <v>1033</v>
      </c>
    </row>
    <row r="370" spans="1:43">
      <c r="A370" s="56" t="s">
        <v>1337</v>
      </c>
      <c r="B370" s="56" t="s">
        <v>68</v>
      </c>
      <c r="C370" s="56" t="s">
        <v>732</v>
      </c>
      <c r="D370" s="2">
        <v>751</v>
      </c>
      <c r="E370" s="2">
        <v>776</v>
      </c>
      <c r="F370" s="2">
        <v>797</v>
      </c>
      <c r="G370" s="2">
        <v>822</v>
      </c>
      <c r="H370" s="2">
        <v>840</v>
      </c>
      <c r="I370" s="2">
        <v>856</v>
      </c>
      <c r="J370" s="2">
        <v>878</v>
      </c>
      <c r="K370" s="2">
        <v>862</v>
      </c>
      <c r="L370" s="2">
        <v>846</v>
      </c>
      <c r="M370" s="2">
        <v>894</v>
      </c>
      <c r="N370" s="2">
        <v>953</v>
      </c>
      <c r="O370" s="2">
        <v>912</v>
      </c>
      <c r="P370" s="2">
        <v>901</v>
      </c>
      <c r="Q370" s="2">
        <v>807</v>
      </c>
      <c r="R370" s="2">
        <v>832</v>
      </c>
      <c r="S370" s="2">
        <v>856</v>
      </c>
      <c r="T370" s="2">
        <v>845</v>
      </c>
      <c r="X370" s="56" t="s">
        <v>1337</v>
      </c>
      <c r="Y370" s="56" t="s">
        <v>68</v>
      </c>
      <c r="Z370" s="56" t="s">
        <v>732</v>
      </c>
      <c r="AA370" s="2">
        <v>21333</v>
      </c>
      <c r="AB370" s="2">
        <v>21305</v>
      </c>
      <c r="AC370" s="2">
        <v>22057</v>
      </c>
      <c r="AD370" s="2">
        <v>22651</v>
      </c>
      <c r="AE370" s="2">
        <v>22854</v>
      </c>
      <c r="AF370" s="2">
        <v>23253</v>
      </c>
      <c r="AG370" s="2">
        <v>23618</v>
      </c>
      <c r="AH370" s="2">
        <v>23389</v>
      </c>
      <c r="AI370" s="2">
        <v>24111</v>
      </c>
      <c r="AJ370" s="2">
        <v>24653</v>
      </c>
      <c r="AK370" s="2">
        <v>25391</v>
      </c>
      <c r="AL370" s="2">
        <v>25804</v>
      </c>
      <c r="AM370" s="2">
        <v>25758</v>
      </c>
      <c r="AN370" s="2">
        <v>26205</v>
      </c>
      <c r="AO370" s="2">
        <v>26540</v>
      </c>
      <c r="AP370" s="2">
        <v>27276</v>
      </c>
      <c r="AQ370" s="2">
        <v>27972</v>
      </c>
    </row>
    <row r="371" spans="1:43">
      <c r="A371" s="56" t="s">
        <v>1338</v>
      </c>
      <c r="B371" s="56" t="s">
        <v>117</v>
      </c>
      <c r="C371" s="56" t="s">
        <v>732</v>
      </c>
      <c r="D371" s="2">
        <v>88</v>
      </c>
      <c r="E371" s="2">
        <v>80</v>
      </c>
      <c r="F371" s="2">
        <v>75</v>
      </c>
      <c r="G371" s="2">
        <v>80</v>
      </c>
      <c r="H371" s="2">
        <v>90</v>
      </c>
      <c r="I371" s="2">
        <v>86</v>
      </c>
      <c r="J371" s="2">
        <v>87</v>
      </c>
      <c r="K371" s="2">
        <v>72</v>
      </c>
      <c r="L371" s="2">
        <v>74</v>
      </c>
      <c r="M371" s="2">
        <v>85</v>
      </c>
      <c r="N371" s="2">
        <v>74</v>
      </c>
      <c r="O371" s="2">
        <v>81</v>
      </c>
      <c r="P371" s="2">
        <v>80</v>
      </c>
      <c r="Q371" s="2">
        <v>77</v>
      </c>
      <c r="R371" s="2">
        <v>72</v>
      </c>
      <c r="S371" s="2">
        <v>73</v>
      </c>
      <c r="T371" s="2">
        <v>82</v>
      </c>
      <c r="X371" s="56" t="s">
        <v>1338</v>
      </c>
      <c r="Y371" s="56" t="s">
        <v>117</v>
      </c>
      <c r="Z371" s="56" t="s">
        <v>732</v>
      </c>
      <c r="AA371" s="2">
        <v>3087</v>
      </c>
      <c r="AB371" s="2">
        <v>2933</v>
      </c>
      <c r="AC371" s="2">
        <v>3039</v>
      </c>
      <c r="AD371" s="2">
        <v>3184</v>
      </c>
      <c r="AE371" s="2">
        <v>3177</v>
      </c>
      <c r="AF371" s="2">
        <v>3157</v>
      </c>
      <c r="AG371" s="2">
        <v>3105</v>
      </c>
      <c r="AH371" s="2">
        <v>2993</v>
      </c>
      <c r="AI371" s="2">
        <v>2947</v>
      </c>
      <c r="AJ371" s="2">
        <v>2862</v>
      </c>
      <c r="AK371" s="2">
        <v>2734</v>
      </c>
      <c r="AL371" s="2">
        <v>2702</v>
      </c>
      <c r="AM371" s="2">
        <v>2610</v>
      </c>
      <c r="AN371" s="2">
        <v>2693</v>
      </c>
      <c r="AO371" s="2">
        <v>2741</v>
      </c>
      <c r="AP371" s="2">
        <v>2679</v>
      </c>
      <c r="AQ371" s="2">
        <v>2611</v>
      </c>
    </row>
    <row r="372" spans="1:43">
      <c r="A372" s="56" t="s">
        <v>1339</v>
      </c>
      <c r="B372" s="56" t="s">
        <v>216</v>
      </c>
      <c r="C372" s="56" t="s">
        <v>732</v>
      </c>
      <c r="D372" s="2">
        <v>165</v>
      </c>
      <c r="E372" s="2">
        <v>141</v>
      </c>
      <c r="F372" s="2">
        <v>161</v>
      </c>
      <c r="G372" s="2">
        <v>171</v>
      </c>
      <c r="H372" s="2">
        <v>158</v>
      </c>
      <c r="I372" s="2">
        <v>151</v>
      </c>
      <c r="J372" s="2">
        <v>145</v>
      </c>
      <c r="K372" s="2">
        <v>141</v>
      </c>
      <c r="L372" s="2">
        <v>143</v>
      </c>
      <c r="M372" s="2">
        <v>131</v>
      </c>
      <c r="N372" s="2">
        <v>130</v>
      </c>
      <c r="O372" s="2">
        <v>136</v>
      </c>
      <c r="P372" s="2">
        <v>143</v>
      </c>
      <c r="Q372" s="2">
        <v>153</v>
      </c>
      <c r="R372" s="2">
        <v>135</v>
      </c>
      <c r="S372" s="2">
        <v>130</v>
      </c>
      <c r="T372" s="2">
        <v>139</v>
      </c>
      <c r="X372" s="56" t="s">
        <v>1339</v>
      </c>
      <c r="Y372" s="56" t="s">
        <v>216</v>
      </c>
      <c r="Z372" s="56" t="s">
        <v>732</v>
      </c>
      <c r="AA372" s="2">
        <v>3790</v>
      </c>
      <c r="AB372" s="2">
        <v>3790</v>
      </c>
      <c r="AC372" s="2">
        <v>4117</v>
      </c>
      <c r="AD372" s="2">
        <v>4235</v>
      </c>
      <c r="AE372" s="2">
        <v>4167</v>
      </c>
      <c r="AF372" s="2">
        <v>4311</v>
      </c>
      <c r="AG372" s="2">
        <v>4407</v>
      </c>
      <c r="AH372" s="2">
        <v>4433</v>
      </c>
      <c r="AI372" s="2">
        <v>3529</v>
      </c>
      <c r="AJ372" s="2">
        <v>3624</v>
      </c>
      <c r="AK372" s="2">
        <v>3645</v>
      </c>
      <c r="AL372" s="2">
        <v>3710</v>
      </c>
      <c r="AM372" s="2">
        <v>3871</v>
      </c>
      <c r="AN372" s="2">
        <v>3984</v>
      </c>
      <c r="AO372" s="2">
        <v>3957</v>
      </c>
      <c r="AP372" s="2">
        <v>4126</v>
      </c>
      <c r="AQ372" s="2">
        <v>4129</v>
      </c>
    </row>
    <row r="373" spans="1:43">
      <c r="A373" s="56" t="s">
        <v>1340</v>
      </c>
      <c r="B373" s="56" t="s">
        <v>647</v>
      </c>
      <c r="C373" s="56" t="s">
        <v>732</v>
      </c>
      <c r="D373" s="2">
        <v>4</v>
      </c>
      <c r="E373" s="2">
        <v>0</v>
      </c>
      <c r="F373" s="2">
        <v>3</v>
      </c>
      <c r="G373" s="2">
        <v>0</v>
      </c>
      <c r="H373" s="2">
        <v>0</v>
      </c>
      <c r="I373" s="2">
        <v>0</v>
      </c>
      <c r="J373" s="2">
        <v>0</v>
      </c>
      <c r="K373" s="2">
        <v>0</v>
      </c>
      <c r="L373" s="2">
        <v>0</v>
      </c>
      <c r="M373" s="2">
        <v>0</v>
      </c>
      <c r="N373" s="2">
        <v>0</v>
      </c>
      <c r="O373" s="2">
        <v>0</v>
      </c>
      <c r="P373" s="2">
        <v>0</v>
      </c>
      <c r="Q373" s="2">
        <v>0</v>
      </c>
      <c r="R373" s="2">
        <v>0</v>
      </c>
      <c r="S373" s="2">
        <v>0</v>
      </c>
      <c r="T373" s="2">
        <v>0</v>
      </c>
      <c r="X373" s="56" t="s">
        <v>1340</v>
      </c>
      <c r="Y373" s="56" t="s">
        <v>647</v>
      </c>
      <c r="Z373" s="56" t="s">
        <v>732</v>
      </c>
      <c r="AA373" s="2">
        <v>108</v>
      </c>
      <c r="AB373" s="2">
        <v>85</v>
      </c>
      <c r="AC373" s="2">
        <v>97</v>
      </c>
      <c r="AD373" s="2">
        <v>89</v>
      </c>
      <c r="AE373" s="2">
        <v>79</v>
      </c>
      <c r="AF373" s="2">
        <v>81</v>
      </c>
      <c r="AG373" s="2">
        <v>87</v>
      </c>
      <c r="AH373" s="2">
        <v>77</v>
      </c>
      <c r="AI373" s="2">
        <v>78</v>
      </c>
      <c r="AJ373" s="2">
        <v>70</v>
      </c>
      <c r="AK373" s="2">
        <v>52</v>
      </c>
      <c r="AL373" s="2">
        <v>54</v>
      </c>
      <c r="AM373" s="2">
        <v>63</v>
      </c>
      <c r="AN373" s="2">
        <v>56</v>
      </c>
      <c r="AO373" s="2">
        <v>62</v>
      </c>
      <c r="AP373" s="2">
        <v>58</v>
      </c>
      <c r="AQ373" s="2">
        <v>58</v>
      </c>
    </row>
    <row r="374" spans="1:43">
      <c r="A374" s="56" t="s">
        <v>1341</v>
      </c>
      <c r="B374" s="56" t="s">
        <v>278</v>
      </c>
      <c r="C374" s="56" t="s">
        <v>732</v>
      </c>
      <c r="D374" s="2">
        <v>32</v>
      </c>
      <c r="E374" s="2">
        <v>29</v>
      </c>
      <c r="F374" s="2">
        <v>26</v>
      </c>
      <c r="G374" s="2">
        <v>26</v>
      </c>
      <c r="H374" s="2">
        <v>25</v>
      </c>
      <c r="I374" s="2">
        <v>23</v>
      </c>
      <c r="J374" s="2">
        <v>31</v>
      </c>
      <c r="K374" s="2">
        <v>31</v>
      </c>
      <c r="L374" s="2">
        <v>35</v>
      </c>
      <c r="M374" s="2">
        <v>23</v>
      </c>
      <c r="N374" s="2">
        <v>31</v>
      </c>
      <c r="O374" s="2">
        <v>33</v>
      </c>
      <c r="P374" s="2">
        <v>38</v>
      </c>
      <c r="Q374" s="2">
        <v>42</v>
      </c>
      <c r="R374" s="2">
        <v>42</v>
      </c>
      <c r="S374" s="2">
        <v>38</v>
      </c>
      <c r="T374" s="2">
        <v>37</v>
      </c>
      <c r="X374" s="56" t="s">
        <v>1341</v>
      </c>
      <c r="Y374" s="56" t="s">
        <v>278</v>
      </c>
      <c r="Z374" s="56" t="s">
        <v>732</v>
      </c>
      <c r="AA374" s="2">
        <v>663</v>
      </c>
      <c r="AB374" s="2">
        <v>651</v>
      </c>
      <c r="AC374" s="2">
        <v>610</v>
      </c>
      <c r="AD374" s="2">
        <v>608</v>
      </c>
      <c r="AE374" s="2">
        <v>586</v>
      </c>
      <c r="AF374" s="2">
        <v>581</v>
      </c>
      <c r="AG374" s="2">
        <v>580</v>
      </c>
      <c r="AH374" s="2">
        <v>570</v>
      </c>
      <c r="AI374" s="2">
        <v>599</v>
      </c>
      <c r="AJ374" s="2">
        <v>615</v>
      </c>
      <c r="AK374" s="2">
        <v>645</v>
      </c>
      <c r="AL374" s="2">
        <v>650</v>
      </c>
      <c r="AM374" s="2">
        <v>668</v>
      </c>
      <c r="AN374" s="2">
        <v>694</v>
      </c>
      <c r="AO374" s="2">
        <v>706</v>
      </c>
      <c r="AP374" s="2">
        <v>689</v>
      </c>
      <c r="AQ374" s="2">
        <v>674</v>
      </c>
    </row>
    <row r="375" spans="1:43">
      <c r="A375" s="56" t="s">
        <v>1342</v>
      </c>
      <c r="B375" s="56" t="s">
        <v>542</v>
      </c>
      <c r="C375" s="56" t="s">
        <v>732</v>
      </c>
      <c r="D375" s="2">
        <v>0</v>
      </c>
      <c r="E375" s="2">
        <v>0</v>
      </c>
      <c r="F375" s="2">
        <v>0</v>
      </c>
      <c r="G375" s="2">
        <v>0</v>
      </c>
      <c r="H375" s="2">
        <v>0</v>
      </c>
      <c r="I375" s="2">
        <v>0</v>
      </c>
      <c r="J375" s="2">
        <v>0</v>
      </c>
      <c r="K375" s="2">
        <v>0</v>
      </c>
      <c r="L375" s="2">
        <v>0</v>
      </c>
      <c r="M375" s="2">
        <v>0</v>
      </c>
      <c r="N375" s="2">
        <v>0</v>
      </c>
      <c r="O375" s="2">
        <v>0</v>
      </c>
      <c r="P375" s="2">
        <v>3</v>
      </c>
      <c r="Q375" s="2">
        <v>3</v>
      </c>
      <c r="R375" s="2">
        <v>0</v>
      </c>
      <c r="S375" s="2">
        <v>0</v>
      </c>
      <c r="T375" s="2">
        <v>0</v>
      </c>
      <c r="X375" s="56" t="s">
        <v>1342</v>
      </c>
      <c r="Y375" s="56" t="s">
        <v>542</v>
      </c>
      <c r="Z375" s="56" t="s">
        <v>732</v>
      </c>
      <c r="AA375" s="2">
        <v>83</v>
      </c>
      <c r="AB375" s="2">
        <v>75</v>
      </c>
      <c r="AC375" s="2">
        <v>67</v>
      </c>
      <c r="AD375" s="2">
        <v>78</v>
      </c>
      <c r="AE375" s="2">
        <v>78</v>
      </c>
      <c r="AF375" s="2">
        <v>64</v>
      </c>
      <c r="AG375" s="2">
        <v>57</v>
      </c>
      <c r="AH375" s="2">
        <v>70</v>
      </c>
      <c r="AI375" s="2">
        <v>70</v>
      </c>
      <c r="AJ375" s="2">
        <v>86</v>
      </c>
      <c r="AK375" s="2">
        <v>80</v>
      </c>
      <c r="AL375" s="2">
        <v>67</v>
      </c>
      <c r="AM375" s="2">
        <v>74</v>
      </c>
      <c r="AN375" s="2">
        <v>87</v>
      </c>
      <c r="AO375" s="2">
        <v>86</v>
      </c>
      <c r="AP375" s="2">
        <v>85</v>
      </c>
      <c r="AQ375" s="2">
        <v>98</v>
      </c>
    </row>
    <row r="376" spans="1:43">
      <c r="A376" s="56" t="s">
        <v>1343</v>
      </c>
      <c r="B376" s="56" t="s">
        <v>677</v>
      </c>
      <c r="C376" s="56" t="s">
        <v>732</v>
      </c>
      <c r="D376" s="2">
        <v>0</v>
      </c>
      <c r="E376" s="2">
        <v>0</v>
      </c>
      <c r="F376" s="2">
        <v>0</v>
      </c>
      <c r="G376" s="2">
        <v>0</v>
      </c>
      <c r="H376" s="2">
        <v>0</v>
      </c>
      <c r="I376" s="2">
        <v>0</v>
      </c>
      <c r="J376" s="2">
        <v>0</v>
      </c>
      <c r="K376" s="2">
        <v>0</v>
      </c>
      <c r="L376" s="2">
        <v>0</v>
      </c>
      <c r="M376" s="2">
        <v>0</v>
      </c>
      <c r="N376" s="2">
        <v>0</v>
      </c>
      <c r="O376" s="2">
        <v>0</v>
      </c>
      <c r="P376" s="2">
        <v>0</v>
      </c>
      <c r="Q376" s="2">
        <v>0</v>
      </c>
      <c r="R376" s="2">
        <v>0</v>
      </c>
      <c r="S376" s="2">
        <v>0</v>
      </c>
      <c r="T376" s="2">
        <v>0</v>
      </c>
      <c r="X376" s="56" t="s">
        <v>1343</v>
      </c>
      <c r="Y376" s="56" t="s">
        <v>677</v>
      </c>
      <c r="Z376" s="56" t="s">
        <v>732</v>
      </c>
      <c r="AA376" s="2">
        <v>9</v>
      </c>
      <c r="AB376" s="2">
        <v>10</v>
      </c>
      <c r="AC376" s="2">
        <v>6</v>
      </c>
      <c r="AD376" s="2">
        <v>3</v>
      </c>
      <c r="AE376" s="2">
        <v>6</v>
      </c>
      <c r="AF376" s="2">
        <v>6</v>
      </c>
      <c r="AG376" s="2">
        <v>3</v>
      </c>
      <c r="AH376" s="2">
        <v>3</v>
      </c>
      <c r="AI376" s="2">
        <v>0</v>
      </c>
      <c r="AJ376" s="2">
        <v>3</v>
      </c>
      <c r="AK376" s="2">
        <v>3</v>
      </c>
      <c r="AL376" s="2">
        <v>0</v>
      </c>
      <c r="AM376" s="2">
        <v>0</v>
      </c>
      <c r="AN376" s="2">
        <v>11</v>
      </c>
      <c r="AO376" s="2">
        <v>7</v>
      </c>
      <c r="AP376" s="2">
        <v>6</v>
      </c>
      <c r="AQ376" s="2">
        <v>9</v>
      </c>
    </row>
    <row r="377" spans="1:43">
      <c r="A377" s="56" t="s">
        <v>1344</v>
      </c>
      <c r="B377" s="56" t="s">
        <v>690</v>
      </c>
      <c r="C377" s="56" t="s">
        <v>732</v>
      </c>
      <c r="D377" s="2">
        <v>3</v>
      </c>
      <c r="E377" s="2">
        <v>3</v>
      </c>
      <c r="F377" s="2">
        <v>6</v>
      </c>
      <c r="G377" s="2">
        <v>0</v>
      </c>
      <c r="H377" s="2">
        <v>0</v>
      </c>
      <c r="I377" s="2">
        <v>0</v>
      </c>
      <c r="J377" s="2">
        <v>0</v>
      </c>
      <c r="K377" s="2">
        <v>0</v>
      </c>
      <c r="L377" s="2">
        <v>0</v>
      </c>
      <c r="M377" s="2">
        <v>0</v>
      </c>
      <c r="N377" s="2">
        <v>0</v>
      </c>
      <c r="O377" s="2">
        <v>0</v>
      </c>
      <c r="P377" s="2">
        <v>3</v>
      </c>
      <c r="Q377" s="2">
        <v>5</v>
      </c>
      <c r="R377" s="2">
        <v>4</v>
      </c>
      <c r="S377" s="2">
        <v>3</v>
      </c>
      <c r="T377" s="2">
        <v>4</v>
      </c>
      <c r="X377" s="56" t="s">
        <v>1344</v>
      </c>
      <c r="Y377" s="56" t="s">
        <v>690</v>
      </c>
      <c r="Z377" s="56" t="s">
        <v>732</v>
      </c>
      <c r="AA377" s="2">
        <v>118</v>
      </c>
      <c r="AB377" s="2">
        <v>106</v>
      </c>
      <c r="AC377" s="2">
        <v>92</v>
      </c>
      <c r="AD377" s="2">
        <v>98</v>
      </c>
      <c r="AE377" s="2">
        <v>136</v>
      </c>
      <c r="AF377" s="2">
        <v>136</v>
      </c>
      <c r="AG377" s="2">
        <v>107</v>
      </c>
      <c r="AH377" s="2">
        <v>86</v>
      </c>
      <c r="AI377" s="2">
        <v>88</v>
      </c>
      <c r="AJ377" s="2">
        <v>78</v>
      </c>
      <c r="AK377" s="2">
        <v>93</v>
      </c>
      <c r="AL377" s="2">
        <v>98</v>
      </c>
      <c r="AM377" s="2">
        <v>89</v>
      </c>
      <c r="AN377" s="2">
        <v>92</v>
      </c>
      <c r="AO377" s="2">
        <v>81</v>
      </c>
      <c r="AP377" s="2">
        <v>78</v>
      </c>
      <c r="AQ377" s="2">
        <v>77</v>
      </c>
    </row>
    <row r="378" spans="1:43">
      <c r="A378" s="56" t="s">
        <v>1345</v>
      </c>
      <c r="B378" s="56" t="s">
        <v>498</v>
      </c>
      <c r="C378" s="56" t="s">
        <v>732</v>
      </c>
      <c r="D378" s="2">
        <v>6</v>
      </c>
      <c r="E378" s="2">
        <v>3</v>
      </c>
      <c r="F378" s="2">
        <v>3</v>
      </c>
      <c r="G378" s="2">
        <v>3</v>
      </c>
      <c r="H378" s="2">
        <v>35</v>
      </c>
      <c r="I378" s="2">
        <v>31</v>
      </c>
      <c r="J378" s="2">
        <v>33</v>
      </c>
      <c r="K378" s="2">
        <v>29</v>
      </c>
      <c r="L378" s="2">
        <v>6</v>
      </c>
      <c r="M378" s="2">
        <v>6</v>
      </c>
      <c r="N378" s="2">
        <v>8</v>
      </c>
      <c r="O378" s="2">
        <v>3</v>
      </c>
      <c r="P378" s="2">
        <v>3</v>
      </c>
      <c r="Q378" s="2">
        <v>3</v>
      </c>
      <c r="R378" s="2">
        <v>3</v>
      </c>
      <c r="S378" s="2">
        <v>3</v>
      </c>
      <c r="T378" s="2">
        <v>3</v>
      </c>
      <c r="X378" s="56" t="s">
        <v>1345</v>
      </c>
      <c r="Y378" s="56" t="s">
        <v>498</v>
      </c>
      <c r="Z378" s="56" t="s">
        <v>732</v>
      </c>
      <c r="AA378" s="2">
        <v>147</v>
      </c>
      <c r="AB378" s="2">
        <v>159</v>
      </c>
      <c r="AC378" s="2">
        <v>159</v>
      </c>
      <c r="AD378" s="2">
        <v>158</v>
      </c>
      <c r="AE378" s="2">
        <v>194</v>
      </c>
      <c r="AF378" s="2">
        <v>193</v>
      </c>
      <c r="AG378" s="2">
        <v>220</v>
      </c>
      <c r="AH378" s="2">
        <v>203</v>
      </c>
      <c r="AI378" s="2">
        <v>147</v>
      </c>
      <c r="AJ378" s="2">
        <v>183</v>
      </c>
      <c r="AK378" s="2">
        <v>170</v>
      </c>
      <c r="AL378" s="2">
        <v>195</v>
      </c>
      <c r="AM378" s="2">
        <v>159</v>
      </c>
      <c r="AN378" s="2">
        <v>150</v>
      </c>
      <c r="AO378" s="2">
        <v>143</v>
      </c>
      <c r="AP378" s="2">
        <v>135</v>
      </c>
      <c r="AQ378" s="2">
        <v>112</v>
      </c>
    </row>
    <row r="379" spans="1:43">
      <c r="A379" s="56" t="s">
        <v>1346</v>
      </c>
      <c r="B379" s="56" t="s">
        <v>421</v>
      </c>
      <c r="C379" s="56" t="s">
        <v>732</v>
      </c>
      <c r="D379" s="2">
        <v>6</v>
      </c>
      <c r="E379" s="2">
        <v>3</v>
      </c>
      <c r="F379" s="2">
        <v>3</v>
      </c>
      <c r="G379" s="2">
        <v>6</v>
      </c>
      <c r="H379" s="2">
        <v>3</v>
      </c>
      <c r="I379" s="2">
        <v>3</v>
      </c>
      <c r="J379" s="2">
        <v>6</v>
      </c>
      <c r="K379" s="2">
        <v>3</v>
      </c>
      <c r="L379" s="2">
        <v>0</v>
      </c>
      <c r="M379" s="2">
        <v>3</v>
      </c>
      <c r="N379" s="2">
        <v>0</v>
      </c>
      <c r="O379" s="2">
        <v>0</v>
      </c>
      <c r="P379" s="2">
        <v>0</v>
      </c>
      <c r="Q379" s="2">
        <v>0</v>
      </c>
      <c r="R379" s="2">
        <v>48</v>
      </c>
      <c r="S379" s="2">
        <v>48</v>
      </c>
      <c r="T379" s="2">
        <v>44</v>
      </c>
      <c r="X379" s="56" t="s">
        <v>1346</v>
      </c>
      <c r="Y379" s="56" t="s">
        <v>421</v>
      </c>
      <c r="Z379" s="56" t="s">
        <v>732</v>
      </c>
      <c r="AA379" s="2">
        <v>635</v>
      </c>
      <c r="AB379" s="2">
        <v>592</v>
      </c>
      <c r="AC379" s="2">
        <v>452</v>
      </c>
      <c r="AD379" s="2">
        <v>436</v>
      </c>
      <c r="AE379" s="2">
        <v>448</v>
      </c>
      <c r="AF379" s="2">
        <v>419</v>
      </c>
      <c r="AG379" s="2">
        <v>440</v>
      </c>
      <c r="AH379" s="2">
        <v>427</v>
      </c>
      <c r="AI379" s="2">
        <v>371</v>
      </c>
      <c r="AJ379" s="2">
        <v>360</v>
      </c>
      <c r="AK379" s="2">
        <v>332</v>
      </c>
      <c r="AL379" s="2">
        <v>237</v>
      </c>
      <c r="AM379" s="2">
        <v>227</v>
      </c>
      <c r="AN379" s="2">
        <v>210</v>
      </c>
      <c r="AO379" s="2">
        <v>259</v>
      </c>
      <c r="AP379" s="2">
        <v>243</v>
      </c>
      <c r="AQ379" s="2">
        <v>582</v>
      </c>
    </row>
    <row r="380" spans="1:43">
      <c r="A380" s="56" t="s">
        <v>1347</v>
      </c>
      <c r="B380" s="56" t="s">
        <v>393</v>
      </c>
      <c r="C380" s="56" t="s">
        <v>732</v>
      </c>
      <c r="D380" s="2">
        <v>8</v>
      </c>
      <c r="E380" s="2">
        <v>4</v>
      </c>
      <c r="F380" s="2">
        <v>3</v>
      </c>
      <c r="G380" s="2">
        <v>0</v>
      </c>
      <c r="H380" s="2">
        <v>0</v>
      </c>
      <c r="I380" s="2">
        <v>0</v>
      </c>
      <c r="J380" s="2">
        <v>0</v>
      </c>
      <c r="K380" s="2">
        <v>0</v>
      </c>
      <c r="L380" s="2">
        <v>0</v>
      </c>
      <c r="M380" s="2">
        <v>0</v>
      </c>
      <c r="N380" s="2">
        <v>0</v>
      </c>
      <c r="O380" s="2">
        <v>0</v>
      </c>
      <c r="P380" s="2">
        <v>0</v>
      </c>
      <c r="Q380" s="2">
        <v>0</v>
      </c>
      <c r="R380" s="2">
        <v>0</v>
      </c>
      <c r="S380" s="2">
        <v>0</v>
      </c>
      <c r="T380" s="2">
        <v>0</v>
      </c>
      <c r="X380" s="56" t="s">
        <v>1347</v>
      </c>
      <c r="Y380" s="56" t="s">
        <v>393</v>
      </c>
      <c r="Z380" s="56" t="s">
        <v>732</v>
      </c>
      <c r="AA380" s="2">
        <v>550</v>
      </c>
      <c r="AB380" s="2">
        <v>535</v>
      </c>
      <c r="AC380" s="2">
        <v>497</v>
      </c>
      <c r="AD380" s="2">
        <v>449</v>
      </c>
      <c r="AE380" s="2">
        <v>423</v>
      </c>
      <c r="AF380" s="2">
        <v>449</v>
      </c>
      <c r="AG380" s="2">
        <v>458</v>
      </c>
      <c r="AH380" s="2">
        <v>415</v>
      </c>
      <c r="AI380" s="2">
        <v>422</v>
      </c>
      <c r="AJ380" s="2">
        <v>402</v>
      </c>
      <c r="AK380" s="2">
        <v>328</v>
      </c>
      <c r="AL380" s="2">
        <v>315</v>
      </c>
      <c r="AM380" s="2">
        <v>271</v>
      </c>
      <c r="AN380" s="2">
        <v>266</v>
      </c>
      <c r="AO380" s="2">
        <v>246</v>
      </c>
      <c r="AP380" s="2">
        <v>226</v>
      </c>
      <c r="AQ380" s="2">
        <v>230</v>
      </c>
    </row>
    <row r="381" spans="1:43">
      <c r="A381" s="56" t="s">
        <v>1348</v>
      </c>
      <c r="B381" s="56" t="s">
        <v>215</v>
      </c>
      <c r="C381" s="56" t="s">
        <v>732</v>
      </c>
      <c r="D381" s="2">
        <v>13</v>
      </c>
      <c r="E381" s="2">
        <v>6</v>
      </c>
      <c r="F381" s="2">
        <v>9</v>
      </c>
      <c r="G381" s="2">
        <v>9</v>
      </c>
      <c r="H381" s="2">
        <v>10</v>
      </c>
      <c r="I381" s="2">
        <v>12</v>
      </c>
      <c r="J381" s="2">
        <v>9</v>
      </c>
      <c r="K381" s="2">
        <v>6</v>
      </c>
      <c r="L381" s="2">
        <v>10</v>
      </c>
      <c r="M381" s="2">
        <v>10</v>
      </c>
      <c r="N381" s="2">
        <v>16</v>
      </c>
      <c r="O381" s="2">
        <v>9</v>
      </c>
      <c r="P381" s="2">
        <v>11</v>
      </c>
      <c r="Q381" s="2">
        <v>11</v>
      </c>
      <c r="R381" s="2">
        <v>17</v>
      </c>
      <c r="S381" s="2">
        <v>11</v>
      </c>
      <c r="T381" s="2">
        <v>13</v>
      </c>
      <c r="X381" s="56" t="s">
        <v>1348</v>
      </c>
      <c r="Y381" s="56" t="s">
        <v>215</v>
      </c>
      <c r="Z381" s="56" t="s">
        <v>732</v>
      </c>
      <c r="AA381" s="2">
        <v>606</v>
      </c>
      <c r="AB381" s="2">
        <v>591</v>
      </c>
      <c r="AC381" s="2">
        <v>551</v>
      </c>
      <c r="AD381" s="2">
        <v>562</v>
      </c>
      <c r="AE381" s="2">
        <v>530</v>
      </c>
      <c r="AF381" s="2">
        <v>518</v>
      </c>
      <c r="AG381" s="2">
        <v>514</v>
      </c>
      <c r="AH381" s="2">
        <v>445</v>
      </c>
      <c r="AI381" s="2">
        <v>455</v>
      </c>
      <c r="AJ381" s="2">
        <v>476</v>
      </c>
      <c r="AK381" s="2">
        <v>471</v>
      </c>
      <c r="AL381" s="2">
        <v>420</v>
      </c>
      <c r="AM381" s="2">
        <v>346</v>
      </c>
      <c r="AN381" s="2">
        <v>320</v>
      </c>
      <c r="AO381" s="2">
        <v>336</v>
      </c>
      <c r="AP381" s="2">
        <v>318</v>
      </c>
      <c r="AQ381" s="2">
        <v>325</v>
      </c>
    </row>
    <row r="382" spans="1:43">
      <c r="A382" s="56" t="s">
        <v>1349</v>
      </c>
      <c r="B382" s="56" t="s">
        <v>635</v>
      </c>
      <c r="C382" s="56" t="s">
        <v>732</v>
      </c>
      <c r="D382" s="2">
        <v>3</v>
      </c>
      <c r="E382" s="2">
        <v>3</v>
      </c>
      <c r="F382" s="2">
        <v>3</v>
      </c>
      <c r="G382" s="2">
        <v>0</v>
      </c>
      <c r="H382" s="2">
        <v>0</v>
      </c>
      <c r="I382" s="2">
        <v>0</v>
      </c>
      <c r="J382" s="2">
        <v>0</v>
      </c>
      <c r="K382" s="2">
        <v>0</v>
      </c>
      <c r="L382" s="2">
        <v>0</v>
      </c>
      <c r="M382" s="2">
        <v>0</v>
      </c>
      <c r="N382" s="2">
        <v>0</v>
      </c>
      <c r="O382" s="2">
        <v>3</v>
      </c>
      <c r="P382" s="2">
        <v>0</v>
      </c>
      <c r="Q382" s="2">
        <v>0</v>
      </c>
      <c r="R382" s="2">
        <v>0</v>
      </c>
      <c r="S382" s="2">
        <v>0</v>
      </c>
      <c r="T382" s="2">
        <v>0</v>
      </c>
      <c r="X382" s="56" t="s">
        <v>1349</v>
      </c>
      <c r="Y382" s="56" t="s">
        <v>635</v>
      </c>
      <c r="Z382" s="56" t="s">
        <v>732</v>
      </c>
      <c r="AA382" s="2">
        <v>353</v>
      </c>
      <c r="AB382" s="2">
        <v>374</v>
      </c>
      <c r="AC382" s="2">
        <v>340</v>
      </c>
      <c r="AD382" s="2">
        <v>301</v>
      </c>
      <c r="AE382" s="2">
        <v>333</v>
      </c>
      <c r="AF382" s="2">
        <v>292</v>
      </c>
      <c r="AG382" s="2">
        <v>376</v>
      </c>
      <c r="AH382" s="2">
        <v>277</v>
      </c>
      <c r="AI382" s="2">
        <v>264</v>
      </c>
      <c r="AJ382" s="2">
        <v>247</v>
      </c>
      <c r="AK382" s="2">
        <v>230</v>
      </c>
      <c r="AL382" s="2">
        <v>207</v>
      </c>
      <c r="AM382" s="2">
        <v>185</v>
      </c>
      <c r="AN382" s="2">
        <v>178</v>
      </c>
      <c r="AO382" s="2">
        <v>167</v>
      </c>
      <c r="AP382" s="2">
        <v>173</v>
      </c>
      <c r="AQ382" s="2">
        <v>358</v>
      </c>
    </row>
    <row r="383" spans="1:43">
      <c r="A383" s="56" t="s">
        <v>1350</v>
      </c>
      <c r="B383" s="56" t="s">
        <v>343</v>
      </c>
      <c r="C383" s="56" t="s">
        <v>732</v>
      </c>
      <c r="D383" s="2">
        <v>19</v>
      </c>
      <c r="E383" s="2">
        <v>20</v>
      </c>
      <c r="F383" s="2">
        <v>13</v>
      </c>
      <c r="G383" s="2">
        <v>19</v>
      </c>
      <c r="H383" s="2">
        <v>23</v>
      </c>
      <c r="I383" s="2">
        <v>22</v>
      </c>
      <c r="J383" s="2">
        <v>17</v>
      </c>
      <c r="K383" s="2">
        <v>14</v>
      </c>
      <c r="L383" s="2">
        <v>15</v>
      </c>
      <c r="M383" s="2">
        <v>6</v>
      </c>
      <c r="N383" s="2">
        <v>6</v>
      </c>
      <c r="O383" s="2">
        <v>9</v>
      </c>
      <c r="P383" s="2">
        <v>10</v>
      </c>
      <c r="Q383" s="2">
        <v>7</v>
      </c>
      <c r="R383" s="2">
        <v>10</v>
      </c>
      <c r="S383" s="2">
        <v>6</v>
      </c>
      <c r="T383" s="2">
        <v>6</v>
      </c>
      <c r="X383" s="56" t="s">
        <v>1350</v>
      </c>
      <c r="Y383" s="56" t="s">
        <v>343</v>
      </c>
      <c r="Z383" s="56" t="s">
        <v>732</v>
      </c>
      <c r="AA383" s="2">
        <v>1212</v>
      </c>
      <c r="AB383" s="2">
        <v>1326</v>
      </c>
      <c r="AC383" s="2">
        <v>1183</v>
      </c>
      <c r="AD383" s="2">
        <v>1103</v>
      </c>
      <c r="AE383" s="2">
        <v>1151</v>
      </c>
      <c r="AF383" s="2">
        <v>1110</v>
      </c>
      <c r="AG383" s="2">
        <v>1152</v>
      </c>
      <c r="AH383" s="2">
        <v>970</v>
      </c>
      <c r="AI383" s="2">
        <v>1020</v>
      </c>
      <c r="AJ383" s="2">
        <v>926</v>
      </c>
      <c r="AK383" s="2">
        <v>866</v>
      </c>
      <c r="AL383" s="2">
        <v>762</v>
      </c>
      <c r="AM383" s="2">
        <v>697</v>
      </c>
      <c r="AN383" s="2">
        <v>642</v>
      </c>
      <c r="AO383" s="2">
        <v>641</v>
      </c>
      <c r="AP383" s="2">
        <v>714</v>
      </c>
      <c r="AQ383" s="2">
        <v>669</v>
      </c>
    </row>
    <row r="384" spans="1:43">
      <c r="A384" s="56" t="s">
        <v>1351</v>
      </c>
      <c r="B384" s="56" t="s">
        <v>524</v>
      </c>
      <c r="C384" s="56" t="s">
        <v>732</v>
      </c>
      <c r="D384" s="2">
        <v>0</v>
      </c>
      <c r="E384" s="2">
        <v>0</v>
      </c>
      <c r="F384" s="2">
        <v>0</v>
      </c>
      <c r="G384" s="2">
        <v>0</v>
      </c>
      <c r="H384" s="2">
        <v>3</v>
      </c>
      <c r="I384" s="2">
        <v>3</v>
      </c>
      <c r="J384" s="2">
        <v>0</v>
      </c>
      <c r="K384" s="2">
        <v>0</v>
      </c>
      <c r="L384" s="2">
        <v>0</v>
      </c>
      <c r="M384" s="2">
        <v>3</v>
      </c>
      <c r="N384" s="2">
        <v>3</v>
      </c>
      <c r="O384" s="2">
        <v>3</v>
      </c>
      <c r="P384" s="2">
        <v>0</v>
      </c>
      <c r="Q384" s="2">
        <v>3</v>
      </c>
      <c r="R384" s="2">
        <v>3</v>
      </c>
      <c r="S384" s="2">
        <v>3</v>
      </c>
      <c r="T384" s="2">
        <v>0</v>
      </c>
      <c r="X384" s="56" t="s">
        <v>1351</v>
      </c>
      <c r="Y384" s="56" t="s">
        <v>524</v>
      </c>
      <c r="Z384" s="56" t="s">
        <v>732</v>
      </c>
      <c r="AA384" s="2">
        <v>142</v>
      </c>
      <c r="AB384" s="2">
        <v>199</v>
      </c>
      <c r="AC384" s="2">
        <v>187</v>
      </c>
      <c r="AD384" s="2">
        <v>163</v>
      </c>
      <c r="AE384" s="2">
        <v>154</v>
      </c>
      <c r="AF384" s="2">
        <v>166</v>
      </c>
      <c r="AG384" s="2">
        <v>159</v>
      </c>
      <c r="AH384" s="2">
        <v>134</v>
      </c>
      <c r="AI384" s="2">
        <v>95</v>
      </c>
      <c r="AJ384" s="2">
        <v>94</v>
      </c>
      <c r="AK384" s="2">
        <v>97</v>
      </c>
      <c r="AL384" s="2">
        <v>137</v>
      </c>
      <c r="AM384" s="2">
        <v>77</v>
      </c>
      <c r="AN384" s="2">
        <v>76</v>
      </c>
      <c r="AO384" s="2">
        <v>91</v>
      </c>
      <c r="AP384" s="2">
        <v>75</v>
      </c>
      <c r="AQ384" s="2">
        <v>82</v>
      </c>
    </row>
    <row r="385" spans="1:43">
      <c r="A385" s="56" t="s">
        <v>1352</v>
      </c>
      <c r="B385" s="56" t="s">
        <v>339</v>
      </c>
      <c r="C385" s="56" t="s">
        <v>732</v>
      </c>
      <c r="D385" s="2">
        <v>33</v>
      </c>
      <c r="E385" s="2">
        <v>32</v>
      </c>
      <c r="F385" s="2">
        <v>32</v>
      </c>
      <c r="G385" s="2">
        <v>33</v>
      </c>
      <c r="H385" s="2">
        <v>41</v>
      </c>
      <c r="I385" s="2">
        <v>27</v>
      </c>
      <c r="J385" s="2">
        <v>27</v>
      </c>
      <c r="K385" s="2">
        <v>31</v>
      </c>
      <c r="L385" s="2">
        <v>33</v>
      </c>
      <c r="M385" s="2">
        <v>31</v>
      </c>
      <c r="N385" s="2">
        <v>15</v>
      </c>
      <c r="O385" s="2">
        <v>17</v>
      </c>
      <c r="P385" s="2">
        <v>15</v>
      </c>
      <c r="Q385" s="2">
        <v>14</v>
      </c>
      <c r="R385" s="2">
        <v>13</v>
      </c>
      <c r="S385" s="2">
        <v>14</v>
      </c>
      <c r="T385" s="2">
        <v>14</v>
      </c>
      <c r="X385" s="56" t="s">
        <v>1352</v>
      </c>
      <c r="Y385" s="56" t="s">
        <v>339</v>
      </c>
      <c r="Z385" s="56" t="s">
        <v>732</v>
      </c>
      <c r="AA385" s="2">
        <v>1590</v>
      </c>
      <c r="AB385" s="2">
        <v>1580</v>
      </c>
      <c r="AC385" s="2">
        <v>1519</v>
      </c>
      <c r="AD385" s="2">
        <v>1515</v>
      </c>
      <c r="AE385" s="2">
        <v>1546</v>
      </c>
      <c r="AF385" s="2">
        <v>1553</v>
      </c>
      <c r="AG385" s="2">
        <v>1543</v>
      </c>
      <c r="AH385" s="2">
        <v>1549</v>
      </c>
      <c r="AI385" s="2">
        <v>1688</v>
      </c>
      <c r="AJ385" s="2">
        <v>1643</v>
      </c>
      <c r="AK385" s="2">
        <v>1493</v>
      </c>
      <c r="AL385" s="2">
        <v>1538</v>
      </c>
      <c r="AM385" s="2">
        <v>1456</v>
      </c>
      <c r="AN385" s="2">
        <v>1492</v>
      </c>
      <c r="AO385" s="2">
        <v>1528</v>
      </c>
      <c r="AP385" s="2">
        <v>1608</v>
      </c>
      <c r="AQ385" s="2">
        <v>1556</v>
      </c>
    </row>
    <row r="386" spans="1:43">
      <c r="A386" s="56" t="s">
        <v>1353</v>
      </c>
      <c r="B386" s="56" t="s">
        <v>296</v>
      </c>
      <c r="C386" s="56" t="s">
        <v>732</v>
      </c>
      <c r="D386" s="2">
        <v>0</v>
      </c>
      <c r="E386" s="2">
        <v>0</v>
      </c>
      <c r="F386" s="2">
        <v>0</v>
      </c>
      <c r="G386" s="2">
        <v>0</v>
      </c>
      <c r="H386" s="2">
        <v>0</v>
      </c>
      <c r="I386" s="2">
        <v>0</v>
      </c>
      <c r="J386" s="2">
        <v>0</v>
      </c>
      <c r="K386" s="2">
        <v>0</v>
      </c>
      <c r="L386" s="2">
        <v>0</v>
      </c>
      <c r="M386" s="2">
        <v>0</v>
      </c>
      <c r="N386" s="2">
        <v>0</v>
      </c>
      <c r="O386" s="2">
        <v>0</v>
      </c>
      <c r="P386" s="2">
        <v>0</v>
      </c>
      <c r="Q386" s="2">
        <v>0</v>
      </c>
      <c r="R386" s="2">
        <v>0</v>
      </c>
      <c r="S386" s="2">
        <v>0</v>
      </c>
      <c r="T386" s="2">
        <v>0</v>
      </c>
      <c r="X386" s="56" t="s">
        <v>1353</v>
      </c>
      <c r="Y386" s="56" t="s">
        <v>296</v>
      </c>
      <c r="Z386" s="56" t="s">
        <v>732</v>
      </c>
      <c r="AA386" s="2">
        <v>650</v>
      </c>
      <c r="AB386" s="2">
        <v>634</v>
      </c>
      <c r="AC386" s="2">
        <v>605</v>
      </c>
      <c r="AD386" s="2">
        <v>629</v>
      </c>
      <c r="AE386" s="2">
        <v>631</v>
      </c>
      <c r="AF386" s="2">
        <v>588</v>
      </c>
      <c r="AG386" s="2">
        <v>590</v>
      </c>
      <c r="AH386" s="2">
        <v>555</v>
      </c>
      <c r="AI386" s="2">
        <v>554</v>
      </c>
      <c r="AJ386" s="2">
        <v>541</v>
      </c>
      <c r="AK386" s="2">
        <v>506</v>
      </c>
      <c r="AL386" s="2">
        <v>498</v>
      </c>
      <c r="AM386" s="2">
        <v>492</v>
      </c>
      <c r="AN386" s="2">
        <v>530</v>
      </c>
      <c r="AO386" s="2">
        <v>541</v>
      </c>
      <c r="AP386" s="2">
        <v>578</v>
      </c>
      <c r="AQ386" s="2">
        <v>575</v>
      </c>
    </row>
    <row r="387" spans="1:43">
      <c r="A387" s="56" t="s">
        <v>1354</v>
      </c>
      <c r="B387" s="56" t="s">
        <v>685</v>
      </c>
      <c r="C387" s="56" t="s">
        <v>732</v>
      </c>
      <c r="D387" s="2">
        <v>0</v>
      </c>
      <c r="E387" s="2">
        <v>0</v>
      </c>
      <c r="F387" s="2">
        <v>0</v>
      </c>
      <c r="G387" s="2">
        <v>0</v>
      </c>
      <c r="H387" s="2">
        <v>5</v>
      </c>
      <c r="I387" s="2">
        <v>5</v>
      </c>
      <c r="J387" s="2">
        <v>7</v>
      </c>
      <c r="K387" s="2">
        <v>6</v>
      </c>
      <c r="L387" s="2">
        <v>4</v>
      </c>
      <c r="M387" s="2">
        <v>5</v>
      </c>
      <c r="N387" s="2">
        <v>0</v>
      </c>
      <c r="O387" s="2">
        <v>0</v>
      </c>
      <c r="P387" s="2">
        <v>0</v>
      </c>
      <c r="Q387" s="2">
        <v>0</v>
      </c>
      <c r="R387" s="2">
        <v>0</v>
      </c>
      <c r="S387" s="2">
        <v>0</v>
      </c>
      <c r="T387" s="2">
        <v>0</v>
      </c>
      <c r="X387" s="56" t="s">
        <v>1354</v>
      </c>
      <c r="Y387" s="56" t="s">
        <v>685</v>
      </c>
      <c r="Z387" s="56" t="s">
        <v>732</v>
      </c>
      <c r="AA387" s="2">
        <v>9</v>
      </c>
      <c r="AB387" s="2">
        <v>12</v>
      </c>
      <c r="AC387" s="2">
        <v>14</v>
      </c>
      <c r="AD387" s="2">
        <v>18</v>
      </c>
      <c r="AE387" s="2">
        <v>23</v>
      </c>
      <c r="AF387" s="2">
        <v>22</v>
      </c>
      <c r="AG387" s="2">
        <v>24</v>
      </c>
      <c r="AH387" s="2">
        <v>15</v>
      </c>
      <c r="AI387" s="2">
        <v>10</v>
      </c>
      <c r="AJ387" s="2">
        <v>11</v>
      </c>
      <c r="AK387" s="2">
        <v>6</v>
      </c>
      <c r="AL387" s="2">
        <v>6</v>
      </c>
      <c r="AM387" s="2">
        <v>6</v>
      </c>
      <c r="AN387" s="2">
        <v>8</v>
      </c>
      <c r="AO387" s="2">
        <v>6</v>
      </c>
      <c r="AP387" s="2">
        <v>9</v>
      </c>
      <c r="AQ387" s="2">
        <v>6</v>
      </c>
    </row>
    <row r="388" spans="1:43">
      <c r="A388" s="56" t="s">
        <v>1355</v>
      </c>
      <c r="B388" s="56" t="s">
        <v>551</v>
      </c>
      <c r="C388" s="56" t="s">
        <v>732</v>
      </c>
      <c r="D388" s="2">
        <v>0</v>
      </c>
      <c r="E388" s="2">
        <v>0</v>
      </c>
      <c r="F388" s="2">
        <v>0</v>
      </c>
      <c r="G388" s="2">
        <v>0</v>
      </c>
      <c r="H388" s="2">
        <v>0</v>
      </c>
      <c r="I388" s="2">
        <v>0</v>
      </c>
      <c r="J388" s="2">
        <v>0</v>
      </c>
      <c r="K388" s="2">
        <v>0</v>
      </c>
      <c r="L388" s="2">
        <v>0</v>
      </c>
      <c r="M388" s="2">
        <v>0</v>
      </c>
      <c r="N388" s="2">
        <v>0</v>
      </c>
      <c r="O388" s="2">
        <v>0</v>
      </c>
      <c r="P388" s="2">
        <v>0</v>
      </c>
      <c r="Q388" s="2">
        <v>0</v>
      </c>
      <c r="R388" s="2">
        <v>0</v>
      </c>
      <c r="S388" s="2">
        <v>0</v>
      </c>
      <c r="T388" s="2">
        <v>0</v>
      </c>
      <c r="X388" s="56" t="s">
        <v>1355</v>
      </c>
      <c r="Y388" s="56" t="s">
        <v>551</v>
      </c>
      <c r="Z388" s="56" t="s">
        <v>732</v>
      </c>
      <c r="AA388" s="2">
        <v>115</v>
      </c>
      <c r="AB388" s="2">
        <v>91</v>
      </c>
      <c r="AC388" s="2">
        <v>92</v>
      </c>
      <c r="AD388" s="2">
        <v>67</v>
      </c>
      <c r="AE388" s="2">
        <v>75</v>
      </c>
      <c r="AF388" s="2">
        <v>70</v>
      </c>
      <c r="AG388" s="2">
        <v>71</v>
      </c>
      <c r="AH388" s="2">
        <v>52</v>
      </c>
      <c r="AI388" s="2">
        <v>52</v>
      </c>
      <c r="AJ388" s="2">
        <v>51</v>
      </c>
      <c r="AK388" s="2">
        <v>50</v>
      </c>
      <c r="AL388" s="2">
        <v>44</v>
      </c>
      <c r="AM388" s="2">
        <v>47</v>
      </c>
      <c r="AN388" s="2">
        <v>49</v>
      </c>
      <c r="AO388" s="2">
        <v>45</v>
      </c>
      <c r="AP388" s="2">
        <v>41</v>
      </c>
      <c r="AQ388" s="2">
        <v>46</v>
      </c>
    </row>
    <row r="389" spans="1:43">
      <c r="A389" s="56" t="s">
        <v>1356</v>
      </c>
      <c r="B389" s="56" t="s">
        <v>245</v>
      </c>
      <c r="C389" s="56" t="s">
        <v>732</v>
      </c>
      <c r="D389" s="2">
        <v>61</v>
      </c>
      <c r="E389" s="2">
        <v>52</v>
      </c>
      <c r="F389" s="2">
        <v>44</v>
      </c>
      <c r="G389" s="2">
        <v>48</v>
      </c>
      <c r="H389" s="2">
        <v>69</v>
      </c>
      <c r="I389" s="2">
        <v>70</v>
      </c>
      <c r="J389" s="2">
        <v>55</v>
      </c>
      <c r="K389" s="2">
        <v>46</v>
      </c>
      <c r="L389" s="2">
        <v>51</v>
      </c>
      <c r="M389" s="2">
        <v>28</v>
      </c>
      <c r="N389" s="2">
        <v>26</v>
      </c>
      <c r="O389" s="2">
        <v>34</v>
      </c>
      <c r="P389" s="2">
        <v>24</v>
      </c>
      <c r="Q389" s="2">
        <v>35</v>
      </c>
      <c r="R389" s="2">
        <v>31</v>
      </c>
      <c r="S389" s="2">
        <v>95</v>
      </c>
      <c r="T389" s="2">
        <v>99</v>
      </c>
      <c r="X389" s="56" t="s">
        <v>1356</v>
      </c>
      <c r="Y389" s="56" t="s">
        <v>245</v>
      </c>
      <c r="Z389" s="56" t="s">
        <v>732</v>
      </c>
      <c r="AA389" s="2">
        <v>1900</v>
      </c>
      <c r="AB389" s="2">
        <v>1915</v>
      </c>
      <c r="AC389" s="2">
        <v>1801</v>
      </c>
      <c r="AD389" s="2">
        <v>2027</v>
      </c>
      <c r="AE389" s="2">
        <v>2124</v>
      </c>
      <c r="AF389" s="2">
        <v>2319</v>
      </c>
      <c r="AG389" s="2">
        <v>2489</v>
      </c>
      <c r="AH389" s="2">
        <v>2484</v>
      </c>
      <c r="AI389" s="2">
        <v>2516</v>
      </c>
      <c r="AJ389" s="2">
        <v>2366</v>
      </c>
      <c r="AK389" s="2">
        <v>2270</v>
      </c>
      <c r="AL389" s="2">
        <v>2235</v>
      </c>
      <c r="AM389" s="2">
        <v>2046</v>
      </c>
      <c r="AN389" s="2">
        <v>2083</v>
      </c>
      <c r="AO389" s="2">
        <v>1913</v>
      </c>
      <c r="AP389" s="2">
        <v>1830</v>
      </c>
      <c r="AQ389" s="2">
        <v>1870</v>
      </c>
    </row>
    <row r="390" spans="1:43">
      <c r="A390" s="56" t="s">
        <v>1357</v>
      </c>
      <c r="B390" s="56" t="s">
        <v>341</v>
      </c>
      <c r="C390" s="56" t="s">
        <v>732</v>
      </c>
      <c r="D390" s="2">
        <v>0</v>
      </c>
      <c r="E390" s="2">
        <v>0</v>
      </c>
      <c r="F390" s="2">
        <v>0</v>
      </c>
      <c r="G390" s="2">
        <v>0</v>
      </c>
      <c r="H390" s="2">
        <v>3</v>
      </c>
      <c r="I390" s="2">
        <v>3</v>
      </c>
      <c r="J390" s="2">
        <v>0</v>
      </c>
      <c r="K390" s="2">
        <v>0</v>
      </c>
      <c r="L390" s="2">
        <v>0</v>
      </c>
      <c r="M390" s="2">
        <v>0</v>
      </c>
      <c r="N390" s="2">
        <v>0</v>
      </c>
      <c r="O390" s="2">
        <v>0</v>
      </c>
      <c r="P390" s="2">
        <v>3</v>
      </c>
      <c r="Q390" s="2">
        <v>0</v>
      </c>
      <c r="R390" s="2">
        <v>0</v>
      </c>
      <c r="S390" s="2">
        <v>0</v>
      </c>
      <c r="T390" s="2">
        <v>3</v>
      </c>
      <c r="X390" s="56" t="s">
        <v>1357</v>
      </c>
      <c r="Y390" s="56" t="s">
        <v>341</v>
      </c>
      <c r="Z390" s="56" t="s">
        <v>732</v>
      </c>
      <c r="AA390" s="2">
        <v>296</v>
      </c>
      <c r="AB390" s="2">
        <v>293</v>
      </c>
      <c r="AC390" s="2">
        <v>278</v>
      </c>
      <c r="AD390" s="2">
        <v>294</v>
      </c>
      <c r="AE390" s="2">
        <v>259</v>
      </c>
      <c r="AF390" s="2">
        <v>270</v>
      </c>
      <c r="AG390" s="2">
        <v>246</v>
      </c>
      <c r="AH390" s="2">
        <v>177</v>
      </c>
      <c r="AI390" s="2">
        <v>178</v>
      </c>
      <c r="AJ390" s="2">
        <v>117</v>
      </c>
      <c r="AK390" s="2">
        <v>132</v>
      </c>
      <c r="AL390" s="2">
        <v>150</v>
      </c>
      <c r="AM390" s="2">
        <v>192</v>
      </c>
      <c r="AN390" s="2">
        <v>210</v>
      </c>
      <c r="AO390" s="2">
        <v>197</v>
      </c>
      <c r="AP390" s="2">
        <v>132</v>
      </c>
      <c r="AQ390" s="2">
        <v>123</v>
      </c>
    </row>
    <row r="391" spans="1:43">
      <c r="A391" s="56" t="s">
        <v>1358</v>
      </c>
      <c r="B391" s="56" t="s">
        <v>430</v>
      </c>
      <c r="C391" s="56" t="s">
        <v>732</v>
      </c>
      <c r="D391" s="2">
        <v>26</v>
      </c>
      <c r="E391" s="2">
        <v>30</v>
      </c>
      <c r="F391" s="2">
        <v>32</v>
      </c>
      <c r="G391" s="2">
        <v>33</v>
      </c>
      <c r="H391" s="2">
        <v>7</v>
      </c>
      <c r="I391" s="2">
        <v>0</v>
      </c>
      <c r="J391" s="2">
        <v>0</v>
      </c>
      <c r="K391" s="2">
        <v>3</v>
      </c>
      <c r="L391" s="2">
        <v>0</v>
      </c>
      <c r="M391" s="2">
        <v>0</v>
      </c>
      <c r="N391" s="2">
        <v>0</v>
      </c>
      <c r="O391" s="2">
        <v>0</v>
      </c>
      <c r="P391" s="2">
        <v>0</v>
      </c>
      <c r="Q391" s="2">
        <v>3</v>
      </c>
      <c r="R391" s="2">
        <v>4</v>
      </c>
      <c r="S391" s="2">
        <v>6</v>
      </c>
      <c r="T391" s="2">
        <v>0</v>
      </c>
      <c r="X391" s="56" t="s">
        <v>1358</v>
      </c>
      <c r="Y391" s="56" t="s">
        <v>430</v>
      </c>
      <c r="Z391" s="56" t="s">
        <v>732</v>
      </c>
      <c r="AA391" s="2">
        <v>558</v>
      </c>
      <c r="AB391" s="2">
        <v>1015</v>
      </c>
      <c r="AC391" s="2">
        <v>931</v>
      </c>
      <c r="AD391" s="2">
        <v>202</v>
      </c>
      <c r="AE391" s="2">
        <v>143</v>
      </c>
      <c r="AF391" s="2">
        <v>138</v>
      </c>
      <c r="AG391" s="2">
        <v>138</v>
      </c>
      <c r="AH391" s="2">
        <v>140</v>
      </c>
      <c r="AI391" s="2">
        <v>142</v>
      </c>
      <c r="AJ391" s="2">
        <v>109</v>
      </c>
      <c r="AK391" s="2">
        <v>85</v>
      </c>
      <c r="AL391" s="2">
        <v>104</v>
      </c>
      <c r="AM391" s="2">
        <v>92</v>
      </c>
      <c r="AN391" s="2">
        <v>111</v>
      </c>
      <c r="AO391" s="2">
        <v>99</v>
      </c>
      <c r="AP391" s="2">
        <v>111</v>
      </c>
      <c r="AQ391" s="2">
        <v>97</v>
      </c>
    </row>
    <row r="392" spans="1:43">
      <c r="A392" s="56" t="s">
        <v>1359</v>
      </c>
      <c r="B392" s="56" t="s">
        <v>476</v>
      </c>
      <c r="C392" s="56" t="s">
        <v>732</v>
      </c>
      <c r="D392" s="2">
        <v>0</v>
      </c>
      <c r="E392" s="2">
        <v>0</v>
      </c>
      <c r="F392" s="2">
        <v>0</v>
      </c>
      <c r="G392" s="2">
        <v>3</v>
      </c>
      <c r="H392" s="2">
        <v>3</v>
      </c>
      <c r="I392" s="2">
        <v>3</v>
      </c>
      <c r="J392" s="2">
        <v>3</v>
      </c>
      <c r="K392" s="2">
        <v>3</v>
      </c>
      <c r="L392" s="2">
        <v>6</v>
      </c>
      <c r="M392" s="2">
        <v>3</v>
      </c>
      <c r="N392" s="2">
        <v>3</v>
      </c>
      <c r="O392" s="2">
        <v>9</v>
      </c>
      <c r="P392" s="2">
        <v>11</v>
      </c>
      <c r="Q392" s="2">
        <v>7</v>
      </c>
      <c r="R392" s="2">
        <v>9</v>
      </c>
      <c r="S392" s="2">
        <v>11</v>
      </c>
      <c r="T392" s="2">
        <v>8</v>
      </c>
      <c r="X392" s="56" t="s">
        <v>1359</v>
      </c>
      <c r="Y392" s="56" t="s">
        <v>476</v>
      </c>
      <c r="Z392" s="56" t="s">
        <v>732</v>
      </c>
      <c r="AA392" s="2">
        <v>630</v>
      </c>
      <c r="AB392" s="2">
        <v>640</v>
      </c>
      <c r="AC392" s="2">
        <v>628</v>
      </c>
      <c r="AD392" s="2">
        <v>628</v>
      </c>
      <c r="AE392" s="2">
        <v>631</v>
      </c>
      <c r="AF392" s="2">
        <v>660</v>
      </c>
      <c r="AG392" s="2">
        <v>668</v>
      </c>
      <c r="AH392" s="2">
        <v>659</v>
      </c>
      <c r="AI392" s="2">
        <v>642</v>
      </c>
      <c r="AJ392" s="2">
        <v>662</v>
      </c>
      <c r="AK392" s="2">
        <v>658</v>
      </c>
      <c r="AL392" s="2">
        <v>703</v>
      </c>
      <c r="AM392" s="2">
        <v>657</v>
      </c>
      <c r="AN392" s="2">
        <v>661</v>
      </c>
      <c r="AO392" s="2">
        <v>709</v>
      </c>
      <c r="AP392" s="2">
        <v>783</v>
      </c>
      <c r="AQ392" s="2">
        <v>621</v>
      </c>
    </row>
    <row r="393" spans="1:43">
      <c r="A393" s="56" t="s">
        <v>1360</v>
      </c>
      <c r="B393" s="56" t="s">
        <v>570</v>
      </c>
      <c r="C393" s="56" t="s">
        <v>732</v>
      </c>
      <c r="D393" s="2">
        <v>0</v>
      </c>
      <c r="E393" s="2">
        <v>0</v>
      </c>
      <c r="F393" s="2">
        <v>3</v>
      </c>
      <c r="G393" s="2">
        <v>0</v>
      </c>
      <c r="H393" s="2">
        <v>0</v>
      </c>
      <c r="I393" s="2">
        <v>0</v>
      </c>
      <c r="J393" s="2">
        <v>0</v>
      </c>
      <c r="K393" s="2">
        <v>0</v>
      </c>
      <c r="L393" s="2">
        <v>0</v>
      </c>
      <c r="M393" s="2">
        <v>0</v>
      </c>
      <c r="N393" s="2">
        <v>0</v>
      </c>
      <c r="O393" s="2">
        <v>0</v>
      </c>
      <c r="P393" s="2">
        <v>0</v>
      </c>
      <c r="Q393" s="2">
        <v>0</v>
      </c>
      <c r="R393" s="2">
        <v>0</v>
      </c>
      <c r="S393" s="2">
        <v>0</v>
      </c>
      <c r="T393" s="2">
        <v>0</v>
      </c>
      <c r="X393" s="56" t="s">
        <v>1360</v>
      </c>
      <c r="Y393" s="56" t="s">
        <v>570</v>
      </c>
      <c r="Z393" s="56" t="s">
        <v>732</v>
      </c>
      <c r="AA393" s="2">
        <v>134</v>
      </c>
      <c r="AB393" s="2">
        <v>131</v>
      </c>
      <c r="AC393" s="2">
        <v>155</v>
      </c>
      <c r="AD393" s="2">
        <v>109</v>
      </c>
      <c r="AE393" s="2">
        <v>69</v>
      </c>
      <c r="AF393" s="2">
        <v>127</v>
      </c>
      <c r="AG393" s="2">
        <v>93</v>
      </c>
      <c r="AH393" s="2">
        <v>103</v>
      </c>
      <c r="AI393" s="2">
        <v>132</v>
      </c>
      <c r="AJ393" s="2">
        <v>136</v>
      </c>
      <c r="AK393" s="2">
        <v>140</v>
      </c>
      <c r="AL393" s="2">
        <v>143</v>
      </c>
      <c r="AM393" s="2">
        <v>158</v>
      </c>
      <c r="AN393" s="2">
        <v>184</v>
      </c>
      <c r="AO393" s="2">
        <v>198</v>
      </c>
      <c r="AP393" s="2">
        <v>187</v>
      </c>
      <c r="AQ393" s="2">
        <v>176</v>
      </c>
    </row>
    <row r="394" spans="1:43">
      <c r="A394" s="56" t="s">
        <v>1361</v>
      </c>
      <c r="B394" s="56" t="s">
        <v>938</v>
      </c>
      <c r="C394" s="56" t="s">
        <v>732</v>
      </c>
      <c r="D394" s="2">
        <v>0</v>
      </c>
      <c r="E394" s="2">
        <v>0</v>
      </c>
      <c r="F394" s="2">
        <v>0</v>
      </c>
      <c r="G394" s="2">
        <v>0</v>
      </c>
      <c r="H394" s="2">
        <v>0</v>
      </c>
      <c r="I394" s="2">
        <v>0</v>
      </c>
      <c r="J394" s="2">
        <v>0</v>
      </c>
      <c r="K394" s="2">
        <v>0</v>
      </c>
      <c r="L394" s="2">
        <v>0</v>
      </c>
      <c r="M394" s="2">
        <v>0</v>
      </c>
      <c r="N394" s="2">
        <v>0</v>
      </c>
      <c r="O394" s="2">
        <v>0</v>
      </c>
      <c r="P394" s="2">
        <v>0</v>
      </c>
      <c r="Q394" s="2">
        <v>0</v>
      </c>
      <c r="R394" s="2">
        <v>0</v>
      </c>
      <c r="S394" s="2">
        <v>0</v>
      </c>
      <c r="T394" s="2">
        <v>0</v>
      </c>
      <c r="X394" s="56" t="s">
        <v>1361</v>
      </c>
      <c r="Y394" s="56" t="s">
        <v>938</v>
      </c>
      <c r="Z394" s="56" t="s">
        <v>732</v>
      </c>
      <c r="AA394" s="2">
        <v>250</v>
      </c>
      <c r="AB394" s="2">
        <v>271</v>
      </c>
      <c r="AC394" s="2">
        <v>256</v>
      </c>
      <c r="AD394" s="2">
        <v>231</v>
      </c>
      <c r="AE394" s="2">
        <v>164</v>
      </c>
      <c r="AF394" s="2">
        <v>211</v>
      </c>
      <c r="AG394" s="2">
        <v>148</v>
      </c>
      <c r="AH394" s="2">
        <v>184</v>
      </c>
      <c r="AI394" s="2">
        <v>187</v>
      </c>
      <c r="AJ394" s="2">
        <v>183</v>
      </c>
      <c r="AK394" s="2">
        <v>176</v>
      </c>
      <c r="AL394" s="2">
        <v>163</v>
      </c>
      <c r="AM394" s="2">
        <v>178</v>
      </c>
      <c r="AN394" s="2">
        <v>172</v>
      </c>
      <c r="AO394" s="2">
        <v>178</v>
      </c>
      <c r="AP394" s="2">
        <v>170</v>
      </c>
      <c r="AQ394" s="2">
        <v>163</v>
      </c>
    </row>
    <row r="395" spans="1:43">
      <c r="A395" s="56" t="s">
        <v>1362</v>
      </c>
      <c r="B395" s="56" t="s">
        <v>126</v>
      </c>
      <c r="C395" s="56" t="s">
        <v>732</v>
      </c>
      <c r="D395" s="2">
        <v>3</v>
      </c>
      <c r="E395" s="2">
        <v>3</v>
      </c>
      <c r="F395" s="2">
        <v>0</v>
      </c>
      <c r="G395" s="2">
        <v>3</v>
      </c>
      <c r="H395" s="2">
        <v>0</v>
      </c>
      <c r="I395" s="2">
        <v>3</v>
      </c>
      <c r="J395" s="2">
        <v>3</v>
      </c>
      <c r="K395" s="2">
        <v>3</v>
      </c>
      <c r="L395" s="2">
        <v>3</v>
      </c>
      <c r="M395" s="2">
        <v>3</v>
      </c>
      <c r="N395" s="2">
        <v>0</v>
      </c>
      <c r="O395" s="2">
        <v>3</v>
      </c>
      <c r="P395" s="2">
        <v>0</v>
      </c>
      <c r="Q395" s="2">
        <v>0</v>
      </c>
      <c r="R395" s="2">
        <v>0</v>
      </c>
      <c r="S395" s="2">
        <v>3</v>
      </c>
      <c r="T395" s="2">
        <v>0</v>
      </c>
      <c r="X395" s="56" t="s">
        <v>1362</v>
      </c>
      <c r="Y395" s="56" t="s">
        <v>126</v>
      </c>
      <c r="Z395" s="56" t="s">
        <v>732</v>
      </c>
      <c r="AA395" s="2">
        <v>734</v>
      </c>
      <c r="AB395" s="2">
        <v>774</v>
      </c>
      <c r="AC395" s="2">
        <v>731</v>
      </c>
      <c r="AD395" s="2">
        <v>704</v>
      </c>
      <c r="AE395" s="2">
        <v>560</v>
      </c>
      <c r="AF395" s="2">
        <v>442</v>
      </c>
      <c r="AG395" s="2">
        <v>491</v>
      </c>
      <c r="AH395" s="2">
        <v>381</v>
      </c>
      <c r="AI395" s="2">
        <v>349</v>
      </c>
      <c r="AJ395" s="2">
        <v>319</v>
      </c>
      <c r="AK395" s="2">
        <v>295</v>
      </c>
      <c r="AL395" s="2">
        <v>242</v>
      </c>
      <c r="AM395" s="2">
        <v>209</v>
      </c>
      <c r="AN395" s="2">
        <v>227</v>
      </c>
      <c r="AO395" s="2">
        <v>214</v>
      </c>
      <c r="AP395" s="2">
        <v>246</v>
      </c>
      <c r="AQ395" s="2">
        <v>238</v>
      </c>
    </row>
    <row r="396" spans="1:43">
      <c r="A396" s="56" t="s">
        <v>1363</v>
      </c>
      <c r="B396" s="56" t="s">
        <v>566</v>
      </c>
      <c r="C396" s="56" t="s">
        <v>732</v>
      </c>
      <c r="D396" s="2">
        <v>0</v>
      </c>
      <c r="E396" s="2">
        <v>0</v>
      </c>
      <c r="F396" s="2">
        <v>0</v>
      </c>
      <c r="G396" s="2">
        <v>0</v>
      </c>
      <c r="H396" s="2">
        <v>0</v>
      </c>
      <c r="I396" s="2">
        <v>0</v>
      </c>
      <c r="J396" s="2">
        <v>0</v>
      </c>
      <c r="K396" s="2">
        <v>0</v>
      </c>
      <c r="L396" s="2">
        <v>0</v>
      </c>
      <c r="M396" s="2">
        <v>0</v>
      </c>
      <c r="N396" s="2">
        <v>3</v>
      </c>
      <c r="O396" s="2">
        <v>0</v>
      </c>
      <c r="P396" s="2">
        <v>0</v>
      </c>
      <c r="Q396" s="2">
        <v>0</v>
      </c>
      <c r="R396" s="2">
        <v>0</v>
      </c>
      <c r="S396" s="2">
        <v>0</v>
      </c>
      <c r="T396" s="2">
        <v>0</v>
      </c>
      <c r="X396" s="56" t="s">
        <v>1363</v>
      </c>
      <c r="Y396" s="56" t="s">
        <v>566</v>
      </c>
      <c r="Z396" s="56" t="s">
        <v>732</v>
      </c>
      <c r="AA396" s="2">
        <v>172</v>
      </c>
      <c r="AB396" s="2">
        <v>152</v>
      </c>
      <c r="AC396" s="2">
        <v>256</v>
      </c>
      <c r="AD396" s="2">
        <v>290</v>
      </c>
      <c r="AE396" s="2">
        <v>456</v>
      </c>
      <c r="AF396" s="2">
        <v>440</v>
      </c>
      <c r="AG396" s="2">
        <v>429</v>
      </c>
      <c r="AH396" s="2">
        <v>431</v>
      </c>
      <c r="AI396" s="2">
        <v>421</v>
      </c>
      <c r="AJ396" s="2">
        <v>425</v>
      </c>
      <c r="AK396" s="2">
        <v>543</v>
      </c>
      <c r="AL396" s="2">
        <v>463</v>
      </c>
      <c r="AM396" s="2">
        <v>416</v>
      </c>
      <c r="AN396" s="2">
        <v>400</v>
      </c>
      <c r="AO396" s="2">
        <v>426</v>
      </c>
      <c r="AP396" s="2">
        <v>423</v>
      </c>
      <c r="AQ396" s="2">
        <v>440</v>
      </c>
    </row>
    <row r="397" spans="1:43">
      <c r="A397" s="56" t="s">
        <v>1364</v>
      </c>
      <c r="B397" s="56" t="s">
        <v>416</v>
      </c>
      <c r="C397" s="56" t="s">
        <v>732</v>
      </c>
      <c r="D397" s="2">
        <v>19</v>
      </c>
      <c r="E397" s="2">
        <v>13</v>
      </c>
      <c r="F397" s="2">
        <v>12</v>
      </c>
      <c r="G397" s="2">
        <v>14</v>
      </c>
      <c r="H397" s="2">
        <v>13</v>
      </c>
      <c r="I397" s="2">
        <v>3</v>
      </c>
      <c r="J397" s="2">
        <v>5</v>
      </c>
      <c r="K397" s="2">
        <v>3</v>
      </c>
      <c r="L397" s="2">
        <v>4</v>
      </c>
      <c r="M397" s="2">
        <v>6</v>
      </c>
      <c r="N397" s="2">
        <v>7</v>
      </c>
      <c r="O397" s="2">
        <v>5</v>
      </c>
      <c r="P397" s="2">
        <v>3</v>
      </c>
      <c r="Q397" s="2">
        <v>6</v>
      </c>
      <c r="R397" s="2">
        <v>5</v>
      </c>
      <c r="S397" s="2">
        <v>5</v>
      </c>
      <c r="T397" s="2">
        <v>10</v>
      </c>
      <c r="X397" s="56" t="s">
        <v>1364</v>
      </c>
      <c r="Y397" s="56" t="s">
        <v>416</v>
      </c>
      <c r="Z397" s="56" t="s">
        <v>732</v>
      </c>
      <c r="AA397" s="2">
        <v>1739</v>
      </c>
      <c r="AB397" s="2">
        <v>1775</v>
      </c>
      <c r="AC397" s="2">
        <v>1862</v>
      </c>
      <c r="AD397" s="2">
        <v>1903</v>
      </c>
      <c r="AE397" s="2">
        <v>1759</v>
      </c>
      <c r="AF397" s="2">
        <v>1675</v>
      </c>
      <c r="AG397" s="2">
        <v>1516</v>
      </c>
      <c r="AH397" s="2">
        <v>1429</v>
      </c>
      <c r="AI397" s="2">
        <v>1500</v>
      </c>
      <c r="AJ397" s="2">
        <v>1527</v>
      </c>
      <c r="AK397" s="2">
        <v>1521</v>
      </c>
      <c r="AL397" s="2">
        <v>1627</v>
      </c>
      <c r="AM397" s="2">
        <v>1639</v>
      </c>
      <c r="AN397" s="2">
        <v>1599</v>
      </c>
      <c r="AO397" s="2">
        <v>1606</v>
      </c>
      <c r="AP397" s="2">
        <v>1750</v>
      </c>
      <c r="AQ397" s="2">
        <v>1764</v>
      </c>
    </row>
    <row r="398" spans="1:43">
      <c r="A398" s="56" t="s">
        <v>1365</v>
      </c>
      <c r="B398" s="56" t="s">
        <v>239</v>
      </c>
      <c r="C398" s="56" t="s">
        <v>732</v>
      </c>
      <c r="D398" s="2">
        <v>11</v>
      </c>
      <c r="E398" s="2">
        <v>12</v>
      </c>
      <c r="F398" s="2">
        <v>9</v>
      </c>
      <c r="G398" s="2">
        <v>3</v>
      </c>
      <c r="H398" s="2">
        <v>4</v>
      </c>
      <c r="I398" s="2">
        <v>3</v>
      </c>
      <c r="J398" s="2">
        <v>4</v>
      </c>
      <c r="K398" s="2">
        <v>0</v>
      </c>
      <c r="L398" s="2">
        <v>0</v>
      </c>
      <c r="M398" s="2">
        <v>3</v>
      </c>
      <c r="N398" s="2">
        <v>3</v>
      </c>
      <c r="O398" s="2">
        <v>0</v>
      </c>
      <c r="P398" s="2">
        <v>3</v>
      </c>
      <c r="Q398" s="2">
        <v>3</v>
      </c>
      <c r="R398" s="2">
        <v>3</v>
      </c>
      <c r="S398" s="2">
        <v>0</v>
      </c>
      <c r="T398" s="2">
        <v>3</v>
      </c>
      <c r="X398" s="56" t="s">
        <v>1365</v>
      </c>
      <c r="Y398" s="56" t="s">
        <v>239</v>
      </c>
      <c r="Z398" s="56" t="s">
        <v>732</v>
      </c>
      <c r="AA398" s="2">
        <v>1498</v>
      </c>
      <c r="AB398" s="2">
        <v>1616</v>
      </c>
      <c r="AC398" s="2">
        <v>1632</v>
      </c>
      <c r="AD398" s="2">
        <v>1639</v>
      </c>
      <c r="AE398" s="2">
        <v>1505</v>
      </c>
      <c r="AF398" s="2">
        <v>1526</v>
      </c>
      <c r="AG398" s="2">
        <v>1579</v>
      </c>
      <c r="AH398" s="2">
        <v>1468</v>
      </c>
      <c r="AI398" s="2">
        <v>1485</v>
      </c>
      <c r="AJ398" s="2">
        <v>1404</v>
      </c>
      <c r="AK398" s="2">
        <v>1366</v>
      </c>
      <c r="AL398" s="2">
        <v>1370</v>
      </c>
      <c r="AM398" s="2">
        <v>1311</v>
      </c>
      <c r="AN398" s="2">
        <v>1405</v>
      </c>
      <c r="AO398" s="2">
        <v>1387</v>
      </c>
      <c r="AP398" s="2">
        <v>1379</v>
      </c>
      <c r="AQ398" s="2">
        <v>1334</v>
      </c>
    </row>
    <row r="399" spans="1:43">
      <c r="A399" s="56" t="s">
        <v>1366</v>
      </c>
      <c r="B399" s="56" t="s">
        <v>31</v>
      </c>
      <c r="C399" s="56" t="s">
        <v>732</v>
      </c>
      <c r="D399" s="2">
        <v>12</v>
      </c>
      <c r="E399" s="2">
        <v>9</v>
      </c>
      <c r="F399" s="2">
        <v>18</v>
      </c>
      <c r="G399" s="2">
        <v>12</v>
      </c>
      <c r="H399" s="2">
        <v>13</v>
      </c>
      <c r="I399" s="2">
        <v>17</v>
      </c>
      <c r="J399" s="2">
        <v>15</v>
      </c>
      <c r="K399" s="2">
        <v>17</v>
      </c>
      <c r="L399" s="2">
        <v>21</v>
      </c>
      <c r="M399" s="2">
        <v>18</v>
      </c>
      <c r="N399" s="2">
        <v>18</v>
      </c>
      <c r="O399" s="2">
        <v>18</v>
      </c>
      <c r="P399" s="2">
        <v>19</v>
      </c>
      <c r="Q399" s="2">
        <v>19</v>
      </c>
      <c r="R399" s="2">
        <v>19</v>
      </c>
      <c r="S399" s="2">
        <v>21</v>
      </c>
      <c r="T399" s="2">
        <v>23</v>
      </c>
      <c r="X399" s="56" t="s">
        <v>1366</v>
      </c>
      <c r="Y399" s="56" t="s">
        <v>31</v>
      </c>
      <c r="Z399" s="56" t="s">
        <v>732</v>
      </c>
      <c r="AA399" s="2">
        <v>8566</v>
      </c>
      <c r="AB399" s="2">
        <v>9030</v>
      </c>
      <c r="AC399" s="2">
        <v>8116</v>
      </c>
      <c r="AD399" s="2">
        <v>8145</v>
      </c>
      <c r="AE399" s="2">
        <v>8219</v>
      </c>
      <c r="AF399" s="2">
        <v>8357</v>
      </c>
      <c r="AG399" s="2">
        <v>8186</v>
      </c>
      <c r="AH399" s="2">
        <v>8334</v>
      </c>
      <c r="AI399" s="2">
        <v>8403</v>
      </c>
      <c r="AJ399" s="2">
        <v>8492</v>
      </c>
      <c r="AK399" s="2">
        <v>8760</v>
      </c>
      <c r="AL399" s="2">
        <v>8709</v>
      </c>
      <c r="AM399" s="2">
        <v>8813</v>
      </c>
      <c r="AN399" s="2">
        <v>9059</v>
      </c>
      <c r="AO399" s="2">
        <v>9294</v>
      </c>
      <c r="AP399" s="2">
        <v>9756</v>
      </c>
      <c r="AQ399" s="2">
        <v>10036</v>
      </c>
    </row>
    <row r="400" spans="1:43">
      <c r="A400" s="56" t="s">
        <v>1367</v>
      </c>
      <c r="B400" s="56" t="s">
        <v>214</v>
      </c>
      <c r="C400" s="56" t="s">
        <v>732</v>
      </c>
      <c r="D400" s="2">
        <v>8</v>
      </c>
      <c r="E400" s="2">
        <v>6</v>
      </c>
      <c r="F400" s="2">
        <v>6</v>
      </c>
      <c r="G400" s="2">
        <v>3</v>
      </c>
      <c r="H400" s="2">
        <v>3</v>
      </c>
      <c r="I400" s="2">
        <v>3</v>
      </c>
      <c r="J400" s="2">
        <v>7</v>
      </c>
      <c r="K400" s="2">
        <v>7</v>
      </c>
      <c r="L400" s="2">
        <v>11</v>
      </c>
      <c r="M400" s="2">
        <v>3</v>
      </c>
      <c r="N400" s="2">
        <v>3</v>
      </c>
      <c r="O400" s="2">
        <v>6</v>
      </c>
      <c r="P400" s="2">
        <v>3</v>
      </c>
      <c r="Q400" s="2">
        <v>3</v>
      </c>
      <c r="R400" s="2">
        <v>0</v>
      </c>
      <c r="S400" s="2">
        <v>0</v>
      </c>
      <c r="T400" s="2">
        <v>0</v>
      </c>
      <c r="X400" s="56" t="s">
        <v>1367</v>
      </c>
      <c r="Y400" s="56" t="s">
        <v>214</v>
      </c>
      <c r="Z400" s="56" t="s">
        <v>732</v>
      </c>
      <c r="AA400" s="2">
        <v>1112</v>
      </c>
      <c r="AB400" s="2">
        <v>1021</v>
      </c>
      <c r="AC400" s="2">
        <v>972</v>
      </c>
      <c r="AD400" s="2">
        <v>945</v>
      </c>
      <c r="AE400" s="2">
        <v>948</v>
      </c>
      <c r="AF400" s="2">
        <v>930</v>
      </c>
      <c r="AG400" s="2">
        <v>903</v>
      </c>
      <c r="AH400" s="2">
        <v>760</v>
      </c>
      <c r="AI400" s="2">
        <v>760</v>
      </c>
      <c r="AJ400" s="2">
        <v>761</v>
      </c>
      <c r="AK400" s="2">
        <v>814</v>
      </c>
      <c r="AL400" s="2">
        <v>753</v>
      </c>
      <c r="AM400" s="2">
        <v>751</v>
      </c>
      <c r="AN400" s="2">
        <v>693</v>
      </c>
      <c r="AO400" s="2">
        <v>735</v>
      </c>
      <c r="AP400" s="2">
        <v>628</v>
      </c>
      <c r="AQ400" s="2">
        <v>605</v>
      </c>
    </row>
    <row r="401" spans="1:43">
      <c r="A401" s="56" t="s">
        <v>1368</v>
      </c>
      <c r="B401" s="56" t="s">
        <v>168</v>
      </c>
      <c r="C401" s="56" t="s">
        <v>732</v>
      </c>
      <c r="D401" s="2">
        <v>49</v>
      </c>
      <c r="E401" s="2">
        <v>39</v>
      </c>
      <c r="F401" s="2">
        <v>43</v>
      </c>
      <c r="G401" s="2">
        <v>52</v>
      </c>
      <c r="H401" s="2">
        <v>48</v>
      </c>
      <c r="I401" s="2">
        <v>50</v>
      </c>
      <c r="J401" s="2">
        <v>50</v>
      </c>
      <c r="K401" s="2">
        <v>58</v>
      </c>
      <c r="L401" s="2">
        <v>41</v>
      </c>
      <c r="M401" s="2">
        <v>45</v>
      </c>
      <c r="N401" s="2">
        <v>48</v>
      </c>
      <c r="O401" s="2">
        <v>49</v>
      </c>
      <c r="P401" s="2">
        <v>43</v>
      </c>
      <c r="Q401" s="2">
        <v>38</v>
      </c>
      <c r="R401" s="2">
        <v>33</v>
      </c>
      <c r="S401" s="2">
        <v>32</v>
      </c>
      <c r="T401" s="2">
        <v>37</v>
      </c>
      <c r="X401" s="56" t="s">
        <v>1368</v>
      </c>
      <c r="Y401" s="56" t="s">
        <v>168</v>
      </c>
      <c r="Z401" s="56" t="s">
        <v>732</v>
      </c>
      <c r="AA401" s="2">
        <v>3494</v>
      </c>
      <c r="AB401" s="2">
        <v>3499</v>
      </c>
      <c r="AC401" s="2">
        <v>3674</v>
      </c>
      <c r="AD401" s="2">
        <v>3831</v>
      </c>
      <c r="AE401" s="2">
        <v>3814</v>
      </c>
      <c r="AF401" s="2">
        <v>3856</v>
      </c>
      <c r="AG401" s="2">
        <v>3780</v>
      </c>
      <c r="AH401" s="2">
        <v>3497</v>
      </c>
      <c r="AI401" s="2">
        <v>3497</v>
      </c>
      <c r="AJ401" s="2">
        <v>3504</v>
      </c>
      <c r="AK401" s="2">
        <v>3512</v>
      </c>
      <c r="AL401" s="2">
        <v>3436</v>
      </c>
      <c r="AM401" s="2">
        <v>3302</v>
      </c>
      <c r="AN401" s="2">
        <v>3423</v>
      </c>
      <c r="AO401" s="2">
        <v>3584</v>
      </c>
      <c r="AP401" s="2">
        <v>3522</v>
      </c>
      <c r="AQ401" s="2">
        <v>3471</v>
      </c>
    </row>
    <row r="402" spans="1:43">
      <c r="A402" s="56" t="s">
        <v>1369</v>
      </c>
      <c r="B402" s="56" t="s">
        <v>286</v>
      </c>
      <c r="C402" s="56" t="s">
        <v>732</v>
      </c>
      <c r="D402" s="2">
        <v>3</v>
      </c>
      <c r="E402" s="2">
        <v>3</v>
      </c>
      <c r="F402" s="2">
        <v>0</v>
      </c>
      <c r="G402" s="2">
        <v>0</v>
      </c>
      <c r="H402" s="2">
        <v>0</v>
      </c>
      <c r="I402" s="2">
        <v>3</v>
      </c>
      <c r="J402" s="2">
        <v>0</v>
      </c>
      <c r="K402" s="2">
        <v>0</v>
      </c>
      <c r="L402" s="2">
        <v>3</v>
      </c>
      <c r="M402" s="2">
        <v>0</v>
      </c>
      <c r="N402" s="2">
        <v>0</v>
      </c>
      <c r="O402" s="2">
        <v>0</v>
      </c>
      <c r="P402" s="2">
        <v>4</v>
      </c>
      <c r="Q402" s="2">
        <v>8</v>
      </c>
      <c r="R402" s="2">
        <v>7</v>
      </c>
      <c r="S402" s="2">
        <v>7</v>
      </c>
      <c r="T402" s="2">
        <v>6</v>
      </c>
      <c r="X402" s="56" t="s">
        <v>1369</v>
      </c>
      <c r="Y402" s="56" t="s">
        <v>286</v>
      </c>
      <c r="Z402" s="56" t="s">
        <v>732</v>
      </c>
      <c r="AA402" s="2">
        <v>420</v>
      </c>
      <c r="AB402" s="2">
        <v>379</v>
      </c>
      <c r="AC402" s="2">
        <v>358</v>
      </c>
      <c r="AD402" s="2">
        <v>382</v>
      </c>
      <c r="AE402" s="2">
        <v>389</v>
      </c>
      <c r="AF402" s="2">
        <v>385</v>
      </c>
      <c r="AG402" s="2">
        <v>371</v>
      </c>
      <c r="AH402" s="2">
        <v>285</v>
      </c>
      <c r="AI402" s="2">
        <v>308</v>
      </c>
      <c r="AJ402" s="2">
        <v>318</v>
      </c>
      <c r="AK402" s="2">
        <v>336</v>
      </c>
      <c r="AL402" s="2">
        <v>348</v>
      </c>
      <c r="AM402" s="2">
        <v>313</v>
      </c>
      <c r="AN402" s="2">
        <v>306</v>
      </c>
      <c r="AO402" s="2">
        <v>327</v>
      </c>
      <c r="AP402" s="2">
        <v>312</v>
      </c>
      <c r="AQ402" s="2">
        <v>296</v>
      </c>
    </row>
    <row r="403" spans="1:43">
      <c r="A403" s="56" t="s">
        <v>1370</v>
      </c>
      <c r="B403" s="56" t="s">
        <v>284</v>
      </c>
      <c r="C403" s="56" t="s">
        <v>732</v>
      </c>
      <c r="D403" s="2">
        <v>76</v>
      </c>
      <c r="E403" s="2">
        <v>78</v>
      </c>
      <c r="F403" s="2">
        <v>20</v>
      </c>
      <c r="G403" s="2">
        <v>22</v>
      </c>
      <c r="H403" s="2">
        <v>21</v>
      </c>
      <c r="I403" s="2">
        <v>18</v>
      </c>
      <c r="J403" s="2">
        <v>15</v>
      </c>
      <c r="K403" s="2">
        <v>21</v>
      </c>
      <c r="L403" s="2">
        <v>20</v>
      </c>
      <c r="M403" s="2">
        <v>20</v>
      </c>
      <c r="N403" s="2">
        <v>14</v>
      </c>
      <c r="O403" s="2">
        <v>15</v>
      </c>
      <c r="P403" s="2">
        <v>12</v>
      </c>
      <c r="Q403" s="2">
        <v>13</v>
      </c>
      <c r="R403" s="2">
        <v>10</v>
      </c>
      <c r="S403" s="2">
        <v>3</v>
      </c>
      <c r="T403" s="2">
        <v>0</v>
      </c>
      <c r="X403" s="56" t="s">
        <v>1370</v>
      </c>
      <c r="Y403" s="56" t="s">
        <v>284</v>
      </c>
      <c r="Z403" s="56" t="s">
        <v>732</v>
      </c>
      <c r="AA403" s="2">
        <v>770</v>
      </c>
      <c r="AB403" s="2">
        <v>695</v>
      </c>
      <c r="AC403" s="2">
        <v>640</v>
      </c>
      <c r="AD403" s="2">
        <v>671</v>
      </c>
      <c r="AE403" s="2">
        <v>618</v>
      </c>
      <c r="AF403" s="2">
        <v>684</v>
      </c>
      <c r="AG403" s="2">
        <v>610</v>
      </c>
      <c r="AH403" s="2">
        <v>650</v>
      </c>
      <c r="AI403" s="2">
        <v>666</v>
      </c>
      <c r="AJ403" s="2">
        <v>698</v>
      </c>
      <c r="AK403" s="2">
        <v>801</v>
      </c>
      <c r="AL403" s="2">
        <v>1156</v>
      </c>
      <c r="AM403" s="2">
        <v>1230</v>
      </c>
      <c r="AN403" s="2">
        <v>1312</v>
      </c>
      <c r="AO403" s="2">
        <v>1356</v>
      </c>
      <c r="AP403" s="2">
        <v>1288</v>
      </c>
      <c r="AQ403" s="2">
        <v>1245</v>
      </c>
    </row>
    <row r="404" spans="1:43">
      <c r="A404" s="56" t="s">
        <v>1371</v>
      </c>
      <c r="B404" s="56" t="s">
        <v>618</v>
      </c>
      <c r="C404" s="56" t="s">
        <v>732</v>
      </c>
      <c r="D404" s="2">
        <v>3</v>
      </c>
      <c r="E404" s="2">
        <v>3</v>
      </c>
      <c r="F404" s="2">
        <v>3</v>
      </c>
      <c r="G404" s="2">
        <v>9</v>
      </c>
      <c r="H404" s="2">
        <v>3</v>
      </c>
      <c r="I404" s="2">
        <v>3</v>
      </c>
      <c r="J404" s="2">
        <v>3</v>
      </c>
      <c r="K404" s="2">
        <v>3</v>
      </c>
      <c r="L404" s="2">
        <v>0</v>
      </c>
      <c r="M404" s="2">
        <v>0</v>
      </c>
      <c r="N404" s="2">
        <v>0</v>
      </c>
      <c r="O404" s="2">
        <v>0</v>
      </c>
      <c r="P404" s="2">
        <v>0</v>
      </c>
      <c r="Q404" s="2">
        <v>0</v>
      </c>
      <c r="R404" s="2">
        <v>0</v>
      </c>
      <c r="S404" s="2">
        <v>0</v>
      </c>
      <c r="T404" s="2">
        <v>0</v>
      </c>
      <c r="X404" s="56" t="s">
        <v>1371</v>
      </c>
      <c r="Y404" s="56" t="s">
        <v>618</v>
      </c>
      <c r="Z404" s="56" t="s">
        <v>732</v>
      </c>
      <c r="AA404" s="2">
        <v>535</v>
      </c>
      <c r="AB404" s="2">
        <v>512</v>
      </c>
      <c r="AC404" s="2">
        <v>597</v>
      </c>
      <c r="AD404" s="2">
        <v>597</v>
      </c>
      <c r="AE404" s="2">
        <v>462</v>
      </c>
      <c r="AF404" s="2">
        <v>579</v>
      </c>
      <c r="AG404" s="2">
        <v>475</v>
      </c>
      <c r="AH404" s="2">
        <v>334</v>
      </c>
      <c r="AI404" s="2">
        <v>332</v>
      </c>
      <c r="AJ404" s="2">
        <v>318</v>
      </c>
      <c r="AK404" s="2">
        <v>256</v>
      </c>
      <c r="AL404" s="2">
        <v>220</v>
      </c>
      <c r="AM404" s="2">
        <v>212</v>
      </c>
      <c r="AN404" s="2">
        <v>229</v>
      </c>
      <c r="AO404" s="2">
        <v>235</v>
      </c>
      <c r="AP404" s="2">
        <v>214</v>
      </c>
      <c r="AQ404" s="2">
        <v>210</v>
      </c>
    </row>
    <row r="405" spans="1:43">
      <c r="A405" s="56" t="s">
        <v>1372</v>
      </c>
      <c r="B405" s="56" t="s">
        <v>592</v>
      </c>
      <c r="C405" s="56" t="s">
        <v>732</v>
      </c>
      <c r="D405" s="2">
        <v>0</v>
      </c>
      <c r="E405" s="2">
        <v>3</v>
      </c>
      <c r="F405" s="2">
        <v>0</v>
      </c>
      <c r="G405" s="2">
        <v>0</v>
      </c>
      <c r="H405" s="2">
        <v>0</v>
      </c>
      <c r="I405" s="2">
        <v>0</v>
      </c>
      <c r="J405" s="2">
        <v>0</v>
      </c>
      <c r="K405" s="2">
        <v>0</v>
      </c>
      <c r="L405" s="2">
        <v>0</v>
      </c>
      <c r="M405" s="2">
        <v>0</v>
      </c>
      <c r="N405" s="2">
        <v>0</v>
      </c>
      <c r="O405" s="2">
        <v>0</v>
      </c>
      <c r="P405" s="2">
        <v>0</v>
      </c>
      <c r="Q405" s="2">
        <v>0</v>
      </c>
      <c r="R405" s="2">
        <v>0</v>
      </c>
      <c r="S405" s="2">
        <v>0</v>
      </c>
      <c r="T405" s="2">
        <v>0</v>
      </c>
      <c r="X405" s="56" t="s">
        <v>1372</v>
      </c>
      <c r="Y405" s="56" t="s">
        <v>592</v>
      </c>
      <c r="Z405" s="56" t="s">
        <v>732</v>
      </c>
      <c r="AA405" s="2">
        <v>425</v>
      </c>
      <c r="AB405" s="2">
        <v>428</v>
      </c>
      <c r="AC405" s="2">
        <v>375</v>
      </c>
      <c r="AD405" s="2">
        <v>334</v>
      </c>
      <c r="AE405" s="2">
        <v>291</v>
      </c>
      <c r="AF405" s="2">
        <v>252</v>
      </c>
      <c r="AG405" s="2">
        <v>226</v>
      </c>
      <c r="AH405" s="2">
        <v>153</v>
      </c>
      <c r="AI405" s="2">
        <v>109</v>
      </c>
      <c r="AJ405" s="2">
        <v>56</v>
      </c>
      <c r="AK405" s="2">
        <v>51</v>
      </c>
      <c r="AL405" s="2">
        <v>23</v>
      </c>
      <c r="AM405" s="2">
        <v>23</v>
      </c>
      <c r="AN405" s="2">
        <v>18</v>
      </c>
      <c r="AO405" s="2">
        <v>21</v>
      </c>
      <c r="AP405" s="2">
        <v>13</v>
      </c>
      <c r="AQ405" s="2">
        <v>15</v>
      </c>
    </row>
    <row r="406" spans="1:43">
      <c r="A406" s="56" t="s">
        <v>1373</v>
      </c>
      <c r="B406" s="56" t="s">
        <v>684</v>
      </c>
      <c r="C406" s="56" t="s">
        <v>732</v>
      </c>
      <c r="D406" s="2">
        <v>0</v>
      </c>
      <c r="E406" s="2">
        <v>0</v>
      </c>
      <c r="F406" s="2">
        <v>0</v>
      </c>
      <c r="G406" s="2">
        <v>0</v>
      </c>
      <c r="H406" s="2">
        <v>0</v>
      </c>
      <c r="I406" s="2">
        <v>0</v>
      </c>
      <c r="J406" s="2">
        <v>0</v>
      </c>
      <c r="K406" s="2">
        <v>0</v>
      </c>
      <c r="L406" s="2">
        <v>0</v>
      </c>
      <c r="M406" s="2">
        <v>0</v>
      </c>
      <c r="N406" s="2">
        <v>0</v>
      </c>
      <c r="O406" s="2">
        <v>0</v>
      </c>
      <c r="P406" s="2">
        <v>0</v>
      </c>
      <c r="Q406" s="2">
        <v>0</v>
      </c>
      <c r="R406" s="2">
        <v>0</v>
      </c>
      <c r="S406" s="2">
        <v>0</v>
      </c>
      <c r="T406" s="2">
        <v>0</v>
      </c>
      <c r="X406" s="56" t="s">
        <v>1373</v>
      </c>
      <c r="Y406" s="56" t="s">
        <v>684</v>
      </c>
      <c r="Z406" s="56" t="s">
        <v>732</v>
      </c>
      <c r="AA406" s="2">
        <v>150</v>
      </c>
      <c r="AB406" s="2">
        <v>148</v>
      </c>
      <c r="AC406" s="2">
        <v>108</v>
      </c>
      <c r="AD406" s="2">
        <v>102</v>
      </c>
      <c r="AE406" s="2">
        <v>79</v>
      </c>
      <c r="AF406" s="2">
        <v>67</v>
      </c>
      <c r="AG406" s="2">
        <v>74</v>
      </c>
      <c r="AH406" s="2">
        <v>57</v>
      </c>
      <c r="AI406" s="2">
        <v>54</v>
      </c>
      <c r="AJ406" s="2">
        <v>18</v>
      </c>
      <c r="AK406" s="2">
        <v>16</v>
      </c>
      <c r="AL406" s="2">
        <v>13</v>
      </c>
      <c r="AM406" s="2">
        <v>3</v>
      </c>
      <c r="AN406" s="2">
        <v>13</v>
      </c>
      <c r="AO406" s="2">
        <v>9</v>
      </c>
      <c r="AP406" s="2">
        <v>15</v>
      </c>
      <c r="AQ406" s="2">
        <v>9</v>
      </c>
    </row>
    <row r="407" spans="1:43">
      <c r="A407" s="56" t="s">
        <v>1374</v>
      </c>
      <c r="B407" s="56" t="s">
        <v>513</v>
      </c>
      <c r="C407" s="56" t="s">
        <v>732</v>
      </c>
      <c r="D407" s="2">
        <v>0</v>
      </c>
      <c r="E407" s="2">
        <v>0</v>
      </c>
      <c r="F407" s="2">
        <v>0</v>
      </c>
      <c r="G407" s="2">
        <v>0</v>
      </c>
      <c r="H407" s="2">
        <v>0</v>
      </c>
      <c r="I407" s="2">
        <v>0</v>
      </c>
      <c r="J407" s="2">
        <v>3</v>
      </c>
      <c r="K407" s="2">
        <v>3</v>
      </c>
      <c r="L407" s="2">
        <v>0</v>
      </c>
      <c r="M407" s="2">
        <v>0</v>
      </c>
      <c r="N407" s="2">
        <v>0</v>
      </c>
      <c r="O407" s="2">
        <v>0</v>
      </c>
      <c r="P407" s="2">
        <v>0</v>
      </c>
      <c r="Q407" s="2">
        <v>0</v>
      </c>
      <c r="R407" s="2">
        <v>0</v>
      </c>
      <c r="S407" s="2">
        <v>0</v>
      </c>
      <c r="T407" s="2">
        <v>0</v>
      </c>
      <c r="X407" s="56" t="s">
        <v>1374</v>
      </c>
      <c r="Y407" s="56" t="s">
        <v>513</v>
      </c>
      <c r="Z407" s="56" t="s">
        <v>732</v>
      </c>
      <c r="AA407" s="2">
        <v>317</v>
      </c>
      <c r="AB407" s="2">
        <v>352</v>
      </c>
      <c r="AC407" s="2">
        <v>296</v>
      </c>
      <c r="AD407" s="2">
        <v>260</v>
      </c>
      <c r="AE407" s="2">
        <v>251</v>
      </c>
      <c r="AF407" s="2">
        <v>255</v>
      </c>
      <c r="AG407" s="2">
        <v>202</v>
      </c>
      <c r="AH407" s="2">
        <v>217</v>
      </c>
      <c r="AI407" s="2">
        <v>239</v>
      </c>
      <c r="AJ407" s="2">
        <v>224</v>
      </c>
      <c r="AK407" s="2">
        <v>180</v>
      </c>
      <c r="AL407" s="2">
        <v>181</v>
      </c>
      <c r="AM407" s="2">
        <v>177</v>
      </c>
      <c r="AN407" s="2">
        <v>180</v>
      </c>
      <c r="AO407" s="2">
        <v>154</v>
      </c>
      <c r="AP407" s="2">
        <v>163</v>
      </c>
      <c r="AQ407" s="2">
        <v>167</v>
      </c>
    </row>
    <row r="408" spans="1:43">
      <c r="A408" s="56" t="s">
        <v>1375</v>
      </c>
      <c r="B408" s="56" t="s">
        <v>532</v>
      </c>
      <c r="C408" s="56" t="s">
        <v>732</v>
      </c>
      <c r="D408" s="2">
        <v>16</v>
      </c>
      <c r="E408" s="2">
        <v>3</v>
      </c>
      <c r="F408" s="2">
        <v>3</v>
      </c>
      <c r="G408" s="2">
        <v>0</v>
      </c>
      <c r="H408" s="2">
        <v>0</v>
      </c>
      <c r="I408" s="2">
        <v>0</v>
      </c>
      <c r="J408" s="2">
        <v>0</v>
      </c>
      <c r="K408" s="2">
        <v>0</v>
      </c>
      <c r="L408" s="2">
        <v>0</v>
      </c>
      <c r="M408" s="2">
        <v>0</v>
      </c>
      <c r="N408" s="2">
        <v>0</v>
      </c>
      <c r="O408" s="2">
        <v>0</v>
      </c>
      <c r="P408" s="2">
        <v>0</v>
      </c>
      <c r="Q408" s="2">
        <v>9</v>
      </c>
      <c r="R408" s="2">
        <v>6</v>
      </c>
      <c r="S408" s="2">
        <v>6</v>
      </c>
      <c r="T408" s="2">
        <v>7</v>
      </c>
      <c r="X408" s="56" t="s">
        <v>1375</v>
      </c>
      <c r="Y408" s="56" t="s">
        <v>532</v>
      </c>
      <c r="Z408" s="56" t="s">
        <v>732</v>
      </c>
      <c r="AA408" s="2">
        <v>403</v>
      </c>
      <c r="AB408" s="2">
        <v>352</v>
      </c>
      <c r="AC408" s="2">
        <v>336</v>
      </c>
      <c r="AD408" s="2">
        <v>343</v>
      </c>
      <c r="AE408" s="2">
        <v>337</v>
      </c>
      <c r="AF408" s="2">
        <v>333</v>
      </c>
      <c r="AG408" s="2">
        <v>357</v>
      </c>
      <c r="AH408" s="2">
        <v>383</v>
      </c>
      <c r="AI408" s="2">
        <v>353</v>
      </c>
      <c r="AJ408" s="2">
        <v>327</v>
      </c>
      <c r="AK408" s="2">
        <v>289</v>
      </c>
      <c r="AL408" s="2">
        <v>243</v>
      </c>
      <c r="AM408" s="2">
        <v>214</v>
      </c>
      <c r="AN408" s="2">
        <v>248</v>
      </c>
      <c r="AO408" s="2">
        <v>254</v>
      </c>
      <c r="AP408" s="2">
        <v>259</v>
      </c>
      <c r="AQ408" s="2">
        <v>244</v>
      </c>
    </row>
    <row r="409" spans="1:43">
      <c r="A409" s="56" t="s">
        <v>1376</v>
      </c>
      <c r="B409" s="56" t="s">
        <v>600</v>
      </c>
      <c r="C409" s="56" t="s">
        <v>732</v>
      </c>
      <c r="D409" s="2">
        <v>0</v>
      </c>
      <c r="E409" s="2">
        <v>0</v>
      </c>
      <c r="F409" s="2">
        <v>0</v>
      </c>
      <c r="G409" s="2">
        <v>0</v>
      </c>
      <c r="H409" s="2">
        <v>0</v>
      </c>
      <c r="I409" s="2">
        <v>0</v>
      </c>
      <c r="J409" s="2">
        <v>0</v>
      </c>
      <c r="K409" s="2">
        <v>3</v>
      </c>
      <c r="L409" s="2">
        <v>0</v>
      </c>
      <c r="M409" s="2">
        <v>0</v>
      </c>
      <c r="N409" s="2">
        <v>0</v>
      </c>
      <c r="O409" s="2">
        <v>0</v>
      </c>
      <c r="P409" s="2">
        <v>0</v>
      </c>
      <c r="Q409" s="2">
        <v>0</v>
      </c>
      <c r="R409" s="2">
        <v>0</v>
      </c>
      <c r="S409" s="2">
        <v>0</v>
      </c>
      <c r="T409" s="2">
        <v>0</v>
      </c>
      <c r="X409" s="56" t="s">
        <v>1376</v>
      </c>
      <c r="Y409" s="56" t="s">
        <v>600</v>
      </c>
      <c r="Z409" s="56" t="s">
        <v>732</v>
      </c>
      <c r="AA409" s="2">
        <v>207</v>
      </c>
      <c r="AB409" s="2">
        <v>195</v>
      </c>
      <c r="AC409" s="2">
        <v>193</v>
      </c>
      <c r="AD409" s="2">
        <v>194</v>
      </c>
      <c r="AE409" s="2">
        <v>207</v>
      </c>
      <c r="AF409" s="2">
        <v>142</v>
      </c>
      <c r="AG409" s="2">
        <v>132</v>
      </c>
      <c r="AH409" s="2">
        <v>113</v>
      </c>
      <c r="AI409" s="2">
        <v>208</v>
      </c>
      <c r="AJ409" s="2">
        <v>243</v>
      </c>
      <c r="AK409" s="2">
        <v>231</v>
      </c>
      <c r="AL409" s="2">
        <v>221</v>
      </c>
      <c r="AM409" s="2">
        <v>133</v>
      </c>
      <c r="AN409" s="2">
        <v>141</v>
      </c>
      <c r="AO409" s="2">
        <v>143</v>
      </c>
      <c r="AP409" s="2">
        <v>117</v>
      </c>
      <c r="AQ409" s="2">
        <v>99</v>
      </c>
    </row>
    <row r="410" spans="1:43">
      <c r="A410" s="56" t="s">
        <v>1377</v>
      </c>
      <c r="B410" s="56" t="s">
        <v>426</v>
      </c>
      <c r="C410" s="56" t="s">
        <v>732</v>
      </c>
      <c r="D410" s="2">
        <v>4</v>
      </c>
      <c r="E410" s="2">
        <v>3</v>
      </c>
      <c r="F410" s="2">
        <v>3</v>
      </c>
      <c r="G410" s="2">
        <v>5</v>
      </c>
      <c r="H410" s="2">
        <v>7</v>
      </c>
      <c r="I410" s="2">
        <v>8</v>
      </c>
      <c r="J410" s="2">
        <v>8</v>
      </c>
      <c r="K410" s="2">
        <v>8</v>
      </c>
      <c r="L410" s="2">
        <v>6</v>
      </c>
      <c r="M410" s="2">
        <v>6</v>
      </c>
      <c r="N410" s="2">
        <v>6</v>
      </c>
      <c r="O410" s="2">
        <v>6</v>
      </c>
      <c r="P410" s="2">
        <v>3</v>
      </c>
      <c r="Q410" s="2">
        <v>3</v>
      </c>
      <c r="R410" s="2">
        <v>3</v>
      </c>
      <c r="S410" s="2">
        <v>3</v>
      </c>
      <c r="T410" s="2">
        <v>3</v>
      </c>
      <c r="X410" s="56" t="s">
        <v>1377</v>
      </c>
      <c r="Y410" s="56" t="s">
        <v>426</v>
      </c>
      <c r="Z410" s="56" t="s">
        <v>732</v>
      </c>
      <c r="AA410" s="2">
        <v>1704</v>
      </c>
      <c r="AB410" s="2">
        <v>1614</v>
      </c>
      <c r="AC410" s="2">
        <v>1536</v>
      </c>
      <c r="AD410" s="2">
        <v>1508</v>
      </c>
      <c r="AE410" s="2">
        <v>1558</v>
      </c>
      <c r="AF410" s="2">
        <v>1600</v>
      </c>
      <c r="AG410" s="2">
        <v>1577</v>
      </c>
      <c r="AH410" s="2">
        <v>1568</v>
      </c>
      <c r="AI410" s="2">
        <v>1644</v>
      </c>
      <c r="AJ410" s="2">
        <v>1563</v>
      </c>
      <c r="AK410" s="2">
        <v>1356</v>
      </c>
      <c r="AL410" s="2">
        <v>1215</v>
      </c>
      <c r="AM410" s="2">
        <v>1238</v>
      </c>
      <c r="AN410" s="2">
        <v>1289</v>
      </c>
      <c r="AO410" s="2">
        <v>1252</v>
      </c>
      <c r="AP410" s="2">
        <v>1187</v>
      </c>
      <c r="AQ410" s="2">
        <v>1152</v>
      </c>
    </row>
    <row r="411" spans="1:43">
      <c r="A411" s="56" t="s">
        <v>1378</v>
      </c>
      <c r="B411" s="56" t="s">
        <v>151</v>
      </c>
      <c r="C411" s="56" t="s">
        <v>732</v>
      </c>
      <c r="D411" s="2">
        <v>23</v>
      </c>
      <c r="E411" s="2">
        <v>26</v>
      </c>
      <c r="F411" s="2">
        <v>23</v>
      </c>
      <c r="G411" s="2">
        <v>26</v>
      </c>
      <c r="H411" s="2">
        <v>25</v>
      </c>
      <c r="I411" s="2">
        <v>21</v>
      </c>
      <c r="J411" s="2">
        <v>23</v>
      </c>
      <c r="K411" s="2">
        <v>28</v>
      </c>
      <c r="L411" s="2">
        <v>26</v>
      </c>
      <c r="M411" s="2">
        <v>24</v>
      </c>
      <c r="N411" s="2">
        <v>29</v>
      </c>
      <c r="O411" s="2">
        <v>29</v>
      </c>
      <c r="P411" s="2">
        <v>86</v>
      </c>
      <c r="Q411" s="2">
        <v>82</v>
      </c>
      <c r="R411" s="2">
        <v>90</v>
      </c>
      <c r="S411" s="2">
        <v>90</v>
      </c>
      <c r="T411" s="2">
        <v>92</v>
      </c>
      <c r="X411" s="56" t="s">
        <v>1378</v>
      </c>
      <c r="Y411" s="56" t="s">
        <v>151</v>
      </c>
      <c r="Z411" s="56" t="s">
        <v>732</v>
      </c>
      <c r="AA411" s="2">
        <v>6642</v>
      </c>
      <c r="AB411" s="2">
        <v>6462</v>
      </c>
      <c r="AC411" s="2">
        <v>6377</v>
      </c>
      <c r="AD411" s="2">
        <v>6399</v>
      </c>
      <c r="AE411" s="2">
        <v>6292</v>
      </c>
      <c r="AF411" s="2">
        <v>6261</v>
      </c>
      <c r="AG411" s="2">
        <v>6393</v>
      </c>
      <c r="AH411" s="2">
        <v>6544</v>
      </c>
      <c r="AI411" s="2">
        <v>6326</v>
      </c>
      <c r="AJ411" s="2">
        <v>6413</v>
      </c>
      <c r="AK411" s="2">
        <v>6739</v>
      </c>
      <c r="AL411" s="2">
        <v>6713</v>
      </c>
      <c r="AM411" s="2">
        <v>7001</v>
      </c>
      <c r="AN411" s="2">
        <v>7278</v>
      </c>
      <c r="AO411" s="2">
        <v>7410</v>
      </c>
      <c r="AP411" s="2">
        <v>7694</v>
      </c>
      <c r="AQ411" s="2">
        <v>7802</v>
      </c>
    </row>
    <row r="412" spans="1:43">
      <c r="A412" s="56" t="s">
        <v>1379</v>
      </c>
      <c r="B412" s="56" t="s">
        <v>307</v>
      </c>
      <c r="C412" s="56" t="s">
        <v>732</v>
      </c>
      <c r="D412" s="2">
        <v>6</v>
      </c>
      <c r="E412" s="2">
        <v>12</v>
      </c>
      <c r="F412" s="2">
        <v>24</v>
      </c>
      <c r="G412" s="2">
        <v>27</v>
      </c>
      <c r="H412" s="2">
        <v>26</v>
      </c>
      <c r="I412" s="2">
        <v>28</v>
      </c>
      <c r="J412" s="2">
        <v>26</v>
      </c>
      <c r="K412" s="2">
        <v>19</v>
      </c>
      <c r="L412" s="2">
        <v>14</v>
      </c>
      <c r="M412" s="2">
        <v>19</v>
      </c>
      <c r="N412" s="2">
        <v>24</v>
      </c>
      <c r="O412" s="2">
        <v>26</v>
      </c>
      <c r="P412" s="2">
        <v>27</v>
      </c>
      <c r="Q412" s="2">
        <v>17</v>
      </c>
      <c r="R412" s="2">
        <v>12</v>
      </c>
      <c r="S412" s="2">
        <v>13</v>
      </c>
      <c r="T412" s="2">
        <v>12</v>
      </c>
      <c r="X412" s="56" t="s">
        <v>1379</v>
      </c>
      <c r="Y412" s="56" t="s">
        <v>307</v>
      </c>
      <c r="Z412" s="56" t="s">
        <v>732</v>
      </c>
      <c r="AA412" s="2">
        <v>841</v>
      </c>
      <c r="AB412" s="2">
        <v>759</v>
      </c>
      <c r="AC412" s="2">
        <v>807</v>
      </c>
      <c r="AD412" s="2">
        <v>838</v>
      </c>
      <c r="AE412" s="2">
        <v>779</v>
      </c>
      <c r="AF412" s="2">
        <v>800</v>
      </c>
      <c r="AG412" s="2">
        <v>781</v>
      </c>
      <c r="AH412" s="2">
        <v>664</v>
      </c>
      <c r="AI412" s="2">
        <v>736</v>
      </c>
      <c r="AJ412" s="2">
        <v>727</v>
      </c>
      <c r="AK412" s="2">
        <v>791</v>
      </c>
      <c r="AL412" s="2">
        <v>804</v>
      </c>
      <c r="AM412" s="2">
        <v>707</v>
      </c>
      <c r="AN412" s="2">
        <v>681</v>
      </c>
      <c r="AO412" s="2">
        <v>713</v>
      </c>
      <c r="AP412" s="2">
        <v>660</v>
      </c>
      <c r="AQ412" s="2">
        <v>580</v>
      </c>
    </row>
    <row r="413" spans="1:43">
      <c r="A413" s="56" t="s">
        <v>1380</v>
      </c>
      <c r="B413" s="56" t="s">
        <v>530</v>
      </c>
      <c r="C413" s="56" t="s">
        <v>732</v>
      </c>
      <c r="D413" s="2">
        <v>0</v>
      </c>
      <c r="E413" s="2">
        <v>0</v>
      </c>
      <c r="F413" s="2">
        <v>0</v>
      </c>
      <c r="G413" s="2">
        <v>0</v>
      </c>
      <c r="H413" s="2">
        <v>3</v>
      </c>
      <c r="I413" s="2">
        <v>3</v>
      </c>
      <c r="J413" s="2">
        <v>0</v>
      </c>
      <c r="K413" s="2">
        <v>0</v>
      </c>
      <c r="L413" s="2">
        <v>0</v>
      </c>
      <c r="M413" s="2">
        <v>0</v>
      </c>
      <c r="N413" s="2">
        <v>0</v>
      </c>
      <c r="O413" s="2">
        <v>0</v>
      </c>
      <c r="P413" s="2">
        <v>0</v>
      </c>
      <c r="Q413" s="2">
        <v>0</v>
      </c>
      <c r="R413" s="2">
        <v>0</v>
      </c>
      <c r="S413" s="2">
        <v>0</v>
      </c>
      <c r="T413" s="2">
        <v>0</v>
      </c>
      <c r="X413" s="56" t="s">
        <v>1380</v>
      </c>
      <c r="Y413" s="56" t="s">
        <v>530</v>
      </c>
      <c r="Z413" s="56" t="s">
        <v>732</v>
      </c>
      <c r="AA413" s="2">
        <v>119</v>
      </c>
      <c r="AB413" s="2">
        <v>106</v>
      </c>
      <c r="AC413" s="2">
        <v>99</v>
      </c>
      <c r="AD413" s="2">
        <v>94</v>
      </c>
      <c r="AE413" s="2">
        <v>99</v>
      </c>
      <c r="AF413" s="2">
        <v>107</v>
      </c>
      <c r="AG413" s="2">
        <v>99</v>
      </c>
      <c r="AH413" s="2">
        <v>66</v>
      </c>
      <c r="AI413" s="2">
        <v>82</v>
      </c>
      <c r="AJ413" s="2">
        <v>93</v>
      </c>
      <c r="AK413" s="2">
        <v>83</v>
      </c>
      <c r="AL413" s="2">
        <v>86</v>
      </c>
      <c r="AM413" s="2">
        <v>78</v>
      </c>
      <c r="AN413" s="2">
        <v>77</v>
      </c>
      <c r="AO413" s="2">
        <v>74</v>
      </c>
      <c r="AP413" s="2">
        <v>73</v>
      </c>
      <c r="AQ413" s="2">
        <v>72</v>
      </c>
    </row>
    <row r="414" spans="1:43">
      <c r="A414" s="56" t="s">
        <v>1381</v>
      </c>
      <c r="B414" s="56" t="s">
        <v>99</v>
      </c>
      <c r="C414" s="56" t="s">
        <v>732</v>
      </c>
      <c r="D414" s="2">
        <v>14</v>
      </c>
      <c r="E414" s="2">
        <v>12</v>
      </c>
      <c r="F414" s="2">
        <v>12</v>
      </c>
      <c r="G414" s="2">
        <v>11</v>
      </c>
      <c r="H414" s="2">
        <v>12</v>
      </c>
      <c r="I414" s="2">
        <v>13</v>
      </c>
      <c r="J414" s="2">
        <v>15</v>
      </c>
      <c r="K414" s="2">
        <v>15</v>
      </c>
      <c r="L414" s="2">
        <v>21</v>
      </c>
      <c r="M414" s="2">
        <v>29</v>
      </c>
      <c r="N414" s="2">
        <v>32</v>
      </c>
      <c r="O414" s="2">
        <v>38</v>
      </c>
      <c r="P414" s="2">
        <v>37</v>
      </c>
      <c r="Q414" s="2">
        <v>37</v>
      </c>
      <c r="R414" s="2">
        <v>40</v>
      </c>
      <c r="S414" s="2">
        <v>29</v>
      </c>
      <c r="T414" s="2">
        <v>3</v>
      </c>
      <c r="X414" s="56" t="s">
        <v>1381</v>
      </c>
      <c r="Y414" s="56" t="s">
        <v>99</v>
      </c>
      <c r="Z414" s="56" t="s">
        <v>732</v>
      </c>
      <c r="AA414" s="2">
        <v>779</v>
      </c>
      <c r="AB414" s="2">
        <v>752</v>
      </c>
      <c r="AC414" s="2">
        <v>727</v>
      </c>
      <c r="AD414" s="2">
        <v>748</v>
      </c>
      <c r="AE414" s="2">
        <v>744</v>
      </c>
      <c r="AF414" s="2">
        <v>784</v>
      </c>
      <c r="AG414" s="2">
        <v>800</v>
      </c>
      <c r="AH414" s="2">
        <v>808</v>
      </c>
      <c r="AI414" s="2">
        <v>827</v>
      </c>
      <c r="AJ414" s="2">
        <v>900</v>
      </c>
      <c r="AK414" s="2">
        <v>951</v>
      </c>
      <c r="AL414" s="2">
        <v>993</v>
      </c>
      <c r="AM414" s="2">
        <v>998</v>
      </c>
      <c r="AN414" s="2">
        <v>1050</v>
      </c>
      <c r="AO414" s="2">
        <v>1120</v>
      </c>
      <c r="AP414" s="2">
        <v>1097</v>
      </c>
      <c r="AQ414" s="2">
        <v>977</v>
      </c>
    </row>
    <row r="415" spans="1:43">
      <c r="A415" s="56" t="s">
        <v>1382</v>
      </c>
      <c r="B415" s="56" t="s">
        <v>269</v>
      </c>
      <c r="C415" s="56" t="s">
        <v>732</v>
      </c>
      <c r="D415" s="2">
        <v>0</v>
      </c>
      <c r="E415" s="2">
        <v>0</v>
      </c>
      <c r="F415" s="2">
        <v>0</v>
      </c>
      <c r="G415" s="2">
        <v>0</v>
      </c>
      <c r="H415" s="2">
        <v>0</v>
      </c>
      <c r="I415" s="2">
        <v>0</v>
      </c>
      <c r="J415" s="2">
        <v>0</v>
      </c>
      <c r="K415" s="2">
        <v>0</v>
      </c>
      <c r="L415" s="2">
        <v>0</v>
      </c>
      <c r="M415" s="2">
        <v>0</v>
      </c>
      <c r="N415" s="2">
        <v>3</v>
      </c>
      <c r="O415" s="2">
        <v>0</v>
      </c>
      <c r="P415" s="2">
        <v>0</v>
      </c>
      <c r="Q415" s="2">
        <v>0</v>
      </c>
      <c r="R415" s="2">
        <v>0</v>
      </c>
      <c r="S415" s="2">
        <v>0</v>
      </c>
      <c r="T415" s="2">
        <v>0</v>
      </c>
      <c r="X415" s="56" t="s">
        <v>1382</v>
      </c>
      <c r="Y415" s="56" t="s">
        <v>269</v>
      </c>
      <c r="Z415" s="56" t="s">
        <v>732</v>
      </c>
      <c r="AA415" s="2">
        <v>129</v>
      </c>
      <c r="AB415" s="2">
        <v>118</v>
      </c>
      <c r="AC415" s="2">
        <v>104</v>
      </c>
      <c r="AD415" s="2">
        <v>107</v>
      </c>
      <c r="AE415" s="2">
        <v>98</v>
      </c>
      <c r="AF415" s="2">
        <v>107</v>
      </c>
      <c r="AG415" s="2">
        <v>90</v>
      </c>
      <c r="AH415" s="2">
        <v>99</v>
      </c>
      <c r="AI415" s="2">
        <v>83</v>
      </c>
      <c r="AJ415" s="2">
        <v>113</v>
      </c>
      <c r="AK415" s="2">
        <v>117</v>
      </c>
      <c r="AL415" s="2">
        <v>131</v>
      </c>
      <c r="AM415" s="2">
        <v>111</v>
      </c>
      <c r="AN415" s="2">
        <v>105</v>
      </c>
      <c r="AO415" s="2">
        <v>101</v>
      </c>
      <c r="AP415" s="2">
        <v>85</v>
      </c>
      <c r="AQ415" s="2">
        <v>86</v>
      </c>
    </row>
    <row r="416" spans="1:43">
      <c r="A416" s="56" t="s">
        <v>1383</v>
      </c>
      <c r="B416" s="56" t="s">
        <v>516</v>
      </c>
      <c r="C416" s="56" t="s">
        <v>732</v>
      </c>
      <c r="D416" s="2">
        <v>12</v>
      </c>
      <c r="E416" s="2">
        <v>9</v>
      </c>
      <c r="F416" s="2">
        <v>10</v>
      </c>
      <c r="G416" s="2">
        <v>9</v>
      </c>
      <c r="H416" s="2">
        <v>7</v>
      </c>
      <c r="I416" s="2">
        <v>5</v>
      </c>
      <c r="J416" s="2">
        <v>5</v>
      </c>
      <c r="K416" s="2">
        <v>5</v>
      </c>
      <c r="L416" s="2">
        <v>0</v>
      </c>
      <c r="M416" s="2">
        <v>0</v>
      </c>
      <c r="N416" s="2">
        <v>0</v>
      </c>
      <c r="O416" s="2">
        <v>0</v>
      </c>
      <c r="P416" s="2">
        <v>0</v>
      </c>
      <c r="Q416" s="2">
        <v>0</v>
      </c>
      <c r="R416" s="2">
        <v>0</v>
      </c>
      <c r="S416" s="2">
        <v>0</v>
      </c>
      <c r="T416" s="2">
        <v>0</v>
      </c>
      <c r="X416" s="56" t="s">
        <v>1383</v>
      </c>
      <c r="Y416" s="56" t="s">
        <v>516</v>
      </c>
      <c r="Z416" s="56" t="s">
        <v>732</v>
      </c>
      <c r="AA416" s="2">
        <v>257</v>
      </c>
      <c r="AB416" s="2">
        <v>242</v>
      </c>
      <c r="AC416" s="2">
        <v>254</v>
      </c>
      <c r="AD416" s="2">
        <v>279</v>
      </c>
      <c r="AE416" s="2">
        <v>350</v>
      </c>
      <c r="AF416" s="2">
        <v>258</v>
      </c>
      <c r="AG416" s="2">
        <v>233</v>
      </c>
      <c r="AH416" s="2">
        <v>216</v>
      </c>
      <c r="AI416" s="2">
        <v>172</v>
      </c>
      <c r="AJ416" s="2">
        <v>176</v>
      </c>
      <c r="AK416" s="2">
        <v>172</v>
      </c>
      <c r="AL416" s="2">
        <v>172</v>
      </c>
      <c r="AM416" s="2">
        <v>161</v>
      </c>
      <c r="AN416" s="2">
        <v>156</v>
      </c>
      <c r="AO416" s="2">
        <v>145</v>
      </c>
      <c r="AP416" s="2">
        <v>144</v>
      </c>
      <c r="AQ416" s="2">
        <v>147</v>
      </c>
    </row>
    <row r="417" spans="1:43">
      <c r="A417" s="56" t="s">
        <v>1384</v>
      </c>
      <c r="B417" s="56" t="s">
        <v>939</v>
      </c>
      <c r="C417" s="56" t="s">
        <v>732</v>
      </c>
      <c r="D417" s="2">
        <v>0</v>
      </c>
      <c r="E417" s="2">
        <v>0</v>
      </c>
      <c r="F417" s="2">
        <v>0</v>
      </c>
      <c r="G417" s="2">
        <v>0</v>
      </c>
      <c r="H417" s="2">
        <v>0</v>
      </c>
      <c r="I417" s="2">
        <v>0</v>
      </c>
      <c r="J417" s="2">
        <v>0</v>
      </c>
      <c r="K417" s="2">
        <v>0</v>
      </c>
      <c r="L417" s="2">
        <v>3</v>
      </c>
      <c r="M417" s="2">
        <v>3</v>
      </c>
      <c r="N417" s="2">
        <v>3</v>
      </c>
      <c r="O417" s="2">
        <v>0</v>
      </c>
      <c r="P417" s="2">
        <v>0</v>
      </c>
      <c r="Q417" s="2">
        <v>0</v>
      </c>
      <c r="R417" s="2">
        <v>0</v>
      </c>
      <c r="S417" s="2">
        <v>0</v>
      </c>
      <c r="T417" s="2">
        <v>0</v>
      </c>
      <c r="X417" s="56" t="s">
        <v>1384</v>
      </c>
      <c r="Y417" s="56" t="s">
        <v>939</v>
      </c>
      <c r="Z417" s="56" t="s">
        <v>732</v>
      </c>
      <c r="AA417" s="2">
        <v>184</v>
      </c>
      <c r="AB417" s="2">
        <v>179</v>
      </c>
      <c r="AC417" s="2">
        <v>157</v>
      </c>
      <c r="AD417" s="2">
        <v>139</v>
      </c>
      <c r="AE417" s="2">
        <v>123</v>
      </c>
      <c r="AF417" s="2">
        <v>117</v>
      </c>
      <c r="AG417" s="2">
        <v>103</v>
      </c>
      <c r="AH417" s="2">
        <v>83</v>
      </c>
      <c r="AI417" s="2">
        <v>88</v>
      </c>
      <c r="AJ417" s="2">
        <v>83</v>
      </c>
      <c r="AK417" s="2">
        <v>84</v>
      </c>
      <c r="AL417" s="2">
        <v>91</v>
      </c>
      <c r="AM417" s="2">
        <v>99</v>
      </c>
      <c r="AN417" s="2">
        <v>105</v>
      </c>
      <c r="AO417" s="2">
        <v>100</v>
      </c>
      <c r="AP417" s="2">
        <v>104</v>
      </c>
      <c r="AQ417" s="2">
        <v>89</v>
      </c>
    </row>
    <row r="418" spans="1:43">
      <c r="A418" s="56" t="s">
        <v>1385</v>
      </c>
      <c r="B418" s="56" t="s">
        <v>689</v>
      </c>
      <c r="C418" s="56" t="s">
        <v>732</v>
      </c>
      <c r="D418" s="2">
        <v>0</v>
      </c>
      <c r="E418" s="2">
        <v>0</v>
      </c>
      <c r="F418" s="2">
        <v>0</v>
      </c>
      <c r="G418" s="2">
        <v>0</v>
      </c>
      <c r="H418" s="2">
        <v>0</v>
      </c>
      <c r="I418" s="2">
        <v>0</v>
      </c>
      <c r="J418" s="2">
        <v>0</v>
      </c>
      <c r="K418" s="2">
        <v>0</v>
      </c>
      <c r="L418" s="2">
        <v>0</v>
      </c>
      <c r="M418" s="2">
        <v>0</v>
      </c>
      <c r="N418" s="2">
        <v>0</v>
      </c>
      <c r="O418" s="2">
        <v>0</v>
      </c>
      <c r="P418" s="2">
        <v>0</v>
      </c>
      <c r="Q418" s="2">
        <v>0</v>
      </c>
      <c r="R418" s="2">
        <v>0</v>
      </c>
      <c r="S418" s="2">
        <v>0</v>
      </c>
      <c r="T418" s="2">
        <v>0</v>
      </c>
      <c r="X418" s="56" t="s">
        <v>1385</v>
      </c>
      <c r="Y418" s="56" t="s">
        <v>689</v>
      </c>
      <c r="Z418" s="56" t="s">
        <v>732</v>
      </c>
      <c r="AA418" s="2">
        <v>95</v>
      </c>
      <c r="AB418" s="2">
        <v>71</v>
      </c>
      <c r="AC418" s="2">
        <v>62</v>
      </c>
      <c r="AD418" s="2">
        <v>63</v>
      </c>
      <c r="AE418" s="2">
        <v>64</v>
      </c>
      <c r="AF418" s="2">
        <v>83</v>
      </c>
      <c r="AG418" s="2">
        <v>83</v>
      </c>
      <c r="AH418" s="2">
        <v>91</v>
      </c>
      <c r="AI418" s="2">
        <v>69</v>
      </c>
      <c r="AJ418" s="2">
        <v>77</v>
      </c>
      <c r="AK418" s="2">
        <v>76</v>
      </c>
      <c r="AL418" s="2">
        <v>110</v>
      </c>
      <c r="AM418" s="2">
        <v>90</v>
      </c>
      <c r="AN418" s="2">
        <v>80</v>
      </c>
      <c r="AO418" s="2">
        <v>102</v>
      </c>
      <c r="AP418" s="2">
        <v>118</v>
      </c>
      <c r="AQ418" s="2">
        <v>130</v>
      </c>
    </row>
    <row r="419" spans="1:43">
      <c r="A419" s="56" t="s">
        <v>1386</v>
      </c>
      <c r="B419" s="56" t="s">
        <v>477</v>
      </c>
      <c r="C419" s="56" t="s">
        <v>732</v>
      </c>
      <c r="D419" s="2">
        <v>9</v>
      </c>
      <c r="E419" s="2">
        <v>4</v>
      </c>
      <c r="F419" s="2">
        <v>3</v>
      </c>
      <c r="G419" s="2">
        <v>4</v>
      </c>
      <c r="H419" s="2">
        <v>7</v>
      </c>
      <c r="I419" s="2">
        <v>7</v>
      </c>
      <c r="J419" s="2">
        <v>6</v>
      </c>
      <c r="K419" s="2">
        <v>4</v>
      </c>
      <c r="L419" s="2">
        <v>3</v>
      </c>
      <c r="M419" s="2">
        <v>3</v>
      </c>
      <c r="N419" s="2">
        <v>3</v>
      </c>
      <c r="O419" s="2">
        <v>3</v>
      </c>
      <c r="P419" s="2">
        <v>6</v>
      </c>
      <c r="Q419" s="2">
        <v>6</v>
      </c>
      <c r="R419" s="2">
        <v>3</v>
      </c>
      <c r="S419" s="2">
        <v>3</v>
      </c>
      <c r="T419" s="2">
        <v>3</v>
      </c>
      <c r="X419" s="56" t="s">
        <v>1386</v>
      </c>
      <c r="Y419" s="56" t="s">
        <v>477</v>
      </c>
      <c r="Z419" s="56" t="s">
        <v>732</v>
      </c>
      <c r="AA419" s="2">
        <v>438</v>
      </c>
      <c r="AB419" s="2">
        <v>413</v>
      </c>
      <c r="AC419" s="2">
        <v>393</v>
      </c>
      <c r="AD419" s="2">
        <v>352</v>
      </c>
      <c r="AE419" s="2">
        <v>338</v>
      </c>
      <c r="AF419" s="2">
        <v>324</v>
      </c>
      <c r="AG419" s="2">
        <v>305</v>
      </c>
      <c r="AH419" s="2">
        <v>265</v>
      </c>
      <c r="AI419" s="2">
        <v>241</v>
      </c>
      <c r="AJ419" s="2">
        <v>262</v>
      </c>
      <c r="AK419" s="2">
        <v>265</v>
      </c>
      <c r="AL419" s="2">
        <v>268</v>
      </c>
      <c r="AM419" s="2">
        <v>285</v>
      </c>
      <c r="AN419" s="2">
        <v>294</v>
      </c>
      <c r="AO419" s="2">
        <v>294</v>
      </c>
      <c r="AP419" s="2">
        <v>277</v>
      </c>
      <c r="AQ419" s="2">
        <v>248</v>
      </c>
    </row>
    <row r="420" spans="1:43">
      <c r="A420" s="56" t="s">
        <v>1387</v>
      </c>
      <c r="B420" s="56" t="s">
        <v>263</v>
      </c>
      <c r="C420" s="56" t="s">
        <v>732</v>
      </c>
      <c r="D420" s="2">
        <v>34</v>
      </c>
      <c r="E420" s="2">
        <v>35</v>
      </c>
      <c r="F420" s="2">
        <v>31</v>
      </c>
      <c r="G420" s="2">
        <v>30</v>
      </c>
      <c r="H420" s="2">
        <v>35</v>
      </c>
      <c r="I420" s="2">
        <v>28</v>
      </c>
      <c r="J420" s="2">
        <v>29</v>
      </c>
      <c r="K420" s="2">
        <v>28</v>
      </c>
      <c r="L420" s="2">
        <v>33</v>
      </c>
      <c r="M420" s="2">
        <v>44</v>
      </c>
      <c r="N420" s="2">
        <v>37</v>
      </c>
      <c r="O420" s="2">
        <v>48</v>
      </c>
      <c r="P420" s="2">
        <v>40</v>
      </c>
      <c r="Q420" s="2">
        <v>44</v>
      </c>
      <c r="R420" s="2">
        <v>65</v>
      </c>
      <c r="S420" s="2">
        <v>36</v>
      </c>
      <c r="T420" s="2">
        <v>38</v>
      </c>
      <c r="X420" s="56" t="s">
        <v>1387</v>
      </c>
      <c r="Y420" s="56" t="s">
        <v>263</v>
      </c>
      <c r="Z420" s="56" t="s">
        <v>732</v>
      </c>
      <c r="AA420" s="2">
        <v>1813</v>
      </c>
      <c r="AB420" s="2">
        <v>1755</v>
      </c>
      <c r="AC420" s="2">
        <v>1781</v>
      </c>
      <c r="AD420" s="2">
        <v>1814</v>
      </c>
      <c r="AE420" s="2">
        <v>1815</v>
      </c>
      <c r="AF420" s="2">
        <v>1726</v>
      </c>
      <c r="AG420" s="2">
        <v>1782</v>
      </c>
      <c r="AH420" s="2">
        <v>1597</v>
      </c>
      <c r="AI420" s="2">
        <v>1679</v>
      </c>
      <c r="AJ420" s="2">
        <v>1646</v>
      </c>
      <c r="AK420" s="2">
        <v>1967</v>
      </c>
      <c r="AL420" s="2">
        <v>2015</v>
      </c>
      <c r="AM420" s="2">
        <v>1880</v>
      </c>
      <c r="AN420" s="2">
        <v>1930</v>
      </c>
      <c r="AO420" s="2">
        <v>1973</v>
      </c>
      <c r="AP420" s="2">
        <v>1450</v>
      </c>
      <c r="AQ420" s="2">
        <v>1571</v>
      </c>
    </row>
    <row r="421" spans="1:43">
      <c r="A421" s="56" t="s">
        <v>1388</v>
      </c>
      <c r="B421" s="56" t="s">
        <v>176</v>
      </c>
      <c r="C421" s="56" t="s">
        <v>732</v>
      </c>
      <c r="D421" s="2">
        <v>3</v>
      </c>
      <c r="E421" s="2">
        <v>0</v>
      </c>
      <c r="F421" s="2">
        <v>0</v>
      </c>
      <c r="G421" s="2">
        <v>0</v>
      </c>
      <c r="H421" s="2">
        <v>3</v>
      </c>
      <c r="I421" s="2">
        <v>0</v>
      </c>
      <c r="J421" s="2">
        <v>0</v>
      </c>
      <c r="K421" s="2">
        <v>0</v>
      </c>
      <c r="L421" s="2">
        <v>0</v>
      </c>
      <c r="M421" s="2">
        <v>0</v>
      </c>
      <c r="N421" s="2">
        <v>0</v>
      </c>
      <c r="O421" s="2">
        <v>0</v>
      </c>
      <c r="P421" s="2">
        <v>0</v>
      </c>
      <c r="Q421" s="2">
        <v>0</v>
      </c>
      <c r="R421" s="2">
        <v>0</v>
      </c>
      <c r="S421" s="2">
        <v>0</v>
      </c>
      <c r="T421" s="2">
        <v>0</v>
      </c>
      <c r="X421" s="56" t="s">
        <v>1388</v>
      </c>
      <c r="Y421" s="56" t="s">
        <v>176</v>
      </c>
      <c r="Z421" s="56" t="s">
        <v>732</v>
      </c>
      <c r="AA421" s="2">
        <v>527</v>
      </c>
      <c r="AB421" s="2">
        <v>447</v>
      </c>
      <c r="AC421" s="2">
        <v>435</v>
      </c>
      <c r="AD421" s="2">
        <v>393</v>
      </c>
      <c r="AE421" s="2">
        <v>400</v>
      </c>
      <c r="AF421" s="2">
        <v>402</v>
      </c>
      <c r="AG421" s="2">
        <v>400</v>
      </c>
      <c r="AH421" s="2">
        <v>353</v>
      </c>
      <c r="AI421" s="2">
        <v>338</v>
      </c>
      <c r="AJ421" s="2">
        <v>338</v>
      </c>
      <c r="AK421" s="2">
        <v>346</v>
      </c>
      <c r="AL421" s="2">
        <v>341</v>
      </c>
      <c r="AM421" s="2">
        <v>329</v>
      </c>
      <c r="AN421" s="2">
        <v>316</v>
      </c>
      <c r="AO421" s="2">
        <v>352</v>
      </c>
      <c r="AP421" s="2">
        <v>359</v>
      </c>
      <c r="AQ421" s="2">
        <v>356</v>
      </c>
    </row>
    <row r="422" spans="1:43">
      <c r="A422" s="56" t="s">
        <v>1389</v>
      </c>
      <c r="B422" s="56" t="s">
        <v>153</v>
      </c>
      <c r="C422" s="56" t="s">
        <v>732</v>
      </c>
      <c r="D422" s="2">
        <v>100</v>
      </c>
      <c r="E422" s="2">
        <v>107</v>
      </c>
      <c r="F422" s="2">
        <v>101</v>
      </c>
      <c r="G422" s="2">
        <v>117</v>
      </c>
      <c r="H422" s="2">
        <v>104</v>
      </c>
      <c r="I422" s="2">
        <v>96</v>
      </c>
      <c r="J422" s="2">
        <v>90</v>
      </c>
      <c r="K422" s="2">
        <v>84</v>
      </c>
      <c r="L422" s="2">
        <v>82</v>
      </c>
      <c r="M422" s="2">
        <v>84</v>
      </c>
      <c r="N422" s="2">
        <v>85</v>
      </c>
      <c r="O422" s="2">
        <v>88</v>
      </c>
      <c r="P422" s="2">
        <v>89</v>
      </c>
      <c r="Q422" s="2">
        <v>89</v>
      </c>
      <c r="R422" s="2">
        <v>83</v>
      </c>
      <c r="S422" s="2">
        <v>83</v>
      </c>
      <c r="T422" s="2">
        <v>85</v>
      </c>
      <c r="X422" s="56" t="s">
        <v>1389</v>
      </c>
      <c r="Y422" s="56" t="s">
        <v>153</v>
      </c>
      <c r="Z422" s="56" t="s">
        <v>732</v>
      </c>
      <c r="AA422" s="2">
        <v>3857</v>
      </c>
      <c r="AB422" s="2">
        <v>3639</v>
      </c>
      <c r="AC422" s="2">
        <v>3557</v>
      </c>
      <c r="AD422" s="2">
        <v>3419</v>
      </c>
      <c r="AE422" s="2">
        <v>3391</v>
      </c>
      <c r="AF422" s="2">
        <v>3184</v>
      </c>
      <c r="AG422" s="2">
        <v>3039</v>
      </c>
      <c r="AH422" s="2">
        <v>2928</v>
      </c>
      <c r="AI422" s="2">
        <v>2900</v>
      </c>
      <c r="AJ422" s="2">
        <v>2679</v>
      </c>
      <c r="AK422" s="2">
        <v>2660</v>
      </c>
      <c r="AL422" s="2">
        <v>2509</v>
      </c>
      <c r="AM422" s="2">
        <v>2439</v>
      </c>
      <c r="AN422" s="2">
        <v>2419</v>
      </c>
      <c r="AO422" s="2">
        <v>2579</v>
      </c>
      <c r="AP422" s="2">
        <v>2597</v>
      </c>
      <c r="AQ422" s="2">
        <v>2602</v>
      </c>
    </row>
    <row r="423" spans="1:43">
      <c r="A423" s="56" t="s">
        <v>1390</v>
      </c>
      <c r="B423" s="56" t="s">
        <v>26</v>
      </c>
      <c r="C423" s="56" t="s">
        <v>732</v>
      </c>
      <c r="D423" s="2">
        <v>138</v>
      </c>
      <c r="E423" s="2">
        <v>147</v>
      </c>
      <c r="F423" s="2">
        <v>149</v>
      </c>
      <c r="G423" s="2">
        <v>113</v>
      </c>
      <c r="H423" s="2">
        <v>111</v>
      </c>
      <c r="I423" s="2">
        <v>117</v>
      </c>
      <c r="J423" s="2">
        <v>124</v>
      </c>
      <c r="K423" s="2">
        <v>112</v>
      </c>
      <c r="L423" s="2">
        <v>105</v>
      </c>
      <c r="M423" s="2">
        <v>113</v>
      </c>
      <c r="N423" s="2">
        <v>106</v>
      </c>
      <c r="O423" s="2">
        <v>105</v>
      </c>
      <c r="P423" s="2">
        <v>103</v>
      </c>
      <c r="Q423" s="2">
        <v>101</v>
      </c>
      <c r="R423" s="2">
        <v>103</v>
      </c>
      <c r="S423" s="2">
        <v>101</v>
      </c>
      <c r="T423" s="2">
        <v>102</v>
      </c>
      <c r="X423" s="56" t="s">
        <v>1390</v>
      </c>
      <c r="Y423" s="56" t="s">
        <v>26</v>
      </c>
      <c r="Z423" s="56" t="s">
        <v>732</v>
      </c>
      <c r="AA423" s="2">
        <v>8041</v>
      </c>
      <c r="AB423" s="2">
        <v>7277</v>
      </c>
      <c r="AC423" s="2">
        <v>7466</v>
      </c>
      <c r="AD423" s="2">
        <v>7418</v>
      </c>
      <c r="AE423" s="2">
        <v>7334</v>
      </c>
      <c r="AF423" s="2">
        <v>7069</v>
      </c>
      <c r="AG423" s="2">
        <v>6264</v>
      </c>
      <c r="AH423" s="2">
        <v>5891</v>
      </c>
      <c r="AI423" s="2">
        <v>5666</v>
      </c>
      <c r="AJ423" s="2">
        <v>5470</v>
      </c>
      <c r="AK423" s="2">
        <v>5324</v>
      </c>
      <c r="AL423" s="2">
        <v>5167</v>
      </c>
      <c r="AM423" s="2">
        <v>5088</v>
      </c>
      <c r="AN423" s="2">
        <v>5043</v>
      </c>
      <c r="AO423" s="2">
        <v>4565</v>
      </c>
      <c r="AP423" s="2">
        <v>4659</v>
      </c>
      <c r="AQ423" s="2">
        <v>4336</v>
      </c>
    </row>
    <row r="424" spans="1:43">
      <c r="A424" s="56" t="s">
        <v>1391</v>
      </c>
      <c r="B424" s="56" t="s">
        <v>108</v>
      </c>
      <c r="C424" s="56" t="s">
        <v>732</v>
      </c>
      <c r="D424" s="2">
        <v>96</v>
      </c>
      <c r="E424" s="2">
        <v>91</v>
      </c>
      <c r="F424" s="2">
        <v>92</v>
      </c>
      <c r="G424" s="2">
        <v>87</v>
      </c>
      <c r="H424" s="2">
        <v>86</v>
      </c>
      <c r="I424" s="2">
        <v>82</v>
      </c>
      <c r="J424" s="2">
        <v>84</v>
      </c>
      <c r="K424" s="2">
        <v>91</v>
      </c>
      <c r="L424" s="2">
        <v>83</v>
      </c>
      <c r="M424" s="2">
        <v>85</v>
      </c>
      <c r="N424" s="2">
        <v>79</v>
      </c>
      <c r="O424" s="2">
        <v>79</v>
      </c>
      <c r="P424" s="2">
        <v>66</v>
      </c>
      <c r="Q424" s="2">
        <v>67</v>
      </c>
      <c r="R424" s="2">
        <v>74</v>
      </c>
      <c r="S424" s="2">
        <v>80</v>
      </c>
      <c r="T424" s="2">
        <v>74</v>
      </c>
      <c r="X424" s="56" t="s">
        <v>1391</v>
      </c>
      <c r="Y424" s="56" t="s">
        <v>108</v>
      </c>
      <c r="Z424" s="56" t="s">
        <v>732</v>
      </c>
      <c r="AA424" s="2">
        <v>2113</v>
      </c>
      <c r="AB424" s="2">
        <v>2781</v>
      </c>
      <c r="AC424" s="2">
        <v>2176</v>
      </c>
      <c r="AD424" s="2">
        <v>2391</v>
      </c>
      <c r="AE424" s="2">
        <v>2295</v>
      </c>
      <c r="AF424" s="2">
        <v>2308</v>
      </c>
      <c r="AG424" s="2">
        <v>2340</v>
      </c>
      <c r="AH424" s="2">
        <v>2329</v>
      </c>
      <c r="AI424" s="2">
        <v>2215</v>
      </c>
      <c r="AJ424" s="2">
        <v>2576</v>
      </c>
      <c r="AK424" s="2">
        <v>2512</v>
      </c>
      <c r="AL424" s="2">
        <v>1940</v>
      </c>
      <c r="AM424" s="2">
        <v>1898</v>
      </c>
      <c r="AN424" s="2">
        <v>2019</v>
      </c>
      <c r="AO424" s="2">
        <v>2077</v>
      </c>
      <c r="AP424" s="2">
        <v>2244</v>
      </c>
      <c r="AQ424" s="2">
        <v>2128</v>
      </c>
    </row>
    <row r="425" spans="1:43">
      <c r="A425" s="56" t="s">
        <v>1392</v>
      </c>
      <c r="B425" s="56" t="s">
        <v>188</v>
      </c>
      <c r="C425" s="56" t="s">
        <v>732</v>
      </c>
      <c r="D425" s="2">
        <v>53</v>
      </c>
      <c r="E425" s="2">
        <v>51</v>
      </c>
      <c r="F425" s="2">
        <v>49</v>
      </c>
      <c r="G425" s="2">
        <v>46</v>
      </c>
      <c r="H425" s="2">
        <v>45</v>
      </c>
      <c r="I425" s="2">
        <v>40</v>
      </c>
      <c r="J425" s="2">
        <v>46</v>
      </c>
      <c r="K425" s="2">
        <v>43</v>
      </c>
      <c r="L425" s="2">
        <v>44</v>
      </c>
      <c r="M425" s="2">
        <v>40</v>
      </c>
      <c r="N425" s="2">
        <v>61</v>
      </c>
      <c r="O425" s="2">
        <v>60</v>
      </c>
      <c r="P425" s="2">
        <v>66</v>
      </c>
      <c r="Q425" s="2">
        <v>67</v>
      </c>
      <c r="R425" s="2">
        <v>64</v>
      </c>
      <c r="S425" s="2">
        <v>66</v>
      </c>
      <c r="T425" s="2">
        <v>64</v>
      </c>
      <c r="X425" s="56" t="s">
        <v>1392</v>
      </c>
      <c r="Y425" s="56" t="s">
        <v>188</v>
      </c>
      <c r="Z425" s="56" t="s">
        <v>732</v>
      </c>
      <c r="AA425" s="2">
        <v>2868</v>
      </c>
      <c r="AB425" s="2">
        <v>2820</v>
      </c>
      <c r="AC425" s="2">
        <v>2803</v>
      </c>
      <c r="AD425" s="2">
        <v>2819</v>
      </c>
      <c r="AE425" s="2">
        <v>2820</v>
      </c>
      <c r="AF425" s="2">
        <v>2850</v>
      </c>
      <c r="AG425" s="2">
        <v>2860</v>
      </c>
      <c r="AH425" s="2">
        <v>2728</v>
      </c>
      <c r="AI425" s="2">
        <v>2794</v>
      </c>
      <c r="AJ425" s="2">
        <v>2760</v>
      </c>
      <c r="AK425" s="2">
        <v>2905</v>
      </c>
      <c r="AL425" s="2">
        <v>2912</v>
      </c>
      <c r="AM425" s="2">
        <v>2889</v>
      </c>
      <c r="AN425" s="2">
        <v>2934</v>
      </c>
      <c r="AO425" s="2">
        <v>2827</v>
      </c>
      <c r="AP425" s="2">
        <v>2787</v>
      </c>
      <c r="AQ425" s="2">
        <v>2830</v>
      </c>
    </row>
    <row r="426" spans="1:43">
      <c r="A426" s="56" t="s">
        <v>1393</v>
      </c>
      <c r="B426" s="56" t="s">
        <v>264</v>
      </c>
      <c r="C426" s="56" t="s">
        <v>732</v>
      </c>
      <c r="D426" s="2">
        <v>69</v>
      </c>
      <c r="E426" s="2">
        <v>69</v>
      </c>
      <c r="F426" s="2">
        <v>72</v>
      </c>
      <c r="G426" s="2">
        <v>72</v>
      </c>
      <c r="H426" s="2">
        <v>72</v>
      </c>
      <c r="I426" s="2">
        <v>74</v>
      </c>
      <c r="J426" s="2">
        <v>77</v>
      </c>
      <c r="K426" s="2">
        <v>64</v>
      </c>
      <c r="L426" s="2">
        <v>71</v>
      </c>
      <c r="M426" s="2">
        <v>66</v>
      </c>
      <c r="N426" s="2">
        <v>66</v>
      </c>
      <c r="O426" s="2">
        <v>71</v>
      </c>
      <c r="P426" s="2">
        <v>76</v>
      </c>
      <c r="Q426" s="2">
        <v>77</v>
      </c>
      <c r="R426" s="2">
        <v>73</v>
      </c>
      <c r="S426" s="2">
        <v>74</v>
      </c>
      <c r="T426" s="2">
        <v>72</v>
      </c>
      <c r="X426" s="56" t="s">
        <v>1393</v>
      </c>
      <c r="Y426" s="56" t="s">
        <v>264</v>
      </c>
      <c r="Z426" s="56" t="s">
        <v>732</v>
      </c>
      <c r="AA426" s="2">
        <v>1464</v>
      </c>
      <c r="AB426" s="2">
        <v>1401</v>
      </c>
      <c r="AC426" s="2">
        <v>1343</v>
      </c>
      <c r="AD426" s="2">
        <v>1366</v>
      </c>
      <c r="AE426" s="2">
        <v>1382</v>
      </c>
      <c r="AF426" s="2">
        <v>1390</v>
      </c>
      <c r="AG426" s="2">
        <v>1239</v>
      </c>
      <c r="AH426" s="2">
        <v>1081</v>
      </c>
      <c r="AI426" s="2">
        <v>1053</v>
      </c>
      <c r="AJ426" s="2">
        <v>1047</v>
      </c>
      <c r="AK426" s="2">
        <v>1052</v>
      </c>
      <c r="AL426" s="2">
        <v>1034</v>
      </c>
      <c r="AM426" s="2">
        <v>1057</v>
      </c>
      <c r="AN426" s="2">
        <v>1112</v>
      </c>
      <c r="AO426" s="2">
        <v>1134</v>
      </c>
      <c r="AP426" s="2">
        <v>1143</v>
      </c>
      <c r="AQ426" s="2">
        <v>1141</v>
      </c>
    </row>
    <row r="427" spans="1:43">
      <c r="A427" s="56" t="s">
        <v>1394</v>
      </c>
      <c r="B427" s="56" t="s">
        <v>44</v>
      </c>
      <c r="C427" s="56" t="s">
        <v>732</v>
      </c>
      <c r="D427" s="2">
        <v>148</v>
      </c>
      <c r="E427" s="2">
        <v>151</v>
      </c>
      <c r="F427" s="2">
        <v>130</v>
      </c>
      <c r="G427" s="2">
        <v>127</v>
      </c>
      <c r="H427" s="2">
        <v>154</v>
      </c>
      <c r="I427" s="2">
        <v>176</v>
      </c>
      <c r="J427" s="2">
        <v>191</v>
      </c>
      <c r="K427" s="2">
        <v>148</v>
      </c>
      <c r="L427" s="2">
        <v>143</v>
      </c>
      <c r="M427" s="2">
        <v>145</v>
      </c>
      <c r="N427" s="2">
        <v>159</v>
      </c>
      <c r="O427" s="2">
        <v>178</v>
      </c>
      <c r="P427" s="2">
        <v>205</v>
      </c>
      <c r="Q427" s="2">
        <v>223</v>
      </c>
      <c r="R427" s="2">
        <v>224</v>
      </c>
      <c r="S427" s="2">
        <v>228</v>
      </c>
      <c r="T427" s="2">
        <v>239</v>
      </c>
      <c r="X427" s="56" t="s">
        <v>1394</v>
      </c>
      <c r="Y427" s="56" t="s">
        <v>44</v>
      </c>
      <c r="Z427" s="56" t="s">
        <v>732</v>
      </c>
      <c r="AA427" s="2">
        <v>6503</v>
      </c>
      <c r="AB427" s="2">
        <v>6204</v>
      </c>
      <c r="AC427" s="2">
        <v>5761</v>
      </c>
      <c r="AD427" s="2">
        <v>5810</v>
      </c>
      <c r="AE427" s="2">
        <v>6100</v>
      </c>
      <c r="AF427" s="2">
        <v>6098</v>
      </c>
      <c r="AG427" s="2">
        <v>6110</v>
      </c>
      <c r="AH427" s="2">
        <v>5678</v>
      </c>
      <c r="AI427" s="2">
        <v>5390</v>
      </c>
      <c r="AJ427" s="2">
        <v>5291</v>
      </c>
      <c r="AK427" s="2">
        <v>5264</v>
      </c>
      <c r="AL427" s="2">
        <v>5518</v>
      </c>
      <c r="AM427" s="2">
        <v>5366</v>
      </c>
      <c r="AN427" s="2">
        <v>5362</v>
      </c>
      <c r="AO427" s="2">
        <v>5460</v>
      </c>
      <c r="AP427" s="2">
        <v>5663</v>
      </c>
      <c r="AQ427" s="2">
        <v>5695</v>
      </c>
    </row>
    <row r="428" spans="1:43">
      <c r="A428" s="56" t="s">
        <v>1395</v>
      </c>
      <c r="B428" s="56" t="s">
        <v>681</v>
      </c>
      <c r="C428" s="56" t="s">
        <v>732</v>
      </c>
      <c r="D428" s="2">
        <v>0</v>
      </c>
      <c r="E428" s="2">
        <v>0</v>
      </c>
      <c r="F428" s="2">
        <v>0</v>
      </c>
      <c r="G428" s="2">
        <v>0</v>
      </c>
      <c r="H428" s="2">
        <v>0</v>
      </c>
      <c r="I428" s="2">
        <v>0</v>
      </c>
      <c r="J428" s="2">
        <v>0</v>
      </c>
      <c r="K428" s="2">
        <v>0</v>
      </c>
      <c r="L428" s="2">
        <v>0</v>
      </c>
      <c r="M428" s="2">
        <v>0</v>
      </c>
      <c r="N428" s="2">
        <v>0</v>
      </c>
      <c r="O428" s="2">
        <v>0</v>
      </c>
      <c r="P428" s="2">
        <v>0</v>
      </c>
      <c r="Q428" s="2">
        <v>0</v>
      </c>
      <c r="R428" s="2">
        <v>3</v>
      </c>
      <c r="S428" s="2">
        <v>0</v>
      </c>
      <c r="T428" s="2">
        <v>0</v>
      </c>
      <c r="X428" s="56" t="s">
        <v>1395</v>
      </c>
      <c r="Y428" s="56" t="s">
        <v>681</v>
      </c>
      <c r="Z428" s="56" t="s">
        <v>732</v>
      </c>
      <c r="AA428" s="2">
        <v>52</v>
      </c>
      <c r="AB428" s="2">
        <v>48</v>
      </c>
      <c r="AC428" s="2">
        <v>43</v>
      </c>
      <c r="AD428" s="2">
        <v>42</v>
      </c>
      <c r="AE428" s="2">
        <v>40</v>
      </c>
      <c r="AF428" s="2">
        <v>37</v>
      </c>
      <c r="AG428" s="2">
        <v>35</v>
      </c>
      <c r="AH428" s="2">
        <v>39</v>
      </c>
      <c r="AI428" s="2">
        <v>35</v>
      </c>
      <c r="AJ428" s="2">
        <v>32</v>
      </c>
      <c r="AK428" s="2">
        <v>37</v>
      </c>
      <c r="AL428" s="2">
        <v>39</v>
      </c>
      <c r="AM428" s="2">
        <v>41</v>
      </c>
      <c r="AN428" s="2">
        <v>41</v>
      </c>
      <c r="AO428" s="2">
        <v>43</v>
      </c>
      <c r="AP428" s="2">
        <v>41</v>
      </c>
      <c r="AQ428" s="2">
        <v>38</v>
      </c>
    </row>
    <row r="429" spans="1:43">
      <c r="A429" s="56" t="s">
        <v>1396</v>
      </c>
      <c r="B429" s="56" t="s">
        <v>380</v>
      </c>
      <c r="C429" s="56" t="s">
        <v>732</v>
      </c>
      <c r="D429" s="2">
        <v>11</v>
      </c>
      <c r="E429" s="2">
        <v>11</v>
      </c>
      <c r="F429" s="2">
        <v>12</v>
      </c>
      <c r="G429" s="2">
        <v>11</v>
      </c>
      <c r="H429" s="2">
        <v>10</v>
      </c>
      <c r="I429" s="2">
        <v>10</v>
      </c>
      <c r="J429" s="2">
        <v>9</v>
      </c>
      <c r="K429" s="2">
        <v>6</v>
      </c>
      <c r="L429" s="2">
        <v>9</v>
      </c>
      <c r="M429" s="2">
        <v>4</v>
      </c>
      <c r="N429" s="2">
        <v>3</v>
      </c>
      <c r="O429" s="2">
        <v>4</v>
      </c>
      <c r="P429" s="2">
        <v>0</v>
      </c>
      <c r="Q429" s="2">
        <v>0</v>
      </c>
      <c r="R429" s="2">
        <v>0</v>
      </c>
      <c r="S429" s="2">
        <v>0</v>
      </c>
      <c r="T429" s="2">
        <v>0</v>
      </c>
      <c r="X429" s="56" t="s">
        <v>1396</v>
      </c>
      <c r="Y429" s="56" t="s">
        <v>380</v>
      </c>
      <c r="Z429" s="56" t="s">
        <v>732</v>
      </c>
      <c r="AA429" s="2">
        <v>1484</v>
      </c>
      <c r="AB429" s="2">
        <v>1325</v>
      </c>
      <c r="AC429" s="2">
        <v>1312</v>
      </c>
      <c r="AD429" s="2">
        <v>1301</v>
      </c>
      <c r="AE429" s="2">
        <v>1218</v>
      </c>
      <c r="AF429" s="2">
        <v>1270</v>
      </c>
      <c r="AG429" s="2">
        <v>1288</v>
      </c>
      <c r="AH429" s="2">
        <v>1167</v>
      </c>
      <c r="AI429" s="2">
        <v>1125</v>
      </c>
      <c r="AJ429" s="2">
        <v>1144</v>
      </c>
      <c r="AK429" s="2">
        <v>1143</v>
      </c>
      <c r="AL429" s="2">
        <v>1169</v>
      </c>
      <c r="AM429" s="2">
        <v>1121</v>
      </c>
      <c r="AN429" s="2">
        <v>1100</v>
      </c>
      <c r="AO429" s="2">
        <v>1160</v>
      </c>
      <c r="AP429" s="2">
        <v>1190</v>
      </c>
      <c r="AQ429" s="2">
        <v>1123</v>
      </c>
    </row>
    <row r="430" spans="1:43">
      <c r="A430" s="56" t="s">
        <v>1397</v>
      </c>
      <c r="B430" s="56" t="s">
        <v>368</v>
      </c>
      <c r="C430" s="56" t="s">
        <v>732</v>
      </c>
      <c r="D430" s="2">
        <v>3</v>
      </c>
      <c r="E430" s="2">
        <v>3</v>
      </c>
      <c r="F430" s="2">
        <v>6</v>
      </c>
      <c r="G430" s="2">
        <v>7</v>
      </c>
      <c r="H430" s="2">
        <v>6</v>
      </c>
      <c r="I430" s="2">
        <v>14</v>
      </c>
      <c r="J430" s="2">
        <v>14</v>
      </c>
      <c r="K430" s="2">
        <v>14</v>
      </c>
      <c r="L430" s="2">
        <v>13</v>
      </c>
      <c r="M430" s="2">
        <v>9</v>
      </c>
      <c r="N430" s="2">
        <v>9</v>
      </c>
      <c r="O430" s="2">
        <v>9</v>
      </c>
      <c r="P430" s="2">
        <v>7</v>
      </c>
      <c r="Q430" s="2">
        <v>8</v>
      </c>
      <c r="R430" s="2">
        <v>8</v>
      </c>
      <c r="S430" s="2">
        <v>8</v>
      </c>
      <c r="T430" s="2">
        <v>8</v>
      </c>
      <c r="X430" s="56" t="s">
        <v>1397</v>
      </c>
      <c r="Y430" s="56" t="s">
        <v>368</v>
      </c>
      <c r="Z430" s="56" t="s">
        <v>732</v>
      </c>
      <c r="AA430" s="2">
        <v>1448</v>
      </c>
      <c r="AB430" s="2">
        <v>1420</v>
      </c>
      <c r="AC430" s="2">
        <v>1240</v>
      </c>
      <c r="AD430" s="2">
        <v>1240</v>
      </c>
      <c r="AE430" s="2">
        <v>1183</v>
      </c>
      <c r="AF430" s="2">
        <v>1088</v>
      </c>
      <c r="AG430" s="2">
        <v>1011</v>
      </c>
      <c r="AH430" s="2">
        <v>948</v>
      </c>
      <c r="AI430" s="2">
        <v>904</v>
      </c>
      <c r="AJ430" s="2">
        <v>841</v>
      </c>
      <c r="AK430" s="2">
        <v>835</v>
      </c>
      <c r="AL430" s="2">
        <v>831</v>
      </c>
      <c r="AM430" s="2">
        <v>877</v>
      </c>
      <c r="AN430" s="2">
        <v>825</v>
      </c>
      <c r="AO430" s="2">
        <v>699</v>
      </c>
      <c r="AP430" s="2">
        <v>662</v>
      </c>
      <c r="AQ430" s="2">
        <v>664</v>
      </c>
    </row>
    <row r="431" spans="1:43">
      <c r="A431" s="56" t="s">
        <v>1398</v>
      </c>
      <c r="B431" s="56" t="s">
        <v>131</v>
      </c>
      <c r="C431" s="56" t="s">
        <v>732</v>
      </c>
      <c r="D431" s="2">
        <v>149</v>
      </c>
      <c r="E431" s="2">
        <v>128</v>
      </c>
      <c r="F431" s="2">
        <v>120</v>
      </c>
      <c r="G431" s="2">
        <v>133</v>
      </c>
      <c r="H431" s="2">
        <v>132</v>
      </c>
      <c r="I431" s="2">
        <v>137</v>
      </c>
      <c r="J431" s="2">
        <v>133</v>
      </c>
      <c r="K431" s="2">
        <v>126</v>
      </c>
      <c r="L431" s="2">
        <v>124</v>
      </c>
      <c r="M431" s="2">
        <v>120</v>
      </c>
      <c r="N431" s="2">
        <v>116</v>
      </c>
      <c r="O431" s="2">
        <v>119</v>
      </c>
      <c r="P431" s="2">
        <v>122</v>
      </c>
      <c r="Q431" s="2">
        <v>130</v>
      </c>
      <c r="R431" s="2">
        <v>82</v>
      </c>
      <c r="S431" s="2">
        <v>81</v>
      </c>
      <c r="T431" s="2">
        <v>86</v>
      </c>
      <c r="X431" s="56" t="s">
        <v>1398</v>
      </c>
      <c r="Y431" s="56" t="s">
        <v>131</v>
      </c>
      <c r="Z431" s="56" t="s">
        <v>732</v>
      </c>
      <c r="AA431" s="2">
        <v>3494</v>
      </c>
      <c r="AB431" s="2">
        <v>3281</v>
      </c>
      <c r="AC431" s="2">
        <v>3202</v>
      </c>
      <c r="AD431" s="2">
        <v>3373</v>
      </c>
      <c r="AE431" s="2">
        <v>3506</v>
      </c>
      <c r="AF431" s="2">
        <v>3571</v>
      </c>
      <c r="AG431" s="2">
        <v>3627</v>
      </c>
      <c r="AH431" s="2">
        <v>3458</v>
      </c>
      <c r="AI431" s="2">
        <v>3455</v>
      </c>
      <c r="AJ431" s="2">
        <v>3407</v>
      </c>
      <c r="AK431" s="2">
        <v>3645</v>
      </c>
      <c r="AL431" s="2">
        <v>3716</v>
      </c>
      <c r="AM431" s="2">
        <v>4023</v>
      </c>
      <c r="AN431" s="2">
        <v>4001</v>
      </c>
      <c r="AO431" s="2">
        <v>4109</v>
      </c>
      <c r="AP431" s="2">
        <v>4118</v>
      </c>
      <c r="AQ431" s="2">
        <v>4222</v>
      </c>
    </row>
    <row r="432" spans="1:43">
      <c r="A432" s="56" t="s">
        <v>1399</v>
      </c>
      <c r="B432" s="56" t="s">
        <v>303</v>
      </c>
      <c r="C432" s="56" t="s">
        <v>732</v>
      </c>
      <c r="D432" s="2">
        <v>5</v>
      </c>
      <c r="E432" s="2">
        <v>5</v>
      </c>
      <c r="F432" s="2">
        <v>3</v>
      </c>
      <c r="G432" s="2">
        <v>0</v>
      </c>
      <c r="H432" s="2">
        <v>0</v>
      </c>
      <c r="I432" s="2">
        <v>0</v>
      </c>
      <c r="J432" s="2">
        <v>0</v>
      </c>
      <c r="K432" s="2">
        <v>0</v>
      </c>
      <c r="L432" s="2">
        <v>0</v>
      </c>
      <c r="M432" s="2">
        <v>0</v>
      </c>
      <c r="N432" s="2">
        <v>0</v>
      </c>
      <c r="O432" s="2">
        <v>0</v>
      </c>
      <c r="P432" s="2">
        <v>0</v>
      </c>
      <c r="Q432" s="2">
        <v>0</v>
      </c>
      <c r="R432" s="2">
        <v>0</v>
      </c>
      <c r="S432" s="2">
        <v>0</v>
      </c>
      <c r="T432" s="2">
        <v>0</v>
      </c>
      <c r="X432" s="56" t="s">
        <v>1399</v>
      </c>
      <c r="Y432" s="56" t="s">
        <v>303</v>
      </c>
      <c r="Z432" s="56" t="s">
        <v>732</v>
      </c>
      <c r="AA432" s="2">
        <v>1607</v>
      </c>
      <c r="AB432" s="2">
        <v>1542</v>
      </c>
      <c r="AC432" s="2">
        <v>1281</v>
      </c>
      <c r="AD432" s="2">
        <v>1343</v>
      </c>
      <c r="AE432" s="2">
        <v>1414</v>
      </c>
      <c r="AF432" s="2">
        <v>1394</v>
      </c>
      <c r="AG432" s="2">
        <v>1396</v>
      </c>
      <c r="AH432" s="2">
        <v>1258</v>
      </c>
      <c r="AI432" s="2">
        <v>1230</v>
      </c>
      <c r="AJ432" s="2">
        <v>1234</v>
      </c>
      <c r="AK432" s="2">
        <v>1104</v>
      </c>
      <c r="AL432" s="2">
        <v>1130</v>
      </c>
      <c r="AM432" s="2">
        <v>1093</v>
      </c>
      <c r="AN432" s="2">
        <v>1069</v>
      </c>
      <c r="AO432" s="2">
        <v>1049</v>
      </c>
      <c r="AP432" s="2">
        <v>1092</v>
      </c>
      <c r="AQ432" s="2">
        <v>1135</v>
      </c>
    </row>
    <row r="433" spans="1:43">
      <c r="A433" s="56" t="s">
        <v>1400</v>
      </c>
      <c r="B433" s="56" t="s">
        <v>173</v>
      </c>
      <c r="C433" s="56" t="s">
        <v>732</v>
      </c>
      <c r="D433" s="2">
        <v>87</v>
      </c>
      <c r="E433" s="2">
        <v>81</v>
      </c>
      <c r="F433" s="2">
        <v>83</v>
      </c>
      <c r="G433" s="2">
        <v>89</v>
      </c>
      <c r="H433" s="2">
        <v>94</v>
      </c>
      <c r="I433" s="2">
        <v>92</v>
      </c>
      <c r="J433" s="2">
        <v>95</v>
      </c>
      <c r="K433" s="2">
        <v>91</v>
      </c>
      <c r="L433" s="2">
        <v>86</v>
      </c>
      <c r="M433" s="2">
        <v>90</v>
      </c>
      <c r="N433" s="2">
        <v>92</v>
      </c>
      <c r="O433" s="2">
        <v>84</v>
      </c>
      <c r="P433" s="2">
        <v>88</v>
      </c>
      <c r="Q433" s="2">
        <v>92</v>
      </c>
      <c r="R433" s="2">
        <v>72</v>
      </c>
      <c r="S433" s="2">
        <v>81</v>
      </c>
      <c r="T433" s="2">
        <v>82</v>
      </c>
      <c r="X433" s="56" t="s">
        <v>1400</v>
      </c>
      <c r="Y433" s="56" t="s">
        <v>173</v>
      </c>
      <c r="Z433" s="56" t="s">
        <v>732</v>
      </c>
      <c r="AA433" s="2">
        <v>3648</v>
      </c>
      <c r="AB433" s="2">
        <v>3410</v>
      </c>
      <c r="AC433" s="2">
        <v>3579</v>
      </c>
      <c r="AD433" s="2">
        <v>3743</v>
      </c>
      <c r="AE433" s="2">
        <v>3831</v>
      </c>
      <c r="AF433" s="2">
        <v>3734</v>
      </c>
      <c r="AG433" s="2">
        <v>3555</v>
      </c>
      <c r="AH433" s="2">
        <v>3165</v>
      </c>
      <c r="AI433" s="2">
        <v>3212</v>
      </c>
      <c r="AJ433" s="2">
        <v>3255</v>
      </c>
      <c r="AK433" s="2">
        <v>3298</v>
      </c>
      <c r="AL433" s="2">
        <v>3531</v>
      </c>
      <c r="AM433" s="2">
        <v>3651</v>
      </c>
      <c r="AN433" s="2">
        <v>3786</v>
      </c>
      <c r="AO433" s="2">
        <v>3987</v>
      </c>
      <c r="AP433" s="2">
        <v>4069</v>
      </c>
      <c r="AQ433" s="2">
        <v>4312</v>
      </c>
    </row>
    <row r="434" spans="1:43">
      <c r="A434" s="56" t="s">
        <v>1401</v>
      </c>
      <c r="B434" s="56" t="s">
        <v>164</v>
      </c>
      <c r="C434" s="56" t="s">
        <v>732</v>
      </c>
      <c r="D434" s="2">
        <v>78</v>
      </c>
      <c r="E434" s="2">
        <v>72</v>
      </c>
      <c r="F434" s="2">
        <v>78</v>
      </c>
      <c r="G434" s="2">
        <v>87</v>
      </c>
      <c r="H434" s="2">
        <v>74</v>
      </c>
      <c r="I434" s="2">
        <v>71</v>
      </c>
      <c r="J434" s="2">
        <v>86</v>
      </c>
      <c r="K434" s="2">
        <v>70</v>
      </c>
      <c r="L434" s="2">
        <v>68</v>
      </c>
      <c r="M434" s="2">
        <v>91</v>
      </c>
      <c r="N434" s="2">
        <v>90</v>
      </c>
      <c r="O434" s="2">
        <v>74</v>
      </c>
      <c r="P434" s="2">
        <v>74</v>
      </c>
      <c r="Q434" s="2">
        <v>118</v>
      </c>
      <c r="R434" s="2">
        <v>149</v>
      </c>
      <c r="S434" s="2">
        <v>137</v>
      </c>
      <c r="T434" s="2">
        <v>134</v>
      </c>
      <c r="X434" s="56" t="s">
        <v>1401</v>
      </c>
      <c r="Y434" s="56" t="s">
        <v>164</v>
      </c>
      <c r="Z434" s="56" t="s">
        <v>732</v>
      </c>
      <c r="AA434" s="2">
        <v>5838</v>
      </c>
      <c r="AB434" s="2">
        <v>5547</v>
      </c>
      <c r="AC434" s="2">
        <v>5687</v>
      </c>
      <c r="AD434" s="2">
        <v>5888</v>
      </c>
      <c r="AE434" s="2">
        <v>5876</v>
      </c>
      <c r="AF434" s="2">
        <v>6035</v>
      </c>
      <c r="AG434" s="2">
        <v>5826</v>
      </c>
      <c r="AH434" s="2">
        <v>5561</v>
      </c>
      <c r="AI434" s="2">
        <v>5640</v>
      </c>
      <c r="AJ434" s="2">
        <v>5577</v>
      </c>
      <c r="AK434" s="2">
        <v>5311</v>
      </c>
      <c r="AL434" s="2">
        <v>5383</v>
      </c>
      <c r="AM434" s="2">
        <v>5093</v>
      </c>
      <c r="AN434" s="2">
        <v>5240</v>
      </c>
      <c r="AO434" s="2">
        <v>5426</v>
      </c>
      <c r="AP434" s="2">
        <v>5596</v>
      </c>
      <c r="AQ434" s="2">
        <v>5585</v>
      </c>
    </row>
    <row r="435" spans="1:43">
      <c r="A435" s="56" t="s">
        <v>1402</v>
      </c>
      <c r="B435" s="56" t="s">
        <v>66</v>
      </c>
      <c r="C435" s="56" t="s">
        <v>732</v>
      </c>
      <c r="D435" s="2">
        <v>16</v>
      </c>
      <c r="E435" s="2">
        <v>22</v>
      </c>
      <c r="F435" s="2">
        <v>11</v>
      </c>
      <c r="G435" s="2">
        <v>12</v>
      </c>
      <c r="H435" s="2">
        <v>15</v>
      </c>
      <c r="I435" s="2">
        <v>14</v>
      </c>
      <c r="J435" s="2">
        <v>24</v>
      </c>
      <c r="K435" s="2">
        <v>9</v>
      </c>
      <c r="L435" s="2">
        <v>10</v>
      </c>
      <c r="M435" s="2">
        <v>8</v>
      </c>
      <c r="N435" s="2">
        <v>9</v>
      </c>
      <c r="O435" s="2">
        <v>3</v>
      </c>
      <c r="P435" s="2">
        <v>3</v>
      </c>
      <c r="Q435" s="2">
        <v>13</v>
      </c>
      <c r="R435" s="2">
        <v>21</v>
      </c>
      <c r="S435" s="2">
        <v>45</v>
      </c>
      <c r="T435" s="2">
        <v>40</v>
      </c>
      <c r="X435" s="56" t="s">
        <v>1402</v>
      </c>
      <c r="Y435" s="56" t="s">
        <v>66</v>
      </c>
      <c r="Z435" s="56" t="s">
        <v>732</v>
      </c>
      <c r="AA435" s="2">
        <v>1960</v>
      </c>
      <c r="AB435" s="2">
        <v>1872</v>
      </c>
      <c r="AC435" s="2">
        <v>1794</v>
      </c>
      <c r="AD435" s="2">
        <v>1768</v>
      </c>
      <c r="AE435" s="2">
        <v>1965</v>
      </c>
      <c r="AF435" s="2">
        <v>1997</v>
      </c>
      <c r="AG435" s="2">
        <v>1648</v>
      </c>
      <c r="AH435" s="2">
        <v>1512</v>
      </c>
      <c r="AI435" s="2">
        <v>1571</v>
      </c>
      <c r="AJ435" s="2">
        <v>1586</v>
      </c>
      <c r="AK435" s="2">
        <v>1552</v>
      </c>
      <c r="AL435" s="2">
        <v>1700</v>
      </c>
      <c r="AM435" s="2">
        <v>1479</v>
      </c>
      <c r="AN435" s="2">
        <v>1618</v>
      </c>
      <c r="AO435" s="2">
        <v>1490</v>
      </c>
      <c r="AP435" s="2">
        <v>1588</v>
      </c>
      <c r="AQ435" s="2">
        <v>1540</v>
      </c>
    </row>
    <row r="436" spans="1:43">
      <c r="A436" s="56" t="s">
        <v>1403</v>
      </c>
      <c r="B436" s="56" t="s">
        <v>249</v>
      </c>
      <c r="C436" s="56" t="s">
        <v>732</v>
      </c>
      <c r="D436" s="2">
        <v>34</v>
      </c>
      <c r="E436" s="2">
        <v>24</v>
      </c>
      <c r="F436" s="2">
        <v>19</v>
      </c>
      <c r="G436" s="2">
        <v>18</v>
      </c>
      <c r="H436" s="2">
        <v>22</v>
      </c>
      <c r="I436" s="2">
        <v>22</v>
      </c>
      <c r="J436" s="2">
        <v>22</v>
      </c>
      <c r="K436" s="2">
        <v>23</v>
      </c>
      <c r="L436" s="2">
        <v>8</v>
      </c>
      <c r="M436" s="2">
        <v>4</v>
      </c>
      <c r="N436" s="2">
        <v>8</v>
      </c>
      <c r="O436" s="2">
        <v>5</v>
      </c>
      <c r="P436" s="2">
        <v>5</v>
      </c>
      <c r="Q436" s="2">
        <v>4</v>
      </c>
      <c r="R436" s="2">
        <v>7</v>
      </c>
      <c r="S436" s="2">
        <v>7</v>
      </c>
      <c r="T436" s="2">
        <v>9</v>
      </c>
      <c r="X436" s="56" t="s">
        <v>1403</v>
      </c>
      <c r="Y436" s="56" t="s">
        <v>249</v>
      </c>
      <c r="Z436" s="56" t="s">
        <v>732</v>
      </c>
      <c r="AA436" s="2">
        <v>1430</v>
      </c>
      <c r="AB436" s="2">
        <v>1229</v>
      </c>
      <c r="AC436" s="2">
        <v>970</v>
      </c>
      <c r="AD436" s="2">
        <v>978</v>
      </c>
      <c r="AE436" s="2">
        <v>974</v>
      </c>
      <c r="AF436" s="2">
        <v>985</v>
      </c>
      <c r="AG436" s="2">
        <v>973</v>
      </c>
      <c r="AH436" s="2">
        <v>915</v>
      </c>
      <c r="AI436" s="2">
        <v>809</v>
      </c>
      <c r="AJ436" s="2">
        <v>829</v>
      </c>
      <c r="AK436" s="2">
        <v>776</v>
      </c>
      <c r="AL436" s="2">
        <v>737</v>
      </c>
      <c r="AM436" s="2">
        <v>716</v>
      </c>
      <c r="AN436" s="2">
        <v>729</v>
      </c>
      <c r="AO436" s="2">
        <v>791</v>
      </c>
      <c r="AP436" s="2">
        <v>740</v>
      </c>
      <c r="AQ436" s="2">
        <v>667</v>
      </c>
    </row>
    <row r="437" spans="1:43">
      <c r="A437" s="56" t="s">
        <v>1404</v>
      </c>
      <c r="B437" s="56" t="s">
        <v>221</v>
      </c>
      <c r="C437" s="56" t="s">
        <v>732</v>
      </c>
      <c r="D437" s="2">
        <v>37</v>
      </c>
      <c r="E437" s="2">
        <v>29</v>
      </c>
      <c r="F437" s="2">
        <v>30</v>
      </c>
      <c r="G437" s="2">
        <v>26</v>
      </c>
      <c r="H437" s="2">
        <v>31</v>
      </c>
      <c r="I437" s="2">
        <v>24</v>
      </c>
      <c r="J437" s="2">
        <v>35</v>
      </c>
      <c r="K437" s="2">
        <v>24</v>
      </c>
      <c r="L437" s="2">
        <v>25</v>
      </c>
      <c r="M437" s="2">
        <v>25</v>
      </c>
      <c r="N437" s="2">
        <v>25</v>
      </c>
      <c r="O437" s="2">
        <v>27</v>
      </c>
      <c r="P437" s="2">
        <v>30</v>
      </c>
      <c r="Q437" s="2">
        <v>32</v>
      </c>
      <c r="R437" s="2">
        <v>35</v>
      </c>
      <c r="S437" s="2">
        <v>34</v>
      </c>
      <c r="T437" s="2">
        <v>34</v>
      </c>
      <c r="X437" s="56" t="s">
        <v>1404</v>
      </c>
      <c r="Y437" s="56" t="s">
        <v>221</v>
      </c>
      <c r="Z437" s="56" t="s">
        <v>732</v>
      </c>
      <c r="AA437" s="2">
        <v>374</v>
      </c>
      <c r="AB437" s="2">
        <v>355</v>
      </c>
      <c r="AC437" s="2">
        <v>342</v>
      </c>
      <c r="AD437" s="2">
        <v>363</v>
      </c>
      <c r="AE437" s="2">
        <v>364</v>
      </c>
      <c r="AF437" s="2">
        <v>363</v>
      </c>
      <c r="AG437" s="2">
        <v>353</v>
      </c>
      <c r="AH437" s="2">
        <v>274</v>
      </c>
      <c r="AI437" s="2">
        <v>295</v>
      </c>
      <c r="AJ437" s="2">
        <v>307</v>
      </c>
      <c r="AK437" s="2">
        <v>325</v>
      </c>
      <c r="AL437" s="2">
        <v>338</v>
      </c>
      <c r="AM437" s="2">
        <v>325</v>
      </c>
      <c r="AN437" s="2">
        <v>337</v>
      </c>
      <c r="AO437" s="2">
        <v>291</v>
      </c>
      <c r="AP437" s="2">
        <v>319</v>
      </c>
      <c r="AQ437" s="2">
        <v>318</v>
      </c>
    </row>
    <row r="438" spans="1:43">
      <c r="A438" s="56" t="s">
        <v>1405</v>
      </c>
      <c r="B438" s="56" t="s">
        <v>70</v>
      </c>
      <c r="C438" s="56" t="s">
        <v>732</v>
      </c>
      <c r="D438" s="2">
        <v>76</v>
      </c>
      <c r="E438" s="2">
        <v>74</v>
      </c>
      <c r="F438" s="2">
        <v>81</v>
      </c>
      <c r="G438" s="2">
        <v>69</v>
      </c>
      <c r="H438" s="2">
        <v>54</v>
      </c>
      <c r="I438" s="2">
        <v>76</v>
      </c>
      <c r="J438" s="2">
        <v>66</v>
      </c>
      <c r="K438" s="2">
        <v>76</v>
      </c>
      <c r="L438" s="2">
        <v>61</v>
      </c>
      <c r="M438" s="2">
        <v>61</v>
      </c>
      <c r="N438" s="2">
        <v>54</v>
      </c>
      <c r="O438" s="2">
        <v>68</v>
      </c>
      <c r="P438" s="2">
        <v>60</v>
      </c>
      <c r="Q438" s="2">
        <v>58</v>
      </c>
      <c r="R438" s="2">
        <v>65</v>
      </c>
      <c r="S438" s="2">
        <v>64</v>
      </c>
      <c r="T438" s="2">
        <v>54</v>
      </c>
      <c r="X438" s="56" t="s">
        <v>1405</v>
      </c>
      <c r="Y438" s="56" t="s">
        <v>70</v>
      </c>
      <c r="Z438" s="56" t="s">
        <v>732</v>
      </c>
      <c r="AA438" s="2">
        <v>3365</v>
      </c>
      <c r="AB438" s="2">
        <v>2960</v>
      </c>
      <c r="AC438" s="2">
        <v>3041</v>
      </c>
      <c r="AD438" s="2">
        <v>3101</v>
      </c>
      <c r="AE438" s="2">
        <v>3059</v>
      </c>
      <c r="AF438" s="2">
        <v>2976</v>
      </c>
      <c r="AG438" s="2">
        <v>2906</v>
      </c>
      <c r="AH438" s="2">
        <v>2545</v>
      </c>
      <c r="AI438" s="2">
        <v>2587</v>
      </c>
      <c r="AJ438" s="2">
        <v>2531</v>
      </c>
      <c r="AK438" s="2">
        <v>2599</v>
      </c>
      <c r="AL438" s="2">
        <v>2565</v>
      </c>
      <c r="AM438" s="2">
        <v>2474</v>
      </c>
      <c r="AN438" s="2">
        <v>2471</v>
      </c>
      <c r="AO438" s="2">
        <v>2584</v>
      </c>
      <c r="AP438" s="2">
        <v>2650</v>
      </c>
      <c r="AQ438" s="2">
        <v>2532</v>
      </c>
    </row>
    <row r="439" spans="1:43">
      <c r="A439" s="56" t="s">
        <v>1406</v>
      </c>
      <c r="B439" s="56" t="s">
        <v>137</v>
      </c>
      <c r="C439" s="56" t="s">
        <v>732</v>
      </c>
      <c r="D439" s="2">
        <v>38</v>
      </c>
      <c r="E439" s="2">
        <v>44</v>
      </c>
      <c r="F439" s="2">
        <v>51</v>
      </c>
      <c r="G439" s="2">
        <v>52</v>
      </c>
      <c r="H439" s="2">
        <v>49</v>
      </c>
      <c r="I439" s="2">
        <v>48</v>
      </c>
      <c r="J439" s="2">
        <v>49</v>
      </c>
      <c r="K439" s="2">
        <v>44</v>
      </c>
      <c r="L439" s="2">
        <v>47</v>
      </c>
      <c r="M439" s="2">
        <v>47</v>
      </c>
      <c r="N439" s="2">
        <v>51</v>
      </c>
      <c r="O439" s="2">
        <v>52</v>
      </c>
      <c r="P439" s="2">
        <v>52</v>
      </c>
      <c r="Q439" s="2">
        <v>52</v>
      </c>
      <c r="R439" s="2">
        <v>51</v>
      </c>
      <c r="S439" s="2">
        <v>54</v>
      </c>
      <c r="T439" s="2">
        <v>59</v>
      </c>
      <c r="X439" s="56" t="s">
        <v>1406</v>
      </c>
      <c r="Y439" s="56" t="s">
        <v>137</v>
      </c>
      <c r="Z439" s="56" t="s">
        <v>732</v>
      </c>
      <c r="AA439" s="2">
        <v>667</v>
      </c>
      <c r="AB439" s="2">
        <v>648</v>
      </c>
      <c r="AC439" s="2">
        <v>659</v>
      </c>
      <c r="AD439" s="2">
        <v>631</v>
      </c>
      <c r="AE439" s="2">
        <v>654</v>
      </c>
      <c r="AF439" s="2">
        <v>632</v>
      </c>
      <c r="AG439" s="2">
        <v>698</v>
      </c>
      <c r="AH439" s="2">
        <v>645</v>
      </c>
      <c r="AI439" s="2">
        <v>641</v>
      </c>
      <c r="AJ439" s="2">
        <v>635</v>
      </c>
      <c r="AK439" s="2">
        <v>687</v>
      </c>
      <c r="AL439" s="2">
        <v>676</v>
      </c>
      <c r="AM439" s="2">
        <v>658</v>
      </c>
      <c r="AN439" s="2">
        <v>663</v>
      </c>
      <c r="AO439" s="2">
        <v>632</v>
      </c>
      <c r="AP439" s="2">
        <v>608</v>
      </c>
      <c r="AQ439" s="2">
        <v>574</v>
      </c>
    </row>
    <row r="440" spans="1:43">
      <c r="A440" s="56" t="s">
        <v>1407</v>
      </c>
      <c r="B440" s="56" t="s">
        <v>222</v>
      </c>
      <c r="C440" s="56" t="s">
        <v>732</v>
      </c>
      <c r="D440" s="2">
        <v>125</v>
      </c>
      <c r="E440" s="2">
        <v>155</v>
      </c>
      <c r="F440" s="2">
        <v>173</v>
      </c>
      <c r="G440" s="2">
        <v>164</v>
      </c>
      <c r="H440" s="2">
        <v>166</v>
      </c>
      <c r="I440" s="2">
        <v>167</v>
      </c>
      <c r="J440" s="2">
        <v>165</v>
      </c>
      <c r="K440" s="2">
        <v>148</v>
      </c>
      <c r="L440" s="2">
        <v>189</v>
      </c>
      <c r="M440" s="2">
        <v>223</v>
      </c>
      <c r="N440" s="2">
        <v>208</v>
      </c>
      <c r="O440" s="2">
        <v>226</v>
      </c>
      <c r="P440" s="2">
        <v>216</v>
      </c>
      <c r="Q440" s="2">
        <v>227</v>
      </c>
      <c r="R440" s="2">
        <v>219</v>
      </c>
      <c r="S440" s="2">
        <v>191</v>
      </c>
      <c r="T440" s="2">
        <v>178</v>
      </c>
      <c r="X440" s="56" t="s">
        <v>1407</v>
      </c>
      <c r="Y440" s="56" t="s">
        <v>222</v>
      </c>
      <c r="Z440" s="56" t="s">
        <v>732</v>
      </c>
      <c r="AA440" s="2">
        <v>5506</v>
      </c>
      <c r="AB440" s="2">
        <v>4945</v>
      </c>
      <c r="AC440" s="2">
        <v>5952</v>
      </c>
      <c r="AD440" s="2">
        <v>6031</v>
      </c>
      <c r="AE440" s="2">
        <v>6340</v>
      </c>
      <c r="AF440" s="2">
        <v>6357</v>
      </c>
      <c r="AG440" s="2">
        <v>6422</v>
      </c>
      <c r="AH440" s="2">
        <v>6504</v>
      </c>
      <c r="AI440" s="2">
        <v>6696</v>
      </c>
      <c r="AJ440" s="2">
        <v>8336</v>
      </c>
      <c r="AK440" s="2">
        <v>8377</v>
      </c>
      <c r="AL440" s="2">
        <v>8479</v>
      </c>
      <c r="AM440" s="2">
        <v>8331</v>
      </c>
      <c r="AN440" s="2">
        <v>8497</v>
      </c>
      <c r="AO440" s="2">
        <v>8691</v>
      </c>
      <c r="AP440" s="2">
        <v>8125</v>
      </c>
      <c r="AQ440" s="2">
        <v>7782</v>
      </c>
    </row>
    <row r="441" spans="1:43">
      <c r="A441" s="56" t="s">
        <v>1408</v>
      </c>
      <c r="B441" s="56" t="s">
        <v>194</v>
      </c>
      <c r="C441" s="56" t="s">
        <v>732</v>
      </c>
      <c r="D441" s="2">
        <v>210</v>
      </c>
      <c r="E441" s="2">
        <v>196</v>
      </c>
      <c r="F441" s="2">
        <v>185</v>
      </c>
      <c r="G441" s="2">
        <v>185</v>
      </c>
      <c r="H441" s="2">
        <v>184</v>
      </c>
      <c r="I441" s="2">
        <v>175</v>
      </c>
      <c r="J441" s="2">
        <v>173</v>
      </c>
      <c r="K441" s="2">
        <v>156</v>
      </c>
      <c r="L441" s="2">
        <v>151</v>
      </c>
      <c r="M441" s="2">
        <v>154</v>
      </c>
      <c r="N441" s="2">
        <v>160</v>
      </c>
      <c r="O441" s="2">
        <v>151</v>
      </c>
      <c r="P441" s="2">
        <v>167</v>
      </c>
      <c r="Q441" s="2">
        <v>178</v>
      </c>
      <c r="R441" s="2">
        <v>182</v>
      </c>
      <c r="S441" s="2">
        <v>192</v>
      </c>
      <c r="T441" s="2">
        <v>182</v>
      </c>
      <c r="X441" s="56" t="s">
        <v>1408</v>
      </c>
      <c r="Y441" s="56" t="s">
        <v>194</v>
      </c>
      <c r="Z441" s="56" t="s">
        <v>732</v>
      </c>
      <c r="AA441" s="2">
        <v>7316</v>
      </c>
      <c r="AB441" s="2">
        <v>6855</v>
      </c>
      <c r="AC441" s="2">
        <v>7064</v>
      </c>
      <c r="AD441" s="2">
        <v>7248</v>
      </c>
      <c r="AE441" s="2">
        <v>7310</v>
      </c>
      <c r="AF441" s="2">
        <v>7383</v>
      </c>
      <c r="AG441" s="2">
        <v>7109</v>
      </c>
      <c r="AH441" s="2">
        <v>7019</v>
      </c>
      <c r="AI441" s="2">
        <v>6970</v>
      </c>
      <c r="AJ441" s="2">
        <v>7321</v>
      </c>
      <c r="AK441" s="2">
        <v>7523</v>
      </c>
      <c r="AL441" s="2">
        <v>7386</v>
      </c>
      <c r="AM441" s="2">
        <v>7378</v>
      </c>
      <c r="AN441" s="2">
        <v>7431</v>
      </c>
      <c r="AO441" s="2">
        <v>7819</v>
      </c>
      <c r="AP441" s="2">
        <v>7757</v>
      </c>
      <c r="AQ441" s="2">
        <v>7720</v>
      </c>
    </row>
    <row r="442" spans="1:43">
      <c r="A442" s="56" t="s">
        <v>1409</v>
      </c>
      <c r="B442" s="56" t="s">
        <v>244</v>
      </c>
      <c r="C442" s="56" t="s">
        <v>732</v>
      </c>
      <c r="D442" s="2">
        <v>22</v>
      </c>
      <c r="E442" s="2">
        <v>23</v>
      </c>
      <c r="F442" s="2">
        <v>19</v>
      </c>
      <c r="G442" s="2">
        <v>22</v>
      </c>
      <c r="H442" s="2">
        <v>21</v>
      </c>
      <c r="I442" s="2">
        <v>21</v>
      </c>
      <c r="J442" s="2">
        <v>15</v>
      </c>
      <c r="K442" s="2">
        <v>15</v>
      </c>
      <c r="L442" s="2">
        <v>7</v>
      </c>
      <c r="M442" s="2">
        <v>10</v>
      </c>
      <c r="N442" s="2">
        <v>8</v>
      </c>
      <c r="O442" s="2">
        <v>11</v>
      </c>
      <c r="P442" s="2">
        <v>13</v>
      </c>
      <c r="Q442" s="2">
        <v>7</v>
      </c>
      <c r="R442" s="2">
        <v>6</v>
      </c>
      <c r="S442" s="2">
        <v>6</v>
      </c>
      <c r="T442" s="2">
        <v>6</v>
      </c>
      <c r="X442" s="56" t="s">
        <v>1409</v>
      </c>
      <c r="Y442" s="56" t="s">
        <v>244</v>
      </c>
      <c r="Z442" s="56" t="s">
        <v>732</v>
      </c>
      <c r="AA442" s="2">
        <v>1604</v>
      </c>
      <c r="AB442" s="2">
        <v>1587</v>
      </c>
      <c r="AC442" s="2">
        <v>1631</v>
      </c>
      <c r="AD442" s="2">
        <v>1695</v>
      </c>
      <c r="AE442" s="2">
        <v>1681</v>
      </c>
      <c r="AF442" s="2">
        <v>1354</v>
      </c>
      <c r="AG442" s="2">
        <v>1345</v>
      </c>
      <c r="AH442" s="2">
        <v>1333</v>
      </c>
      <c r="AI442" s="2">
        <v>1251</v>
      </c>
      <c r="AJ442" s="2">
        <v>1285</v>
      </c>
      <c r="AK442" s="2">
        <v>1258</v>
      </c>
      <c r="AL442" s="2">
        <v>1207</v>
      </c>
      <c r="AM442" s="2">
        <v>1234</v>
      </c>
      <c r="AN442" s="2">
        <v>1353</v>
      </c>
      <c r="AO442" s="2">
        <v>1234</v>
      </c>
      <c r="AP442" s="2">
        <v>1195</v>
      </c>
      <c r="AQ442" s="2">
        <v>1177</v>
      </c>
    </row>
    <row r="443" spans="1:43">
      <c r="A443" s="56" t="s">
        <v>1410</v>
      </c>
      <c r="B443" s="56" t="s">
        <v>175</v>
      </c>
      <c r="C443" s="56" t="s">
        <v>732</v>
      </c>
      <c r="D443" s="2">
        <v>5</v>
      </c>
      <c r="E443" s="2">
        <v>7</v>
      </c>
      <c r="F443" s="2">
        <v>7</v>
      </c>
      <c r="G443" s="2">
        <v>6</v>
      </c>
      <c r="H443" s="2">
        <v>6</v>
      </c>
      <c r="I443" s="2">
        <v>6</v>
      </c>
      <c r="J443" s="2">
        <v>4</v>
      </c>
      <c r="K443" s="2">
        <v>6</v>
      </c>
      <c r="L443" s="2">
        <v>6</v>
      </c>
      <c r="M443" s="2">
        <v>6</v>
      </c>
      <c r="N443" s="2">
        <v>6</v>
      </c>
      <c r="O443" s="2">
        <v>0</v>
      </c>
      <c r="P443" s="2">
        <v>0</v>
      </c>
      <c r="Q443" s="2">
        <v>0</v>
      </c>
      <c r="R443" s="2">
        <v>0</v>
      </c>
      <c r="S443" s="2">
        <v>0</v>
      </c>
      <c r="T443" s="2">
        <v>0</v>
      </c>
      <c r="X443" s="56" t="s">
        <v>1410</v>
      </c>
      <c r="Y443" s="56" t="s">
        <v>175</v>
      </c>
      <c r="Z443" s="56" t="s">
        <v>732</v>
      </c>
      <c r="AA443" s="2">
        <v>1220</v>
      </c>
      <c r="AB443" s="2">
        <v>1196</v>
      </c>
      <c r="AC443" s="2">
        <v>1179</v>
      </c>
      <c r="AD443" s="2">
        <v>1197</v>
      </c>
      <c r="AE443" s="2">
        <v>1160</v>
      </c>
      <c r="AF443" s="2">
        <v>1113</v>
      </c>
      <c r="AG443" s="2">
        <v>1075</v>
      </c>
      <c r="AH443" s="2">
        <v>1037</v>
      </c>
      <c r="AI443" s="2">
        <v>1015</v>
      </c>
      <c r="AJ443" s="2">
        <v>767</v>
      </c>
      <c r="AK443" s="2">
        <v>740</v>
      </c>
      <c r="AL443" s="2">
        <v>712</v>
      </c>
      <c r="AM443" s="2">
        <v>639</v>
      </c>
      <c r="AN443" s="2">
        <v>628</v>
      </c>
      <c r="AO443" s="2">
        <v>654</v>
      </c>
      <c r="AP443" s="2">
        <v>680</v>
      </c>
      <c r="AQ443" s="2">
        <v>710</v>
      </c>
    </row>
    <row r="444" spans="1:43">
      <c r="A444" s="56" t="s">
        <v>1411</v>
      </c>
      <c r="B444" s="56" t="s">
        <v>439</v>
      </c>
      <c r="C444" s="56" t="s">
        <v>732</v>
      </c>
      <c r="D444" s="2">
        <v>12</v>
      </c>
      <c r="E444" s="2">
        <v>11</v>
      </c>
      <c r="F444" s="2">
        <v>12</v>
      </c>
      <c r="G444" s="2">
        <v>11</v>
      </c>
      <c r="H444" s="2">
        <v>12</v>
      </c>
      <c r="I444" s="2">
        <v>18</v>
      </c>
      <c r="J444" s="2">
        <v>17</v>
      </c>
      <c r="K444" s="2">
        <v>21</v>
      </c>
      <c r="L444" s="2">
        <v>26</v>
      </c>
      <c r="M444" s="2">
        <v>22</v>
      </c>
      <c r="N444" s="2">
        <v>20</v>
      </c>
      <c r="O444" s="2">
        <v>18</v>
      </c>
      <c r="P444" s="2">
        <v>18</v>
      </c>
      <c r="Q444" s="2">
        <v>14</v>
      </c>
      <c r="R444" s="2">
        <v>16</v>
      </c>
      <c r="S444" s="2">
        <v>17</v>
      </c>
      <c r="T444" s="2">
        <v>16</v>
      </c>
      <c r="X444" s="56" t="s">
        <v>1411</v>
      </c>
      <c r="Y444" s="56" t="s">
        <v>439</v>
      </c>
      <c r="Z444" s="56" t="s">
        <v>732</v>
      </c>
      <c r="AA444" s="2">
        <v>225</v>
      </c>
      <c r="AB444" s="2">
        <v>228</v>
      </c>
      <c r="AC444" s="2">
        <v>227</v>
      </c>
      <c r="AD444" s="2">
        <v>254</v>
      </c>
      <c r="AE444" s="2">
        <v>274</v>
      </c>
      <c r="AF444" s="2">
        <v>285</v>
      </c>
      <c r="AG444" s="2">
        <v>305</v>
      </c>
      <c r="AH444" s="2">
        <v>313</v>
      </c>
      <c r="AI444" s="2">
        <v>325</v>
      </c>
      <c r="AJ444" s="2">
        <v>333</v>
      </c>
      <c r="AK444" s="2">
        <v>323</v>
      </c>
      <c r="AL444" s="2">
        <v>351</v>
      </c>
      <c r="AM444" s="2">
        <v>357</v>
      </c>
      <c r="AN444" s="2">
        <v>364</v>
      </c>
      <c r="AO444" s="2">
        <v>378</v>
      </c>
      <c r="AP444" s="2">
        <v>416</v>
      </c>
      <c r="AQ444" s="2">
        <v>341</v>
      </c>
    </row>
    <row r="445" spans="1:43">
      <c r="A445" s="56" t="s">
        <v>1412</v>
      </c>
      <c r="B445" s="56" t="s">
        <v>404</v>
      </c>
      <c r="C445" s="56" t="s">
        <v>732</v>
      </c>
      <c r="D445" s="2">
        <v>17</v>
      </c>
      <c r="E445" s="2">
        <v>16</v>
      </c>
      <c r="F445" s="2">
        <v>12</v>
      </c>
      <c r="G445" s="2">
        <v>11</v>
      </c>
      <c r="H445" s="2">
        <v>15</v>
      </c>
      <c r="I445" s="2">
        <v>9</v>
      </c>
      <c r="J445" s="2">
        <v>11</v>
      </c>
      <c r="K445" s="2">
        <v>17</v>
      </c>
      <c r="L445" s="2">
        <v>14</v>
      </c>
      <c r="M445" s="2">
        <v>11</v>
      </c>
      <c r="N445" s="2">
        <v>11</v>
      </c>
      <c r="O445" s="2">
        <v>10</v>
      </c>
      <c r="P445" s="2">
        <v>9</v>
      </c>
      <c r="Q445" s="2">
        <v>11</v>
      </c>
      <c r="R445" s="2">
        <v>15</v>
      </c>
      <c r="S445" s="2">
        <v>16</v>
      </c>
      <c r="T445" s="2">
        <v>15</v>
      </c>
      <c r="X445" s="56" t="s">
        <v>1412</v>
      </c>
      <c r="Y445" s="56" t="s">
        <v>404</v>
      </c>
      <c r="Z445" s="56" t="s">
        <v>732</v>
      </c>
      <c r="AA445" s="2">
        <v>473</v>
      </c>
      <c r="AB445" s="2">
        <v>403</v>
      </c>
      <c r="AC445" s="2">
        <v>424</v>
      </c>
      <c r="AD445" s="2">
        <v>418</v>
      </c>
      <c r="AE445" s="2">
        <v>421</v>
      </c>
      <c r="AF445" s="2">
        <v>522</v>
      </c>
      <c r="AG445" s="2">
        <v>555</v>
      </c>
      <c r="AH445" s="2">
        <v>516</v>
      </c>
      <c r="AI445" s="2">
        <v>534</v>
      </c>
      <c r="AJ445" s="2">
        <v>517</v>
      </c>
      <c r="AK445" s="2">
        <v>454</v>
      </c>
      <c r="AL445" s="2">
        <v>459</v>
      </c>
      <c r="AM445" s="2">
        <v>453</v>
      </c>
      <c r="AN445" s="2">
        <v>424</v>
      </c>
      <c r="AO445" s="2">
        <v>406</v>
      </c>
      <c r="AP445" s="2">
        <v>491</v>
      </c>
      <c r="AQ445" s="2">
        <v>528</v>
      </c>
    </row>
    <row r="446" spans="1:43">
      <c r="A446" s="56" t="s">
        <v>1413</v>
      </c>
      <c r="B446" s="56" t="s">
        <v>193</v>
      </c>
      <c r="C446" s="56" t="s">
        <v>732</v>
      </c>
      <c r="D446" s="2">
        <v>49</v>
      </c>
      <c r="E446" s="2">
        <v>43</v>
      </c>
      <c r="F446" s="2">
        <v>39</v>
      </c>
      <c r="G446" s="2">
        <v>33</v>
      </c>
      <c r="H446" s="2">
        <v>47</v>
      </c>
      <c r="I446" s="2">
        <v>69</v>
      </c>
      <c r="J446" s="2">
        <v>53</v>
      </c>
      <c r="K446" s="2">
        <v>53</v>
      </c>
      <c r="L446" s="2">
        <v>53</v>
      </c>
      <c r="M446" s="2">
        <v>56</v>
      </c>
      <c r="N446" s="2">
        <v>56</v>
      </c>
      <c r="O446" s="2">
        <v>60</v>
      </c>
      <c r="P446" s="2">
        <v>56</v>
      </c>
      <c r="Q446" s="2">
        <v>68</v>
      </c>
      <c r="R446" s="2">
        <v>69</v>
      </c>
      <c r="S446" s="2">
        <v>75</v>
      </c>
      <c r="T446" s="2">
        <v>73</v>
      </c>
      <c r="X446" s="56" t="s">
        <v>1413</v>
      </c>
      <c r="Y446" s="56" t="s">
        <v>193</v>
      </c>
      <c r="Z446" s="56" t="s">
        <v>732</v>
      </c>
      <c r="AA446" s="2">
        <v>2685</v>
      </c>
      <c r="AB446" s="2">
        <v>2547</v>
      </c>
      <c r="AC446" s="2">
        <v>2739</v>
      </c>
      <c r="AD446" s="2">
        <v>2616</v>
      </c>
      <c r="AE446" s="2">
        <v>2703</v>
      </c>
      <c r="AF446" s="2">
        <v>2724</v>
      </c>
      <c r="AG446" s="2">
        <v>3187</v>
      </c>
      <c r="AH446" s="2">
        <v>3004</v>
      </c>
      <c r="AI446" s="2">
        <v>2728</v>
      </c>
      <c r="AJ446" s="2">
        <v>2882</v>
      </c>
      <c r="AK446" s="2">
        <v>2878</v>
      </c>
      <c r="AL446" s="2">
        <v>2868</v>
      </c>
      <c r="AM446" s="2">
        <v>2824</v>
      </c>
      <c r="AN446" s="2">
        <v>2741</v>
      </c>
      <c r="AO446" s="2">
        <v>2828</v>
      </c>
      <c r="AP446" s="2">
        <v>2864</v>
      </c>
      <c r="AQ446" s="2">
        <v>2822</v>
      </c>
    </row>
    <row r="447" spans="1:43">
      <c r="A447" s="56" t="s">
        <v>1414</v>
      </c>
      <c r="B447" s="56" t="s">
        <v>185</v>
      </c>
      <c r="C447" s="56" t="s">
        <v>732</v>
      </c>
      <c r="D447" s="2">
        <v>2224</v>
      </c>
      <c r="E447" s="2">
        <v>2184</v>
      </c>
      <c r="F447" s="2">
        <v>2080</v>
      </c>
      <c r="G447" s="2">
        <v>2177</v>
      </c>
      <c r="H447" s="2">
        <v>2272</v>
      </c>
      <c r="I447" s="2">
        <v>2222</v>
      </c>
      <c r="J447" s="2">
        <v>2365</v>
      </c>
      <c r="K447" s="2">
        <v>2217</v>
      </c>
      <c r="L447" s="2">
        <v>2159</v>
      </c>
      <c r="M447" s="2">
        <v>2172</v>
      </c>
      <c r="N447" s="2">
        <v>2075</v>
      </c>
      <c r="O447" s="2">
        <v>2064</v>
      </c>
      <c r="P447" s="2">
        <v>2174</v>
      </c>
      <c r="Q447" s="2">
        <v>2129</v>
      </c>
      <c r="R447" s="2">
        <v>2070</v>
      </c>
      <c r="S447" s="2">
        <v>2079</v>
      </c>
      <c r="T447" s="2">
        <v>2145</v>
      </c>
      <c r="X447" s="56" t="s">
        <v>1414</v>
      </c>
      <c r="Y447" s="56" t="s">
        <v>185</v>
      </c>
      <c r="Z447" s="56" t="s">
        <v>732</v>
      </c>
      <c r="AA447" s="2">
        <v>60447</v>
      </c>
      <c r="AB447" s="2">
        <v>58528</v>
      </c>
      <c r="AC447" s="2">
        <v>59155</v>
      </c>
      <c r="AD447" s="2">
        <v>58753</v>
      </c>
      <c r="AE447" s="2">
        <v>58168</v>
      </c>
      <c r="AF447" s="2">
        <v>58199</v>
      </c>
      <c r="AG447" s="2">
        <v>61381</v>
      </c>
      <c r="AH447" s="2">
        <v>56881</v>
      </c>
      <c r="AI447" s="2">
        <v>55600</v>
      </c>
      <c r="AJ447" s="2">
        <v>54949</v>
      </c>
      <c r="AK447" s="2">
        <v>55172</v>
      </c>
      <c r="AL447" s="2">
        <v>55462</v>
      </c>
      <c r="AM447" s="2">
        <v>59002</v>
      </c>
      <c r="AN447" s="2">
        <v>58805</v>
      </c>
      <c r="AO447" s="2">
        <v>56837</v>
      </c>
      <c r="AP447" s="2">
        <v>57602</v>
      </c>
      <c r="AQ447" s="2">
        <v>59115</v>
      </c>
    </row>
    <row r="448" spans="1:43">
      <c r="A448" s="56" t="s">
        <v>1415</v>
      </c>
      <c r="B448" s="56" t="s">
        <v>419</v>
      </c>
      <c r="C448" s="56" t="s">
        <v>732</v>
      </c>
      <c r="D448" s="2">
        <v>221</v>
      </c>
      <c r="E448" s="2">
        <v>196</v>
      </c>
      <c r="F448" s="2">
        <v>179</v>
      </c>
      <c r="G448" s="2">
        <v>170</v>
      </c>
      <c r="H448" s="2">
        <v>122</v>
      </c>
      <c r="I448" s="2">
        <v>114</v>
      </c>
      <c r="J448" s="2">
        <v>113</v>
      </c>
      <c r="K448" s="2">
        <v>90</v>
      </c>
      <c r="L448" s="2">
        <v>85</v>
      </c>
      <c r="M448" s="2">
        <v>82</v>
      </c>
      <c r="N448" s="2">
        <v>79</v>
      </c>
      <c r="O448" s="2">
        <v>64</v>
      </c>
      <c r="P448" s="2">
        <v>65</v>
      </c>
      <c r="Q448" s="2">
        <v>54</v>
      </c>
      <c r="R448" s="2">
        <v>46</v>
      </c>
      <c r="S448" s="2">
        <v>44</v>
      </c>
      <c r="T448" s="2">
        <v>29</v>
      </c>
      <c r="X448" s="56" t="s">
        <v>1415</v>
      </c>
      <c r="Y448" s="56" t="s">
        <v>419</v>
      </c>
      <c r="Z448" s="56" t="s">
        <v>732</v>
      </c>
      <c r="AA448" s="2">
        <v>7366</v>
      </c>
      <c r="AB448" s="2">
        <v>6738</v>
      </c>
      <c r="AC448" s="2">
        <v>6265</v>
      </c>
      <c r="AD448" s="2">
        <v>5926</v>
      </c>
      <c r="AE448" s="2">
        <v>5293</v>
      </c>
      <c r="AF448" s="2">
        <v>5072</v>
      </c>
      <c r="AG448" s="2">
        <v>5010</v>
      </c>
      <c r="AH448" s="2">
        <v>4298</v>
      </c>
      <c r="AI448" s="2">
        <v>4281</v>
      </c>
      <c r="AJ448" s="2">
        <v>4166</v>
      </c>
      <c r="AK448" s="2">
        <v>3903</v>
      </c>
      <c r="AL448" s="2">
        <v>3486</v>
      </c>
      <c r="AM448" s="2">
        <v>2868</v>
      </c>
      <c r="AN448" s="2">
        <v>3009</v>
      </c>
      <c r="AO448" s="2">
        <v>2991</v>
      </c>
      <c r="AP448" s="2">
        <v>2903</v>
      </c>
      <c r="AQ448" s="2">
        <v>2903</v>
      </c>
    </row>
    <row r="449" spans="1:43">
      <c r="A449" s="56" t="s">
        <v>1416</v>
      </c>
      <c r="B449" s="56" t="s">
        <v>325</v>
      </c>
      <c r="C449" s="56" t="s">
        <v>732</v>
      </c>
      <c r="D449" s="2">
        <v>216</v>
      </c>
      <c r="E449" s="2">
        <v>216</v>
      </c>
      <c r="F449" s="2">
        <v>206</v>
      </c>
      <c r="G449" s="2">
        <v>202</v>
      </c>
      <c r="H449" s="2">
        <v>225</v>
      </c>
      <c r="I449" s="2">
        <v>221</v>
      </c>
      <c r="J449" s="2">
        <v>233</v>
      </c>
      <c r="K449" s="2">
        <v>236</v>
      </c>
      <c r="L449" s="2">
        <v>232</v>
      </c>
      <c r="M449" s="2">
        <v>249</v>
      </c>
      <c r="N449" s="2">
        <v>254</v>
      </c>
      <c r="O449" s="2">
        <v>258</v>
      </c>
      <c r="P449" s="2">
        <v>266</v>
      </c>
      <c r="Q449" s="2">
        <v>282</v>
      </c>
      <c r="R449" s="2">
        <v>284</v>
      </c>
      <c r="S449" s="2">
        <v>346</v>
      </c>
      <c r="T449" s="2">
        <v>357</v>
      </c>
      <c r="X449" s="56" t="s">
        <v>1416</v>
      </c>
      <c r="Y449" s="56" t="s">
        <v>325</v>
      </c>
      <c r="Z449" s="56" t="s">
        <v>732</v>
      </c>
      <c r="AA449" s="2">
        <v>5264</v>
      </c>
      <c r="AB449" s="2">
        <v>5408</v>
      </c>
      <c r="AC449" s="2">
        <v>5590</v>
      </c>
      <c r="AD449" s="2">
        <v>5626</v>
      </c>
      <c r="AE449" s="2">
        <v>6421</v>
      </c>
      <c r="AF449" s="2">
        <v>6684</v>
      </c>
      <c r="AG449" s="2">
        <v>6863</v>
      </c>
      <c r="AH449" s="2">
        <v>7104</v>
      </c>
      <c r="AI449" s="2">
        <v>7416</v>
      </c>
      <c r="AJ449" s="2">
        <v>7588</v>
      </c>
      <c r="AK449" s="2">
        <v>7697</v>
      </c>
      <c r="AL449" s="2">
        <v>7520</v>
      </c>
      <c r="AM449" s="2">
        <v>7593</v>
      </c>
      <c r="AN449" s="2">
        <v>8100</v>
      </c>
      <c r="AO449" s="2">
        <v>8355</v>
      </c>
      <c r="AP449" s="2">
        <v>8351</v>
      </c>
      <c r="AQ449" s="2">
        <v>8693</v>
      </c>
    </row>
    <row r="450" spans="1:43">
      <c r="A450" s="56" t="s">
        <v>1417</v>
      </c>
      <c r="B450" s="56" t="s">
        <v>602</v>
      </c>
      <c r="C450" s="56" t="s">
        <v>732</v>
      </c>
      <c r="D450" s="2">
        <v>0</v>
      </c>
      <c r="E450" s="2">
        <v>0</v>
      </c>
      <c r="F450" s="2">
        <v>3</v>
      </c>
      <c r="G450" s="2">
        <v>0</v>
      </c>
      <c r="H450" s="2">
        <v>0</v>
      </c>
      <c r="I450" s="2">
        <v>0</v>
      </c>
      <c r="J450" s="2">
        <v>0</v>
      </c>
      <c r="K450" s="2">
        <v>0</v>
      </c>
      <c r="L450" s="2">
        <v>0</v>
      </c>
      <c r="M450" s="2">
        <v>0</v>
      </c>
      <c r="N450" s="2">
        <v>0</v>
      </c>
      <c r="O450" s="2">
        <v>3</v>
      </c>
      <c r="P450" s="2">
        <v>5</v>
      </c>
      <c r="Q450" s="2">
        <v>5</v>
      </c>
      <c r="R450" s="2">
        <v>6</v>
      </c>
      <c r="S450" s="2">
        <v>5</v>
      </c>
      <c r="T450" s="2">
        <v>3</v>
      </c>
      <c r="X450" s="56" t="s">
        <v>1417</v>
      </c>
      <c r="Y450" s="56" t="s">
        <v>602</v>
      </c>
      <c r="Z450" s="56" t="s">
        <v>732</v>
      </c>
      <c r="AA450" s="2">
        <v>155</v>
      </c>
      <c r="AB450" s="2">
        <v>158</v>
      </c>
      <c r="AC450" s="2">
        <v>139</v>
      </c>
      <c r="AD450" s="2">
        <v>138</v>
      </c>
      <c r="AE450" s="2">
        <v>127</v>
      </c>
      <c r="AF450" s="2">
        <v>162</v>
      </c>
      <c r="AG450" s="2">
        <v>140</v>
      </c>
      <c r="AH450" s="2">
        <v>113</v>
      </c>
      <c r="AI450" s="2">
        <v>145</v>
      </c>
      <c r="AJ450" s="2">
        <v>171</v>
      </c>
      <c r="AK450" s="2">
        <v>160</v>
      </c>
      <c r="AL450" s="2">
        <v>148</v>
      </c>
      <c r="AM450" s="2">
        <v>158</v>
      </c>
      <c r="AN450" s="2">
        <v>190</v>
      </c>
      <c r="AO450" s="2">
        <v>186</v>
      </c>
      <c r="AP450" s="2">
        <v>199</v>
      </c>
      <c r="AQ450" s="2">
        <v>189</v>
      </c>
    </row>
    <row r="451" spans="1:43">
      <c r="A451" s="56" t="s">
        <v>1418</v>
      </c>
      <c r="B451" s="56" t="s">
        <v>483</v>
      </c>
      <c r="C451" s="56" t="s">
        <v>732</v>
      </c>
      <c r="D451" s="2">
        <v>8</v>
      </c>
      <c r="E451" s="2">
        <v>6</v>
      </c>
      <c r="F451" s="2">
        <v>8</v>
      </c>
      <c r="G451" s="2">
        <v>6</v>
      </c>
      <c r="H451" s="2">
        <v>7</v>
      </c>
      <c r="I451" s="2">
        <v>7</v>
      </c>
      <c r="J451" s="2">
        <v>8</v>
      </c>
      <c r="K451" s="2">
        <v>9</v>
      </c>
      <c r="L451" s="2">
        <v>7</v>
      </c>
      <c r="M451" s="2">
        <v>7</v>
      </c>
      <c r="N451" s="2">
        <v>10</v>
      </c>
      <c r="O451" s="2">
        <v>10</v>
      </c>
      <c r="P451" s="2">
        <v>11</v>
      </c>
      <c r="Q451" s="2">
        <v>11</v>
      </c>
      <c r="R451" s="2">
        <v>9</v>
      </c>
      <c r="S451" s="2">
        <v>10</v>
      </c>
      <c r="T451" s="2">
        <v>7</v>
      </c>
      <c r="X451" s="56" t="s">
        <v>1418</v>
      </c>
      <c r="Y451" s="56" t="s">
        <v>483</v>
      </c>
      <c r="Z451" s="56" t="s">
        <v>732</v>
      </c>
      <c r="AA451" s="2">
        <v>235</v>
      </c>
      <c r="AB451" s="2">
        <v>216</v>
      </c>
      <c r="AC451" s="2">
        <v>205</v>
      </c>
      <c r="AD451" s="2">
        <v>216</v>
      </c>
      <c r="AE451" s="2">
        <v>206</v>
      </c>
      <c r="AF451" s="2">
        <v>174</v>
      </c>
      <c r="AG451" s="2">
        <v>157</v>
      </c>
      <c r="AH451" s="2">
        <v>153</v>
      </c>
      <c r="AI451" s="2">
        <v>162</v>
      </c>
      <c r="AJ451" s="2">
        <v>155</v>
      </c>
      <c r="AK451" s="2">
        <v>197</v>
      </c>
      <c r="AL451" s="2">
        <v>167</v>
      </c>
      <c r="AM451" s="2">
        <v>172</v>
      </c>
      <c r="AN451" s="2">
        <v>182</v>
      </c>
      <c r="AO451" s="2">
        <v>153</v>
      </c>
      <c r="AP451" s="2">
        <v>149</v>
      </c>
      <c r="AQ451" s="2">
        <v>160</v>
      </c>
    </row>
    <row r="452" spans="1:43">
      <c r="A452" s="56" t="s">
        <v>1419</v>
      </c>
      <c r="B452" s="56" t="s">
        <v>478</v>
      </c>
      <c r="C452" s="56" t="s">
        <v>732</v>
      </c>
      <c r="D452" s="2">
        <v>11</v>
      </c>
      <c r="E452" s="2">
        <v>11</v>
      </c>
      <c r="F452" s="2">
        <v>0</v>
      </c>
      <c r="G452" s="2">
        <v>0</v>
      </c>
      <c r="H452" s="2">
        <v>0</v>
      </c>
      <c r="I452" s="2">
        <v>0</v>
      </c>
      <c r="J452" s="2">
        <v>0</v>
      </c>
      <c r="K452" s="2">
        <v>0</v>
      </c>
      <c r="L452" s="2">
        <v>0</v>
      </c>
      <c r="M452" s="2">
        <v>0</v>
      </c>
      <c r="N452" s="2">
        <v>0</v>
      </c>
      <c r="O452" s="2">
        <v>0</v>
      </c>
      <c r="P452" s="2">
        <v>0</v>
      </c>
      <c r="Q452" s="2">
        <v>0</v>
      </c>
      <c r="R452" s="2">
        <v>0</v>
      </c>
      <c r="S452" s="2">
        <v>0</v>
      </c>
      <c r="T452" s="2">
        <v>8</v>
      </c>
      <c r="X452" s="56" t="s">
        <v>1419</v>
      </c>
      <c r="Y452" s="56" t="s">
        <v>478</v>
      </c>
      <c r="Z452" s="56" t="s">
        <v>732</v>
      </c>
      <c r="AA452" s="2">
        <v>357</v>
      </c>
      <c r="AB452" s="2">
        <v>358</v>
      </c>
      <c r="AC452" s="2">
        <v>335</v>
      </c>
      <c r="AD452" s="2">
        <v>317</v>
      </c>
      <c r="AE452" s="2">
        <v>367</v>
      </c>
      <c r="AF452" s="2">
        <v>362</v>
      </c>
      <c r="AG452" s="2">
        <v>327</v>
      </c>
      <c r="AH452" s="2">
        <v>342</v>
      </c>
      <c r="AI452" s="2">
        <v>381</v>
      </c>
      <c r="AJ452" s="2">
        <v>376</v>
      </c>
      <c r="AK452" s="2">
        <v>419</v>
      </c>
      <c r="AL452" s="2">
        <v>418</v>
      </c>
      <c r="AM452" s="2">
        <v>329</v>
      </c>
      <c r="AN452" s="2">
        <v>344</v>
      </c>
      <c r="AO452" s="2">
        <v>306</v>
      </c>
      <c r="AP452" s="2">
        <v>293</v>
      </c>
      <c r="AQ452" s="2">
        <v>338</v>
      </c>
    </row>
    <row r="453" spans="1:43">
      <c r="A453" s="56" t="s">
        <v>1420</v>
      </c>
      <c r="B453" s="56" t="s">
        <v>442</v>
      </c>
      <c r="C453" s="56" t="s">
        <v>732</v>
      </c>
      <c r="D453" s="2">
        <v>54</v>
      </c>
      <c r="E453" s="2">
        <v>54</v>
      </c>
      <c r="F453" s="2">
        <v>62</v>
      </c>
      <c r="G453" s="2">
        <v>30</v>
      </c>
      <c r="H453" s="2">
        <v>19</v>
      </c>
      <c r="I453" s="2">
        <v>8</v>
      </c>
      <c r="J453" s="2">
        <v>7</v>
      </c>
      <c r="K453" s="2">
        <v>8</v>
      </c>
      <c r="L453" s="2">
        <v>5</v>
      </c>
      <c r="M453" s="2">
        <v>9</v>
      </c>
      <c r="N453" s="2">
        <v>5</v>
      </c>
      <c r="O453" s="2">
        <v>33</v>
      </c>
      <c r="P453" s="2">
        <v>25</v>
      </c>
      <c r="Q453" s="2">
        <v>31</v>
      </c>
      <c r="R453" s="2">
        <v>50</v>
      </c>
      <c r="S453" s="2">
        <v>51</v>
      </c>
      <c r="T453" s="2">
        <v>61</v>
      </c>
      <c r="X453" s="56" t="s">
        <v>1420</v>
      </c>
      <c r="Y453" s="56" t="s">
        <v>442</v>
      </c>
      <c r="Z453" s="56" t="s">
        <v>732</v>
      </c>
      <c r="AA453" s="2">
        <v>2850</v>
      </c>
      <c r="AB453" s="2">
        <v>2560</v>
      </c>
      <c r="AC453" s="2">
        <v>2599</v>
      </c>
      <c r="AD453" s="2">
        <v>2537</v>
      </c>
      <c r="AE453" s="2">
        <v>2370</v>
      </c>
      <c r="AF453" s="2">
        <v>2304</v>
      </c>
      <c r="AG453" s="2">
        <v>2281</v>
      </c>
      <c r="AH453" s="2">
        <v>2221</v>
      </c>
      <c r="AI453" s="2">
        <v>2359</v>
      </c>
      <c r="AJ453" s="2">
        <v>2516</v>
      </c>
      <c r="AK453" s="2">
        <v>2539</v>
      </c>
      <c r="AL453" s="2">
        <v>2590</v>
      </c>
      <c r="AM453" s="2">
        <v>2522</v>
      </c>
      <c r="AN453" s="2">
        <v>2772</v>
      </c>
      <c r="AO453" s="2">
        <v>3063</v>
      </c>
      <c r="AP453" s="2">
        <v>3018</v>
      </c>
      <c r="AQ453" s="2">
        <v>3148</v>
      </c>
    </row>
    <row r="454" spans="1:43">
      <c r="A454" s="56" t="s">
        <v>1421</v>
      </c>
      <c r="B454" s="56" t="s">
        <v>652</v>
      </c>
      <c r="C454" s="56" t="s">
        <v>732</v>
      </c>
      <c r="D454" s="2">
        <v>0</v>
      </c>
      <c r="E454" s="2">
        <v>3</v>
      </c>
      <c r="F454" s="2">
        <v>0</v>
      </c>
      <c r="G454" s="2">
        <v>0</v>
      </c>
      <c r="H454" s="2">
        <v>0</v>
      </c>
      <c r="I454" s="2">
        <v>0</v>
      </c>
      <c r="J454" s="2">
        <v>0</v>
      </c>
      <c r="K454" s="2">
        <v>0</v>
      </c>
      <c r="L454" s="2">
        <v>0</v>
      </c>
      <c r="M454" s="2">
        <v>0</v>
      </c>
      <c r="N454" s="2">
        <v>0</v>
      </c>
      <c r="O454" s="2">
        <v>0</v>
      </c>
      <c r="P454" s="2">
        <v>0</v>
      </c>
      <c r="Q454" s="2">
        <v>0</v>
      </c>
      <c r="R454" s="2">
        <v>0</v>
      </c>
      <c r="S454" s="2">
        <v>0</v>
      </c>
      <c r="T454" s="2">
        <v>0</v>
      </c>
      <c r="X454" s="56" t="s">
        <v>1421</v>
      </c>
      <c r="Y454" s="56" t="s">
        <v>652</v>
      </c>
      <c r="Z454" s="56" t="s">
        <v>732</v>
      </c>
      <c r="AA454" s="2">
        <v>137</v>
      </c>
      <c r="AB454" s="2">
        <v>117</v>
      </c>
      <c r="AC454" s="2">
        <v>93</v>
      </c>
      <c r="AD454" s="2">
        <v>71</v>
      </c>
      <c r="AE454" s="2">
        <v>96</v>
      </c>
      <c r="AF454" s="2">
        <v>68</v>
      </c>
      <c r="AG454" s="2">
        <v>94</v>
      </c>
      <c r="AH454" s="2">
        <v>128</v>
      </c>
      <c r="AI454" s="2">
        <v>159</v>
      </c>
      <c r="AJ454" s="2">
        <v>137</v>
      </c>
      <c r="AK454" s="2">
        <v>146</v>
      </c>
      <c r="AL454" s="2">
        <v>147</v>
      </c>
      <c r="AM454" s="2">
        <v>118</v>
      </c>
      <c r="AN454" s="2">
        <v>150</v>
      </c>
      <c r="AO454" s="2">
        <v>156</v>
      </c>
      <c r="AP454" s="2">
        <v>168</v>
      </c>
      <c r="AQ454" s="2">
        <v>138</v>
      </c>
    </row>
    <row r="455" spans="1:43">
      <c r="A455" s="56" t="s">
        <v>1422</v>
      </c>
      <c r="B455" s="56" t="s">
        <v>213</v>
      </c>
      <c r="C455" s="56" t="s">
        <v>732</v>
      </c>
      <c r="D455" s="2">
        <v>51</v>
      </c>
      <c r="E455" s="2">
        <v>54</v>
      </c>
      <c r="F455" s="2">
        <v>55</v>
      </c>
      <c r="G455" s="2">
        <v>49</v>
      </c>
      <c r="H455" s="2">
        <v>47</v>
      </c>
      <c r="I455" s="2">
        <v>50</v>
      </c>
      <c r="J455" s="2">
        <v>48</v>
      </c>
      <c r="K455" s="2">
        <v>54</v>
      </c>
      <c r="L455" s="2">
        <v>48</v>
      </c>
      <c r="M455" s="2">
        <v>41</v>
      </c>
      <c r="N455" s="2">
        <v>46</v>
      </c>
      <c r="O455" s="2">
        <v>52</v>
      </c>
      <c r="P455" s="2">
        <v>73</v>
      </c>
      <c r="Q455" s="2">
        <v>66</v>
      </c>
      <c r="R455" s="2">
        <v>63</v>
      </c>
      <c r="S455" s="2">
        <v>70</v>
      </c>
      <c r="T455" s="2">
        <v>66</v>
      </c>
      <c r="X455" s="56" t="s">
        <v>1422</v>
      </c>
      <c r="Y455" s="56" t="s">
        <v>213</v>
      </c>
      <c r="Z455" s="56" t="s">
        <v>732</v>
      </c>
      <c r="AA455" s="2">
        <v>2383</v>
      </c>
      <c r="AB455" s="2">
        <v>2339</v>
      </c>
      <c r="AC455" s="2">
        <v>2484</v>
      </c>
      <c r="AD455" s="2">
        <v>2450</v>
      </c>
      <c r="AE455" s="2">
        <v>2569</v>
      </c>
      <c r="AF455" s="2">
        <v>2684</v>
      </c>
      <c r="AG455" s="2">
        <v>2692</v>
      </c>
      <c r="AH455" s="2">
        <v>2838</v>
      </c>
      <c r="AI455" s="2">
        <v>2921</v>
      </c>
      <c r="AJ455" s="2">
        <v>2904</v>
      </c>
      <c r="AK455" s="2">
        <v>2917</v>
      </c>
      <c r="AL455" s="2">
        <v>2878</v>
      </c>
      <c r="AM455" s="2">
        <v>2706</v>
      </c>
      <c r="AN455" s="2">
        <v>2877</v>
      </c>
      <c r="AO455" s="2">
        <v>2971</v>
      </c>
      <c r="AP455" s="2">
        <v>2913</v>
      </c>
      <c r="AQ455" s="2">
        <v>2957</v>
      </c>
    </row>
    <row r="456" spans="1:43">
      <c r="A456" s="56" t="s">
        <v>1423</v>
      </c>
      <c r="B456" s="56" t="s">
        <v>579</v>
      </c>
      <c r="C456" s="56" t="s">
        <v>732</v>
      </c>
      <c r="D456" s="2">
        <v>3</v>
      </c>
      <c r="E456" s="2">
        <v>3</v>
      </c>
      <c r="F456" s="2">
        <v>3</v>
      </c>
      <c r="G456" s="2">
        <v>0</v>
      </c>
      <c r="H456" s="2">
        <v>0</v>
      </c>
      <c r="I456" s="2">
        <v>0</v>
      </c>
      <c r="J456" s="2">
        <v>0</v>
      </c>
      <c r="K456" s="2">
        <v>0</v>
      </c>
      <c r="L456" s="2">
        <v>0</v>
      </c>
      <c r="M456" s="2">
        <v>0</v>
      </c>
      <c r="N456" s="2">
        <v>3</v>
      </c>
      <c r="O456" s="2">
        <v>3</v>
      </c>
      <c r="P456" s="2">
        <v>3</v>
      </c>
      <c r="Q456" s="2">
        <v>0</v>
      </c>
      <c r="R456" s="2">
        <v>4</v>
      </c>
      <c r="S456" s="2">
        <v>0</v>
      </c>
      <c r="T456" s="2">
        <v>0</v>
      </c>
      <c r="X456" s="56" t="s">
        <v>1423</v>
      </c>
      <c r="Y456" s="56" t="s">
        <v>579</v>
      </c>
      <c r="Z456" s="56" t="s">
        <v>732</v>
      </c>
      <c r="AA456" s="2">
        <v>106</v>
      </c>
      <c r="AB456" s="2">
        <v>86</v>
      </c>
      <c r="AC456" s="2">
        <v>75</v>
      </c>
      <c r="AD456" s="2">
        <v>55</v>
      </c>
      <c r="AE456" s="2">
        <v>61</v>
      </c>
      <c r="AF456" s="2">
        <v>52</v>
      </c>
      <c r="AG456" s="2">
        <v>46</v>
      </c>
      <c r="AH456" s="2">
        <v>43</v>
      </c>
      <c r="AI456" s="2">
        <v>71</v>
      </c>
      <c r="AJ456" s="2">
        <v>104</v>
      </c>
      <c r="AK456" s="2">
        <v>89</v>
      </c>
      <c r="AL456" s="2">
        <v>73</v>
      </c>
      <c r="AM456" s="2">
        <v>75</v>
      </c>
      <c r="AN456" s="2">
        <v>80</v>
      </c>
      <c r="AO456" s="2">
        <v>79</v>
      </c>
      <c r="AP456" s="2">
        <v>52</v>
      </c>
      <c r="AQ456" s="2">
        <v>40</v>
      </c>
    </row>
    <row r="457" spans="1:43">
      <c r="A457" s="56" t="s">
        <v>1424</v>
      </c>
      <c r="B457" s="56" t="s">
        <v>651</v>
      </c>
      <c r="C457" s="56" t="s">
        <v>732</v>
      </c>
      <c r="D457" s="2">
        <v>0</v>
      </c>
      <c r="E457" s="2">
        <v>0</v>
      </c>
      <c r="F457" s="2">
        <v>0</v>
      </c>
      <c r="G457" s="2">
        <v>0</v>
      </c>
      <c r="H457" s="2">
        <v>0</v>
      </c>
      <c r="I457" s="2">
        <v>0</v>
      </c>
      <c r="J457" s="2">
        <v>0</v>
      </c>
      <c r="K457" s="2">
        <v>0</v>
      </c>
      <c r="L457" s="2">
        <v>0</v>
      </c>
      <c r="M457" s="2">
        <v>0</v>
      </c>
      <c r="N457" s="2">
        <v>0</v>
      </c>
      <c r="O457" s="2">
        <v>0</v>
      </c>
      <c r="P457" s="2">
        <v>0</v>
      </c>
      <c r="Q457" s="2">
        <v>0</v>
      </c>
      <c r="R457" s="2">
        <v>0</v>
      </c>
      <c r="S457" s="2">
        <v>0</v>
      </c>
      <c r="T457" s="2">
        <v>0</v>
      </c>
      <c r="X457" s="56" t="s">
        <v>1424</v>
      </c>
      <c r="Y457" s="56" t="s">
        <v>651</v>
      </c>
      <c r="Z457" s="56" t="s">
        <v>732</v>
      </c>
      <c r="AA457" s="2">
        <v>21</v>
      </c>
      <c r="AB457" s="2">
        <v>14</v>
      </c>
      <c r="AC457" s="2">
        <v>19</v>
      </c>
      <c r="AD457" s="2">
        <v>24</v>
      </c>
      <c r="AE457" s="2">
        <v>25</v>
      </c>
      <c r="AF457" s="2">
        <v>25</v>
      </c>
      <c r="AG457" s="2">
        <v>30</v>
      </c>
      <c r="AH457" s="2">
        <v>24</v>
      </c>
      <c r="AI457" s="2">
        <v>30</v>
      </c>
      <c r="AJ457" s="2">
        <v>26</v>
      </c>
      <c r="AK457" s="2">
        <v>65</v>
      </c>
      <c r="AL457" s="2">
        <v>85</v>
      </c>
      <c r="AM457" s="2">
        <v>84</v>
      </c>
      <c r="AN457" s="2">
        <v>107</v>
      </c>
      <c r="AO457" s="2">
        <v>147</v>
      </c>
      <c r="AP457" s="2">
        <v>132</v>
      </c>
      <c r="AQ457" s="2">
        <v>106</v>
      </c>
    </row>
    <row r="458" spans="1:43">
      <c r="A458" s="56" t="s">
        <v>1425</v>
      </c>
      <c r="B458" s="56" t="s">
        <v>482</v>
      </c>
      <c r="C458" s="56" t="s">
        <v>732</v>
      </c>
      <c r="D458" s="2">
        <v>31</v>
      </c>
      <c r="E458" s="2">
        <v>23</v>
      </c>
      <c r="F458" s="2">
        <v>28</v>
      </c>
      <c r="G458" s="2">
        <v>26</v>
      </c>
      <c r="H458" s="2">
        <v>29</v>
      </c>
      <c r="I458" s="2">
        <v>25</v>
      </c>
      <c r="J458" s="2">
        <v>26</v>
      </c>
      <c r="K458" s="2">
        <v>14</v>
      </c>
      <c r="L458" s="2">
        <v>21</v>
      </c>
      <c r="M458" s="2">
        <v>26</v>
      </c>
      <c r="N458" s="2">
        <v>22</v>
      </c>
      <c r="O458" s="2">
        <v>17</v>
      </c>
      <c r="P458" s="2">
        <v>21</v>
      </c>
      <c r="Q458" s="2">
        <v>23</v>
      </c>
      <c r="R458" s="2">
        <v>19</v>
      </c>
      <c r="S458" s="2">
        <v>20</v>
      </c>
      <c r="T458" s="2">
        <v>20</v>
      </c>
      <c r="X458" s="56" t="s">
        <v>1425</v>
      </c>
      <c r="Y458" s="56" t="s">
        <v>482</v>
      </c>
      <c r="Z458" s="56" t="s">
        <v>732</v>
      </c>
      <c r="AA458" s="2">
        <v>1234</v>
      </c>
      <c r="AB458" s="2">
        <v>1204</v>
      </c>
      <c r="AC458" s="2">
        <v>1074</v>
      </c>
      <c r="AD458" s="2">
        <v>1042</v>
      </c>
      <c r="AE458" s="2">
        <v>1033</v>
      </c>
      <c r="AF458" s="2">
        <v>989</v>
      </c>
      <c r="AG458" s="2">
        <v>983</v>
      </c>
      <c r="AH458" s="2">
        <v>887</v>
      </c>
      <c r="AI458" s="2">
        <v>881</v>
      </c>
      <c r="AJ458" s="2">
        <v>838</v>
      </c>
      <c r="AK458" s="2">
        <v>797</v>
      </c>
      <c r="AL458" s="2">
        <v>781</v>
      </c>
      <c r="AM458" s="2">
        <v>785</v>
      </c>
      <c r="AN458" s="2">
        <v>818</v>
      </c>
      <c r="AO458" s="2">
        <v>821</v>
      </c>
      <c r="AP458" s="2">
        <v>830</v>
      </c>
      <c r="AQ458" s="2">
        <v>879</v>
      </c>
    </row>
    <row r="459" spans="1:43">
      <c r="A459" s="56" t="s">
        <v>1426</v>
      </c>
      <c r="B459" s="56" t="s">
        <v>539</v>
      </c>
      <c r="C459" s="56" t="s">
        <v>732</v>
      </c>
      <c r="D459" s="2">
        <v>4</v>
      </c>
      <c r="E459" s="2">
        <v>4</v>
      </c>
      <c r="F459" s="2">
        <v>4</v>
      </c>
      <c r="G459" s="2">
        <v>3</v>
      </c>
      <c r="H459" s="2">
        <v>3</v>
      </c>
      <c r="I459" s="2">
        <v>4</v>
      </c>
      <c r="J459" s="2">
        <v>5</v>
      </c>
      <c r="K459" s="2">
        <v>3</v>
      </c>
      <c r="L459" s="2">
        <v>3</v>
      </c>
      <c r="M459" s="2">
        <v>3</v>
      </c>
      <c r="N459" s="2">
        <v>3</v>
      </c>
      <c r="O459" s="2">
        <v>3</v>
      </c>
      <c r="P459" s="2">
        <v>3</v>
      </c>
      <c r="Q459" s="2">
        <v>3</v>
      </c>
      <c r="R459" s="2">
        <v>3</v>
      </c>
      <c r="S459" s="2">
        <v>3</v>
      </c>
      <c r="T459" s="2">
        <v>3</v>
      </c>
      <c r="X459" s="56" t="s">
        <v>1426</v>
      </c>
      <c r="Y459" s="56" t="s">
        <v>539</v>
      </c>
      <c r="Z459" s="56" t="s">
        <v>732</v>
      </c>
      <c r="AA459" s="2">
        <v>203</v>
      </c>
      <c r="AB459" s="2">
        <v>198</v>
      </c>
      <c r="AC459" s="2">
        <v>190</v>
      </c>
      <c r="AD459" s="2">
        <v>218</v>
      </c>
      <c r="AE459" s="2">
        <v>220</v>
      </c>
      <c r="AF459" s="2">
        <v>205</v>
      </c>
      <c r="AG459" s="2">
        <v>211</v>
      </c>
      <c r="AH459" s="2">
        <v>199</v>
      </c>
      <c r="AI459" s="2">
        <v>156</v>
      </c>
      <c r="AJ459" s="2">
        <v>174</v>
      </c>
      <c r="AK459" s="2">
        <v>149</v>
      </c>
      <c r="AL459" s="2">
        <v>133</v>
      </c>
      <c r="AM459" s="2">
        <v>135</v>
      </c>
      <c r="AN459" s="2">
        <v>144</v>
      </c>
      <c r="AO459" s="2">
        <v>147</v>
      </c>
      <c r="AP459" s="2">
        <v>152</v>
      </c>
      <c r="AQ459" s="2">
        <v>191</v>
      </c>
    </row>
    <row r="460" spans="1:43">
      <c r="A460" s="56" t="s">
        <v>1427</v>
      </c>
      <c r="B460" s="56" t="s">
        <v>548</v>
      </c>
      <c r="C460" s="56" t="s">
        <v>732</v>
      </c>
      <c r="D460" s="2">
        <v>6</v>
      </c>
      <c r="E460" s="2">
        <v>6</v>
      </c>
      <c r="F460" s="2">
        <v>3</v>
      </c>
      <c r="G460" s="2">
        <v>3</v>
      </c>
      <c r="H460" s="2">
        <v>6</v>
      </c>
      <c r="I460" s="2">
        <v>6</v>
      </c>
      <c r="J460" s="2">
        <v>3</v>
      </c>
      <c r="K460" s="2">
        <v>12</v>
      </c>
      <c r="L460" s="2">
        <v>8</v>
      </c>
      <c r="M460" s="2">
        <v>6</v>
      </c>
      <c r="N460" s="2">
        <v>5</v>
      </c>
      <c r="O460" s="2">
        <v>6</v>
      </c>
      <c r="P460" s="2">
        <v>6</v>
      </c>
      <c r="Q460" s="2">
        <v>3</v>
      </c>
      <c r="R460" s="2">
        <v>8</v>
      </c>
      <c r="S460" s="2">
        <v>8</v>
      </c>
      <c r="T460" s="2">
        <v>10</v>
      </c>
      <c r="X460" s="56" t="s">
        <v>1427</v>
      </c>
      <c r="Y460" s="56" t="s">
        <v>548</v>
      </c>
      <c r="Z460" s="56" t="s">
        <v>732</v>
      </c>
      <c r="AA460" s="2">
        <v>415</v>
      </c>
      <c r="AB460" s="2">
        <v>393</v>
      </c>
      <c r="AC460" s="2">
        <v>387</v>
      </c>
      <c r="AD460" s="2">
        <v>410</v>
      </c>
      <c r="AE460" s="2">
        <v>423</v>
      </c>
      <c r="AF460" s="2">
        <v>491</v>
      </c>
      <c r="AG460" s="2">
        <v>614</v>
      </c>
      <c r="AH460" s="2">
        <v>637</v>
      </c>
      <c r="AI460" s="2">
        <v>650</v>
      </c>
      <c r="AJ460" s="2">
        <v>734</v>
      </c>
      <c r="AK460" s="2">
        <v>692</v>
      </c>
      <c r="AL460" s="2">
        <v>664</v>
      </c>
      <c r="AM460" s="2">
        <v>556</v>
      </c>
      <c r="AN460" s="2">
        <v>609</v>
      </c>
      <c r="AO460" s="2">
        <v>648</v>
      </c>
      <c r="AP460" s="2">
        <v>567</v>
      </c>
      <c r="AQ460" s="2">
        <v>627</v>
      </c>
    </row>
    <row r="461" spans="1:43">
      <c r="A461" s="56" t="s">
        <v>1428</v>
      </c>
      <c r="B461" s="56" t="s">
        <v>365</v>
      </c>
      <c r="C461" s="56" t="s">
        <v>732</v>
      </c>
      <c r="D461" s="2">
        <v>750</v>
      </c>
      <c r="E461" s="2">
        <v>723</v>
      </c>
      <c r="F461" s="2">
        <v>670</v>
      </c>
      <c r="G461" s="2">
        <v>708</v>
      </c>
      <c r="H461" s="2">
        <v>617</v>
      </c>
      <c r="I461" s="2">
        <v>597</v>
      </c>
      <c r="J461" s="2">
        <v>551</v>
      </c>
      <c r="K461" s="2">
        <v>516</v>
      </c>
      <c r="L461" s="2">
        <v>495</v>
      </c>
      <c r="M461" s="2">
        <v>510</v>
      </c>
      <c r="N461" s="2">
        <v>488</v>
      </c>
      <c r="O461" s="2">
        <v>450</v>
      </c>
      <c r="P461" s="2">
        <v>455</v>
      </c>
      <c r="Q461" s="2">
        <v>428</v>
      </c>
      <c r="R461" s="2">
        <v>409</v>
      </c>
      <c r="S461" s="2">
        <v>409</v>
      </c>
      <c r="T461" s="2">
        <v>368</v>
      </c>
      <c r="X461" s="56" t="s">
        <v>1428</v>
      </c>
      <c r="Y461" s="56" t="s">
        <v>365</v>
      </c>
      <c r="Z461" s="56" t="s">
        <v>732</v>
      </c>
      <c r="AA461" s="2">
        <v>14625</v>
      </c>
      <c r="AB461" s="2">
        <v>14070</v>
      </c>
      <c r="AC461" s="2">
        <v>13740</v>
      </c>
      <c r="AD461" s="2">
        <v>13430</v>
      </c>
      <c r="AE461" s="2">
        <v>12263</v>
      </c>
      <c r="AF461" s="2">
        <v>12166</v>
      </c>
      <c r="AG461" s="2">
        <v>12029</v>
      </c>
      <c r="AH461" s="2">
        <v>11075</v>
      </c>
      <c r="AI461" s="2">
        <v>10920</v>
      </c>
      <c r="AJ461" s="2">
        <v>10640</v>
      </c>
      <c r="AK461" s="2">
        <v>10438</v>
      </c>
      <c r="AL461" s="2">
        <v>9725</v>
      </c>
      <c r="AM461" s="2">
        <v>9246</v>
      </c>
      <c r="AN461" s="2">
        <v>8938</v>
      </c>
      <c r="AO461" s="2">
        <v>8771</v>
      </c>
      <c r="AP461" s="2">
        <v>8293</v>
      </c>
      <c r="AQ461" s="2">
        <v>7818</v>
      </c>
    </row>
    <row r="462" spans="1:43">
      <c r="A462" s="56" t="s">
        <v>1429</v>
      </c>
      <c r="B462" s="56" t="s">
        <v>479</v>
      </c>
      <c r="C462" s="56" t="s">
        <v>732</v>
      </c>
      <c r="D462" s="2">
        <v>24</v>
      </c>
      <c r="E462" s="2">
        <v>21</v>
      </c>
      <c r="F462" s="2">
        <v>23</v>
      </c>
      <c r="G462" s="2">
        <v>18</v>
      </c>
      <c r="H462" s="2">
        <v>20</v>
      </c>
      <c r="I462" s="2">
        <v>17</v>
      </c>
      <c r="J462" s="2">
        <v>19</v>
      </c>
      <c r="K462" s="2">
        <v>22</v>
      </c>
      <c r="L462" s="2">
        <v>24</v>
      </c>
      <c r="M462" s="2">
        <v>27</v>
      </c>
      <c r="N462" s="2">
        <v>23</v>
      </c>
      <c r="O462" s="2">
        <v>20</v>
      </c>
      <c r="P462" s="2">
        <v>12</v>
      </c>
      <c r="Q462" s="2">
        <v>15</v>
      </c>
      <c r="R462" s="2">
        <v>13</v>
      </c>
      <c r="S462" s="2">
        <v>13</v>
      </c>
      <c r="T462" s="2">
        <v>12</v>
      </c>
      <c r="X462" s="56" t="s">
        <v>1429</v>
      </c>
      <c r="Y462" s="56" t="s">
        <v>479</v>
      </c>
      <c r="Z462" s="56" t="s">
        <v>732</v>
      </c>
      <c r="AA462" s="2">
        <v>909</v>
      </c>
      <c r="AB462" s="2">
        <v>1023</v>
      </c>
      <c r="AC462" s="2">
        <v>916</v>
      </c>
      <c r="AD462" s="2">
        <v>1205</v>
      </c>
      <c r="AE462" s="2">
        <v>1152</v>
      </c>
      <c r="AF462" s="2">
        <v>1111</v>
      </c>
      <c r="AG462" s="2">
        <v>1011</v>
      </c>
      <c r="AH462" s="2">
        <v>902</v>
      </c>
      <c r="AI462" s="2">
        <v>824</v>
      </c>
      <c r="AJ462" s="2">
        <v>709</v>
      </c>
      <c r="AK462" s="2">
        <v>576</v>
      </c>
      <c r="AL462" s="2">
        <v>581</v>
      </c>
      <c r="AM462" s="2">
        <v>495</v>
      </c>
      <c r="AN462" s="2">
        <v>489</v>
      </c>
      <c r="AO462" s="2">
        <v>490</v>
      </c>
      <c r="AP462" s="2">
        <v>493</v>
      </c>
      <c r="AQ462" s="2">
        <v>484</v>
      </c>
    </row>
    <row r="463" spans="1:43">
      <c r="A463" s="56" t="s">
        <v>1430</v>
      </c>
      <c r="B463" s="56" t="s">
        <v>260</v>
      </c>
      <c r="C463" s="56" t="s">
        <v>732</v>
      </c>
      <c r="D463" s="2">
        <v>31</v>
      </c>
      <c r="E463" s="2">
        <v>28</v>
      </c>
      <c r="F463" s="2">
        <v>36</v>
      </c>
      <c r="G463" s="2">
        <v>32</v>
      </c>
      <c r="H463" s="2">
        <v>31</v>
      </c>
      <c r="I463" s="2">
        <v>36</v>
      </c>
      <c r="J463" s="2">
        <v>33</v>
      </c>
      <c r="K463" s="2">
        <v>34</v>
      </c>
      <c r="L463" s="2">
        <v>36</v>
      </c>
      <c r="M463" s="2">
        <v>39</v>
      </c>
      <c r="N463" s="2">
        <v>39</v>
      </c>
      <c r="O463" s="2">
        <v>38</v>
      </c>
      <c r="P463" s="2">
        <v>42</v>
      </c>
      <c r="Q463" s="2">
        <v>36</v>
      </c>
      <c r="R463" s="2">
        <v>33</v>
      </c>
      <c r="S463" s="2">
        <v>32</v>
      </c>
      <c r="T463" s="2">
        <v>23</v>
      </c>
      <c r="X463" s="56" t="s">
        <v>1430</v>
      </c>
      <c r="Y463" s="56" t="s">
        <v>260</v>
      </c>
      <c r="Z463" s="56" t="s">
        <v>732</v>
      </c>
      <c r="AA463" s="2">
        <v>1245</v>
      </c>
      <c r="AB463" s="2">
        <v>1271</v>
      </c>
      <c r="AC463" s="2">
        <v>1187</v>
      </c>
      <c r="AD463" s="2">
        <v>1036</v>
      </c>
      <c r="AE463" s="2">
        <v>986</v>
      </c>
      <c r="AF463" s="2">
        <v>1039</v>
      </c>
      <c r="AG463" s="2">
        <v>1039</v>
      </c>
      <c r="AH463" s="2">
        <v>1087</v>
      </c>
      <c r="AI463" s="2">
        <v>1083</v>
      </c>
      <c r="AJ463" s="2">
        <v>1131</v>
      </c>
      <c r="AK463" s="2">
        <v>1134</v>
      </c>
      <c r="AL463" s="2">
        <v>1065</v>
      </c>
      <c r="AM463" s="2">
        <v>1102</v>
      </c>
      <c r="AN463" s="2">
        <v>1045</v>
      </c>
      <c r="AO463" s="2">
        <v>1116</v>
      </c>
      <c r="AP463" s="2">
        <v>1031</v>
      </c>
      <c r="AQ463" s="2">
        <v>861</v>
      </c>
    </row>
    <row r="464" spans="1:43">
      <c r="A464" s="56" t="s">
        <v>1431</v>
      </c>
      <c r="B464" s="56" t="s">
        <v>454</v>
      </c>
      <c r="C464" s="56" t="s">
        <v>732</v>
      </c>
      <c r="D464" s="2">
        <v>58</v>
      </c>
      <c r="E464" s="2">
        <v>61</v>
      </c>
      <c r="F464" s="2">
        <v>47</v>
      </c>
      <c r="G464" s="2">
        <v>45</v>
      </c>
      <c r="H464" s="2">
        <v>42</v>
      </c>
      <c r="I464" s="2">
        <v>32</v>
      </c>
      <c r="J464" s="2">
        <v>29</v>
      </c>
      <c r="K464" s="2">
        <v>30</v>
      </c>
      <c r="L464" s="2">
        <v>24</v>
      </c>
      <c r="M464" s="2">
        <v>20</v>
      </c>
      <c r="N464" s="2">
        <v>18</v>
      </c>
      <c r="O464" s="2">
        <v>7</v>
      </c>
      <c r="P464" s="2">
        <v>3</v>
      </c>
      <c r="Q464" s="2">
        <v>4</v>
      </c>
      <c r="R464" s="2">
        <v>4</v>
      </c>
      <c r="S464" s="2">
        <v>3</v>
      </c>
      <c r="T464" s="2">
        <v>3</v>
      </c>
      <c r="X464" s="56" t="s">
        <v>1431</v>
      </c>
      <c r="Y464" s="56" t="s">
        <v>454</v>
      </c>
      <c r="Z464" s="56" t="s">
        <v>732</v>
      </c>
      <c r="AA464" s="2">
        <v>1141</v>
      </c>
      <c r="AB464" s="2">
        <v>1039</v>
      </c>
      <c r="AC464" s="2">
        <v>953</v>
      </c>
      <c r="AD464" s="2">
        <v>847</v>
      </c>
      <c r="AE464" s="2">
        <v>775</v>
      </c>
      <c r="AF464" s="2">
        <v>799</v>
      </c>
      <c r="AG464" s="2">
        <v>744</v>
      </c>
      <c r="AH464" s="2">
        <v>661</v>
      </c>
      <c r="AI464" s="2">
        <v>585</v>
      </c>
      <c r="AJ464" s="2">
        <v>525</v>
      </c>
      <c r="AK464" s="2">
        <v>525</v>
      </c>
      <c r="AL464" s="2">
        <v>477</v>
      </c>
      <c r="AM464" s="2">
        <v>454</v>
      </c>
      <c r="AN464" s="2">
        <v>452</v>
      </c>
      <c r="AO464" s="2">
        <v>429</v>
      </c>
      <c r="AP464" s="2">
        <v>396</v>
      </c>
      <c r="AQ464" s="2">
        <v>342</v>
      </c>
    </row>
    <row r="465" spans="1:43">
      <c r="A465" s="56" t="s">
        <v>1432</v>
      </c>
      <c r="B465" s="56" t="s">
        <v>418</v>
      </c>
      <c r="C465" s="56" t="s">
        <v>732</v>
      </c>
      <c r="D465" s="2">
        <v>159</v>
      </c>
      <c r="E465" s="2">
        <v>156</v>
      </c>
      <c r="F465" s="2">
        <v>156</v>
      </c>
      <c r="G465" s="2">
        <v>165</v>
      </c>
      <c r="H465" s="2">
        <v>149</v>
      </c>
      <c r="I465" s="2">
        <v>134</v>
      </c>
      <c r="J465" s="2">
        <v>133</v>
      </c>
      <c r="K465" s="2">
        <v>136</v>
      </c>
      <c r="L465" s="2">
        <v>121</v>
      </c>
      <c r="M465" s="2">
        <v>130</v>
      </c>
      <c r="N465" s="2">
        <v>134</v>
      </c>
      <c r="O465" s="2">
        <v>123</v>
      </c>
      <c r="P465" s="2">
        <v>121</v>
      </c>
      <c r="Q465" s="2">
        <v>127</v>
      </c>
      <c r="R465" s="2">
        <v>115</v>
      </c>
      <c r="S465" s="2">
        <v>111</v>
      </c>
      <c r="T465" s="2">
        <v>128</v>
      </c>
      <c r="X465" s="56" t="s">
        <v>1432</v>
      </c>
      <c r="Y465" s="56" t="s">
        <v>418</v>
      </c>
      <c r="Z465" s="56" t="s">
        <v>732</v>
      </c>
      <c r="AA465" s="2">
        <v>3681</v>
      </c>
      <c r="AB465" s="2">
        <v>3647</v>
      </c>
      <c r="AC465" s="2">
        <v>3636</v>
      </c>
      <c r="AD465" s="2">
        <v>3665</v>
      </c>
      <c r="AE465" s="2">
        <v>3543</v>
      </c>
      <c r="AF465" s="2">
        <v>3434</v>
      </c>
      <c r="AG465" s="2">
        <v>3471</v>
      </c>
      <c r="AH465" s="2">
        <v>3413</v>
      </c>
      <c r="AI465" s="2">
        <v>3529</v>
      </c>
      <c r="AJ465" s="2">
        <v>3398</v>
      </c>
      <c r="AK465" s="2">
        <v>3484</v>
      </c>
      <c r="AL465" s="2">
        <v>3383</v>
      </c>
      <c r="AM465" s="2">
        <v>3425</v>
      </c>
      <c r="AN465" s="2">
        <v>3641</v>
      </c>
      <c r="AO465" s="2">
        <v>3653</v>
      </c>
      <c r="AP465" s="2">
        <v>3645</v>
      </c>
      <c r="AQ465" s="2">
        <v>3692</v>
      </c>
    </row>
    <row r="466" spans="1:43">
      <c r="A466" s="56" t="s">
        <v>1433</v>
      </c>
      <c r="B466" s="56" t="s">
        <v>148</v>
      </c>
      <c r="C466" s="56" t="s">
        <v>732</v>
      </c>
      <c r="D466" s="2">
        <v>431</v>
      </c>
      <c r="E466" s="2">
        <v>372</v>
      </c>
      <c r="F466" s="2">
        <v>362</v>
      </c>
      <c r="G466" s="2">
        <v>405</v>
      </c>
      <c r="H466" s="2">
        <v>412</v>
      </c>
      <c r="I466" s="2">
        <v>395</v>
      </c>
      <c r="J466" s="2">
        <v>385</v>
      </c>
      <c r="K466" s="2">
        <v>347</v>
      </c>
      <c r="L466" s="2">
        <v>372</v>
      </c>
      <c r="M466" s="2">
        <v>365</v>
      </c>
      <c r="N466" s="2">
        <v>357</v>
      </c>
      <c r="O466" s="2">
        <v>363</v>
      </c>
      <c r="P466" s="2">
        <v>395</v>
      </c>
      <c r="Q466" s="2">
        <v>407</v>
      </c>
      <c r="R466" s="2">
        <v>401</v>
      </c>
      <c r="S466" s="2">
        <v>376</v>
      </c>
      <c r="T466" s="2">
        <v>370</v>
      </c>
      <c r="X466" s="56" t="s">
        <v>1433</v>
      </c>
      <c r="Y466" s="56" t="s">
        <v>148</v>
      </c>
      <c r="Z466" s="56" t="s">
        <v>732</v>
      </c>
      <c r="AA466" s="2">
        <v>9594</v>
      </c>
      <c r="AB466" s="2">
        <v>9172</v>
      </c>
      <c r="AC466" s="2">
        <v>8430</v>
      </c>
      <c r="AD466" s="2">
        <v>8868</v>
      </c>
      <c r="AE466" s="2">
        <v>9129</v>
      </c>
      <c r="AF466" s="2">
        <v>9259</v>
      </c>
      <c r="AG466" s="2">
        <v>9035</v>
      </c>
      <c r="AH466" s="2">
        <v>8970</v>
      </c>
      <c r="AI466" s="2">
        <v>9983</v>
      </c>
      <c r="AJ466" s="2">
        <v>8576</v>
      </c>
      <c r="AK466" s="2">
        <v>8589</v>
      </c>
      <c r="AL466" s="2">
        <v>8781</v>
      </c>
      <c r="AM466" s="2">
        <v>9235</v>
      </c>
      <c r="AN466" s="2">
        <v>9326</v>
      </c>
      <c r="AO466" s="2">
        <v>9218</v>
      </c>
      <c r="AP466" s="2">
        <v>8963</v>
      </c>
      <c r="AQ466" s="2">
        <v>8634</v>
      </c>
    </row>
    <row r="467" spans="1:43">
      <c r="A467" s="56" t="s">
        <v>1434</v>
      </c>
      <c r="B467" s="56" t="s">
        <v>459</v>
      </c>
      <c r="C467" s="56" t="s">
        <v>732</v>
      </c>
      <c r="D467" s="2">
        <v>71</v>
      </c>
      <c r="E467" s="2">
        <v>67</v>
      </c>
      <c r="F467" s="2">
        <v>72</v>
      </c>
      <c r="G467" s="2">
        <v>53</v>
      </c>
      <c r="H467" s="2">
        <v>53</v>
      </c>
      <c r="I467" s="2">
        <v>58</v>
      </c>
      <c r="J467" s="2">
        <v>36</v>
      </c>
      <c r="K467" s="2">
        <v>40</v>
      </c>
      <c r="L467" s="2">
        <v>42</v>
      </c>
      <c r="M467" s="2">
        <v>41</v>
      </c>
      <c r="N467" s="2">
        <v>39</v>
      </c>
      <c r="O467" s="2">
        <v>35</v>
      </c>
      <c r="P467" s="2">
        <v>32</v>
      </c>
      <c r="Q467" s="2">
        <v>31</v>
      </c>
      <c r="R467" s="2">
        <v>30</v>
      </c>
      <c r="S467" s="2">
        <v>33</v>
      </c>
      <c r="T467" s="2">
        <v>28</v>
      </c>
      <c r="X467" s="56" t="s">
        <v>1434</v>
      </c>
      <c r="Y467" s="56" t="s">
        <v>459</v>
      </c>
      <c r="Z467" s="56" t="s">
        <v>732</v>
      </c>
      <c r="AA467" s="2">
        <v>1753</v>
      </c>
      <c r="AB467" s="2">
        <v>1737</v>
      </c>
      <c r="AC467" s="2">
        <v>1907</v>
      </c>
      <c r="AD467" s="2">
        <v>1702</v>
      </c>
      <c r="AE467" s="2">
        <v>1607</v>
      </c>
      <c r="AF467" s="2">
        <v>1613</v>
      </c>
      <c r="AG467" s="2">
        <v>1561</v>
      </c>
      <c r="AH467" s="2">
        <v>1459</v>
      </c>
      <c r="AI467" s="2">
        <v>1336</v>
      </c>
      <c r="AJ467" s="2">
        <v>1244</v>
      </c>
      <c r="AK467" s="2">
        <v>1325</v>
      </c>
      <c r="AL467" s="2">
        <v>1240</v>
      </c>
      <c r="AM467" s="2">
        <v>1276</v>
      </c>
      <c r="AN467" s="2">
        <v>1269</v>
      </c>
      <c r="AO467" s="2">
        <v>1210</v>
      </c>
      <c r="AP467" s="2">
        <v>1222</v>
      </c>
      <c r="AQ467" s="2">
        <v>1190</v>
      </c>
    </row>
    <row r="468" spans="1:43">
      <c r="A468" s="56" t="s">
        <v>1435</v>
      </c>
      <c r="B468" s="56" t="s">
        <v>322</v>
      </c>
      <c r="C468" s="56" t="s">
        <v>732</v>
      </c>
      <c r="D468" s="2">
        <v>52</v>
      </c>
      <c r="E468" s="2">
        <v>62</v>
      </c>
      <c r="F468" s="2">
        <v>62</v>
      </c>
      <c r="G468" s="2">
        <v>56</v>
      </c>
      <c r="H468" s="2">
        <v>61</v>
      </c>
      <c r="I468" s="2">
        <v>57</v>
      </c>
      <c r="J468" s="2">
        <v>54</v>
      </c>
      <c r="K468" s="2">
        <v>54</v>
      </c>
      <c r="L468" s="2">
        <v>55</v>
      </c>
      <c r="M468" s="2">
        <v>46</v>
      </c>
      <c r="N468" s="2">
        <v>47</v>
      </c>
      <c r="O468" s="2">
        <v>39</v>
      </c>
      <c r="P468" s="2">
        <v>37</v>
      </c>
      <c r="Q468" s="2">
        <v>39</v>
      </c>
      <c r="R468" s="2">
        <v>38</v>
      </c>
      <c r="S468" s="2">
        <v>40</v>
      </c>
      <c r="T468" s="2">
        <v>24</v>
      </c>
      <c r="X468" s="56" t="s">
        <v>1435</v>
      </c>
      <c r="Y468" s="56" t="s">
        <v>322</v>
      </c>
      <c r="Z468" s="56" t="s">
        <v>732</v>
      </c>
      <c r="AA468" s="2">
        <v>1675</v>
      </c>
      <c r="AB468" s="2">
        <v>1597</v>
      </c>
      <c r="AC468" s="2">
        <v>1561</v>
      </c>
      <c r="AD468" s="2">
        <v>1577</v>
      </c>
      <c r="AE468" s="2">
        <v>1539</v>
      </c>
      <c r="AF468" s="2">
        <v>1515</v>
      </c>
      <c r="AG468" s="2">
        <v>1502</v>
      </c>
      <c r="AH468" s="2">
        <v>1412</v>
      </c>
      <c r="AI468" s="2">
        <v>1403</v>
      </c>
      <c r="AJ468" s="2">
        <v>1327</v>
      </c>
      <c r="AK468" s="2">
        <v>1263</v>
      </c>
      <c r="AL468" s="2">
        <v>1174</v>
      </c>
      <c r="AM468" s="2">
        <v>1111</v>
      </c>
      <c r="AN468" s="2">
        <v>1132</v>
      </c>
      <c r="AO468" s="2">
        <v>1112</v>
      </c>
      <c r="AP468" s="2">
        <v>1059</v>
      </c>
      <c r="AQ468" s="2">
        <v>973</v>
      </c>
    </row>
    <row r="469" spans="1:43">
      <c r="A469" s="56" t="s">
        <v>1436</v>
      </c>
      <c r="B469" s="56" t="s">
        <v>371</v>
      </c>
      <c r="C469" s="56" t="s">
        <v>732</v>
      </c>
      <c r="D469" s="2">
        <v>23</v>
      </c>
      <c r="E469" s="2">
        <v>24</v>
      </c>
      <c r="F469" s="2">
        <v>24</v>
      </c>
      <c r="G469" s="2">
        <v>42</v>
      </c>
      <c r="H469" s="2">
        <v>26</v>
      </c>
      <c r="I469" s="2">
        <v>19</v>
      </c>
      <c r="J469" s="2">
        <v>28</v>
      </c>
      <c r="K469" s="2">
        <v>24</v>
      </c>
      <c r="L469" s="2">
        <v>28</v>
      </c>
      <c r="M469" s="2">
        <v>32</v>
      </c>
      <c r="N469" s="2">
        <v>29</v>
      </c>
      <c r="O469" s="2">
        <v>26</v>
      </c>
      <c r="P469" s="2">
        <v>27</v>
      </c>
      <c r="Q469" s="2">
        <v>26</v>
      </c>
      <c r="R469" s="2">
        <v>28</v>
      </c>
      <c r="S469" s="2">
        <v>22</v>
      </c>
      <c r="T469" s="2">
        <v>22</v>
      </c>
      <c r="X469" s="56" t="s">
        <v>1436</v>
      </c>
      <c r="Y469" s="56" t="s">
        <v>371</v>
      </c>
      <c r="Z469" s="56" t="s">
        <v>732</v>
      </c>
      <c r="AA469" s="2">
        <v>321</v>
      </c>
      <c r="AB469" s="2">
        <v>292</v>
      </c>
      <c r="AC469" s="2">
        <v>267</v>
      </c>
      <c r="AD469" s="2">
        <v>273</v>
      </c>
      <c r="AE469" s="2">
        <v>233</v>
      </c>
      <c r="AF469" s="2">
        <v>213</v>
      </c>
      <c r="AG469" s="2">
        <v>260</v>
      </c>
      <c r="AH469" s="2">
        <v>257</v>
      </c>
      <c r="AI469" s="2">
        <v>249</v>
      </c>
      <c r="AJ469" s="2">
        <v>234</v>
      </c>
      <c r="AK469" s="2">
        <v>200</v>
      </c>
      <c r="AL469" s="2">
        <v>199</v>
      </c>
      <c r="AM469" s="2">
        <v>221</v>
      </c>
      <c r="AN469" s="2">
        <v>230</v>
      </c>
      <c r="AO469" s="2">
        <v>215</v>
      </c>
      <c r="AP469" s="2">
        <v>190</v>
      </c>
      <c r="AQ469" s="2">
        <v>191</v>
      </c>
    </row>
    <row r="470" spans="1:43">
      <c r="A470" s="56" t="s">
        <v>1437</v>
      </c>
      <c r="B470" s="56" t="s">
        <v>342</v>
      </c>
      <c r="C470" s="56" t="s">
        <v>732</v>
      </c>
      <c r="D470" s="2">
        <v>43</v>
      </c>
      <c r="E470" s="2">
        <v>46</v>
      </c>
      <c r="F470" s="2">
        <v>51</v>
      </c>
      <c r="G470" s="2">
        <v>48</v>
      </c>
      <c r="H470" s="2">
        <v>37</v>
      </c>
      <c r="I470" s="2">
        <v>45</v>
      </c>
      <c r="J470" s="2">
        <v>45</v>
      </c>
      <c r="K470" s="2">
        <v>67</v>
      </c>
      <c r="L470" s="2">
        <v>68</v>
      </c>
      <c r="M470" s="2">
        <v>53</v>
      </c>
      <c r="N470" s="2">
        <v>59</v>
      </c>
      <c r="O470" s="2">
        <v>60</v>
      </c>
      <c r="P470" s="2">
        <v>57</v>
      </c>
      <c r="Q470" s="2">
        <v>55</v>
      </c>
      <c r="R470" s="2">
        <v>64</v>
      </c>
      <c r="S470" s="2">
        <v>73</v>
      </c>
      <c r="T470" s="2">
        <v>71</v>
      </c>
      <c r="X470" s="56" t="s">
        <v>1437</v>
      </c>
      <c r="Y470" s="56" t="s">
        <v>342</v>
      </c>
      <c r="Z470" s="56" t="s">
        <v>732</v>
      </c>
      <c r="AA470" s="2">
        <v>1252</v>
      </c>
      <c r="AB470" s="2">
        <v>1174</v>
      </c>
      <c r="AC470" s="2">
        <v>1196</v>
      </c>
      <c r="AD470" s="2">
        <v>1205</v>
      </c>
      <c r="AE470" s="2">
        <v>1266</v>
      </c>
      <c r="AF470" s="2">
        <v>1326</v>
      </c>
      <c r="AG470" s="2">
        <v>1301</v>
      </c>
      <c r="AH470" s="2">
        <v>1304</v>
      </c>
      <c r="AI470" s="2">
        <v>1363</v>
      </c>
      <c r="AJ470" s="2">
        <v>1400</v>
      </c>
      <c r="AK470" s="2">
        <v>1473</v>
      </c>
      <c r="AL470" s="2">
        <v>1460</v>
      </c>
      <c r="AM470" s="2">
        <v>1547</v>
      </c>
      <c r="AN470" s="2">
        <v>1593</v>
      </c>
      <c r="AO470" s="2">
        <v>1651</v>
      </c>
      <c r="AP470" s="2">
        <v>1641</v>
      </c>
      <c r="AQ470" s="2">
        <v>1663</v>
      </c>
    </row>
    <row r="471" spans="1:43">
      <c r="A471" s="56" t="s">
        <v>1438</v>
      </c>
      <c r="B471" s="56" t="s">
        <v>526</v>
      </c>
      <c r="C471" s="56" t="s">
        <v>732</v>
      </c>
      <c r="D471" s="2">
        <v>11</v>
      </c>
      <c r="E471" s="2">
        <v>7</v>
      </c>
      <c r="F471" s="2">
        <v>5</v>
      </c>
      <c r="G471" s="2">
        <v>5</v>
      </c>
      <c r="H471" s="2">
        <v>5</v>
      </c>
      <c r="I471" s="2">
        <v>5</v>
      </c>
      <c r="J471" s="2">
        <v>6</v>
      </c>
      <c r="K471" s="2">
        <v>6</v>
      </c>
      <c r="L471" s="2">
        <v>3</v>
      </c>
      <c r="M471" s="2">
        <v>0</v>
      </c>
      <c r="N471" s="2">
        <v>3</v>
      </c>
      <c r="O471" s="2">
        <v>3</v>
      </c>
      <c r="P471" s="2">
        <v>3</v>
      </c>
      <c r="Q471" s="2">
        <v>0</v>
      </c>
      <c r="R471" s="2">
        <v>0</v>
      </c>
      <c r="S471" s="2">
        <v>0</v>
      </c>
      <c r="T471" s="2">
        <v>0</v>
      </c>
      <c r="X471" s="56" t="s">
        <v>1438</v>
      </c>
      <c r="Y471" s="56" t="s">
        <v>526</v>
      </c>
      <c r="Z471" s="56" t="s">
        <v>732</v>
      </c>
      <c r="AA471" s="2">
        <v>240</v>
      </c>
      <c r="AB471" s="2">
        <v>140</v>
      </c>
      <c r="AC471" s="2">
        <v>122</v>
      </c>
      <c r="AD471" s="2">
        <v>117</v>
      </c>
      <c r="AE471" s="2">
        <v>125</v>
      </c>
      <c r="AF471" s="2">
        <v>111</v>
      </c>
      <c r="AG471" s="2">
        <v>108</v>
      </c>
      <c r="AH471" s="2">
        <v>95</v>
      </c>
      <c r="AI471" s="2">
        <v>79</v>
      </c>
      <c r="AJ471" s="2">
        <v>82</v>
      </c>
      <c r="AK471" s="2">
        <v>80</v>
      </c>
      <c r="AL471" s="2">
        <v>72</v>
      </c>
      <c r="AM471" s="2">
        <v>70</v>
      </c>
      <c r="AN471" s="2">
        <v>63</v>
      </c>
      <c r="AO471" s="2">
        <v>65</v>
      </c>
      <c r="AP471" s="2">
        <v>58</v>
      </c>
      <c r="AQ471" s="2">
        <v>58</v>
      </c>
    </row>
    <row r="472" spans="1:43">
      <c r="A472" s="56" t="s">
        <v>1439</v>
      </c>
      <c r="B472" s="56" t="s">
        <v>940</v>
      </c>
      <c r="C472" s="56" t="s">
        <v>732</v>
      </c>
      <c r="D472" s="2">
        <v>0</v>
      </c>
      <c r="E472" s="2">
        <v>0</v>
      </c>
      <c r="F472" s="2">
        <v>0</v>
      </c>
      <c r="G472" s="2">
        <v>0</v>
      </c>
      <c r="H472" s="2">
        <v>0</v>
      </c>
      <c r="I472" s="2">
        <v>0</v>
      </c>
      <c r="J472" s="2">
        <v>0</v>
      </c>
      <c r="K472" s="2">
        <v>0</v>
      </c>
      <c r="L472" s="2">
        <v>0</v>
      </c>
      <c r="M472" s="2">
        <v>0</v>
      </c>
      <c r="N472" s="2">
        <v>0</v>
      </c>
      <c r="O472" s="2">
        <v>0</v>
      </c>
      <c r="P472" s="2">
        <v>0</v>
      </c>
      <c r="Q472" s="2">
        <v>0</v>
      </c>
      <c r="R472" s="2">
        <v>0</v>
      </c>
      <c r="S472" s="2">
        <v>0</v>
      </c>
      <c r="T472" s="2">
        <v>0</v>
      </c>
      <c r="X472" s="56" t="s">
        <v>1439</v>
      </c>
      <c r="Y472" s="56" t="s">
        <v>940</v>
      </c>
      <c r="Z472" s="56" t="s">
        <v>732</v>
      </c>
      <c r="AA472" s="2">
        <v>72</v>
      </c>
      <c r="AB472" s="2">
        <v>85</v>
      </c>
      <c r="AC472" s="2">
        <v>65</v>
      </c>
      <c r="AD472" s="2">
        <v>65</v>
      </c>
      <c r="AE472" s="2">
        <v>62</v>
      </c>
      <c r="AF472" s="2">
        <v>50</v>
      </c>
      <c r="AG472" s="2">
        <v>61</v>
      </c>
      <c r="AH472" s="2">
        <v>70</v>
      </c>
      <c r="AI472" s="2">
        <v>73</v>
      </c>
      <c r="AJ472" s="2">
        <v>64</v>
      </c>
      <c r="AK472" s="2">
        <v>69</v>
      </c>
      <c r="AL472" s="2">
        <v>57</v>
      </c>
      <c r="AM472" s="2">
        <v>66</v>
      </c>
      <c r="AN472" s="2">
        <v>70</v>
      </c>
      <c r="AO472" s="2">
        <v>67</v>
      </c>
      <c r="AP472" s="2">
        <v>72</v>
      </c>
      <c r="AQ472" s="2">
        <v>67</v>
      </c>
    </row>
    <row r="473" spans="1:43">
      <c r="A473" s="56" t="s">
        <v>1440</v>
      </c>
      <c r="B473" s="56" t="s">
        <v>661</v>
      </c>
      <c r="C473" s="56" t="s">
        <v>732</v>
      </c>
      <c r="D473" s="2">
        <v>0</v>
      </c>
      <c r="E473" s="2">
        <v>0</v>
      </c>
      <c r="F473" s="2">
        <v>0</v>
      </c>
      <c r="G473" s="2">
        <v>0</v>
      </c>
      <c r="H473" s="2">
        <v>0</v>
      </c>
      <c r="I473" s="2">
        <v>0</v>
      </c>
      <c r="J473" s="2">
        <v>0</v>
      </c>
      <c r="K473" s="2">
        <v>0</v>
      </c>
      <c r="L473" s="2">
        <v>0</v>
      </c>
      <c r="M473" s="2">
        <v>0</v>
      </c>
      <c r="N473" s="2">
        <v>0</v>
      </c>
      <c r="O473" s="2">
        <v>0</v>
      </c>
      <c r="P473" s="2">
        <v>0</v>
      </c>
      <c r="Q473" s="2">
        <v>0</v>
      </c>
      <c r="R473" s="2">
        <v>0</v>
      </c>
      <c r="S473" s="2">
        <v>0</v>
      </c>
      <c r="T473" s="2">
        <v>0</v>
      </c>
      <c r="X473" s="56" t="s">
        <v>1440</v>
      </c>
      <c r="Y473" s="56" t="s">
        <v>661</v>
      </c>
      <c r="Z473" s="56" t="s">
        <v>732</v>
      </c>
      <c r="AA473" s="2">
        <v>104</v>
      </c>
      <c r="AB473" s="2">
        <v>98</v>
      </c>
      <c r="AC473" s="2">
        <v>96</v>
      </c>
      <c r="AD473" s="2">
        <v>67</v>
      </c>
      <c r="AE473" s="2">
        <v>65</v>
      </c>
      <c r="AF473" s="2">
        <v>64</v>
      </c>
      <c r="AG473" s="2">
        <v>59</v>
      </c>
      <c r="AH473" s="2">
        <v>43</v>
      </c>
      <c r="AI473" s="2">
        <v>30</v>
      </c>
      <c r="AJ473" s="2">
        <v>37</v>
      </c>
      <c r="AK473" s="2">
        <v>29</v>
      </c>
      <c r="AL473" s="2">
        <v>28</v>
      </c>
      <c r="AM473" s="2">
        <v>33</v>
      </c>
      <c r="AN473" s="2">
        <v>33</v>
      </c>
      <c r="AO473" s="2">
        <v>30</v>
      </c>
      <c r="AP473" s="2">
        <v>20</v>
      </c>
      <c r="AQ473" s="2">
        <v>19</v>
      </c>
    </row>
    <row r="474" spans="1:43">
      <c r="A474" s="56" t="s">
        <v>1441</v>
      </c>
      <c r="B474" s="56" t="s">
        <v>274</v>
      </c>
      <c r="C474" s="56" t="s">
        <v>732</v>
      </c>
      <c r="D474" s="2">
        <v>180</v>
      </c>
      <c r="E474" s="2">
        <v>196</v>
      </c>
      <c r="F474" s="2">
        <v>219</v>
      </c>
      <c r="G474" s="2">
        <v>200</v>
      </c>
      <c r="H474" s="2">
        <v>181</v>
      </c>
      <c r="I474" s="2">
        <v>186</v>
      </c>
      <c r="J474" s="2">
        <v>193</v>
      </c>
      <c r="K474" s="2">
        <v>188</v>
      </c>
      <c r="L474" s="2">
        <v>186</v>
      </c>
      <c r="M474" s="2">
        <v>179</v>
      </c>
      <c r="N474" s="2">
        <v>169</v>
      </c>
      <c r="O474" s="2">
        <v>196</v>
      </c>
      <c r="P474" s="2">
        <v>206</v>
      </c>
      <c r="Q474" s="2">
        <v>202</v>
      </c>
      <c r="R474" s="2">
        <v>189</v>
      </c>
      <c r="S474" s="2">
        <v>206</v>
      </c>
      <c r="T474" s="2">
        <v>202</v>
      </c>
      <c r="X474" s="56" t="s">
        <v>1441</v>
      </c>
      <c r="Y474" s="56" t="s">
        <v>274</v>
      </c>
      <c r="Z474" s="56" t="s">
        <v>732</v>
      </c>
      <c r="AA474" s="2">
        <v>6244</v>
      </c>
      <c r="AB474" s="2">
        <v>6120</v>
      </c>
      <c r="AC474" s="2">
        <v>6178</v>
      </c>
      <c r="AD474" s="2">
        <v>5825</v>
      </c>
      <c r="AE474" s="2">
        <v>5587</v>
      </c>
      <c r="AF474" s="2">
        <v>5386</v>
      </c>
      <c r="AG474" s="2">
        <v>5668</v>
      </c>
      <c r="AH474" s="2">
        <v>5601</v>
      </c>
      <c r="AI474" s="2">
        <v>5796</v>
      </c>
      <c r="AJ474" s="2">
        <v>5650</v>
      </c>
      <c r="AK474" s="2">
        <v>5590</v>
      </c>
      <c r="AL474" s="2">
        <v>5301</v>
      </c>
      <c r="AM474" s="2">
        <v>5793</v>
      </c>
      <c r="AN474" s="2">
        <v>6166</v>
      </c>
      <c r="AO474" s="2">
        <v>6010</v>
      </c>
      <c r="AP474" s="2">
        <v>5607</v>
      </c>
      <c r="AQ474" s="2">
        <v>5620</v>
      </c>
    </row>
    <row r="475" spans="1:43">
      <c r="A475" s="56" t="s">
        <v>1442</v>
      </c>
      <c r="B475" s="56" t="s">
        <v>0</v>
      </c>
      <c r="C475" s="56" t="s">
        <v>732</v>
      </c>
      <c r="D475" s="2">
        <v>176</v>
      </c>
      <c r="E475" s="2">
        <v>183</v>
      </c>
      <c r="F475" s="2">
        <v>179</v>
      </c>
      <c r="G475" s="2">
        <v>181</v>
      </c>
      <c r="H475" s="2">
        <v>170</v>
      </c>
      <c r="I475" s="2">
        <v>170</v>
      </c>
      <c r="J475" s="2">
        <v>170</v>
      </c>
      <c r="K475" s="2">
        <v>159</v>
      </c>
      <c r="L475" s="2">
        <v>160</v>
      </c>
      <c r="M475" s="2">
        <v>173</v>
      </c>
      <c r="N475" s="2">
        <v>155</v>
      </c>
      <c r="O475" s="2">
        <v>155</v>
      </c>
      <c r="P475" s="2">
        <v>158</v>
      </c>
      <c r="Q475" s="2">
        <v>154</v>
      </c>
      <c r="R475" s="2">
        <v>162</v>
      </c>
      <c r="S475" s="2">
        <v>145</v>
      </c>
      <c r="T475" s="2">
        <v>135</v>
      </c>
      <c r="X475" s="56" t="s">
        <v>1442</v>
      </c>
      <c r="Y475" s="56" t="s">
        <v>0</v>
      </c>
      <c r="Z475" s="56" t="s">
        <v>732</v>
      </c>
      <c r="AA475" s="2">
        <v>7198</v>
      </c>
      <c r="AB475" s="2">
        <v>6995</v>
      </c>
      <c r="AC475" s="2">
        <v>7278</v>
      </c>
      <c r="AD475" s="2">
        <v>7220</v>
      </c>
      <c r="AE475" s="2">
        <v>7351</v>
      </c>
      <c r="AF475" s="2">
        <v>7356</v>
      </c>
      <c r="AG475" s="2">
        <v>7294</v>
      </c>
      <c r="AH475" s="2">
        <v>7246</v>
      </c>
      <c r="AI475" s="2">
        <v>7383</v>
      </c>
      <c r="AJ475" s="2">
        <v>7664</v>
      </c>
      <c r="AK475" s="2">
        <v>7450</v>
      </c>
      <c r="AL475" s="2">
        <v>7425</v>
      </c>
      <c r="AM475" s="2">
        <v>7496</v>
      </c>
      <c r="AN475" s="2">
        <v>7603</v>
      </c>
      <c r="AO475" s="2">
        <v>7526</v>
      </c>
      <c r="AP475" s="2">
        <v>7091</v>
      </c>
      <c r="AQ475" s="2">
        <v>6996</v>
      </c>
    </row>
    <row r="476" spans="1:43">
      <c r="A476" s="56" t="s">
        <v>1443</v>
      </c>
      <c r="B476" s="56" t="s">
        <v>375</v>
      </c>
      <c r="C476" s="56" t="s">
        <v>732</v>
      </c>
      <c r="D476" s="2">
        <v>31</v>
      </c>
      <c r="E476" s="2">
        <v>31</v>
      </c>
      <c r="F476" s="2">
        <v>37</v>
      </c>
      <c r="G476" s="2">
        <v>39</v>
      </c>
      <c r="H476" s="2">
        <v>35</v>
      </c>
      <c r="I476" s="2">
        <v>37</v>
      </c>
      <c r="J476" s="2">
        <v>45</v>
      </c>
      <c r="K476" s="2">
        <v>36</v>
      </c>
      <c r="L476" s="2">
        <v>30</v>
      </c>
      <c r="M476" s="2">
        <v>30</v>
      </c>
      <c r="N476" s="2">
        <v>32</v>
      </c>
      <c r="O476" s="2">
        <v>31</v>
      </c>
      <c r="P476" s="2">
        <v>24</v>
      </c>
      <c r="Q476" s="2">
        <v>23</v>
      </c>
      <c r="R476" s="2">
        <v>20</v>
      </c>
      <c r="S476" s="2">
        <v>22</v>
      </c>
      <c r="T476" s="2">
        <v>22</v>
      </c>
      <c r="X476" s="56" t="s">
        <v>1443</v>
      </c>
      <c r="Y476" s="56" t="s">
        <v>375</v>
      </c>
      <c r="Z476" s="56" t="s">
        <v>732</v>
      </c>
      <c r="AA476" s="2">
        <v>705</v>
      </c>
      <c r="AB476" s="2">
        <v>697</v>
      </c>
      <c r="AC476" s="2">
        <v>679</v>
      </c>
      <c r="AD476" s="2">
        <v>692</v>
      </c>
      <c r="AE476" s="2">
        <v>645</v>
      </c>
      <c r="AF476" s="2">
        <v>649</v>
      </c>
      <c r="AG476" s="2">
        <v>724</v>
      </c>
      <c r="AH476" s="2">
        <v>672</v>
      </c>
      <c r="AI476" s="2">
        <v>769</v>
      </c>
      <c r="AJ476" s="2">
        <v>831</v>
      </c>
      <c r="AK476" s="2">
        <v>975</v>
      </c>
      <c r="AL476" s="2">
        <v>936</v>
      </c>
      <c r="AM476" s="2">
        <v>870</v>
      </c>
      <c r="AN476" s="2">
        <v>879</v>
      </c>
      <c r="AO476" s="2">
        <v>869</v>
      </c>
      <c r="AP476" s="2">
        <v>835</v>
      </c>
      <c r="AQ476" s="2">
        <v>810</v>
      </c>
    </row>
    <row r="477" spans="1:43">
      <c r="A477" s="56" t="s">
        <v>1444</v>
      </c>
      <c r="B477" s="56" t="s">
        <v>470</v>
      </c>
      <c r="C477" s="56" t="s">
        <v>732</v>
      </c>
      <c r="D477" s="2">
        <v>68</v>
      </c>
      <c r="E477" s="2">
        <v>69</v>
      </c>
      <c r="F477" s="2">
        <v>82</v>
      </c>
      <c r="G477" s="2">
        <v>62</v>
      </c>
      <c r="H477" s="2">
        <v>56</v>
      </c>
      <c r="I477" s="2">
        <v>47</v>
      </c>
      <c r="J477" s="2">
        <v>55</v>
      </c>
      <c r="K477" s="2">
        <v>45</v>
      </c>
      <c r="L477" s="2">
        <v>69</v>
      </c>
      <c r="M477" s="2">
        <v>68</v>
      </c>
      <c r="N477" s="2">
        <v>73</v>
      </c>
      <c r="O477" s="2">
        <v>57</v>
      </c>
      <c r="P477" s="2">
        <v>59</v>
      </c>
      <c r="Q477" s="2">
        <v>61</v>
      </c>
      <c r="R477" s="2">
        <v>58</v>
      </c>
      <c r="S477" s="2">
        <v>50</v>
      </c>
      <c r="T477" s="2">
        <v>41</v>
      </c>
      <c r="X477" s="56" t="s">
        <v>1444</v>
      </c>
      <c r="Y477" s="56" t="s">
        <v>470</v>
      </c>
      <c r="Z477" s="56" t="s">
        <v>732</v>
      </c>
      <c r="AA477" s="2">
        <v>2124</v>
      </c>
      <c r="AB477" s="2">
        <v>1934</v>
      </c>
      <c r="AC477" s="2">
        <v>1881</v>
      </c>
      <c r="AD477" s="2">
        <v>1971</v>
      </c>
      <c r="AE477" s="2">
        <v>2052</v>
      </c>
      <c r="AF477" s="2">
        <v>1928</v>
      </c>
      <c r="AG477" s="2">
        <v>2086</v>
      </c>
      <c r="AH477" s="2">
        <v>2092</v>
      </c>
      <c r="AI477" s="2">
        <v>2189</v>
      </c>
      <c r="AJ477" s="2">
        <v>2131</v>
      </c>
      <c r="AK477" s="2">
        <v>1865</v>
      </c>
      <c r="AL477" s="2">
        <v>1737</v>
      </c>
      <c r="AM477" s="2">
        <v>1771</v>
      </c>
      <c r="AN477" s="2">
        <v>1850</v>
      </c>
      <c r="AO477" s="2">
        <v>1862</v>
      </c>
      <c r="AP477" s="2">
        <v>1792</v>
      </c>
      <c r="AQ477" s="2">
        <v>1652</v>
      </c>
    </row>
    <row r="478" spans="1:43">
      <c r="A478" s="56" t="s">
        <v>1445</v>
      </c>
      <c r="B478" s="56" t="s">
        <v>515</v>
      </c>
      <c r="C478" s="56" t="s">
        <v>732</v>
      </c>
      <c r="D478" s="2">
        <v>14</v>
      </c>
      <c r="E478" s="2">
        <v>14</v>
      </c>
      <c r="F478" s="2">
        <v>11</v>
      </c>
      <c r="G478" s="2">
        <v>13</v>
      </c>
      <c r="H478" s="2">
        <v>10</v>
      </c>
      <c r="I478" s="2">
        <v>11</v>
      </c>
      <c r="J478" s="2">
        <v>9</v>
      </c>
      <c r="K478" s="2">
        <v>7</v>
      </c>
      <c r="L478" s="2">
        <v>6</v>
      </c>
      <c r="M478" s="2">
        <v>3</v>
      </c>
      <c r="N478" s="2">
        <v>6</v>
      </c>
      <c r="O478" s="2">
        <v>9</v>
      </c>
      <c r="P478" s="2">
        <v>7</v>
      </c>
      <c r="Q478" s="2">
        <v>17</v>
      </c>
      <c r="R478" s="2">
        <v>16</v>
      </c>
      <c r="S478" s="2">
        <v>3</v>
      </c>
      <c r="T478" s="2">
        <v>3</v>
      </c>
      <c r="X478" s="56" t="s">
        <v>1445</v>
      </c>
      <c r="Y478" s="56" t="s">
        <v>515</v>
      </c>
      <c r="Z478" s="56" t="s">
        <v>732</v>
      </c>
      <c r="AA478" s="2">
        <v>429</v>
      </c>
      <c r="AB478" s="2">
        <v>437</v>
      </c>
      <c r="AC478" s="2">
        <v>463</v>
      </c>
      <c r="AD478" s="2">
        <v>479</v>
      </c>
      <c r="AE478" s="2">
        <v>484</v>
      </c>
      <c r="AF478" s="2">
        <v>371</v>
      </c>
      <c r="AG478" s="2">
        <v>318</v>
      </c>
      <c r="AH478" s="2">
        <v>313</v>
      </c>
      <c r="AI478" s="2">
        <v>321</v>
      </c>
      <c r="AJ478" s="2">
        <v>307</v>
      </c>
      <c r="AK478" s="2">
        <v>300</v>
      </c>
      <c r="AL478" s="2">
        <v>288</v>
      </c>
      <c r="AM478" s="2">
        <v>255</v>
      </c>
      <c r="AN478" s="2">
        <v>257</v>
      </c>
      <c r="AO478" s="2">
        <v>265</v>
      </c>
      <c r="AP478" s="2">
        <v>242</v>
      </c>
      <c r="AQ478" s="2">
        <v>223</v>
      </c>
    </row>
    <row r="479" spans="1:43">
      <c r="A479" s="56" t="s">
        <v>1446</v>
      </c>
      <c r="B479" s="56" t="s">
        <v>313</v>
      </c>
      <c r="C479" s="56" t="s">
        <v>732</v>
      </c>
      <c r="D479" s="2">
        <v>52</v>
      </c>
      <c r="E479" s="2">
        <v>45</v>
      </c>
      <c r="F479" s="2">
        <v>52</v>
      </c>
      <c r="G479" s="2">
        <v>47</v>
      </c>
      <c r="H479" s="2">
        <v>55</v>
      </c>
      <c r="I479" s="2">
        <v>56</v>
      </c>
      <c r="J479" s="2">
        <v>61</v>
      </c>
      <c r="K479" s="2">
        <v>55</v>
      </c>
      <c r="L479" s="2">
        <v>66</v>
      </c>
      <c r="M479" s="2">
        <v>87</v>
      </c>
      <c r="N479" s="2">
        <v>72</v>
      </c>
      <c r="O479" s="2">
        <v>70</v>
      </c>
      <c r="P479" s="2">
        <v>63</v>
      </c>
      <c r="Q479" s="2">
        <v>77</v>
      </c>
      <c r="R479" s="2">
        <v>81</v>
      </c>
      <c r="S479" s="2">
        <v>62</v>
      </c>
      <c r="T479" s="2">
        <v>48</v>
      </c>
      <c r="X479" s="56" t="s">
        <v>1446</v>
      </c>
      <c r="Y479" s="56" t="s">
        <v>313</v>
      </c>
      <c r="Z479" s="56" t="s">
        <v>732</v>
      </c>
      <c r="AA479" s="2">
        <v>1685</v>
      </c>
      <c r="AB479" s="2">
        <v>1450</v>
      </c>
      <c r="AC479" s="2">
        <v>1602</v>
      </c>
      <c r="AD479" s="2">
        <v>1747</v>
      </c>
      <c r="AE479" s="2">
        <v>1812</v>
      </c>
      <c r="AF479" s="2">
        <v>1970</v>
      </c>
      <c r="AG479" s="2">
        <v>2024</v>
      </c>
      <c r="AH479" s="2">
        <v>2015</v>
      </c>
      <c r="AI479" s="2">
        <v>1985</v>
      </c>
      <c r="AJ479" s="2">
        <v>2070</v>
      </c>
      <c r="AK479" s="2">
        <v>2025</v>
      </c>
      <c r="AL479" s="2">
        <v>1988</v>
      </c>
      <c r="AM479" s="2">
        <v>2046</v>
      </c>
      <c r="AN479" s="2">
        <v>2402</v>
      </c>
      <c r="AO479" s="2">
        <v>2438</v>
      </c>
      <c r="AP479" s="2">
        <v>2304</v>
      </c>
      <c r="AQ479" s="2">
        <v>2221</v>
      </c>
    </row>
    <row r="480" spans="1:43">
      <c r="A480" s="56" t="s">
        <v>1447</v>
      </c>
      <c r="B480" s="56" t="s">
        <v>451</v>
      </c>
      <c r="C480" s="56" t="s">
        <v>732</v>
      </c>
      <c r="D480" s="2">
        <v>132</v>
      </c>
      <c r="E480" s="2">
        <v>114</v>
      </c>
      <c r="F480" s="2">
        <v>122</v>
      </c>
      <c r="G480" s="2">
        <v>117</v>
      </c>
      <c r="H480" s="2">
        <v>102</v>
      </c>
      <c r="I480" s="2">
        <v>102</v>
      </c>
      <c r="J480" s="2">
        <v>101</v>
      </c>
      <c r="K480" s="2">
        <v>100</v>
      </c>
      <c r="L480" s="2">
        <v>81</v>
      </c>
      <c r="M480" s="2">
        <v>86</v>
      </c>
      <c r="N480" s="2">
        <v>86</v>
      </c>
      <c r="O480" s="2">
        <v>76</v>
      </c>
      <c r="P480" s="2">
        <v>77</v>
      </c>
      <c r="Q480" s="2">
        <v>81</v>
      </c>
      <c r="R480" s="2">
        <v>86</v>
      </c>
      <c r="S480" s="2">
        <v>85</v>
      </c>
      <c r="T480" s="2">
        <v>70</v>
      </c>
      <c r="X480" s="56" t="s">
        <v>1447</v>
      </c>
      <c r="Y480" s="56" t="s">
        <v>451</v>
      </c>
      <c r="Z480" s="56" t="s">
        <v>732</v>
      </c>
      <c r="AA480" s="2">
        <v>4206</v>
      </c>
      <c r="AB480" s="2">
        <v>3937</v>
      </c>
      <c r="AC480" s="2">
        <v>3919</v>
      </c>
      <c r="AD480" s="2">
        <v>3924</v>
      </c>
      <c r="AE480" s="2">
        <v>3720</v>
      </c>
      <c r="AF480" s="2">
        <v>3587</v>
      </c>
      <c r="AG480" s="2">
        <v>3406</v>
      </c>
      <c r="AH480" s="2">
        <v>3286</v>
      </c>
      <c r="AI480" s="2">
        <v>3163</v>
      </c>
      <c r="AJ480" s="2">
        <v>3108</v>
      </c>
      <c r="AK480" s="2">
        <v>2948</v>
      </c>
      <c r="AL480" s="2">
        <v>2570</v>
      </c>
      <c r="AM480" s="2">
        <v>2557</v>
      </c>
      <c r="AN480" s="2">
        <v>2666</v>
      </c>
      <c r="AO480" s="2">
        <v>2824</v>
      </c>
      <c r="AP480" s="2">
        <v>2722</v>
      </c>
      <c r="AQ480" s="2">
        <v>2752</v>
      </c>
    </row>
    <row r="481" spans="1:43">
      <c r="A481" s="56" t="s">
        <v>1448</v>
      </c>
      <c r="B481" s="56" t="s">
        <v>699</v>
      </c>
      <c r="C481" s="56" t="s">
        <v>732</v>
      </c>
      <c r="D481" s="2">
        <v>3</v>
      </c>
      <c r="E481" s="2">
        <v>6</v>
      </c>
      <c r="F481" s="2">
        <v>3</v>
      </c>
      <c r="G481" s="2">
        <v>3</v>
      </c>
      <c r="H481" s="2">
        <v>0</v>
      </c>
      <c r="I481" s="2">
        <v>3</v>
      </c>
      <c r="J481" s="2">
        <v>3</v>
      </c>
      <c r="K481" s="2">
        <v>0</v>
      </c>
      <c r="L481" s="2">
        <v>0</v>
      </c>
      <c r="M481" s="2">
        <v>0</v>
      </c>
      <c r="N481" s="2">
        <v>0</v>
      </c>
      <c r="O481" s="2">
        <v>0</v>
      </c>
      <c r="P481" s="2">
        <v>0</v>
      </c>
      <c r="Q481" s="2">
        <v>0</v>
      </c>
      <c r="R481" s="2">
        <v>0</v>
      </c>
      <c r="S481" s="2">
        <v>0</v>
      </c>
      <c r="T481" s="2">
        <v>0</v>
      </c>
      <c r="X481" s="56" t="s">
        <v>1448</v>
      </c>
      <c r="Y481" s="56" t="s">
        <v>699</v>
      </c>
      <c r="Z481" s="56" t="s">
        <v>732</v>
      </c>
      <c r="AA481" s="2">
        <v>35</v>
      </c>
      <c r="AB481" s="2">
        <v>42</v>
      </c>
      <c r="AC481" s="2">
        <v>37</v>
      </c>
      <c r="AD481" s="2">
        <v>32</v>
      </c>
      <c r="AE481" s="2">
        <v>30</v>
      </c>
      <c r="AF481" s="2">
        <v>19</v>
      </c>
      <c r="AG481" s="2">
        <v>20</v>
      </c>
      <c r="AH481" s="2">
        <v>12</v>
      </c>
      <c r="AI481" s="2">
        <v>12</v>
      </c>
      <c r="AJ481" s="2">
        <v>12</v>
      </c>
      <c r="AK481" s="2">
        <v>6</v>
      </c>
      <c r="AL481" s="2">
        <v>9</v>
      </c>
      <c r="AM481" s="2">
        <v>6</v>
      </c>
      <c r="AN481" s="2">
        <v>7</v>
      </c>
      <c r="AO481" s="2">
        <v>6</v>
      </c>
      <c r="AP481" s="2">
        <v>3</v>
      </c>
      <c r="AQ481" s="2">
        <v>6</v>
      </c>
    </row>
    <row r="482" spans="1:43">
      <c r="A482" s="56" t="s">
        <v>1449</v>
      </c>
      <c r="B482" s="56" t="s">
        <v>623</v>
      </c>
      <c r="C482" s="56" t="s">
        <v>732</v>
      </c>
      <c r="D482" s="2">
        <v>21</v>
      </c>
      <c r="E482" s="2">
        <v>19</v>
      </c>
      <c r="F482" s="2">
        <v>15</v>
      </c>
      <c r="G482" s="2">
        <v>11</v>
      </c>
      <c r="H482" s="2">
        <v>10</v>
      </c>
      <c r="I482" s="2">
        <v>9</v>
      </c>
      <c r="J482" s="2">
        <v>5</v>
      </c>
      <c r="K482" s="2">
        <v>8</v>
      </c>
      <c r="L482" s="2">
        <v>4</v>
      </c>
      <c r="M482" s="2">
        <v>0</v>
      </c>
      <c r="N482" s="2">
        <v>3</v>
      </c>
      <c r="O482" s="2">
        <v>0</v>
      </c>
      <c r="P482" s="2">
        <v>0</v>
      </c>
      <c r="Q482" s="2">
        <v>0</v>
      </c>
      <c r="R482" s="2">
        <v>3</v>
      </c>
      <c r="S482" s="2">
        <v>0</v>
      </c>
      <c r="T482" s="2">
        <v>3</v>
      </c>
      <c r="X482" s="56" t="s">
        <v>1449</v>
      </c>
      <c r="Y482" s="56" t="s">
        <v>623</v>
      </c>
      <c r="Z482" s="56" t="s">
        <v>732</v>
      </c>
      <c r="AA482" s="2">
        <v>1032</v>
      </c>
      <c r="AB482" s="2">
        <v>898</v>
      </c>
      <c r="AC482" s="2">
        <v>828</v>
      </c>
      <c r="AD482" s="2">
        <v>564</v>
      </c>
      <c r="AE482" s="2">
        <v>487</v>
      </c>
      <c r="AF482" s="2">
        <v>384</v>
      </c>
      <c r="AG482" s="2">
        <v>337</v>
      </c>
      <c r="AH482" s="2">
        <v>221</v>
      </c>
      <c r="AI482" s="2">
        <v>196</v>
      </c>
      <c r="AJ482" s="2">
        <v>182</v>
      </c>
      <c r="AK482" s="2">
        <v>161</v>
      </c>
      <c r="AL482" s="2">
        <v>92</v>
      </c>
      <c r="AM482" s="2">
        <v>71</v>
      </c>
      <c r="AN482" s="2">
        <v>60</v>
      </c>
      <c r="AO482" s="2">
        <v>65</v>
      </c>
      <c r="AP482" s="2">
        <v>64</v>
      </c>
      <c r="AQ482" s="2">
        <v>65</v>
      </c>
    </row>
    <row r="483" spans="1:43">
      <c r="A483" s="56" t="s">
        <v>1450</v>
      </c>
      <c r="B483" s="56" t="s">
        <v>226</v>
      </c>
      <c r="C483" s="56" t="s">
        <v>732</v>
      </c>
      <c r="D483" s="2">
        <v>223</v>
      </c>
      <c r="E483" s="2">
        <v>244</v>
      </c>
      <c r="F483" s="2">
        <v>265</v>
      </c>
      <c r="G483" s="2">
        <v>291</v>
      </c>
      <c r="H483" s="2">
        <v>264</v>
      </c>
      <c r="I483" s="2">
        <v>261</v>
      </c>
      <c r="J483" s="2">
        <v>238</v>
      </c>
      <c r="K483" s="2">
        <v>185</v>
      </c>
      <c r="L483" s="2">
        <v>273</v>
      </c>
      <c r="M483" s="2">
        <v>289</v>
      </c>
      <c r="N483" s="2">
        <v>263</v>
      </c>
      <c r="O483" s="2">
        <v>270</v>
      </c>
      <c r="P483" s="2">
        <v>243</v>
      </c>
      <c r="Q483" s="2">
        <v>243</v>
      </c>
      <c r="R483" s="2">
        <v>232</v>
      </c>
      <c r="S483" s="2">
        <v>242</v>
      </c>
      <c r="T483" s="2">
        <v>234</v>
      </c>
      <c r="X483" s="56" t="s">
        <v>1450</v>
      </c>
      <c r="Y483" s="56" t="s">
        <v>226</v>
      </c>
      <c r="Z483" s="56" t="s">
        <v>732</v>
      </c>
      <c r="AA483" s="2">
        <v>8110</v>
      </c>
      <c r="AB483" s="2">
        <v>8679</v>
      </c>
      <c r="AC483" s="2">
        <v>8863</v>
      </c>
      <c r="AD483" s="2">
        <v>9035</v>
      </c>
      <c r="AE483" s="2">
        <v>8744</v>
      </c>
      <c r="AF483" s="2">
        <v>8756</v>
      </c>
      <c r="AG483" s="2">
        <v>8726</v>
      </c>
      <c r="AH483" s="2">
        <v>8173</v>
      </c>
      <c r="AI483" s="2">
        <v>8716</v>
      </c>
      <c r="AJ483" s="2">
        <v>9094</v>
      </c>
      <c r="AK483" s="2">
        <v>9044</v>
      </c>
      <c r="AL483" s="2">
        <v>8721</v>
      </c>
      <c r="AM483" s="2">
        <v>7883</v>
      </c>
      <c r="AN483" s="2">
        <v>8245</v>
      </c>
      <c r="AO483" s="2">
        <v>7979</v>
      </c>
      <c r="AP483" s="2">
        <v>8191</v>
      </c>
      <c r="AQ483" s="2">
        <v>7968</v>
      </c>
    </row>
    <row r="484" spans="1:43">
      <c r="A484" s="56" t="s">
        <v>1451</v>
      </c>
      <c r="B484" s="56" t="s">
        <v>369</v>
      </c>
      <c r="C484" s="56" t="s">
        <v>732</v>
      </c>
      <c r="D484" s="2">
        <v>36</v>
      </c>
      <c r="E484" s="2">
        <v>62</v>
      </c>
      <c r="F484" s="2">
        <v>57</v>
      </c>
      <c r="G484" s="2">
        <v>52</v>
      </c>
      <c r="H484" s="2">
        <v>42</v>
      </c>
      <c r="I484" s="2">
        <v>39</v>
      </c>
      <c r="J484" s="2">
        <v>41</v>
      </c>
      <c r="K484" s="2">
        <v>40</v>
      </c>
      <c r="L484" s="2">
        <v>42</v>
      </c>
      <c r="M484" s="2">
        <v>42</v>
      </c>
      <c r="N484" s="2">
        <v>47</v>
      </c>
      <c r="O484" s="2">
        <v>44</v>
      </c>
      <c r="P484" s="2">
        <v>48</v>
      </c>
      <c r="Q484" s="2">
        <v>53</v>
      </c>
      <c r="R484" s="2">
        <v>49</v>
      </c>
      <c r="S484" s="2">
        <v>51</v>
      </c>
      <c r="T484" s="2">
        <v>53</v>
      </c>
      <c r="X484" s="56" t="s">
        <v>1451</v>
      </c>
      <c r="Y484" s="56" t="s">
        <v>369</v>
      </c>
      <c r="Z484" s="56" t="s">
        <v>732</v>
      </c>
      <c r="AA484" s="2">
        <v>997</v>
      </c>
      <c r="AB484" s="2">
        <v>921</v>
      </c>
      <c r="AC484" s="2">
        <v>987</v>
      </c>
      <c r="AD484" s="2">
        <v>1001</v>
      </c>
      <c r="AE484" s="2">
        <v>954</v>
      </c>
      <c r="AF484" s="2">
        <v>943</v>
      </c>
      <c r="AG484" s="2">
        <v>915</v>
      </c>
      <c r="AH484" s="2">
        <v>866</v>
      </c>
      <c r="AI484" s="2">
        <v>929</v>
      </c>
      <c r="AJ484" s="2">
        <v>889</v>
      </c>
      <c r="AK484" s="2">
        <v>979</v>
      </c>
      <c r="AL484" s="2">
        <v>941</v>
      </c>
      <c r="AM484" s="2">
        <v>1008</v>
      </c>
      <c r="AN484" s="2">
        <v>1023</v>
      </c>
      <c r="AO484" s="2">
        <v>1005</v>
      </c>
      <c r="AP484" s="2">
        <v>947</v>
      </c>
      <c r="AQ484" s="2">
        <v>924</v>
      </c>
    </row>
    <row r="485" spans="1:43">
      <c r="A485" s="56" t="s">
        <v>1452</v>
      </c>
      <c r="B485" s="56" t="s">
        <v>460</v>
      </c>
      <c r="C485" s="56" t="s">
        <v>732</v>
      </c>
      <c r="D485" s="2">
        <v>58</v>
      </c>
      <c r="E485" s="2">
        <v>49</v>
      </c>
      <c r="F485" s="2">
        <v>64</v>
      </c>
      <c r="G485" s="2">
        <v>60</v>
      </c>
      <c r="H485" s="2">
        <v>52</v>
      </c>
      <c r="I485" s="2">
        <v>42</v>
      </c>
      <c r="J485" s="2">
        <v>45</v>
      </c>
      <c r="K485" s="2">
        <v>41</v>
      </c>
      <c r="L485" s="2">
        <v>51</v>
      </c>
      <c r="M485" s="2">
        <v>49</v>
      </c>
      <c r="N485" s="2">
        <v>40</v>
      </c>
      <c r="O485" s="2">
        <v>35</v>
      </c>
      <c r="P485" s="2">
        <v>40</v>
      </c>
      <c r="Q485" s="2">
        <v>41</v>
      </c>
      <c r="R485" s="2">
        <v>39</v>
      </c>
      <c r="S485" s="2">
        <v>43</v>
      </c>
      <c r="T485" s="2">
        <v>42</v>
      </c>
      <c r="X485" s="56" t="s">
        <v>1452</v>
      </c>
      <c r="Y485" s="56" t="s">
        <v>460</v>
      </c>
      <c r="Z485" s="56" t="s">
        <v>732</v>
      </c>
      <c r="AA485" s="2">
        <v>2178</v>
      </c>
      <c r="AB485" s="2">
        <v>2117</v>
      </c>
      <c r="AC485" s="2">
        <v>2224</v>
      </c>
      <c r="AD485" s="2">
        <v>2205</v>
      </c>
      <c r="AE485" s="2">
        <v>2205</v>
      </c>
      <c r="AF485" s="2">
        <v>2018</v>
      </c>
      <c r="AG485" s="2">
        <v>1982</v>
      </c>
      <c r="AH485" s="2">
        <v>1845</v>
      </c>
      <c r="AI485" s="2">
        <v>1873</v>
      </c>
      <c r="AJ485" s="2">
        <v>1692</v>
      </c>
      <c r="AK485" s="2">
        <v>1647</v>
      </c>
      <c r="AL485" s="2">
        <v>1352</v>
      </c>
      <c r="AM485" s="2">
        <v>1282</v>
      </c>
      <c r="AN485" s="2">
        <v>1395</v>
      </c>
      <c r="AO485" s="2">
        <v>1460</v>
      </c>
      <c r="AP485" s="2">
        <v>1462</v>
      </c>
      <c r="AQ485" s="2">
        <v>1407</v>
      </c>
    </row>
    <row r="486" spans="1:43">
      <c r="A486" s="56" t="s">
        <v>1453</v>
      </c>
      <c r="B486" s="56" t="s">
        <v>349</v>
      </c>
      <c r="C486" s="56" t="s">
        <v>732</v>
      </c>
      <c r="D486" s="2">
        <v>838</v>
      </c>
      <c r="E486" s="2">
        <v>818</v>
      </c>
      <c r="F486" s="2">
        <v>825</v>
      </c>
      <c r="G486" s="2">
        <v>794</v>
      </c>
      <c r="H486" s="2">
        <v>832</v>
      </c>
      <c r="I486" s="2">
        <v>823</v>
      </c>
      <c r="J486" s="2">
        <v>800</v>
      </c>
      <c r="K486" s="2">
        <v>726</v>
      </c>
      <c r="L486" s="2">
        <v>720</v>
      </c>
      <c r="M486" s="2">
        <v>688</v>
      </c>
      <c r="N486" s="2">
        <v>644</v>
      </c>
      <c r="O486" s="2">
        <v>627</v>
      </c>
      <c r="P486" s="2">
        <v>537</v>
      </c>
      <c r="Q486" s="2">
        <v>525</v>
      </c>
      <c r="R486" s="2">
        <v>546</v>
      </c>
      <c r="S486" s="2">
        <v>527</v>
      </c>
      <c r="T486" s="2">
        <v>513</v>
      </c>
      <c r="X486" s="56" t="s">
        <v>1453</v>
      </c>
      <c r="Y486" s="56" t="s">
        <v>349</v>
      </c>
      <c r="Z486" s="56" t="s">
        <v>732</v>
      </c>
      <c r="AA486" s="2">
        <v>27168</v>
      </c>
      <c r="AB486" s="2">
        <v>26267</v>
      </c>
      <c r="AC486" s="2">
        <v>26599</v>
      </c>
      <c r="AD486" s="2">
        <v>26281</v>
      </c>
      <c r="AE486" s="2">
        <v>25976</v>
      </c>
      <c r="AF486" s="2">
        <v>25910</v>
      </c>
      <c r="AG486" s="2">
        <v>25805</v>
      </c>
      <c r="AH486" s="2">
        <v>24153</v>
      </c>
      <c r="AI486" s="2">
        <v>23730</v>
      </c>
      <c r="AJ486" s="2">
        <v>23495</v>
      </c>
      <c r="AK486" s="2">
        <v>22895</v>
      </c>
      <c r="AL486" s="2">
        <v>21918</v>
      </c>
      <c r="AM486" s="2">
        <v>19062</v>
      </c>
      <c r="AN486" s="2">
        <v>18851</v>
      </c>
      <c r="AO486" s="2">
        <v>19789</v>
      </c>
      <c r="AP486" s="2">
        <v>19722</v>
      </c>
      <c r="AQ486" s="2">
        <v>19452</v>
      </c>
    </row>
    <row r="487" spans="1:43">
      <c r="A487" s="56" t="s">
        <v>1454</v>
      </c>
      <c r="B487" s="56" t="s">
        <v>391</v>
      </c>
      <c r="C487" s="56" t="s">
        <v>732</v>
      </c>
      <c r="D487" s="2">
        <v>171</v>
      </c>
      <c r="E487" s="2">
        <v>151</v>
      </c>
      <c r="F487" s="2">
        <v>153</v>
      </c>
      <c r="G487" s="2">
        <v>149</v>
      </c>
      <c r="H487" s="2">
        <v>160</v>
      </c>
      <c r="I487" s="2">
        <v>142</v>
      </c>
      <c r="J487" s="2">
        <v>128</v>
      </c>
      <c r="K487" s="2">
        <v>131</v>
      </c>
      <c r="L487" s="2">
        <v>123</v>
      </c>
      <c r="M487" s="2">
        <v>121</v>
      </c>
      <c r="N487" s="2">
        <v>122</v>
      </c>
      <c r="O487" s="2">
        <v>118</v>
      </c>
      <c r="P487" s="2">
        <v>95</v>
      </c>
      <c r="Q487" s="2">
        <v>90</v>
      </c>
      <c r="R487" s="2">
        <v>88</v>
      </c>
      <c r="S487" s="2">
        <v>78</v>
      </c>
      <c r="T487" s="2">
        <v>77</v>
      </c>
      <c r="X487" s="56" t="s">
        <v>1454</v>
      </c>
      <c r="Y487" s="56" t="s">
        <v>391</v>
      </c>
      <c r="Z487" s="56" t="s">
        <v>732</v>
      </c>
      <c r="AA487" s="2">
        <v>5033</v>
      </c>
      <c r="AB487" s="2">
        <v>4802</v>
      </c>
      <c r="AC487" s="2">
        <v>4939</v>
      </c>
      <c r="AD487" s="2">
        <v>4892</v>
      </c>
      <c r="AE487" s="2">
        <v>4715</v>
      </c>
      <c r="AF487" s="2">
        <v>4518</v>
      </c>
      <c r="AG487" s="2">
        <v>4317</v>
      </c>
      <c r="AH487" s="2">
        <v>4057</v>
      </c>
      <c r="AI487" s="2">
        <v>3930</v>
      </c>
      <c r="AJ487" s="2">
        <v>3632</v>
      </c>
      <c r="AK487" s="2">
        <v>3347</v>
      </c>
      <c r="AL487" s="2">
        <v>3192</v>
      </c>
      <c r="AM487" s="2">
        <v>2714</v>
      </c>
      <c r="AN487" s="2">
        <v>2625</v>
      </c>
      <c r="AO487" s="2">
        <v>2525</v>
      </c>
      <c r="AP487" s="2">
        <v>2510</v>
      </c>
      <c r="AQ487" s="2">
        <v>2513</v>
      </c>
    </row>
    <row r="488" spans="1:43">
      <c r="A488" s="56" t="s">
        <v>1455</v>
      </c>
      <c r="B488" s="56" t="s">
        <v>505</v>
      </c>
      <c r="C488" s="56" t="s">
        <v>732</v>
      </c>
      <c r="D488" s="2">
        <v>16</v>
      </c>
      <c r="E488" s="2">
        <v>10</v>
      </c>
      <c r="F488" s="2">
        <v>16</v>
      </c>
      <c r="G488" s="2">
        <v>14</v>
      </c>
      <c r="H488" s="2">
        <v>16</v>
      </c>
      <c r="I488" s="2">
        <v>10</v>
      </c>
      <c r="J488" s="2">
        <v>13</v>
      </c>
      <c r="K488" s="2">
        <v>14</v>
      </c>
      <c r="L488" s="2">
        <v>10</v>
      </c>
      <c r="M488" s="2">
        <v>12</v>
      </c>
      <c r="N488" s="2">
        <v>8</v>
      </c>
      <c r="O488" s="2">
        <v>7</v>
      </c>
      <c r="P488" s="2">
        <v>9</v>
      </c>
      <c r="Q488" s="2">
        <v>9</v>
      </c>
      <c r="R488" s="2">
        <v>7</v>
      </c>
      <c r="S488" s="2">
        <v>7</v>
      </c>
      <c r="T488" s="2">
        <v>7</v>
      </c>
      <c r="X488" s="56" t="s">
        <v>1455</v>
      </c>
      <c r="Y488" s="56" t="s">
        <v>505</v>
      </c>
      <c r="Z488" s="56" t="s">
        <v>732</v>
      </c>
      <c r="AA488" s="2">
        <v>878</v>
      </c>
      <c r="AB488" s="2">
        <v>753</v>
      </c>
      <c r="AC488" s="2">
        <v>712</v>
      </c>
      <c r="AD488" s="2">
        <v>734</v>
      </c>
      <c r="AE488" s="2">
        <v>722</v>
      </c>
      <c r="AF488" s="2">
        <v>691</v>
      </c>
      <c r="AG488" s="2">
        <v>716</v>
      </c>
      <c r="AH488" s="2">
        <v>642</v>
      </c>
      <c r="AI488" s="2">
        <v>587</v>
      </c>
      <c r="AJ488" s="2">
        <v>582</v>
      </c>
      <c r="AK488" s="2">
        <v>550</v>
      </c>
      <c r="AL488" s="2">
        <v>529</v>
      </c>
      <c r="AM488" s="2">
        <v>436</v>
      </c>
      <c r="AN488" s="2">
        <v>423</v>
      </c>
      <c r="AO488" s="2">
        <v>428</v>
      </c>
      <c r="AP488" s="2">
        <v>441</v>
      </c>
      <c r="AQ488" s="2">
        <v>418</v>
      </c>
    </row>
    <row r="489" spans="1:43">
      <c r="A489" s="56" t="s">
        <v>1456</v>
      </c>
      <c r="B489" s="56" t="s">
        <v>183</v>
      </c>
      <c r="C489" s="56" t="s">
        <v>732</v>
      </c>
      <c r="D489" s="2">
        <v>230</v>
      </c>
      <c r="E489" s="2">
        <v>251</v>
      </c>
      <c r="F489" s="2">
        <v>243</v>
      </c>
      <c r="G489" s="2">
        <v>254</v>
      </c>
      <c r="H489" s="2">
        <v>264</v>
      </c>
      <c r="I489" s="2">
        <v>275</v>
      </c>
      <c r="J489" s="2">
        <v>292</v>
      </c>
      <c r="K489" s="2">
        <v>304</v>
      </c>
      <c r="L489" s="2">
        <v>289</v>
      </c>
      <c r="M489" s="2">
        <v>308</v>
      </c>
      <c r="N489" s="2">
        <v>306</v>
      </c>
      <c r="O489" s="2">
        <v>311</v>
      </c>
      <c r="P489" s="2">
        <v>279</v>
      </c>
      <c r="Q489" s="2">
        <v>271</v>
      </c>
      <c r="R489" s="2">
        <v>281</v>
      </c>
      <c r="S489" s="2">
        <v>277</v>
      </c>
      <c r="T489" s="2">
        <v>289</v>
      </c>
      <c r="X489" s="56" t="s">
        <v>1456</v>
      </c>
      <c r="Y489" s="56" t="s">
        <v>183</v>
      </c>
      <c r="Z489" s="56" t="s">
        <v>732</v>
      </c>
      <c r="AA489" s="2">
        <v>6443</v>
      </c>
      <c r="AB489" s="2">
        <v>6353</v>
      </c>
      <c r="AC489" s="2">
        <v>6327</v>
      </c>
      <c r="AD489" s="2">
        <v>6485</v>
      </c>
      <c r="AE489" s="2">
        <v>6733</v>
      </c>
      <c r="AF489" s="2">
        <v>7058</v>
      </c>
      <c r="AG489" s="2">
        <v>7391</v>
      </c>
      <c r="AH489" s="2">
        <v>7787</v>
      </c>
      <c r="AI489" s="2">
        <v>7834</v>
      </c>
      <c r="AJ489" s="2">
        <v>7972</v>
      </c>
      <c r="AK489" s="2">
        <v>8089</v>
      </c>
      <c r="AL489" s="2">
        <v>8264</v>
      </c>
      <c r="AM489" s="2">
        <v>8001</v>
      </c>
      <c r="AN489" s="2">
        <v>8188</v>
      </c>
      <c r="AO489" s="2">
        <v>8584</v>
      </c>
      <c r="AP489" s="2">
        <v>8585</v>
      </c>
      <c r="AQ489" s="2">
        <v>8687</v>
      </c>
    </row>
    <row r="490" spans="1:43">
      <c r="A490" s="56" t="s">
        <v>1457</v>
      </c>
      <c r="B490" s="56" t="s">
        <v>468</v>
      </c>
      <c r="C490" s="56" t="s">
        <v>732</v>
      </c>
      <c r="D490" s="2">
        <v>17</v>
      </c>
      <c r="E490" s="2">
        <v>13</v>
      </c>
      <c r="F490" s="2">
        <v>14</v>
      </c>
      <c r="G490" s="2">
        <v>17</v>
      </c>
      <c r="H490" s="2">
        <v>15</v>
      </c>
      <c r="I490" s="2">
        <v>10</v>
      </c>
      <c r="J490" s="2">
        <v>10</v>
      </c>
      <c r="K490" s="2">
        <v>11</v>
      </c>
      <c r="L490" s="2">
        <v>9</v>
      </c>
      <c r="M490" s="2">
        <v>10</v>
      </c>
      <c r="N490" s="2">
        <v>8</v>
      </c>
      <c r="O490" s="2">
        <v>9</v>
      </c>
      <c r="P490" s="2">
        <v>9</v>
      </c>
      <c r="Q490" s="2">
        <v>8</v>
      </c>
      <c r="R490" s="2">
        <v>7</v>
      </c>
      <c r="S490" s="2">
        <v>7</v>
      </c>
      <c r="T490" s="2">
        <v>8</v>
      </c>
      <c r="X490" s="56" t="s">
        <v>1457</v>
      </c>
      <c r="Y490" s="56" t="s">
        <v>468</v>
      </c>
      <c r="Z490" s="56" t="s">
        <v>732</v>
      </c>
      <c r="AA490" s="2">
        <v>360</v>
      </c>
      <c r="AB490" s="2">
        <v>379</v>
      </c>
      <c r="AC490" s="2">
        <v>374</v>
      </c>
      <c r="AD490" s="2">
        <v>383</v>
      </c>
      <c r="AE490" s="2">
        <v>247</v>
      </c>
      <c r="AF490" s="2">
        <v>263</v>
      </c>
      <c r="AG490" s="2">
        <v>257</v>
      </c>
      <c r="AH490" s="2">
        <v>246</v>
      </c>
      <c r="AI490" s="2">
        <v>239</v>
      </c>
      <c r="AJ490" s="2">
        <v>221</v>
      </c>
      <c r="AK490" s="2">
        <v>208</v>
      </c>
      <c r="AL490" s="2">
        <v>219</v>
      </c>
      <c r="AM490" s="2">
        <v>186</v>
      </c>
      <c r="AN490" s="2">
        <v>179</v>
      </c>
      <c r="AO490" s="2">
        <v>198</v>
      </c>
      <c r="AP490" s="2">
        <v>202</v>
      </c>
      <c r="AQ490" s="2">
        <v>272</v>
      </c>
    </row>
    <row r="491" spans="1:43">
      <c r="A491" s="56" t="s">
        <v>1458</v>
      </c>
      <c r="B491" s="56" t="s">
        <v>390</v>
      </c>
      <c r="C491" s="56" t="s">
        <v>732</v>
      </c>
      <c r="D491" s="2">
        <v>95</v>
      </c>
      <c r="E491" s="2">
        <v>103</v>
      </c>
      <c r="F491" s="2">
        <v>97</v>
      </c>
      <c r="G491" s="2">
        <v>91</v>
      </c>
      <c r="H491" s="2">
        <v>97</v>
      </c>
      <c r="I491" s="2">
        <v>83</v>
      </c>
      <c r="J491" s="2">
        <v>80</v>
      </c>
      <c r="K491" s="2">
        <v>72</v>
      </c>
      <c r="L491" s="2">
        <v>74</v>
      </c>
      <c r="M491" s="2">
        <v>75</v>
      </c>
      <c r="N491" s="2">
        <v>95</v>
      </c>
      <c r="O491" s="2">
        <v>94</v>
      </c>
      <c r="P491" s="2">
        <v>101</v>
      </c>
      <c r="Q491" s="2">
        <v>113</v>
      </c>
      <c r="R491" s="2">
        <v>132</v>
      </c>
      <c r="S491" s="2">
        <v>130</v>
      </c>
      <c r="T491" s="2">
        <v>135</v>
      </c>
      <c r="X491" s="56" t="s">
        <v>1458</v>
      </c>
      <c r="Y491" s="56" t="s">
        <v>390</v>
      </c>
      <c r="Z491" s="56" t="s">
        <v>732</v>
      </c>
      <c r="AA491" s="2">
        <v>2406</v>
      </c>
      <c r="AB491" s="2">
        <v>2496</v>
      </c>
      <c r="AC491" s="2">
        <v>2426</v>
      </c>
      <c r="AD491" s="2">
        <v>2503</v>
      </c>
      <c r="AE491" s="2">
        <v>2542</v>
      </c>
      <c r="AF491" s="2">
        <v>2449</v>
      </c>
      <c r="AG491" s="2">
        <v>2559</v>
      </c>
      <c r="AH491" s="2">
        <v>2544</v>
      </c>
      <c r="AI491" s="2">
        <v>2647</v>
      </c>
      <c r="AJ491" s="2">
        <v>2911</v>
      </c>
      <c r="AK491" s="2">
        <v>3867</v>
      </c>
      <c r="AL491" s="2">
        <v>4192</v>
      </c>
      <c r="AM491" s="2">
        <v>3750</v>
      </c>
      <c r="AN491" s="2">
        <v>4112</v>
      </c>
      <c r="AO491" s="2">
        <v>4437</v>
      </c>
      <c r="AP491" s="2">
        <v>4728</v>
      </c>
      <c r="AQ491" s="2">
        <v>4971</v>
      </c>
    </row>
    <row r="492" spans="1:43">
      <c r="A492" s="56" t="s">
        <v>1459</v>
      </c>
      <c r="B492" s="56" t="s">
        <v>328</v>
      </c>
      <c r="C492" s="56" t="s">
        <v>732</v>
      </c>
      <c r="D492" s="2">
        <v>228</v>
      </c>
      <c r="E492" s="2">
        <v>207</v>
      </c>
      <c r="F492" s="2">
        <v>208</v>
      </c>
      <c r="G492" s="2">
        <v>214</v>
      </c>
      <c r="H492" s="2">
        <v>255</v>
      </c>
      <c r="I492" s="2">
        <v>228</v>
      </c>
      <c r="J492" s="2">
        <v>203</v>
      </c>
      <c r="K492" s="2">
        <v>184</v>
      </c>
      <c r="L492" s="2">
        <v>185</v>
      </c>
      <c r="M492" s="2">
        <v>193</v>
      </c>
      <c r="N492" s="2">
        <v>186</v>
      </c>
      <c r="O492" s="2">
        <v>186</v>
      </c>
      <c r="P492" s="2">
        <v>177</v>
      </c>
      <c r="Q492" s="2">
        <v>177</v>
      </c>
      <c r="R492" s="2">
        <v>171</v>
      </c>
      <c r="S492" s="2">
        <v>170</v>
      </c>
      <c r="T492" s="2">
        <v>172</v>
      </c>
      <c r="X492" s="56" t="s">
        <v>1459</v>
      </c>
      <c r="Y492" s="56" t="s">
        <v>328</v>
      </c>
      <c r="Z492" s="56" t="s">
        <v>732</v>
      </c>
      <c r="AA492" s="2">
        <v>5927</v>
      </c>
      <c r="AB492" s="2">
        <v>5850</v>
      </c>
      <c r="AC492" s="2">
        <v>5884</v>
      </c>
      <c r="AD492" s="2">
        <v>5966</v>
      </c>
      <c r="AE492" s="2">
        <v>5974</v>
      </c>
      <c r="AF492" s="2">
        <v>5981</v>
      </c>
      <c r="AG492" s="2">
        <v>5894</v>
      </c>
      <c r="AH492" s="2">
        <v>5300</v>
      </c>
      <c r="AI492" s="2">
        <v>5333</v>
      </c>
      <c r="AJ492" s="2">
        <v>5285</v>
      </c>
      <c r="AK492" s="2">
        <v>5151</v>
      </c>
      <c r="AL492" s="2">
        <v>5222</v>
      </c>
      <c r="AM492" s="2">
        <v>5208</v>
      </c>
      <c r="AN492" s="2">
        <v>5456</v>
      </c>
      <c r="AO492" s="2">
        <v>5479</v>
      </c>
      <c r="AP492" s="2">
        <v>5299</v>
      </c>
      <c r="AQ492" s="2">
        <v>5232</v>
      </c>
    </row>
    <row r="493" spans="1:43">
      <c r="A493" s="56" t="s">
        <v>1460</v>
      </c>
      <c r="B493" s="56" t="s">
        <v>420</v>
      </c>
      <c r="C493" s="56" t="s">
        <v>732</v>
      </c>
      <c r="D493" s="2">
        <v>36</v>
      </c>
      <c r="E493" s="2">
        <v>36</v>
      </c>
      <c r="F493" s="2">
        <v>44</v>
      </c>
      <c r="G493" s="2">
        <v>48</v>
      </c>
      <c r="H493" s="2">
        <v>44</v>
      </c>
      <c r="I493" s="2">
        <v>49</v>
      </c>
      <c r="J493" s="2">
        <v>43</v>
      </c>
      <c r="K493" s="2">
        <v>39</v>
      </c>
      <c r="L493" s="2">
        <v>36</v>
      </c>
      <c r="M493" s="2">
        <v>42</v>
      </c>
      <c r="N493" s="2">
        <v>40</v>
      </c>
      <c r="O493" s="2">
        <v>43</v>
      </c>
      <c r="P493" s="2">
        <v>44</v>
      </c>
      <c r="Q493" s="2">
        <v>42</v>
      </c>
      <c r="R493" s="2">
        <v>40</v>
      </c>
      <c r="S493" s="2">
        <v>52</v>
      </c>
      <c r="T493" s="2">
        <v>54</v>
      </c>
      <c r="X493" s="56" t="s">
        <v>1460</v>
      </c>
      <c r="Y493" s="56" t="s">
        <v>420</v>
      </c>
      <c r="Z493" s="56" t="s">
        <v>732</v>
      </c>
      <c r="AA493" s="2">
        <v>1098</v>
      </c>
      <c r="AB493" s="2">
        <v>1105</v>
      </c>
      <c r="AC493" s="2">
        <v>1092</v>
      </c>
      <c r="AD493" s="2">
        <v>1092</v>
      </c>
      <c r="AE493" s="2">
        <v>1052</v>
      </c>
      <c r="AF493" s="2">
        <v>1055</v>
      </c>
      <c r="AG493" s="2">
        <v>1011</v>
      </c>
      <c r="AH493" s="2">
        <v>943</v>
      </c>
      <c r="AI493" s="2">
        <v>988</v>
      </c>
      <c r="AJ493" s="2">
        <v>1044</v>
      </c>
      <c r="AK493" s="2">
        <v>1095</v>
      </c>
      <c r="AL493" s="2">
        <v>1154</v>
      </c>
      <c r="AM493" s="2">
        <v>1172</v>
      </c>
      <c r="AN493" s="2">
        <v>1340</v>
      </c>
      <c r="AO493" s="2">
        <v>1478</v>
      </c>
      <c r="AP493" s="2">
        <v>1586</v>
      </c>
      <c r="AQ493" s="2">
        <v>1603</v>
      </c>
    </row>
    <row r="494" spans="1:43">
      <c r="A494" s="56" t="s">
        <v>1461</v>
      </c>
      <c r="B494" s="56" t="s">
        <v>474</v>
      </c>
      <c r="C494" s="56" t="s">
        <v>732</v>
      </c>
      <c r="D494" s="2">
        <v>47</v>
      </c>
      <c r="E494" s="2">
        <v>38</v>
      </c>
      <c r="F494" s="2">
        <v>35</v>
      </c>
      <c r="G494" s="2">
        <v>35</v>
      </c>
      <c r="H494" s="2">
        <v>34</v>
      </c>
      <c r="I494" s="2">
        <v>31</v>
      </c>
      <c r="J494" s="2">
        <v>28</v>
      </c>
      <c r="K494" s="2">
        <v>21</v>
      </c>
      <c r="L494" s="2">
        <v>24</v>
      </c>
      <c r="M494" s="2">
        <v>20</v>
      </c>
      <c r="N494" s="2">
        <v>20</v>
      </c>
      <c r="O494" s="2">
        <v>18</v>
      </c>
      <c r="P494" s="2">
        <v>14</v>
      </c>
      <c r="Q494" s="2">
        <v>14</v>
      </c>
      <c r="R494" s="2">
        <v>15</v>
      </c>
      <c r="S494" s="2">
        <v>12</v>
      </c>
      <c r="T494" s="2">
        <v>12</v>
      </c>
      <c r="X494" s="56" t="s">
        <v>1461</v>
      </c>
      <c r="Y494" s="56" t="s">
        <v>474</v>
      </c>
      <c r="Z494" s="56" t="s">
        <v>732</v>
      </c>
      <c r="AA494" s="2">
        <v>503</v>
      </c>
      <c r="AB494" s="2">
        <v>528</v>
      </c>
      <c r="AC494" s="2">
        <v>504</v>
      </c>
      <c r="AD494" s="2">
        <v>459</v>
      </c>
      <c r="AE494" s="2">
        <v>485</v>
      </c>
      <c r="AF494" s="2">
        <v>464</v>
      </c>
      <c r="AG494" s="2">
        <v>474</v>
      </c>
      <c r="AH494" s="2">
        <v>465</v>
      </c>
      <c r="AI494" s="2">
        <v>465</v>
      </c>
      <c r="AJ494" s="2">
        <v>500</v>
      </c>
      <c r="AK494" s="2">
        <v>479</v>
      </c>
      <c r="AL494" s="2">
        <v>477</v>
      </c>
      <c r="AM494" s="2">
        <v>489</v>
      </c>
      <c r="AN494" s="2">
        <v>496</v>
      </c>
      <c r="AO494" s="2">
        <v>552</v>
      </c>
      <c r="AP494" s="2">
        <v>498</v>
      </c>
      <c r="AQ494" s="2">
        <v>509</v>
      </c>
    </row>
    <row r="495" spans="1:43">
      <c r="A495" s="56" t="s">
        <v>1462</v>
      </c>
      <c r="B495" s="56" t="s">
        <v>443</v>
      </c>
      <c r="C495" s="56" t="s">
        <v>732</v>
      </c>
      <c r="D495" s="2">
        <v>99</v>
      </c>
      <c r="E495" s="2">
        <v>96</v>
      </c>
      <c r="F495" s="2">
        <v>106</v>
      </c>
      <c r="G495" s="2">
        <v>90</v>
      </c>
      <c r="H495" s="2">
        <v>81</v>
      </c>
      <c r="I495" s="2">
        <v>93</v>
      </c>
      <c r="J495" s="2">
        <v>90</v>
      </c>
      <c r="K495" s="2">
        <v>75</v>
      </c>
      <c r="L495" s="2">
        <v>65</v>
      </c>
      <c r="M495" s="2">
        <v>58</v>
      </c>
      <c r="N495" s="2">
        <v>56</v>
      </c>
      <c r="O495" s="2">
        <v>49</v>
      </c>
      <c r="P495" s="2">
        <v>52</v>
      </c>
      <c r="Q495" s="2">
        <v>55</v>
      </c>
      <c r="R495" s="2">
        <v>46</v>
      </c>
      <c r="S495" s="2">
        <v>57</v>
      </c>
      <c r="T495" s="2">
        <v>55</v>
      </c>
      <c r="X495" s="56" t="s">
        <v>1462</v>
      </c>
      <c r="Y495" s="56" t="s">
        <v>443</v>
      </c>
      <c r="Z495" s="56" t="s">
        <v>732</v>
      </c>
      <c r="AA495" s="2">
        <v>2748</v>
      </c>
      <c r="AB495" s="2">
        <v>2651</v>
      </c>
      <c r="AC495" s="2">
        <v>2564</v>
      </c>
      <c r="AD495" s="2">
        <v>2566</v>
      </c>
      <c r="AE495" s="2">
        <v>2487</v>
      </c>
      <c r="AF495" s="2">
        <v>2462</v>
      </c>
      <c r="AG495" s="2">
        <v>2368</v>
      </c>
      <c r="AH495" s="2">
        <v>2049</v>
      </c>
      <c r="AI495" s="2">
        <v>1901</v>
      </c>
      <c r="AJ495" s="2">
        <v>1829</v>
      </c>
      <c r="AK495" s="2">
        <v>1701</v>
      </c>
      <c r="AL495" s="2">
        <v>1666</v>
      </c>
      <c r="AM495" s="2">
        <v>1517</v>
      </c>
      <c r="AN495" s="2">
        <v>1542</v>
      </c>
      <c r="AO495" s="2">
        <v>1611</v>
      </c>
      <c r="AP495" s="2">
        <v>1695</v>
      </c>
      <c r="AQ495" s="2">
        <v>1745</v>
      </c>
    </row>
    <row r="496" spans="1:43">
      <c r="A496" s="56" t="s">
        <v>1463</v>
      </c>
      <c r="B496" s="56" t="s">
        <v>514</v>
      </c>
      <c r="C496" s="56" t="s">
        <v>732</v>
      </c>
      <c r="D496" s="2">
        <v>20</v>
      </c>
      <c r="E496" s="2">
        <v>25</v>
      </c>
      <c r="F496" s="2">
        <v>16</v>
      </c>
      <c r="G496" s="2">
        <v>20</v>
      </c>
      <c r="H496" s="2">
        <v>11</v>
      </c>
      <c r="I496" s="2">
        <v>12</v>
      </c>
      <c r="J496" s="2">
        <v>18</v>
      </c>
      <c r="K496" s="2">
        <v>17</v>
      </c>
      <c r="L496" s="2">
        <v>17</v>
      </c>
      <c r="M496" s="2">
        <v>14</v>
      </c>
      <c r="N496" s="2">
        <v>15</v>
      </c>
      <c r="O496" s="2">
        <v>12</v>
      </c>
      <c r="P496" s="2">
        <v>13</v>
      </c>
      <c r="Q496" s="2">
        <v>13</v>
      </c>
      <c r="R496" s="2">
        <v>9</v>
      </c>
      <c r="S496" s="2">
        <v>6</v>
      </c>
      <c r="T496" s="2">
        <v>3</v>
      </c>
      <c r="X496" s="56" t="s">
        <v>1463</v>
      </c>
      <c r="Y496" s="56" t="s">
        <v>514</v>
      </c>
      <c r="Z496" s="56" t="s">
        <v>732</v>
      </c>
      <c r="AA496" s="2">
        <v>995</v>
      </c>
      <c r="AB496" s="2">
        <v>824</v>
      </c>
      <c r="AC496" s="2">
        <v>861</v>
      </c>
      <c r="AD496" s="2">
        <v>803</v>
      </c>
      <c r="AE496" s="2">
        <v>743</v>
      </c>
      <c r="AF496" s="2">
        <v>593</v>
      </c>
      <c r="AG496" s="2">
        <v>518</v>
      </c>
      <c r="AH496" s="2">
        <v>434</v>
      </c>
      <c r="AI496" s="2">
        <v>408</v>
      </c>
      <c r="AJ496" s="2">
        <v>469</v>
      </c>
      <c r="AK496" s="2">
        <v>456</v>
      </c>
      <c r="AL496" s="2">
        <v>460</v>
      </c>
      <c r="AM496" s="2">
        <v>436</v>
      </c>
      <c r="AN496" s="2">
        <v>454</v>
      </c>
      <c r="AO496" s="2">
        <v>491</v>
      </c>
      <c r="AP496" s="2">
        <v>437</v>
      </c>
      <c r="AQ496" s="2">
        <v>443</v>
      </c>
    </row>
    <row r="497" spans="1:43">
      <c r="A497" s="56" t="s">
        <v>1464</v>
      </c>
      <c r="B497" s="56" t="s">
        <v>344</v>
      </c>
      <c r="C497" s="56" t="s">
        <v>732</v>
      </c>
      <c r="D497" s="2">
        <v>91</v>
      </c>
      <c r="E497" s="2">
        <v>82</v>
      </c>
      <c r="F497" s="2">
        <v>90</v>
      </c>
      <c r="G497" s="2">
        <v>87</v>
      </c>
      <c r="H497" s="2">
        <v>94</v>
      </c>
      <c r="I497" s="2">
        <v>97</v>
      </c>
      <c r="J497" s="2">
        <v>104</v>
      </c>
      <c r="K497" s="2">
        <v>98</v>
      </c>
      <c r="L497" s="2">
        <v>105</v>
      </c>
      <c r="M497" s="2">
        <v>112</v>
      </c>
      <c r="N497" s="2">
        <v>106</v>
      </c>
      <c r="O497" s="2">
        <v>117</v>
      </c>
      <c r="P497" s="2">
        <v>102</v>
      </c>
      <c r="Q497" s="2">
        <v>101</v>
      </c>
      <c r="R497" s="2">
        <v>109</v>
      </c>
      <c r="S497" s="2">
        <v>114</v>
      </c>
      <c r="T497" s="2">
        <v>119</v>
      </c>
      <c r="X497" s="56" t="s">
        <v>1464</v>
      </c>
      <c r="Y497" s="56" t="s">
        <v>344</v>
      </c>
      <c r="Z497" s="56" t="s">
        <v>732</v>
      </c>
      <c r="AA497" s="2">
        <v>2999</v>
      </c>
      <c r="AB497" s="2">
        <v>3017</v>
      </c>
      <c r="AC497" s="2">
        <v>3162</v>
      </c>
      <c r="AD497" s="2">
        <v>3250</v>
      </c>
      <c r="AE497" s="2">
        <v>3226</v>
      </c>
      <c r="AF497" s="2">
        <v>3334</v>
      </c>
      <c r="AG497" s="2">
        <v>3449</v>
      </c>
      <c r="AH497" s="2">
        <v>3381</v>
      </c>
      <c r="AI497" s="2">
        <v>3495</v>
      </c>
      <c r="AJ497" s="2">
        <v>3586</v>
      </c>
      <c r="AK497" s="2">
        <v>3686</v>
      </c>
      <c r="AL497" s="2">
        <v>3813</v>
      </c>
      <c r="AM497" s="2">
        <v>3803</v>
      </c>
      <c r="AN497" s="2">
        <v>3913</v>
      </c>
      <c r="AO497" s="2">
        <v>4039</v>
      </c>
      <c r="AP497" s="2">
        <v>3973</v>
      </c>
      <c r="AQ497" s="2">
        <v>4189</v>
      </c>
    </row>
    <row r="498" spans="1:43">
      <c r="A498" s="56" t="s">
        <v>1465</v>
      </c>
      <c r="B498" s="56" t="s">
        <v>294</v>
      </c>
      <c r="C498" s="56" t="s">
        <v>732</v>
      </c>
      <c r="D498" s="2">
        <v>137</v>
      </c>
      <c r="E498" s="2">
        <v>127</v>
      </c>
      <c r="F498" s="2">
        <v>158</v>
      </c>
      <c r="G498" s="2">
        <v>158</v>
      </c>
      <c r="H498" s="2">
        <v>179</v>
      </c>
      <c r="I498" s="2">
        <v>160</v>
      </c>
      <c r="J498" s="2">
        <v>155</v>
      </c>
      <c r="K498" s="2">
        <v>144</v>
      </c>
      <c r="L498" s="2">
        <v>146</v>
      </c>
      <c r="M498" s="2">
        <v>134</v>
      </c>
      <c r="N498" s="2">
        <v>115</v>
      </c>
      <c r="O498" s="2">
        <v>116</v>
      </c>
      <c r="P498" s="2">
        <v>112</v>
      </c>
      <c r="Q498" s="2">
        <v>97</v>
      </c>
      <c r="R498" s="2">
        <v>96</v>
      </c>
      <c r="S498" s="2">
        <v>96</v>
      </c>
      <c r="T498" s="2">
        <v>96</v>
      </c>
      <c r="X498" s="56" t="s">
        <v>1465</v>
      </c>
      <c r="Y498" s="56" t="s">
        <v>294</v>
      </c>
      <c r="Z498" s="56" t="s">
        <v>732</v>
      </c>
      <c r="AA498" s="2">
        <v>4231</v>
      </c>
      <c r="AB498" s="2">
        <v>4300</v>
      </c>
      <c r="AC498" s="2">
        <v>4383</v>
      </c>
      <c r="AD498" s="2">
        <v>4713</v>
      </c>
      <c r="AE498" s="2">
        <v>4788</v>
      </c>
      <c r="AF498" s="2">
        <v>4603</v>
      </c>
      <c r="AG498" s="2">
        <v>4345</v>
      </c>
      <c r="AH498" s="2">
        <v>4050</v>
      </c>
      <c r="AI498" s="2">
        <v>3951</v>
      </c>
      <c r="AJ498" s="2">
        <v>3828</v>
      </c>
      <c r="AK498" s="2">
        <v>3607</v>
      </c>
      <c r="AL498" s="2">
        <v>3431</v>
      </c>
      <c r="AM498" s="2">
        <v>3041</v>
      </c>
      <c r="AN498" s="2">
        <v>3003</v>
      </c>
      <c r="AO498" s="2">
        <v>3182</v>
      </c>
      <c r="AP498" s="2">
        <v>3175</v>
      </c>
      <c r="AQ498" s="2">
        <v>3166</v>
      </c>
    </row>
    <row r="499" spans="1:43">
      <c r="A499" s="56" t="s">
        <v>1466</v>
      </c>
      <c r="B499" s="56" t="s">
        <v>554</v>
      </c>
      <c r="C499" s="56" t="s">
        <v>732</v>
      </c>
      <c r="D499" s="2">
        <v>13</v>
      </c>
      <c r="E499" s="2">
        <v>6</v>
      </c>
      <c r="F499" s="2">
        <v>9</v>
      </c>
      <c r="G499" s="2">
        <v>9</v>
      </c>
      <c r="H499" s="2">
        <v>12</v>
      </c>
      <c r="I499" s="2">
        <v>6</v>
      </c>
      <c r="J499" s="2">
        <v>7</v>
      </c>
      <c r="K499" s="2">
        <v>7</v>
      </c>
      <c r="L499" s="2">
        <v>5</v>
      </c>
      <c r="M499" s="2">
        <v>5</v>
      </c>
      <c r="N499" s="2">
        <v>3</v>
      </c>
      <c r="O499" s="2">
        <v>6</v>
      </c>
      <c r="P499" s="2">
        <v>3</v>
      </c>
      <c r="Q499" s="2">
        <v>3</v>
      </c>
      <c r="R499" s="2">
        <v>3</v>
      </c>
      <c r="S499" s="2">
        <v>3</v>
      </c>
      <c r="T499" s="2">
        <v>6</v>
      </c>
      <c r="X499" s="56" t="s">
        <v>1466</v>
      </c>
      <c r="Y499" s="56" t="s">
        <v>554</v>
      </c>
      <c r="Z499" s="56" t="s">
        <v>732</v>
      </c>
      <c r="AA499" s="2">
        <v>155</v>
      </c>
      <c r="AB499" s="2">
        <v>138</v>
      </c>
      <c r="AC499" s="2">
        <v>105</v>
      </c>
      <c r="AD499" s="2">
        <v>92</v>
      </c>
      <c r="AE499" s="2">
        <v>95</v>
      </c>
      <c r="AF499" s="2">
        <v>85</v>
      </c>
      <c r="AG499" s="2">
        <v>88</v>
      </c>
      <c r="AH499" s="2">
        <v>91</v>
      </c>
      <c r="AI499" s="2">
        <v>93</v>
      </c>
      <c r="AJ499" s="2">
        <v>81</v>
      </c>
      <c r="AK499" s="2">
        <v>77</v>
      </c>
      <c r="AL499" s="2">
        <v>82</v>
      </c>
      <c r="AM499" s="2">
        <v>65</v>
      </c>
      <c r="AN499" s="2">
        <v>60</v>
      </c>
      <c r="AO499" s="2">
        <v>73</v>
      </c>
      <c r="AP499" s="2">
        <v>68</v>
      </c>
      <c r="AQ499" s="2">
        <v>51</v>
      </c>
    </row>
    <row r="500" spans="1:43">
      <c r="A500" s="56" t="s">
        <v>1467</v>
      </c>
      <c r="B500" s="56" t="s">
        <v>445</v>
      </c>
      <c r="C500" s="56" t="s">
        <v>732</v>
      </c>
      <c r="D500" s="2">
        <v>0</v>
      </c>
      <c r="E500" s="2">
        <v>0</v>
      </c>
      <c r="F500" s="2">
        <v>0</v>
      </c>
      <c r="G500" s="2">
        <v>0</v>
      </c>
      <c r="H500" s="2">
        <v>0</v>
      </c>
      <c r="I500" s="2">
        <v>0</v>
      </c>
      <c r="J500" s="2">
        <v>0</v>
      </c>
      <c r="K500" s="2">
        <v>0</v>
      </c>
      <c r="L500" s="2">
        <v>0</v>
      </c>
      <c r="M500" s="2">
        <v>0</v>
      </c>
      <c r="N500" s="2">
        <v>25</v>
      </c>
      <c r="O500" s="2">
        <v>23</v>
      </c>
      <c r="P500" s="2">
        <v>15</v>
      </c>
      <c r="Q500" s="2">
        <v>15</v>
      </c>
      <c r="R500" s="2">
        <v>19</v>
      </c>
      <c r="S500" s="2">
        <v>22</v>
      </c>
      <c r="T500" s="2">
        <v>23</v>
      </c>
      <c r="X500" s="56" t="s">
        <v>1467</v>
      </c>
      <c r="Y500" s="56" t="s">
        <v>445</v>
      </c>
      <c r="Z500" s="56" t="s">
        <v>732</v>
      </c>
      <c r="AA500" s="2">
        <v>20</v>
      </c>
      <c r="AB500" s="2">
        <v>27</v>
      </c>
      <c r="AC500" s="2">
        <v>23</v>
      </c>
      <c r="AD500" s="2">
        <v>24</v>
      </c>
      <c r="AE500" s="2">
        <v>30</v>
      </c>
      <c r="AF500" s="2">
        <v>26</v>
      </c>
      <c r="AG500" s="2">
        <v>24</v>
      </c>
      <c r="AH500" s="2">
        <v>23</v>
      </c>
      <c r="AI500" s="2">
        <v>29</v>
      </c>
      <c r="AJ500" s="2">
        <v>16</v>
      </c>
      <c r="AK500" s="2">
        <v>428</v>
      </c>
      <c r="AL500" s="2">
        <v>397</v>
      </c>
      <c r="AM500" s="2">
        <v>308</v>
      </c>
      <c r="AN500" s="2">
        <v>308</v>
      </c>
      <c r="AO500" s="2">
        <v>382</v>
      </c>
      <c r="AP500" s="2">
        <v>426</v>
      </c>
      <c r="AQ500" s="2">
        <v>491</v>
      </c>
    </row>
    <row r="501" spans="1:43">
      <c r="A501" s="56" t="s">
        <v>1468</v>
      </c>
      <c r="B501" s="56" t="s">
        <v>580</v>
      </c>
      <c r="C501" s="56" t="s">
        <v>732</v>
      </c>
      <c r="D501" s="2">
        <v>12</v>
      </c>
      <c r="E501" s="2">
        <v>10</v>
      </c>
      <c r="F501" s="2">
        <v>8</v>
      </c>
      <c r="G501" s="2">
        <v>4</v>
      </c>
      <c r="H501" s="2">
        <v>10</v>
      </c>
      <c r="I501" s="2">
        <v>11</v>
      </c>
      <c r="J501" s="2">
        <v>15</v>
      </c>
      <c r="K501" s="2">
        <v>12</v>
      </c>
      <c r="L501" s="2">
        <v>17</v>
      </c>
      <c r="M501" s="2">
        <v>14</v>
      </c>
      <c r="N501" s="2">
        <v>12</v>
      </c>
      <c r="O501" s="2">
        <v>13</v>
      </c>
      <c r="P501" s="2">
        <v>19</v>
      </c>
      <c r="Q501" s="2">
        <v>16</v>
      </c>
      <c r="R501" s="2">
        <v>16</v>
      </c>
      <c r="S501" s="2">
        <v>18</v>
      </c>
      <c r="T501" s="2">
        <v>24</v>
      </c>
      <c r="X501" s="56" t="s">
        <v>1468</v>
      </c>
      <c r="Y501" s="56" t="s">
        <v>580</v>
      </c>
      <c r="Z501" s="56" t="s">
        <v>732</v>
      </c>
      <c r="AA501" s="2">
        <v>338</v>
      </c>
      <c r="AB501" s="2">
        <v>331</v>
      </c>
      <c r="AC501" s="2">
        <v>274</v>
      </c>
      <c r="AD501" s="2">
        <v>284</v>
      </c>
      <c r="AE501" s="2">
        <v>344</v>
      </c>
      <c r="AF501" s="2">
        <v>359</v>
      </c>
      <c r="AG501" s="2">
        <v>363</v>
      </c>
      <c r="AH501" s="2">
        <v>312</v>
      </c>
      <c r="AI501" s="2">
        <v>318</v>
      </c>
      <c r="AJ501" s="2">
        <v>338</v>
      </c>
      <c r="AK501" s="2">
        <v>319</v>
      </c>
      <c r="AL501" s="2">
        <v>331</v>
      </c>
      <c r="AM501" s="2">
        <v>271</v>
      </c>
      <c r="AN501" s="2">
        <v>266</v>
      </c>
      <c r="AO501" s="2">
        <v>299</v>
      </c>
      <c r="AP501" s="2">
        <v>344</v>
      </c>
      <c r="AQ501" s="2">
        <v>403</v>
      </c>
    </row>
    <row r="502" spans="1:43">
      <c r="A502" s="56" t="s">
        <v>1469</v>
      </c>
      <c r="B502" s="56" t="s">
        <v>581</v>
      </c>
      <c r="C502" s="56" t="s">
        <v>732</v>
      </c>
      <c r="D502" s="2">
        <v>3</v>
      </c>
      <c r="E502" s="2">
        <v>0</v>
      </c>
      <c r="F502" s="2">
        <v>0</v>
      </c>
      <c r="G502" s="2">
        <v>3</v>
      </c>
      <c r="H502" s="2">
        <v>3</v>
      </c>
      <c r="I502" s="2">
        <v>4</v>
      </c>
      <c r="J502" s="2">
        <v>3</v>
      </c>
      <c r="K502" s="2">
        <v>3</v>
      </c>
      <c r="L502" s="2">
        <v>3</v>
      </c>
      <c r="M502" s="2">
        <v>6</v>
      </c>
      <c r="N502" s="2">
        <v>5</v>
      </c>
      <c r="O502" s="2">
        <v>9</v>
      </c>
      <c r="P502" s="2">
        <v>12</v>
      </c>
      <c r="Q502" s="2">
        <v>10</v>
      </c>
      <c r="R502" s="2">
        <v>8</v>
      </c>
      <c r="S502" s="2">
        <v>9</v>
      </c>
      <c r="T502" s="2">
        <v>12</v>
      </c>
      <c r="X502" s="56" t="s">
        <v>1469</v>
      </c>
      <c r="Y502" s="56" t="s">
        <v>581</v>
      </c>
      <c r="Z502" s="56" t="s">
        <v>732</v>
      </c>
      <c r="AA502" s="2">
        <v>130</v>
      </c>
      <c r="AB502" s="2">
        <v>144</v>
      </c>
      <c r="AC502" s="2">
        <v>98</v>
      </c>
      <c r="AD502" s="2">
        <v>99</v>
      </c>
      <c r="AE502" s="2">
        <v>130</v>
      </c>
      <c r="AF502" s="2">
        <v>116</v>
      </c>
      <c r="AG502" s="2">
        <v>122</v>
      </c>
      <c r="AH502" s="2">
        <v>104</v>
      </c>
      <c r="AI502" s="2">
        <v>156</v>
      </c>
      <c r="AJ502" s="2">
        <v>118</v>
      </c>
      <c r="AK502" s="2">
        <v>133</v>
      </c>
      <c r="AL502" s="2">
        <v>145</v>
      </c>
      <c r="AM502" s="2">
        <v>166</v>
      </c>
      <c r="AN502" s="2">
        <v>151</v>
      </c>
      <c r="AO502" s="2">
        <v>153</v>
      </c>
      <c r="AP502" s="2">
        <v>158</v>
      </c>
      <c r="AQ502" s="2">
        <v>149</v>
      </c>
    </row>
    <row r="503" spans="1:43">
      <c r="A503" s="56" t="s">
        <v>1470</v>
      </c>
      <c r="B503" s="56" t="s">
        <v>679</v>
      </c>
      <c r="C503" s="56" t="s">
        <v>732</v>
      </c>
      <c r="D503" s="2">
        <v>0</v>
      </c>
      <c r="E503" s="2">
        <v>0</v>
      </c>
      <c r="F503" s="2">
        <v>0</v>
      </c>
      <c r="G503" s="2">
        <v>0</v>
      </c>
      <c r="H503" s="2">
        <v>0</v>
      </c>
      <c r="I503" s="2">
        <v>0</v>
      </c>
      <c r="J503" s="2">
        <v>0</v>
      </c>
      <c r="K503" s="2">
        <v>0</v>
      </c>
      <c r="L503" s="2">
        <v>0</v>
      </c>
      <c r="M503" s="2">
        <v>0</v>
      </c>
      <c r="N503" s="2">
        <v>0</v>
      </c>
      <c r="O503" s="2">
        <v>0</v>
      </c>
      <c r="P503" s="2">
        <v>0</v>
      </c>
      <c r="Q503" s="2">
        <v>3</v>
      </c>
      <c r="R503" s="2">
        <v>3</v>
      </c>
      <c r="S503" s="2">
        <v>3</v>
      </c>
      <c r="T503" s="2">
        <v>0</v>
      </c>
      <c r="X503" s="56" t="s">
        <v>1470</v>
      </c>
      <c r="Y503" s="56" t="s">
        <v>679</v>
      </c>
      <c r="Z503" s="56" t="s">
        <v>732</v>
      </c>
      <c r="AA503" s="2">
        <v>6</v>
      </c>
      <c r="AB503" s="2">
        <v>12</v>
      </c>
      <c r="AC503" s="2">
        <v>12</v>
      </c>
      <c r="AD503" s="2">
        <v>12</v>
      </c>
      <c r="AE503" s="2">
        <v>12</v>
      </c>
      <c r="AF503" s="2">
        <v>12</v>
      </c>
      <c r="AG503" s="2">
        <v>15</v>
      </c>
      <c r="AH503" s="2">
        <v>7</v>
      </c>
      <c r="AI503" s="2">
        <v>6</v>
      </c>
      <c r="AJ503" s="2">
        <v>6</v>
      </c>
      <c r="AK503" s="2">
        <v>6</v>
      </c>
      <c r="AL503" s="2">
        <v>9</v>
      </c>
      <c r="AM503" s="2">
        <v>6</v>
      </c>
      <c r="AN503" s="2">
        <v>6</v>
      </c>
      <c r="AO503" s="2">
        <v>6</v>
      </c>
      <c r="AP503" s="2">
        <v>6</v>
      </c>
      <c r="AQ503" s="2">
        <v>6</v>
      </c>
    </row>
    <row r="504" spans="1:43">
      <c r="A504" s="56" t="s">
        <v>1471</v>
      </c>
      <c r="B504" s="56" t="s">
        <v>607</v>
      </c>
      <c r="C504" s="56" t="s">
        <v>732</v>
      </c>
      <c r="D504" s="2">
        <v>0</v>
      </c>
      <c r="E504" s="2">
        <v>0</v>
      </c>
      <c r="F504" s="2">
        <v>0</v>
      </c>
      <c r="G504" s="2">
        <v>0</v>
      </c>
      <c r="H504" s="2">
        <v>0</v>
      </c>
      <c r="I504" s="2">
        <v>0</v>
      </c>
      <c r="J504" s="2">
        <v>3</v>
      </c>
      <c r="K504" s="2">
        <v>0</v>
      </c>
      <c r="L504" s="2">
        <v>0</v>
      </c>
      <c r="M504" s="2">
        <v>0</v>
      </c>
      <c r="N504" s="2">
        <v>0</v>
      </c>
      <c r="O504" s="2">
        <v>0</v>
      </c>
      <c r="P504" s="2">
        <v>0</v>
      </c>
      <c r="Q504" s="2">
        <v>0</v>
      </c>
      <c r="R504" s="2">
        <v>0</v>
      </c>
      <c r="S504" s="2">
        <v>0</v>
      </c>
      <c r="T504" s="2">
        <v>0</v>
      </c>
      <c r="X504" s="56" t="s">
        <v>1471</v>
      </c>
      <c r="Y504" s="56" t="s">
        <v>607</v>
      </c>
      <c r="Z504" s="56" t="s">
        <v>732</v>
      </c>
      <c r="AA504" s="2">
        <v>36</v>
      </c>
      <c r="AB504" s="2">
        <v>38</v>
      </c>
      <c r="AC504" s="2">
        <v>39</v>
      </c>
      <c r="AD504" s="2">
        <v>53</v>
      </c>
      <c r="AE504" s="2">
        <v>57</v>
      </c>
      <c r="AF504" s="2">
        <v>56</v>
      </c>
      <c r="AG504" s="2">
        <v>42</v>
      </c>
      <c r="AH504" s="2">
        <v>39</v>
      </c>
      <c r="AI504" s="2">
        <v>36</v>
      </c>
      <c r="AJ504" s="2">
        <v>29</v>
      </c>
      <c r="AK504" s="2">
        <v>31</v>
      </c>
      <c r="AL504" s="2">
        <v>41</v>
      </c>
      <c r="AM504" s="2">
        <v>35</v>
      </c>
      <c r="AN504" s="2">
        <v>34</v>
      </c>
      <c r="AO504" s="2">
        <v>28</v>
      </c>
      <c r="AP504" s="2">
        <v>34</v>
      </c>
      <c r="AQ504" s="2">
        <v>40</v>
      </c>
    </row>
    <row r="505" spans="1:43">
      <c r="A505" s="56" t="s">
        <v>1472</v>
      </c>
      <c r="B505" s="56" t="s">
        <v>398</v>
      </c>
      <c r="C505" s="56" t="s">
        <v>732</v>
      </c>
      <c r="D505" s="2">
        <v>3</v>
      </c>
      <c r="E505" s="2">
        <v>3</v>
      </c>
      <c r="F505" s="2">
        <v>0</v>
      </c>
      <c r="G505" s="2">
        <v>0</v>
      </c>
      <c r="H505" s="2">
        <v>0</v>
      </c>
      <c r="I505" s="2">
        <v>3</v>
      </c>
      <c r="J505" s="2">
        <v>3</v>
      </c>
      <c r="K505" s="2">
        <v>0</v>
      </c>
      <c r="L505" s="2">
        <v>0</v>
      </c>
      <c r="M505" s="2">
        <v>6</v>
      </c>
      <c r="N505" s="2">
        <v>3</v>
      </c>
      <c r="O505" s="2">
        <v>7</v>
      </c>
      <c r="P505" s="2">
        <v>11</v>
      </c>
      <c r="Q505" s="2">
        <v>5</v>
      </c>
      <c r="R505" s="2">
        <v>9</v>
      </c>
      <c r="S505" s="2">
        <v>6</v>
      </c>
      <c r="T505" s="2">
        <v>7</v>
      </c>
      <c r="X505" s="56" t="s">
        <v>1472</v>
      </c>
      <c r="Y505" s="56" t="s">
        <v>398</v>
      </c>
      <c r="Z505" s="56" t="s">
        <v>732</v>
      </c>
      <c r="AA505" s="2">
        <v>320</v>
      </c>
      <c r="AB505" s="2">
        <v>349</v>
      </c>
      <c r="AC505" s="2">
        <v>372</v>
      </c>
      <c r="AD505" s="2">
        <v>353</v>
      </c>
      <c r="AE505" s="2">
        <v>332</v>
      </c>
      <c r="AF505" s="2">
        <v>322</v>
      </c>
      <c r="AG505" s="2">
        <v>434</v>
      </c>
      <c r="AH505" s="2">
        <v>405</v>
      </c>
      <c r="AI505" s="2">
        <v>587</v>
      </c>
      <c r="AJ505" s="2">
        <v>870</v>
      </c>
      <c r="AK505" s="2">
        <v>676</v>
      </c>
      <c r="AL505" s="2">
        <v>657</v>
      </c>
      <c r="AM505" s="2">
        <v>751</v>
      </c>
      <c r="AN505" s="2">
        <v>1047</v>
      </c>
      <c r="AO505" s="2">
        <v>982</v>
      </c>
      <c r="AP505" s="2">
        <v>850</v>
      </c>
      <c r="AQ505" s="2">
        <v>901</v>
      </c>
    </row>
    <row r="506" spans="1:43">
      <c r="A506" s="56" t="s">
        <v>1473</v>
      </c>
      <c r="B506" s="56" t="s">
        <v>253</v>
      </c>
      <c r="C506" s="56" t="s">
        <v>732</v>
      </c>
      <c r="D506" s="2">
        <v>0</v>
      </c>
      <c r="E506" s="2">
        <v>6</v>
      </c>
      <c r="F506" s="2">
        <v>3</v>
      </c>
      <c r="G506" s="2">
        <v>3</v>
      </c>
      <c r="H506" s="2">
        <v>6</v>
      </c>
      <c r="I506" s="2">
        <v>4</v>
      </c>
      <c r="J506" s="2">
        <v>6</v>
      </c>
      <c r="K506" s="2">
        <v>6</v>
      </c>
      <c r="L506" s="2">
        <v>3</v>
      </c>
      <c r="M506" s="2">
        <v>9</v>
      </c>
      <c r="N506" s="2">
        <v>3</v>
      </c>
      <c r="O506" s="2">
        <v>9</v>
      </c>
      <c r="P506" s="2">
        <v>4</v>
      </c>
      <c r="Q506" s="2">
        <v>8</v>
      </c>
      <c r="R506" s="2">
        <v>12</v>
      </c>
      <c r="S506" s="2">
        <v>12</v>
      </c>
      <c r="T506" s="2">
        <v>18</v>
      </c>
      <c r="X506" s="56" t="s">
        <v>1473</v>
      </c>
      <c r="Y506" s="56" t="s">
        <v>253</v>
      </c>
      <c r="Z506" s="56" t="s">
        <v>732</v>
      </c>
      <c r="AA506" s="2">
        <v>680</v>
      </c>
      <c r="AB506" s="2">
        <v>747</v>
      </c>
      <c r="AC506" s="2">
        <v>740</v>
      </c>
      <c r="AD506" s="2">
        <v>678</v>
      </c>
      <c r="AE506" s="2">
        <v>718</v>
      </c>
      <c r="AF506" s="2">
        <v>715</v>
      </c>
      <c r="AG506" s="2">
        <v>687</v>
      </c>
      <c r="AH506" s="2">
        <v>664</v>
      </c>
      <c r="AI506" s="2">
        <v>657</v>
      </c>
      <c r="AJ506" s="2">
        <v>742</v>
      </c>
      <c r="AK506" s="2">
        <v>793</v>
      </c>
      <c r="AL506" s="2">
        <v>819</v>
      </c>
      <c r="AM506" s="2">
        <v>923</v>
      </c>
      <c r="AN506" s="2">
        <v>1071</v>
      </c>
      <c r="AO506" s="2">
        <v>1164</v>
      </c>
      <c r="AP506" s="2">
        <v>1327</v>
      </c>
      <c r="AQ506" s="2">
        <v>1221</v>
      </c>
    </row>
    <row r="507" spans="1:43">
      <c r="A507" s="56" t="s">
        <v>1474</v>
      </c>
      <c r="B507" s="56" t="s">
        <v>358</v>
      </c>
      <c r="C507" s="56" t="s">
        <v>732</v>
      </c>
      <c r="D507" s="2">
        <v>0</v>
      </c>
      <c r="E507" s="2">
        <v>0</v>
      </c>
      <c r="F507" s="2">
        <v>0</v>
      </c>
      <c r="G507" s="2">
        <v>0</v>
      </c>
      <c r="H507" s="2">
        <v>0</v>
      </c>
      <c r="I507" s="2">
        <v>0</v>
      </c>
      <c r="J507" s="2">
        <v>0</v>
      </c>
      <c r="K507" s="2">
        <v>0</v>
      </c>
      <c r="L507" s="2">
        <v>0</v>
      </c>
      <c r="M507" s="2">
        <v>0</v>
      </c>
      <c r="N507" s="2">
        <v>0</v>
      </c>
      <c r="O507" s="2">
        <v>0</v>
      </c>
      <c r="P507" s="2">
        <v>0</v>
      </c>
      <c r="Q507" s="2">
        <v>0</v>
      </c>
      <c r="R507" s="2">
        <v>3</v>
      </c>
      <c r="S507" s="2">
        <v>0</v>
      </c>
      <c r="T507" s="2">
        <v>0</v>
      </c>
      <c r="X507" s="56" t="s">
        <v>1474</v>
      </c>
      <c r="Y507" s="56" t="s">
        <v>358</v>
      </c>
      <c r="Z507" s="56" t="s">
        <v>732</v>
      </c>
      <c r="AA507" s="2">
        <v>50</v>
      </c>
      <c r="AB507" s="2">
        <v>66</v>
      </c>
      <c r="AC507" s="2">
        <v>63</v>
      </c>
      <c r="AD507" s="2">
        <v>68</v>
      </c>
      <c r="AE507" s="2">
        <v>112</v>
      </c>
      <c r="AF507" s="2">
        <v>127</v>
      </c>
      <c r="AG507" s="2">
        <v>149</v>
      </c>
      <c r="AH507" s="2">
        <v>178</v>
      </c>
      <c r="AI507" s="2">
        <v>201</v>
      </c>
      <c r="AJ507" s="2">
        <v>226</v>
      </c>
      <c r="AK507" s="2">
        <v>231</v>
      </c>
      <c r="AL507" s="2">
        <v>254</v>
      </c>
      <c r="AM507" s="2">
        <v>276</v>
      </c>
      <c r="AN507" s="2">
        <v>337</v>
      </c>
      <c r="AO507" s="2">
        <v>287</v>
      </c>
      <c r="AP507" s="2">
        <v>291</v>
      </c>
      <c r="AQ507" s="2">
        <v>309</v>
      </c>
    </row>
    <row r="508" spans="1:43">
      <c r="A508" s="56" t="s">
        <v>1475</v>
      </c>
      <c r="B508" s="56" t="s">
        <v>309</v>
      </c>
      <c r="C508" s="56" t="s">
        <v>732</v>
      </c>
      <c r="D508" s="2">
        <v>10</v>
      </c>
      <c r="E508" s="2">
        <v>9</v>
      </c>
      <c r="F508" s="2">
        <v>5</v>
      </c>
      <c r="G508" s="2">
        <v>4</v>
      </c>
      <c r="H508" s="2">
        <v>7</v>
      </c>
      <c r="I508" s="2">
        <v>6</v>
      </c>
      <c r="J508" s="2">
        <v>6</v>
      </c>
      <c r="K508" s="2">
        <v>6</v>
      </c>
      <c r="L508" s="2">
        <v>3</v>
      </c>
      <c r="M508" s="2">
        <v>6</v>
      </c>
      <c r="N508" s="2">
        <v>9</v>
      </c>
      <c r="O508" s="2">
        <v>6</v>
      </c>
      <c r="P508" s="2">
        <v>4</v>
      </c>
      <c r="Q508" s="2">
        <v>5</v>
      </c>
      <c r="R508" s="2">
        <v>5</v>
      </c>
      <c r="S508" s="2">
        <v>8</v>
      </c>
      <c r="T508" s="2">
        <v>5</v>
      </c>
      <c r="X508" s="56" t="s">
        <v>1475</v>
      </c>
      <c r="Y508" s="56" t="s">
        <v>309</v>
      </c>
      <c r="Z508" s="56" t="s">
        <v>732</v>
      </c>
      <c r="AA508" s="2">
        <v>169</v>
      </c>
      <c r="AB508" s="2">
        <v>121</v>
      </c>
      <c r="AC508" s="2">
        <v>97</v>
      </c>
      <c r="AD508" s="2">
        <v>133</v>
      </c>
      <c r="AE508" s="2">
        <v>150</v>
      </c>
      <c r="AF508" s="2">
        <v>126</v>
      </c>
      <c r="AG508" s="2">
        <v>132</v>
      </c>
      <c r="AH508" s="2">
        <v>148</v>
      </c>
      <c r="AI508" s="2">
        <v>143</v>
      </c>
      <c r="AJ508" s="2">
        <v>141</v>
      </c>
      <c r="AK508" s="2">
        <v>142</v>
      </c>
      <c r="AL508" s="2">
        <v>120</v>
      </c>
      <c r="AM508" s="2">
        <v>129</v>
      </c>
      <c r="AN508" s="2">
        <v>159</v>
      </c>
      <c r="AO508" s="2">
        <v>124</v>
      </c>
      <c r="AP508" s="2">
        <v>161</v>
      </c>
      <c r="AQ508" s="2">
        <v>149</v>
      </c>
    </row>
    <row r="509" spans="1:43">
      <c r="A509" s="56" t="s">
        <v>1476</v>
      </c>
      <c r="B509" s="56" t="s">
        <v>573</v>
      </c>
      <c r="C509" s="56" t="s">
        <v>732</v>
      </c>
      <c r="D509" s="2">
        <v>3</v>
      </c>
      <c r="E509" s="2">
        <v>0</v>
      </c>
      <c r="F509" s="2">
        <v>0</v>
      </c>
      <c r="G509" s="2">
        <v>3</v>
      </c>
      <c r="H509" s="2">
        <v>3</v>
      </c>
      <c r="I509" s="2">
        <v>3</v>
      </c>
      <c r="J509" s="2">
        <v>0</v>
      </c>
      <c r="K509" s="2">
        <v>3</v>
      </c>
      <c r="L509" s="2">
        <v>3</v>
      </c>
      <c r="M509" s="2">
        <v>0</v>
      </c>
      <c r="N509" s="2">
        <v>0</v>
      </c>
      <c r="O509" s="2">
        <v>3</v>
      </c>
      <c r="P509" s="2">
        <v>3</v>
      </c>
      <c r="Q509" s="2">
        <v>0</v>
      </c>
      <c r="R509" s="2">
        <v>0</v>
      </c>
      <c r="S509" s="2">
        <v>3</v>
      </c>
      <c r="T509" s="2">
        <v>3</v>
      </c>
      <c r="X509" s="56" t="s">
        <v>1476</v>
      </c>
      <c r="Y509" s="56" t="s">
        <v>573</v>
      </c>
      <c r="Z509" s="56" t="s">
        <v>732</v>
      </c>
      <c r="AA509" s="2">
        <v>288</v>
      </c>
      <c r="AB509" s="2">
        <v>228</v>
      </c>
      <c r="AC509" s="2">
        <v>203</v>
      </c>
      <c r="AD509" s="2">
        <v>152</v>
      </c>
      <c r="AE509" s="2">
        <v>142</v>
      </c>
      <c r="AF509" s="2">
        <v>109</v>
      </c>
      <c r="AG509" s="2">
        <v>107</v>
      </c>
      <c r="AH509" s="2">
        <v>98</v>
      </c>
      <c r="AI509" s="2">
        <v>85</v>
      </c>
      <c r="AJ509" s="2">
        <v>71</v>
      </c>
      <c r="AK509" s="2">
        <v>68</v>
      </c>
      <c r="AL509" s="2">
        <v>62</v>
      </c>
      <c r="AM509" s="2">
        <v>67</v>
      </c>
      <c r="AN509" s="2">
        <v>83</v>
      </c>
      <c r="AO509" s="2">
        <v>67</v>
      </c>
      <c r="AP509" s="2">
        <v>47</v>
      </c>
      <c r="AQ509" s="2">
        <v>36</v>
      </c>
    </row>
    <row r="510" spans="1:43">
      <c r="A510" s="56" t="s">
        <v>1477</v>
      </c>
      <c r="B510" s="56" t="s">
        <v>656</v>
      </c>
      <c r="C510" s="56" t="s">
        <v>732</v>
      </c>
      <c r="D510" s="2">
        <v>3</v>
      </c>
      <c r="E510" s="2">
        <v>3</v>
      </c>
      <c r="F510" s="2">
        <v>3</v>
      </c>
      <c r="G510" s="2">
        <v>0</v>
      </c>
      <c r="H510" s="2">
        <v>0</v>
      </c>
      <c r="I510" s="2">
        <v>0</v>
      </c>
      <c r="J510" s="2">
        <v>0</v>
      </c>
      <c r="K510" s="2">
        <v>0</v>
      </c>
      <c r="L510" s="2">
        <v>3</v>
      </c>
      <c r="M510" s="2">
        <v>3</v>
      </c>
      <c r="N510" s="2">
        <v>0</v>
      </c>
      <c r="O510" s="2">
        <v>0</v>
      </c>
      <c r="P510" s="2">
        <v>0</v>
      </c>
      <c r="Q510" s="2">
        <v>3</v>
      </c>
      <c r="R510" s="2">
        <v>0</v>
      </c>
      <c r="S510" s="2">
        <v>3</v>
      </c>
      <c r="T510" s="2">
        <v>0</v>
      </c>
      <c r="X510" s="56" t="s">
        <v>1477</v>
      </c>
      <c r="Y510" s="56" t="s">
        <v>656</v>
      </c>
      <c r="Z510" s="56" t="s">
        <v>732</v>
      </c>
      <c r="AA510" s="2">
        <v>86</v>
      </c>
      <c r="AB510" s="2">
        <v>109</v>
      </c>
      <c r="AC510" s="2">
        <v>202</v>
      </c>
      <c r="AD510" s="2">
        <v>95</v>
      </c>
      <c r="AE510" s="2">
        <v>70</v>
      </c>
      <c r="AF510" s="2">
        <v>70</v>
      </c>
      <c r="AG510" s="2">
        <v>69</v>
      </c>
      <c r="AH510" s="2">
        <v>67</v>
      </c>
      <c r="AI510" s="2">
        <v>55</v>
      </c>
      <c r="AJ510" s="2">
        <v>73</v>
      </c>
      <c r="AK510" s="2">
        <v>60</v>
      </c>
      <c r="AL510" s="2">
        <v>67</v>
      </c>
      <c r="AM510" s="2">
        <v>74</v>
      </c>
      <c r="AN510" s="2">
        <v>94</v>
      </c>
      <c r="AO510" s="2">
        <v>73</v>
      </c>
      <c r="AP510" s="2">
        <v>81</v>
      </c>
      <c r="AQ510" s="2">
        <v>78</v>
      </c>
    </row>
    <row r="511" spans="1:43">
      <c r="A511" s="56" t="s">
        <v>1478</v>
      </c>
      <c r="B511" s="56" t="s">
        <v>499</v>
      </c>
      <c r="C511" s="56" t="s">
        <v>732</v>
      </c>
      <c r="D511" s="2">
        <v>0</v>
      </c>
      <c r="E511" s="2">
        <v>0</v>
      </c>
      <c r="F511" s="2">
        <v>0</v>
      </c>
      <c r="G511" s="2">
        <v>0</v>
      </c>
      <c r="H511" s="2">
        <v>0</v>
      </c>
      <c r="I511" s="2">
        <v>0</v>
      </c>
      <c r="J511" s="2">
        <v>0</v>
      </c>
      <c r="K511" s="2">
        <v>0</v>
      </c>
      <c r="L511" s="2">
        <v>0</v>
      </c>
      <c r="M511" s="2">
        <v>4</v>
      </c>
      <c r="N511" s="2">
        <v>4</v>
      </c>
      <c r="O511" s="2">
        <v>4</v>
      </c>
      <c r="P511" s="2">
        <v>4</v>
      </c>
      <c r="Q511" s="2">
        <v>6</v>
      </c>
      <c r="R511" s="2">
        <v>0</v>
      </c>
      <c r="S511" s="2">
        <v>0</v>
      </c>
      <c r="T511" s="2">
        <v>3</v>
      </c>
      <c r="X511" s="56" t="s">
        <v>1478</v>
      </c>
      <c r="Y511" s="56" t="s">
        <v>499</v>
      </c>
      <c r="Z511" s="56" t="s">
        <v>732</v>
      </c>
      <c r="AA511" s="2">
        <v>201</v>
      </c>
      <c r="AB511" s="2">
        <v>241</v>
      </c>
      <c r="AC511" s="2">
        <v>272</v>
      </c>
      <c r="AD511" s="2">
        <v>238</v>
      </c>
      <c r="AE511" s="2">
        <v>228</v>
      </c>
      <c r="AF511" s="2">
        <v>241</v>
      </c>
      <c r="AG511" s="2">
        <v>211</v>
      </c>
      <c r="AH511" s="2">
        <v>172</v>
      </c>
      <c r="AI511" s="2">
        <v>183</v>
      </c>
      <c r="AJ511" s="2">
        <v>227</v>
      </c>
      <c r="AK511" s="2">
        <v>211</v>
      </c>
      <c r="AL511" s="2">
        <v>192</v>
      </c>
      <c r="AM511" s="2">
        <v>183</v>
      </c>
      <c r="AN511" s="2">
        <v>179</v>
      </c>
      <c r="AO511" s="2">
        <v>153</v>
      </c>
      <c r="AP511" s="2">
        <v>158</v>
      </c>
      <c r="AQ511" s="2">
        <v>204</v>
      </c>
    </row>
    <row r="512" spans="1:43">
      <c r="A512" s="56" t="s">
        <v>1479</v>
      </c>
      <c r="B512" s="56" t="s">
        <v>103</v>
      </c>
      <c r="C512" s="56" t="s">
        <v>732</v>
      </c>
      <c r="D512" s="2">
        <v>12</v>
      </c>
      <c r="E512" s="2">
        <v>15</v>
      </c>
      <c r="F512" s="2">
        <v>14</v>
      </c>
      <c r="G512" s="2">
        <v>22</v>
      </c>
      <c r="H512" s="2">
        <v>17</v>
      </c>
      <c r="I512" s="2">
        <v>24</v>
      </c>
      <c r="J512" s="2">
        <v>29</v>
      </c>
      <c r="K512" s="2">
        <v>38</v>
      </c>
      <c r="L512" s="2">
        <v>33</v>
      </c>
      <c r="M512" s="2">
        <v>29</v>
      </c>
      <c r="N512" s="2">
        <v>50</v>
      </c>
      <c r="O512" s="2">
        <v>31</v>
      </c>
      <c r="P512" s="2">
        <v>28</v>
      </c>
      <c r="Q512" s="2">
        <v>46</v>
      </c>
      <c r="R512" s="2">
        <v>41</v>
      </c>
      <c r="S512" s="2">
        <v>36</v>
      </c>
      <c r="T512" s="2">
        <v>27</v>
      </c>
      <c r="X512" s="56" t="s">
        <v>1479</v>
      </c>
      <c r="Y512" s="56" t="s">
        <v>103</v>
      </c>
      <c r="Z512" s="56" t="s">
        <v>732</v>
      </c>
      <c r="AA512" s="2">
        <v>644</v>
      </c>
      <c r="AB512" s="2">
        <v>697</v>
      </c>
      <c r="AC512" s="2">
        <v>679</v>
      </c>
      <c r="AD512" s="2">
        <v>804</v>
      </c>
      <c r="AE512" s="2">
        <v>1039</v>
      </c>
      <c r="AF512" s="2">
        <v>1102</v>
      </c>
      <c r="AG512" s="2">
        <v>1262</v>
      </c>
      <c r="AH512" s="2">
        <v>1361</v>
      </c>
      <c r="AI512" s="2">
        <v>1426</v>
      </c>
      <c r="AJ512" s="2">
        <v>1759</v>
      </c>
      <c r="AK512" s="2">
        <v>1869</v>
      </c>
      <c r="AL512" s="2">
        <v>1994</v>
      </c>
      <c r="AM512" s="2">
        <v>2371</v>
      </c>
      <c r="AN512" s="2">
        <v>2792</v>
      </c>
      <c r="AO512" s="2">
        <v>2966</v>
      </c>
      <c r="AP512" s="2">
        <v>3127</v>
      </c>
      <c r="AQ512" s="2">
        <v>2935</v>
      </c>
    </row>
    <row r="513" spans="1:43">
      <c r="A513" s="56" t="s">
        <v>1480</v>
      </c>
      <c r="B513" s="56" t="s">
        <v>387</v>
      </c>
      <c r="C513" s="56" t="s">
        <v>732</v>
      </c>
      <c r="D513" s="2">
        <v>36</v>
      </c>
      <c r="E513" s="2">
        <v>55</v>
      </c>
      <c r="F513" s="2">
        <v>37</v>
      </c>
      <c r="G513" s="2">
        <v>25</v>
      </c>
      <c r="H513" s="2">
        <v>37</v>
      </c>
      <c r="I513" s="2">
        <v>51</v>
      </c>
      <c r="J513" s="2">
        <v>48</v>
      </c>
      <c r="K513" s="2">
        <v>52</v>
      </c>
      <c r="L513" s="2">
        <v>36</v>
      </c>
      <c r="M513" s="2">
        <v>38</v>
      </c>
      <c r="N513" s="2">
        <v>38</v>
      </c>
      <c r="O513" s="2">
        <v>33</v>
      </c>
      <c r="P513" s="2">
        <v>33</v>
      </c>
      <c r="Q513" s="2">
        <v>38</v>
      </c>
      <c r="R513" s="2">
        <v>33</v>
      </c>
      <c r="S513" s="2">
        <v>48</v>
      </c>
      <c r="T513" s="2">
        <v>32</v>
      </c>
      <c r="X513" s="56" t="s">
        <v>1480</v>
      </c>
      <c r="Y513" s="56" t="s">
        <v>387</v>
      </c>
      <c r="Z513" s="56" t="s">
        <v>732</v>
      </c>
      <c r="AA513" s="2">
        <v>1591</v>
      </c>
      <c r="AB513" s="2">
        <v>1513</v>
      </c>
      <c r="AC513" s="2">
        <v>1381</v>
      </c>
      <c r="AD513" s="2">
        <v>1430</v>
      </c>
      <c r="AE513" s="2">
        <v>1620</v>
      </c>
      <c r="AF513" s="2">
        <v>1734</v>
      </c>
      <c r="AG513" s="2">
        <v>1737</v>
      </c>
      <c r="AH513" s="2">
        <v>1757</v>
      </c>
      <c r="AI513" s="2">
        <v>1797</v>
      </c>
      <c r="AJ513" s="2">
        <v>1847</v>
      </c>
      <c r="AK513" s="2">
        <v>1700</v>
      </c>
      <c r="AL513" s="2">
        <v>1713</v>
      </c>
      <c r="AM513" s="2">
        <v>1766</v>
      </c>
      <c r="AN513" s="2">
        <v>1766</v>
      </c>
      <c r="AO513" s="2">
        <v>1773</v>
      </c>
      <c r="AP513" s="2">
        <v>1838</v>
      </c>
      <c r="AQ513" s="2">
        <v>1769</v>
      </c>
    </row>
    <row r="514" spans="1:43">
      <c r="A514" s="56" t="s">
        <v>1481</v>
      </c>
      <c r="B514" s="56" t="s">
        <v>122</v>
      </c>
      <c r="C514" s="56" t="s">
        <v>732</v>
      </c>
      <c r="D514" s="2">
        <v>85</v>
      </c>
      <c r="E514" s="2">
        <v>88</v>
      </c>
      <c r="F514" s="2">
        <v>103</v>
      </c>
      <c r="G514" s="2">
        <v>99</v>
      </c>
      <c r="H514" s="2">
        <v>103</v>
      </c>
      <c r="I514" s="2">
        <v>103</v>
      </c>
      <c r="J514" s="2">
        <v>96</v>
      </c>
      <c r="K514" s="2">
        <v>94</v>
      </c>
      <c r="L514" s="2">
        <v>94</v>
      </c>
      <c r="M514" s="2">
        <v>94</v>
      </c>
      <c r="N514" s="2">
        <v>95</v>
      </c>
      <c r="O514" s="2">
        <v>92</v>
      </c>
      <c r="P514" s="2">
        <v>94</v>
      </c>
      <c r="Q514" s="2">
        <v>99</v>
      </c>
      <c r="R514" s="2">
        <v>99</v>
      </c>
      <c r="S514" s="2">
        <v>98</v>
      </c>
      <c r="T514" s="2">
        <v>94</v>
      </c>
      <c r="X514" s="56" t="s">
        <v>1481</v>
      </c>
      <c r="Y514" s="56" t="s">
        <v>122</v>
      </c>
      <c r="Z514" s="56" t="s">
        <v>732</v>
      </c>
      <c r="AA514" s="2">
        <v>3237</v>
      </c>
      <c r="AB514" s="2">
        <v>3391</v>
      </c>
      <c r="AC514" s="2">
        <v>3608</v>
      </c>
      <c r="AD514" s="2">
        <v>3568</v>
      </c>
      <c r="AE514" s="2">
        <v>3684</v>
      </c>
      <c r="AF514" s="2">
        <v>3831</v>
      </c>
      <c r="AG514" s="2">
        <v>3846</v>
      </c>
      <c r="AH514" s="2">
        <v>3964</v>
      </c>
      <c r="AI514" s="2">
        <v>3638</v>
      </c>
      <c r="AJ514" s="2">
        <v>3423</v>
      </c>
      <c r="AK514" s="2">
        <v>3509</v>
      </c>
      <c r="AL514" s="2">
        <v>3623</v>
      </c>
      <c r="AM514" s="2">
        <v>3644</v>
      </c>
      <c r="AN514" s="2">
        <v>3669</v>
      </c>
      <c r="AO514" s="2">
        <v>3688</v>
      </c>
      <c r="AP514" s="2">
        <v>3703</v>
      </c>
      <c r="AQ514" s="2">
        <v>3707</v>
      </c>
    </row>
    <row r="515" spans="1:43">
      <c r="A515" s="56" t="s">
        <v>1482</v>
      </c>
      <c r="B515" s="56" t="s">
        <v>687</v>
      </c>
      <c r="C515" s="56" t="s">
        <v>732</v>
      </c>
      <c r="D515" s="2">
        <v>3</v>
      </c>
      <c r="E515" s="2">
        <v>8</v>
      </c>
      <c r="F515" s="2">
        <v>14</v>
      </c>
      <c r="G515" s="2">
        <v>12</v>
      </c>
      <c r="H515" s="2">
        <v>12</v>
      </c>
      <c r="I515" s="2">
        <v>12</v>
      </c>
      <c r="J515" s="2">
        <v>15</v>
      </c>
      <c r="K515" s="2">
        <v>18</v>
      </c>
      <c r="L515" s="2">
        <v>26</v>
      </c>
      <c r="M515" s="2">
        <v>31</v>
      </c>
      <c r="N515" s="2">
        <v>45</v>
      </c>
      <c r="O515" s="2">
        <v>49</v>
      </c>
      <c r="P515" s="2">
        <v>53</v>
      </c>
      <c r="Q515" s="2">
        <v>58</v>
      </c>
      <c r="R515" s="2">
        <v>75</v>
      </c>
      <c r="S515" s="2">
        <v>67</v>
      </c>
      <c r="T515" s="2">
        <v>77</v>
      </c>
      <c r="X515" s="56" t="s">
        <v>1482</v>
      </c>
      <c r="Y515" s="56" t="s">
        <v>687</v>
      </c>
      <c r="Z515" s="56" t="s">
        <v>732</v>
      </c>
      <c r="AA515" s="2">
        <v>883</v>
      </c>
      <c r="AB515" s="2">
        <v>844</v>
      </c>
      <c r="AC515" s="2">
        <v>846</v>
      </c>
      <c r="AD515" s="2">
        <v>828</v>
      </c>
      <c r="AE515" s="2">
        <v>677</v>
      </c>
      <c r="AF515" s="2">
        <v>410</v>
      </c>
      <c r="AG515" s="2">
        <v>377</v>
      </c>
      <c r="AH515" s="2">
        <v>317</v>
      </c>
      <c r="AI515" s="2">
        <v>333</v>
      </c>
      <c r="AJ515" s="2">
        <v>355</v>
      </c>
      <c r="AK515" s="2">
        <v>342</v>
      </c>
      <c r="AL515" s="2">
        <v>326</v>
      </c>
      <c r="AM515" s="2">
        <v>323</v>
      </c>
      <c r="AN515" s="2">
        <v>340</v>
      </c>
      <c r="AO515" s="2">
        <v>443</v>
      </c>
      <c r="AP515" s="2">
        <v>284</v>
      </c>
      <c r="AQ515" s="2">
        <v>426</v>
      </c>
    </row>
    <row r="516" spans="1:43">
      <c r="A516" s="56" t="s">
        <v>1483</v>
      </c>
      <c r="B516" s="56" t="s">
        <v>55</v>
      </c>
      <c r="C516" s="56" t="s">
        <v>732</v>
      </c>
      <c r="D516" s="2">
        <v>175</v>
      </c>
      <c r="E516" s="2">
        <v>179</v>
      </c>
      <c r="F516" s="2">
        <v>187</v>
      </c>
      <c r="G516" s="2">
        <v>168</v>
      </c>
      <c r="H516" s="2">
        <v>165</v>
      </c>
      <c r="I516" s="2">
        <v>156</v>
      </c>
      <c r="J516" s="2">
        <v>176</v>
      </c>
      <c r="K516" s="2">
        <v>206</v>
      </c>
      <c r="L516" s="2">
        <v>218</v>
      </c>
      <c r="M516" s="2">
        <v>224</v>
      </c>
      <c r="N516" s="2">
        <v>238</v>
      </c>
      <c r="O516" s="2">
        <v>224</v>
      </c>
      <c r="P516" s="2">
        <v>222</v>
      </c>
      <c r="Q516" s="2">
        <v>233</v>
      </c>
      <c r="R516" s="2">
        <v>223</v>
      </c>
      <c r="S516" s="2">
        <v>247</v>
      </c>
      <c r="T516" s="2">
        <v>238</v>
      </c>
      <c r="X516" s="56" t="s">
        <v>1483</v>
      </c>
      <c r="Y516" s="56" t="s">
        <v>55</v>
      </c>
      <c r="Z516" s="56" t="s">
        <v>732</v>
      </c>
      <c r="AA516" s="2">
        <v>7384</v>
      </c>
      <c r="AB516" s="2">
        <v>7471</v>
      </c>
      <c r="AC516" s="2">
        <v>7698</v>
      </c>
      <c r="AD516" s="2">
        <v>7839</v>
      </c>
      <c r="AE516" s="2">
        <v>8079</v>
      </c>
      <c r="AF516" s="2">
        <v>8301</v>
      </c>
      <c r="AG516" s="2">
        <v>8388</v>
      </c>
      <c r="AH516" s="2">
        <v>8303</v>
      </c>
      <c r="AI516" s="2">
        <v>8474</v>
      </c>
      <c r="AJ516" s="2">
        <v>8986</v>
      </c>
      <c r="AK516" s="2">
        <v>9274</v>
      </c>
      <c r="AL516" s="2">
        <v>9416</v>
      </c>
      <c r="AM516" s="2">
        <v>9582</v>
      </c>
      <c r="AN516" s="2">
        <v>9371</v>
      </c>
      <c r="AO516" s="2">
        <v>9397</v>
      </c>
      <c r="AP516" s="2">
        <v>9735</v>
      </c>
      <c r="AQ516" s="2">
        <v>9565</v>
      </c>
    </row>
    <row r="517" spans="1:43">
      <c r="A517" s="56" t="s">
        <v>1484</v>
      </c>
      <c r="B517" s="56" t="s">
        <v>941</v>
      </c>
      <c r="C517" s="56" t="s">
        <v>732</v>
      </c>
      <c r="D517" s="2">
        <v>0</v>
      </c>
      <c r="E517" s="2">
        <v>0</v>
      </c>
      <c r="F517" s="2">
        <v>0</v>
      </c>
      <c r="G517" s="2">
        <v>0</v>
      </c>
      <c r="H517" s="2">
        <v>0</v>
      </c>
      <c r="I517" s="2">
        <v>0</v>
      </c>
      <c r="J517" s="2">
        <v>0</v>
      </c>
      <c r="K517" s="2">
        <v>0</v>
      </c>
      <c r="L517" s="2">
        <v>0</v>
      </c>
      <c r="M517" s="2">
        <v>0</v>
      </c>
      <c r="N517" s="2">
        <v>0</v>
      </c>
      <c r="O517" s="2">
        <v>0</v>
      </c>
      <c r="P517" s="2">
        <v>0</v>
      </c>
      <c r="Q517" s="2">
        <v>0</v>
      </c>
      <c r="R517" s="2">
        <v>0</v>
      </c>
      <c r="S517" s="2">
        <v>0</v>
      </c>
      <c r="T517" s="2">
        <v>0</v>
      </c>
      <c r="X517" s="56" t="s">
        <v>1484</v>
      </c>
      <c r="Y517" s="56" t="s">
        <v>941</v>
      </c>
      <c r="Z517" s="56" t="s">
        <v>732</v>
      </c>
      <c r="AA517" s="2">
        <v>1512</v>
      </c>
      <c r="AB517" s="2">
        <v>1567</v>
      </c>
      <c r="AC517" s="2">
        <v>1556</v>
      </c>
      <c r="AD517" s="2">
        <v>1651</v>
      </c>
      <c r="AE517" s="2">
        <v>1703</v>
      </c>
      <c r="AF517" s="2">
        <v>1720</v>
      </c>
      <c r="AG517" s="2">
        <v>1761</v>
      </c>
      <c r="AH517" s="2">
        <v>1737</v>
      </c>
      <c r="AI517" s="2">
        <v>1980</v>
      </c>
      <c r="AJ517" s="2">
        <v>2022</v>
      </c>
      <c r="AK517" s="2">
        <v>2061</v>
      </c>
      <c r="AL517" s="2">
        <v>2046</v>
      </c>
      <c r="AM517" s="2">
        <v>2122</v>
      </c>
      <c r="AN517" s="2">
        <v>2083</v>
      </c>
      <c r="AO517" s="2">
        <v>2127</v>
      </c>
      <c r="AP517" s="2">
        <v>2237</v>
      </c>
      <c r="AQ517" s="2">
        <v>2381</v>
      </c>
    </row>
    <row r="518" spans="1:43">
      <c r="A518" s="56" t="s">
        <v>1485</v>
      </c>
      <c r="B518" s="56" t="s">
        <v>472</v>
      </c>
      <c r="C518" s="56" t="s">
        <v>732</v>
      </c>
      <c r="D518" s="2">
        <v>415</v>
      </c>
      <c r="E518" s="2">
        <v>412</v>
      </c>
      <c r="F518" s="2">
        <v>406</v>
      </c>
      <c r="G518" s="2">
        <v>394</v>
      </c>
      <c r="H518" s="2">
        <v>362</v>
      </c>
      <c r="I518" s="2">
        <v>361</v>
      </c>
      <c r="J518" s="2">
        <v>362</v>
      </c>
      <c r="K518" s="2">
        <v>356</v>
      </c>
      <c r="L518" s="2">
        <v>336</v>
      </c>
      <c r="M518" s="2">
        <v>335</v>
      </c>
      <c r="N518" s="2">
        <v>335</v>
      </c>
      <c r="O518" s="2">
        <v>334</v>
      </c>
      <c r="P518" s="2">
        <v>308</v>
      </c>
      <c r="Q518" s="2">
        <v>282</v>
      </c>
      <c r="R518" s="2">
        <v>252</v>
      </c>
      <c r="S518" s="2">
        <v>263</v>
      </c>
      <c r="T518" s="2">
        <v>260</v>
      </c>
      <c r="X518" s="56" t="s">
        <v>1485</v>
      </c>
      <c r="Y518" s="56" t="s">
        <v>472</v>
      </c>
      <c r="Z518" s="56" t="s">
        <v>732</v>
      </c>
      <c r="AA518" s="2">
        <v>12339</v>
      </c>
      <c r="AB518" s="2">
        <v>12683</v>
      </c>
      <c r="AC518" s="2">
        <v>12684</v>
      </c>
      <c r="AD518" s="2">
        <v>12764</v>
      </c>
      <c r="AE518" s="2">
        <v>12342</v>
      </c>
      <c r="AF518" s="2">
        <v>12350</v>
      </c>
      <c r="AG518" s="2">
        <v>12361</v>
      </c>
      <c r="AH518" s="2">
        <v>12467</v>
      </c>
      <c r="AI518" s="2">
        <v>12246</v>
      </c>
      <c r="AJ518" s="2">
        <v>12243</v>
      </c>
      <c r="AK518" s="2">
        <v>12001</v>
      </c>
      <c r="AL518" s="2">
        <v>11731</v>
      </c>
      <c r="AM518" s="2">
        <v>10216</v>
      </c>
      <c r="AN518" s="2">
        <v>9774</v>
      </c>
      <c r="AO518" s="2">
        <v>10093</v>
      </c>
      <c r="AP518" s="2">
        <v>10460</v>
      </c>
      <c r="AQ518" s="2">
        <v>10749</v>
      </c>
    </row>
    <row r="519" spans="1:43">
      <c r="A519" s="56" t="s">
        <v>1486</v>
      </c>
      <c r="B519" s="56" t="s">
        <v>161</v>
      </c>
      <c r="C519" s="56" t="s">
        <v>732</v>
      </c>
      <c r="D519" s="2">
        <v>212</v>
      </c>
      <c r="E519" s="2">
        <v>340</v>
      </c>
      <c r="F519" s="2">
        <v>337</v>
      </c>
      <c r="G519" s="2">
        <v>347</v>
      </c>
      <c r="H519" s="2">
        <v>348</v>
      </c>
      <c r="I519" s="2">
        <v>316</v>
      </c>
      <c r="J519" s="2">
        <v>301</v>
      </c>
      <c r="K519" s="2">
        <v>262</v>
      </c>
      <c r="L519" s="2">
        <v>256</v>
      </c>
      <c r="M519" s="2">
        <v>242</v>
      </c>
      <c r="N519" s="2">
        <v>234</v>
      </c>
      <c r="O519" s="2">
        <v>236</v>
      </c>
      <c r="P519" s="2">
        <v>217</v>
      </c>
      <c r="Q519" s="2">
        <v>217</v>
      </c>
      <c r="R519" s="2">
        <v>212</v>
      </c>
      <c r="S519" s="2">
        <v>196</v>
      </c>
      <c r="T519" s="2">
        <v>174</v>
      </c>
      <c r="X519" s="56" t="s">
        <v>1486</v>
      </c>
      <c r="Y519" s="56" t="s">
        <v>161</v>
      </c>
      <c r="Z519" s="56" t="s">
        <v>732</v>
      </c>
      <c r="AA519" s="2">
        <v>5135</v>
      </c>
      <c r="AB519" s="2">
        <v>5038</v>
      </c>
      <c r="AC519" s="2">
        <v>4969</v>
      </c>
      <c r="AD519" s="2">
        <v>4776</v>
      </c>
      <c r="AE519" s="2">
        <v>4807</v>
      </c>
      <c r="AF519" s="2">
        <v>5002</v>
      </c>
      <c r="AG519" s="2">
        <v>4881</v>
      </c>
      <c r="AH519" s="2">
        <v>4768</v>
      </c>
      <c r="AI519" s="2">
        <v>4885</v>
      </c>
      <c r="AJ519" s="2">
        <v>4615</v>
      </c>
      <c r="AK519" s="2">
        <v>4717</v>
      </c>
      <c r="AL519" s="2">
        <v>5021</v>
      </c>
      <c r="AM519" s="2">
        <v>5164</v>
      </c>
      <c r="AN519" s="2">
        <v>5137</v>
      </c>
      <c r="AO519" s="2">
        <v>5202</v>
      </c>
      <c r="AP519" s="2">
        <v>5212</v>
      </c>
      <c r="AQ519" s="2">
        <v>5600</v>
      </c>
    </row>
    <row r="520" spans="1:43">
      <c r="A520" s="56" t="s">
        <v>1487</v>
      </c>
      <c r="B520" s="56" t="s">
        <v>352</v>
      </c>
      <c r="C520" s="56" t="s">
        <v>732</v>
      </c>
      <c r="D520" s="2">
        <v>27</v>
      </c>
      <c r="E520" s="2">
        <v>25</v>
      </c>
      <c r="F520" s="2">
        <v>30</v>
      </c>
      <c r="G520" s="2">
        <v>29</v>
      </c>
      <c r="H520" s="2">
        <v>28</v>
      </c>
      <c r="I520" s="2">
        <v>32</v>
      </c>
      <c r="J520" s="2">
        <v>43</v>
      </c>
      <c r="K520" s="2">
        <v>39</v>
      </c>
      <c r="L520" s="2">
        <v>37</v>
      </c>
      <c r="M520" s="2">
        <v>46</v>
      </c>
      <c r="N520" s="2">
        <v>41</v>
      </c>
      <c r="O520" s="2">
        <v>47</v>
      </c>
      <c r="P520" s="2">
        <v>36</v>
      </c>
      <c r="Q520" s="2">
        <v>43</v>
      </c>
      <c r="R520" s="2">
        <v>66</v>
      </c>
      <c r="S520" s="2">
        <v>63</v>
      </c>
      <c r="T520" s="2">
        <v>63</v>
      </c>
      <c r="X520" s="56" t="s">
        <v>1487</v>
      </c>
      <c r="Y520" s="56" t="s">
        <v>352</v>
      </c>
      <c r="Z520" s="56" t="s">
        <v>732</v>
      </c>
      <c r="AA520" s="2">
        <v>1792</v>
      </c>
      <c r="AB520" s="2">
        <v>1840</v>
      </c>
      <c r="AC520" s="2">
        <v>1910</v>
      </c>
      <c r="AD520" s="2">
        <v>2028</v>
      </c>
      <c r="AE520" s="2">
        <v>2111</v>
      </c>
      <c r="AF520" s="2">
        <v>2269</v>
      </c>
      <c r="AG520" s="2">
        <v>2579</v>
      </c>
      <c r="AH520" s="2">
        <v>2499</v>
      </c>
      <c r="AI520" s="2">
        <v>2549</v>
      </c>
      <c r="AJ520" s="2">
        <v>2600</v>
      </c>
      <c r="AK520" s="2">
        <v>2710</v>
      </c>
      <c r="AL520" s="2">
        <v>2830</v>
      </c>
      <c r="AM520" s="2">
        <v>2307</v>
      </c>
      <c r="AN520" s="2">
        <v>2394</v>
      </c>
      <c r="AO520" s="2">
        <v>2563</v>
      </c>
      <c r="AP520" s="2">
        <v>2715</v>
      </c>
      <c r="AQ520" s="2">
        <v>2845</v>
      </c>
    </row>
    <row r="521" spans="1:43">
      <c r="A521" s="56" t="s">
        <v>1488</v>
      </c>
      <c r="B521" s="56" t="s">
        <v>350</v>
      </c>
      <c r="C521" s="56" t="s">
        <v>732</v>
      </c>
      <c r="D521" s="2">
        <v>10</v>
      </c>
      <c r="E521" s="2">
        <v>7</v>
      </c>
      <c r="F521" s="2">
        <v>10</v>
      </c>
      <c r="G521" s="2">
        <v>10</v>
      </c>
      <c r="H521" s="2">
        <v>14</v>
      </c>
      <c r="I521" s="2">
        <v>14</v>
      </c>
      <c r="J521" s="2">
        <v>15</v>
      </c>
      <c r="K521" s="2">
        <v>13</v>
      </c>
      <c r="L521" s="2">
        <v>10</v>
      </c>
      <c r="M521" s="2">
        <v>14</v>
      </c>
      <c r="N521" s="2">
        <v>16</v>
      </c>
      <c r="O521" s="2">
        <v>15</v>
      </c>
      <c r="P521" s="2">
        <v>17</v>
      </c>
      <c r="Q521" s="2">
        <v>19</v>
      </c>
      <c r="R521" s="2">
        <v>24</v>
      </c>
      <c r="S521" s="2">
        <v>25</v>
      </c>
      <c r="T521" s="2">
        <v>20</v>
      </c>
      <c r="X521" s="56" t="s">
        <v>1488</v>
      </c>
      <c r="Y521" s="56" t="s">
        <v>350</v>
      </c>
      <c r="Z521" s="56" t="s">
        <v>732</v>
      </c>
      <c r="AA521" s="2">
        <v>109</v>
      </c>
      <c r="AB521" s="2">
        <v>112</v>
      </c>
      <c r="AC521" s="2">
        <v>119</v>
      </c>
      <c r="AD521" s="2">
        <v>283</v>
      </c>
      <c r="AE521" s="2">
        <v>177</v>
      </c>
      <c r="AF521" s="2">
        <v>134</v>
      </c>
      <c r="AG521" s="2">
        <v>128</v>
      </c>
      <c r="AH521" s="2">
        <v>94</v>
      </c>
      <c r="AI521" s="2">
        <v>129</v>
      </c>
      <c r="AJ521" s="2">
        <v>148</v>
      </c>
      <c r="AK521" s="2">
        <v>147</v>
      </c>
      <c r="AL521" s="2">
        <v>139</v>
      </c>
      <c r="AM521" s="2">
        <v>108</v>
      </c>
      <c r="AN521" s="2">
        <v>103</v>
      </c>
      <c r="AO521" s="2">
        <v>121</v>
      </c>
      <c r="AP521" s="2">
        <v>146</v>
      </c>
      <c r="AQ521" s="2">
        <v>154</v>
      </c>
    </row>
    <row r="522" spans="1:43">
      <c r="A522" s="56" t="s">
        <v>1489</v>
      </c>
      <c r="B522" s="56" t="s">
        <v>124</v>
      </c>
      <c r="C522" s="56" t="s">
        <v>732</v>
      </c>
      <c r="D522" s="2">
        <v>1184</v>
      </c>
      <c r="E522" s="2">
        <v>1139</v>
      </c>
      <c r="F522" s="2">
        <v>1158</v>
      </c>
      <c r="G522" s="2">
        <v>1112</v>
      </c>
      <c r="H522" s="2">
        <v>1128</v>
      </c>
      <c r="I522" s="2">
        <v>1162</v>
      </c>
      <c r="J522" s="2">
        <v>1160</v>
      </c>
      <c r="K522" s="2">
        <v>1076</v>
      </c>
      <c r="L522" s="2">
        <v>1040</v>
      </c>
      <c r="M522" s="2">
        <v>1053</v>
      </c>
      <c r="N522" s="2">
        <v>1114</v>
      </c>
      <c r="O522" s="2">
        <v>1069</v>
      </c>
      <c r="P522" s="2">
        <v>1095</v>
      </c>
      <c r="Q522" s="2">
        <v>1175</v>
      </c>
      <c r="R522" s="2">
        <v>1177</v>
      </c>
      <c r="S522" s="2">
        <v>1123</v>
      </c>
      <c r="T522" s="2">
        <v>1153</v>
      </c>
      <c r="X522" s="56" t="s">
        <v>1489</v>
      </c>
      <c r="Y522" s="56" t="s">
        <v>124</v>
      </c>
      <c r="Z522" s="56" t="s">
        <v>732</v>
      </c>
      <c r="AA522" s="2">
        <v>28822</v>
      </c>
      <c r="AB522" s="2">
        <v>27927</v>
      </c>
      <c r="AC522" s="2">
        <v>27398</v>
      </c>
      <c r="AD522" s="2">
        <v>27740</v>
      </c>
      <c r="AE522" s="2">
        <v>28040</v>
      </c>
      <c r="AF522" s="2">
        <v>28259</v>
      </c>
      <c r="AG522" s="2">
        <v>28581</v>
      </c>
      <c r="AH522" s="2">
        <v>27326</v>
      </c>
      <c r="AI522" s="2">
        <v>27398</v>
      </c>
      <c r="AJ522" s="2">
        <v>27531</v>
      </c>
      <c r="AK522" s="2">
        <v>27836</v>
      </c>
      <c r="AL522" s="2">
        <v>27729</v>
      </c>
      <c r="AM522" s="2">
        <v>27608</v>
      </c>
      <c r="AN522" s="2">
        <v>28292</v>
      </c>
      <c r="AO522" s="2">
        <v>28348</v>
      </c>
      <c r="AP522" s="2">
        <v>27873</v>
      </c>
      <c r="AQ522" s="2">
        <v>28807</v>
      </c>
    </row>
    <row r="523" spans="1:43">
      <c r="A523" s="56" t="s">
        <v>1490</v>
      </c>
      <c r="B523" s="56" t="s">
        <v>435</v>
      </c>
      <c r="C523" s="56" t="s">
        <v>732</v>
      </c>
      <c r="D523" s="2">
        <v>6</v>
      </c>
      <c r="E523" s="2">
        <v>6</v>
      </c>
      <c r="F523" s="2">
        <v>8</v>
      </c>
      <c r="G523" s="2">
        <v>5</v>
      </c>
      <c r="H523" s="2">
        <v>12</v>
      </c>
      <c r="I523" s="2">
        <v>14</v>
      </c>
      <c r="J523" s="2">
        <v>16</v>
      </c>
      <c r="K523" s="2">
        <v>10</v>
      </c>
      <c r="L523" s="2">
        <v>13</v>
      </c>
      <c r="M523" s="2">
        <v>14</v>
      </c>
      <c r="N523" s="2">
        <v>11</v>
      </c>
      <c r="O523" s="2">
        <v>15</v>
      </c>
      <c r="P523" s="2">
        <v>11</v>
      </c>
      <c r="Q523" s="2">
        <v>11</v>
      </c>
      <c r="R523" s="2">
        <v>11</v>
      </c>
      <c r="S523" s="2">
        <v>13</v>
      </c>
      <c r="T523" s="2">
        <v>12</v>
      </c>
      <c r="X523" s="56" t="s">
        <v>1490</v>
      </c>
      <c r="Y523" s="56" t="s">
        <v>435</v>
      </c>
      <c r="Z523" s="56" t="s">
        <v>732</v>
      </c>
      <c r="AA523" s="2">
        <v>480</v>
      </c>
      <c r="AB523" s="2">
        <v>413</v>
      </c>
      <c r="AC523" s="2">
        <v>363</v>
      </c>
      <c r="AD523" s="2">
        <v>389</v>
      </c>
      <c r="AE523" s="2">
        <v>444</v>
      </c>
      <c r="AF523" s="2">
        <v>460</v>
      </c>
      <c r="AG523" s="2">
        <v>491</v>
      </c>
      <c r="AH523" s="2">
        <v>449</v>
      </c>
      <c r="AI523" s="2">
        <v>468</v>
      </c>
      <c r="AJ523" s="2">
        <v>464</v>
      </c>
      <c r="AK523" s="2">
        <v>533</v>
      </c>
      <c r="AL523" s="2">
        <v>594</v>
      </c>
      <c r="AM523" s="2">
        <v>628</v>
      </c>
      <c r="AN523" s="2">
        <v>695</v>
      </c>
      <c r="AO523" s="2">
        <v>728</v>
      </c>
      <c r="AP523" s="2">
        <v>698</v>
      </c>
      <c r="AQ523" s="2">
        <v>647</v>
      </c>
    </row>
    <row r="524" spans="1:43">
      <c r="A524" s="56" t="s">
        <v>1491</v>
      </c>
      <c r="B524" s="56" t="s">
        <v>942</v>
      </c>
      <c r="C524" s="56" t="s">
        <v>732</v>
      </c>
      <c r="D524" s="2">
        <v>0</v>
      </c>
      <c r="E524" s="2">
        <v>0</v>
      </c>
      <c r="F524" s="2">
        <v>0</v>
      </c>
      <c r="G524" s="2">
        <v>0</v>
      </c>
      <c r="H524" s="2">
        <v>0</v>
      </c>
      <c r="I524" s="2">
        <v>0</v>
      </c>
      <c r="J524" s="2">
        <v>0</v>
      </c>
      <c r="K524" s="2">
        <v>0</v>
      </c>
      <c r="L524" s="2">
        <v>0</v>
      </c>
      <c r="M524" s="2">
        <v>0</v>
      </c>
      <c r="N524" s="2">
        <v>0</v>
      </c>
      <c r="O524" s="2">
        <v>0</v>
      </c>
      <c r="P524" s="2">
        <v>0</v>
      </c>
      <c r="Q524" s="2">
        <v>0</v>
      </c>
      <c r="R524" s="2">
        <v>0</v>
      </c>
      <c r="S524" s="2">
        <v>0</v>
      </c>
      <c r="T524" s="2">
        <v>0</v>
      </c>
      <c r="X524" s="56" t="s">
        <v>1491</v>
      </c>
      <c r="Y524" s="56" t="s">
        <v>942</v>
      </c>
      <c r="Z524" s="56" t="s">
        <v>732</v>
      </c>
      <c r="AA524" s="2">
        <v>197</v>
      </c>
      <c r="AB524" s="2">
        <v>200</v>
      </c>
      <c r="AC524" s="2">
        <v>204</v>
      </c>
      <c r="AD524" s="2">
        <v>202</v>
      </c>
      <c r="AE524" s="2">
        <v>211</v>
      </c>
      <c r="AF524" s="2">
        <v>214</v>
      </c>
      <c r="AG524" s="2">
        <v>239</v>
      </c>
      <c r="AH524" s="2">
        <v>240</v>
      </c>
      <c r="AI524" s="2">
        <v>230</v>
      </c>
      <c r="AJ524" s="2">
        <v>218</v>
      </c>
      <c r="AK524" s="2">
        <v>227</v>
      </c>
      <c r="AL524" s="2">
        <v>225</v>
      </c>
      <c r="AM524" s="2">
        <v>227</v>
      </c>
      <c r="AN524" s="2">
        <v>232</v>
      </c>
      <c r="AO524" s="2">
        <v>245</v>
      </c>
      <c r="AP524" s="2">
        <v>261</v>
      </c>
      <c r="AQ524" s="2">
        <v>275</v>
      </c>
    </row>
    <row r="525" spans="1:43">
      <c r="A525" s="56" t="s">
        <v>1492</v>
      </c>
      <c r="B525" s="56" t="s">
        <v>27</v>
      </c>
      <c r="C525" s="56" t="s">
        <v>734</v>
      </c>
      <c r="D525" s="2">
        <v>152</v>
      </c>
      <c r="E525" s="2">
        <v>98</v>
      </c>
      <c r="F525" s="2">
        <v>104</v>
      </c>
      <c r="G525" s="2">
        <v>88</v>
      </c>
      <c r="H525" s="2">
        <v>114</v>
      </c>
      <c r="I525" s="2">
        <v>116</v>
      </c>
      <c r="J525" s="2">
        <v>124</v>
      </c>
      <c r="K525" s="2">
        <v>117</v>
      </c>
      <c r="L525" s="2">
        <v>116</v>
      </c>
      <c r="M525" s="2">
        <v>109</v>
      </c>
      <c r="N525" s="2">
        <v>121</v>
      </c>
      <c r="O525" s="2">
        <v>117</v>
      </c>
      <c r="P525" s="2">
        <v>81</v>
      </c>
      <c r="Q525" s="2">
        <v>103</v>
      </c>
      <c r="R525" s="2">
        <v>115</v>
      </c>
      <c r="S525" s="2">
        <v>91</v>
      </c>
      <c r="T525" s="2">
        <v>89</v>
      </c>
      <c r="X525" s="56" t="s">
        <v>1492</v>
      </c>
      <c r="Y525" s="56" t="s">
        <v>27</v>
      </c>
      <c r="Z525" s="56" t="s">
        <v>734</v>
      </c>
      <c r="AA525" s="2">
        <v>2710</v>
      </c>
      <c r="AB525" s="2">
        <v>2431</v>
      </c>
      <c r="AC525" s="2">
        <v>2445</v>
      </c>
      <c r="AD525" s="2">
        <v>2147</v>
      </c>
      <c r="AE525" s="2">
        <v>2274</v>
      </c>
      <c r="AF525" s="2">
        <v>2262</v>
      </c>
      <c r="AG525" s="2">
        <v>2225</v>
      </c>
      <c r="AH525" s="2">
        <v>2022</v>
      </c>
      <c r="AI525" s="2">
        <v>2139</v>
      </c>
      <c r="AJ525" s="2">
        <v>2222</v>
      </c>
      <c r="AK525" s="2">
        <v>2258</v>
      </c>
      <c r="AL525" s="2">
        <v>2349</v>
      </c>
      <c r="AM525" s="2">
        <v>1649</v>
      </c>
      <c r="AN525" s="2">
        <v>1938</v>
      </c>
      <c r="AO525" s="2">
        <v>2174</v>
      </c>
      <c r="AP525" s="2">
        <v>2137</v>
      </c>
      <c r="AQ525" s="2">
        <v>2111</v>
      </c>
    </row>
    <row r="526" spans="1:43">
      <c r="A526" s="56" t="s">
        <v>1493</v>
      </c>
      <c r="B526" s="56" t="s">
        <v>33</v>
      </c>
      <c r="C526" s="56" t="s">
        <v>734</v>
      </c>
      <c r="D526" s="2">
        <v>43</v>
      </c>
      <c r="E526" s="2">
        <v>45</v>
      </c>
      <c r="F526" s="2">
        <v>49</v>
      </c>
      <c r="G526" s="2">
        <v>48</v>
      </c>
      <c r="H526" s="2">
        <v>55</v>
      </c>
      <c r="I526" s="2">
        <v>67</v>
      </c>
      <c r="J526" s="2">
        <v>65</v>
      </c>
      <c r="K526" s="2">
        <v>59</v>
      </c>
      <c r="L526" s="2">
        <v>64</v>
      </c>
      <c r="M526" s="2">
        <v>68</v>
      </c>
      <c r="N526" s="2">
        <v>66</v>
      </c>
      <c r="O526" s="2">
        <v>67</v>
      </c>
      <c r="P526" s="2">
        <v>61</v>
      </c>
      <c r="Q526" s="2">
        <v>63</v>
      </c>
      <c r="R526" s="2">
        <v>61</v>
      </c>
      <c r="S526" s="2">
        <v>71</v>
      </c>
      <c r="T526" s="2">
        <v>76</v>
      </c>
      <c r="X526" s="56" t="s">
        <v>1493</v>
      </c>
      <c r="Y526" s="56" t="s">
        <v>33</v>
      </c>
      <c r="Z526" s="56" t="s">
        <v>734</v>
      </c>
      <c r="AA526" s="2">
        <v>6468</v>
      </c>
      <c r="AB526" s="2">
        <v>6061</v>
      </c>
      <c r="AC526" s="2">
        <v>6217</v>
      </c>
      <c r="AD526" s="2">
        <v>6279</v>
      </c>
      <c r="AE526" s="2">
        <v>6315</v>
      </c>
      <c r="AF526" s="2">
        <v>6697</v>
      </c>
      <c r="AG526" s="2">
        <v>6514</v>
      </c>
      <c r="AH526" s="2">
        <v>5889</v>
      </c>
      <c r="AI526" s="2">
        <v>6301</v>
      </c>
      <c r="AJ526" s="2">
        <v>6144</v>
      </c>
      <c r="AK526" s="2">
        <v>6169</v>
      </c>
      <c r="AL526" s="2">
        <v>5973</v>
      </c>
      <c r="AM526" s="2">
        <v>5689</v>
      </c>
      <c r="AN526" s="2">
        <v>5628</v>
      </c>
      <c r="AO526" s="2">
        <v>5665</v>
      </c>
      <c r="AP526" s="2">
        <v>6253</v>
      </c>
      <c r="AQ526" s="2">
        <v>6441</v>
      </c>
    </row>
    <row r="527" spans="1:43">
      <c r="A527" s="56" t="s">
        <v>1494</v>
      </c>
      <c r="B527" s="56" t="s">
        <v>508</v>
      </c>
      <c r="C527" s="56" t="s">
        <v>734</v>
      </c>
      <c r="D527" s="2">
        <v>14</v>
      </c>
      <c r="E527" s="2">
        <v>17</v>
      </c>
      <c r="F527" s="2">
        <v>14</v>
      </c>
      <c r="G527" s="2">
        <v>17</v>
      </c>
      <c r="H527" s="2">
        <v>16</v>
      </c>
      <c r="I527" s="2">
        <v>15</v>
      </c>
      <c r="J527" s="2">
        <v>15</v>
      </c>
      <c r="K527" s="2">
        <v>10</v>
      </c>
      <c r="L527" s="2">
        <v>11</v>
      </c>
      <c r="M527" s="2">
        <v>13</v>
      </c>
      <c r="N527" s="2">
        <v>12</v>
      </c>
      <c r="O527" s="2">
        <v>12</v>
      </c>
      <c r="P527" s="2">
        <v>13</v>
      </c>
      <c r="Q527" s="2">
        <v>8</v>
      </c>
      <c r="R527" s="2">
        <v>12</v>
      </c>
      <c r="S527" s="2">
        <v>14</v>
      </c>
      <c r="T527" s="2">
        <v>10</v>
      </c>
      <c r="X527" s="56" t="s">
        <v>1494</v>
      </c>
      <c r="Y527" s="56" t="s">
        <v>508</v>
      </c>
      <c r="Z527" s="56" t="s">
        <v>734</v>
      </c>
      <c r="AA527" s="2">
        <v>436</v>
      </c>
      <c r="AB527" s="2">
        <v>545</v>
      </c>
      <c r="AC527" s="2">
        <v>568</v>
      </c>
      <c r="AD527" s="2">
        <v>541</v>
      </c>
      <c r="AE527" s="2">
        <v>446</v>
      </c>
      <c r="AF527" s="2">
        <v>476</v>
      </c>
      <c r="AG527" s="2">
        <v>461</v>
      </c>
      <c r="AH527" s="2">
        <v>334</v>
      </c>
      <c r="AI527" s="2">
        <v>360</v>
      </c>
      <c r="AJ527" s="2">
        <v>408</v>
      </c>
      <c r="AK527" s="2">
        <v>435</v>
      </c>
      <c r="AL527" s="2">
        <v>460</v>
      </c>
      <c r="AM527" s="2">
        <v>361</v>
      </c>
      <c r="AN527" s="2">
        <v>336</v>
      </c>
      <c r="AO527" s="2">
        <v>400</v>
      </c>
      <c r="AP527" s="2">
        <v>511</v>
      </c>
      <c r="AQ527" s="2">
        <v>498</v>
      </c>
    </row>
    <row r="528" spans="1:43">
      <c r="A528" s="56" t="s">
        <v>1495</v>
      </c>
      <c r="B528" s="56" t="s">
        <v>8</v>
      </c>
      <c r="C528" s="56" t="s">
        <v>734</v>
      </c>
      <c r="D528" s="2">
        <v>62</v>
      </c>
      <c r="E528" s="2">
        <v>46</v>
      </c>
      <c r="F528" s="2">
        <v>48</v>
      </c>
      <c r="G528" s="2">
        <v>33</v>
      </c>
      <c r="H528" s="2">
        <v>52</v>
      </c>
      <c r="I528" s="2">
        <v>46</v>
      </c>
      <c r="J528" s="2">
        <v>36</v>
      </c>
      <c r="K528" s="2">
        <v>34</v>
      </c>
      <c r="L528" s="2">
        <v>27</v>
      </c>
      <c r="M528" s="2">
        <v>28</v>
      </c>
      <c r="N528" s="2">
        <v>26</v>
      </c>
      <c r="O528" s="2">
        <v>22</v>
      </c>
      <c r="P528" s="2">
        <v>15</v>
      </c>
      <c r="Q528" s="2">
        <v>17</v>
      </c>
      <c r="R528" s="2">
        <v>20</v>
      </c>
      <c r="S528" s="2">
        <v>6</v>
      </c>
      <c r="T528" s="2">
        <v>6</v>
      </c>
      <c r="X528" s="56" t="s">
        <v>1495</v>
      </c>
      <c r="Y528" s="56" t="s">
        <v>8</v>
      </c>
      <c r="Z528" s="56" t="s">
        <v>734</v>
      </c>
      <c r="AA528" s="2">
        <v>5812</v>
      </c>
      <c r="AB528" s="2">
        <v>5384</v>
      </c>
      <c r="AC528" s="2">
        <v>5042</v>
      </c>
      <c r="AD528" s="2">
        <v>4765</v>
      </c>
      <c r="AE528" s="2">
        <v>5603</v>
      </c>
      <c r="AF528" s="2">
        <v>5088</v>
      </c>
      <c r="AG528" s="2">
        <v>4850</v>
      </c>
      <c r="AH528" s="2">
        <v>4377</v>
      </c>
      <c r="AI528" s="2">
        <v>4113</v>
      </c>
      <c r="AJ528" s="2">
        <v>3909</v>
      </c>
      <c r="AK528" s="2">
        <v>3892</v>
      </c>
      <c r="AL528" s="2">
        <v>3630</v>
      </c>
      <c r="AM528" s="2">
        <v>3696</v>
      </c>
      <c r="AN528" s="2">
        <v>2998</v>
      </c>
      <c r="AO528" s="2">
        <v>3126</v>
      </c>
      <c r="AP528" s="2">
        <v>2077</v>
      </c>
      <c r="AQ528" s="2">
        <v>2185</v>
      </c>
    </row>
    <row r="529" spans="1:43">
      <c r="A529" s="56" t="s">
        <v>1496</v>
      </c>
      <c r="B529" s="56" t="s">
        <v>316</v>
      </c>
      <c r="C529" s="56" t="s">
        <v>734</v>
      </c>
      <c r="D529" s="2">
        <v>3</v>
      </c>
      <c r="E529" s="2">
        <v>3</v>
      </c>
      <c r="F529" s="2">
        <v>8</v>
      </c>
      <c r="G529" s="2">
        <v>16</v>
      </c>
      <c r="H529" s="2">
        <v>4</v>
      </c>
      <c r="I529" s="2">
        <v>3</v>
      </c>
      <c r="J529" s="2">
        <v>10</v>
      </c>
      <c r="K529" s="2">
        <v>11</v>
      </c>
      <c r="L529" s="2">
        <v>7</v>
      </c>
      <c r="M529" s="2">
        <v>6</v>
      </c>
      <c r="N529" s="2">
        <v>6</v>
      </c>
      <c r="O529" s="2">
        <v>6</v>
      </c>
      <c r="P529" s="2">
        <v>6</v>
      </c>
      <c r="Q529" s="2">
        <v>7</v>
      </c>
      <c r="R529" s="2">
        <v>9</v>
      </c>
      <c r="S529" s="2">
        <v>13</v>
      </c>
      <c r="T529" s="2">
        <v>3</v>
      </c>
      <c r="X529" s="56" t="s">
        <v>1496</v>
      </c>
      <c r="Y529" s="56" t="s">
        <v>316</v>
      </c>
      <c r="Z529" s="56" t="s">
        <v>734</v>
      </c>
      <c r="AA529" s="2">
        <v>1163</v>
      </c>
      <c r="AB529" s="2">
        <v>1179</v>
      </c>
      <c r="AC529" s="2">
        <v>1364</v>
      </c>
      <c r="AD529" s="2">
        <v>1473</v>
      </c>
      <c r="AE529" s="2">
        <v>1360</v>
      </c>
      <c r="AF529" s="2">
        <v>1391</v>
      </c>
      <c r="AG529" s="2">
        <v>1385</v>
      </c>
      <c r="AH529" s="2">
        <v>1450</v>
      </c>
      <c r="AI529" s="2">
        <v>1642</v>
      </c>
      <c r="AJ529" s="2">
        <v>1733</v>
      </c>
      <c r="AK529" s="2">
        <v>1583</v>
      </c>
      <c r="AL529" s="2">
        <v>1892</v>
      </c>
      <c r="AM529" s="2">
        <v>2050</v>
      </c>
      <c r="AN529" s="2">
        <v>2292</v>
      </c>
      <c r="AO529" s="2">
        <v>2466</v>
      </c>
      <c r="AP529" s="2">
        <v>2460</v>
      </c>
      <c r="AQ529" s="2">
        <v>2845</v>
      </c>
    </row>
    <row r="530" spans="1:43">
      <c r="A530" s="56" t="s">
        <v>1497</v>
      </c>
      <c r="B530" s="56" t="s">
        <v>300</v>
      </c>
      <c r="C530" s="56" t="s">
        <v>734</v>
      </c>
      <c r="D530" s="2">
        <v>24</v>
      </c>
      <c r="E530" s="2">
        <v>35</v>
      </c>
      <c r="F530" s="2">
        <v>30</v>
      </c>
      <c r="G530" s="2">
        <v>21</v>
      </c>
      <c r="H530" s="2">
        <v>29</v>
      </c>
      <c r="I530" s="2">
        <v>23</v>
      </c>
      <c r="J530" s="2">
        <v>24</v>
      </c>
      <c r="K530" s="2">
        <v>32</v>
      </c>
      <c r="L530" s="2">
        <v>34</v>
      </c>
      <c r="M530" s="2">
        <v>39</v>
      </c>
      <c r="N530" s="2">
        <v>34</v>
      </c>
      <c r="O530" s="2">
        <v>33</v>
      </c>
      <c r="P530" s="2">
        <v>30</v>
      </c>
      <c r="Q530" s="2">
        <v>36</v>
      </c>
      <c r="R530" s="2">
        <v>32</v>
      </c>
      <c r="S530" s="2">
        <v>42</v>
      </c>
      <c r="T530" s="2">
        <v>45</v>
      </c>
      <c r="X530" s="56" t="s">
        <v>1497</v>
      </c>
      <c r="Y530" s="56" t="s">
        <v>300</v>
      </c>
      <c r="Z530" s="56" t="s">
        <v>734</v>
      </c>
      <c r="AA530" s="2">
        <v>728</v>
      </c>
      <c r="AB530" s="2">
        <v>776</v>
      </c>
      <c r="AC530" s="2">
        <v>788</v>
      </c>
      <c r="AD530" s="2">
        <v>578</v>
      </c>
      <c r="AE530" s="2">
        <v>566</v>
      </c>
      <c r="AF530" s="2">
        <v>573</v>
      </c>
      <c r="AG530" s="2">
        <v>634</v>
      </c>
      <c r="AH530" s="2">
        <v>606</v>
      </c>
      <c r="AI530" s="2">
        <v>599</v>
      </c>
      <c r="AJ530" s="2">
        <v>422</v>
      </c>
      <c r="AK530" s="2">
        <v>466</v>
      </c>
      <c r="AL530" s="2">
        <v>491</v>
      </c>
      <c r="AM530" s="2">
        <v>482</v>
      </c>
      <c r="AN530" s="2">
        <v>613</v>
      </c>
      <c r="AO530" s="2">
        <v>623</v>
      </c>
      <c r="AP530" s="2">
        <v>574</v>
      </c>
      <c r="AQ530" s="2">
        <v>562</v>
      </c>
    </row>
    <row r="531" spans="1:43">
      <c r="A531" s="56" t="s">
        <v>1498</v>
      </c>
      <c r="B531" s="56" t="s">
        <v>563</v>
      </c>
      <c r="C531" s="56" t="s">
        <v>734</v>
      </c>
      <c r="D531" s="2">
        <v>48</v>
      </c>
      <c r="E531" s="2">
        <v>50</v>
      </c>
      <c r="F531" s="2">
        <v>62</v>
      </c>
      <c r="G531" s="2">
        <v>47</v>
      </c>
      <c r="H531" s="2">
        <v>55</v>
      </c>
      <c r="I531" s="2">
        <v>56</v>
      </c>
      <c r="J531" s="2">
        <v>54</v>
      </c>
      <c r="K531" s="2">
        <v>52</v>
      </c>
      <c r="L531" s="2">
        <v>47</v>
      </c>
      <c r="M531" s="2">
        <v>44</v>
      </c>
      <c r="N531" s="2">
        <v>47</v>
      </c>
      <c r="O531" s="2">
        <v>35</v>
      </c>
      <c r="P531" s="2">
        <v>41</v>
      </c>
      <c r="Q531" s="2">
        <v>44</v>
      </c>
      <c r="R531" s="2">
        <v>38</v>
      </c>
      <c r="S531" s="2">
        <v>32</v>
      </c>
      <c r="T531" s="2">
        <v>32</v>
      </c>
      <c r="X531" s="56" t="s">
        <v>1498</v>
      </c>
      <c r="Y531" s="56" t="s">
        <v>563</v>
      </c>
      <c r="Z531" s="56" t="s">
        <v>734</v>
      </c>
      <c r="AA531" s="2">
        <v>6764</v>
      </c>
      <c r="AB531" s="2">
        <v>6737</v>
      </c>
      <c r="AC531" s="2">
        <v>6834</v>
      </c>
      <c r="AD531" s="2">
        <v>5661</v>
      </c>
      <c r="AE531" s="2">
        <v>6437</v>
      </c>
      <c r="AF531" s="2">
        <v>6488</v>
      </c>
      <c r="AG531" s="2">
        <v>6446</v>
      </c>
      <c r="AH531" s="2">
        <v>5625</v>
      </c>
      <c r="AI531" s="2">
        <v>4826</v>
      </c>
      <c r="AJ531" s="2">
        <v>4551</v>
      </c>
      <c r="AK531" s="2">
        <v>4556</v>
      </c>
      <c r="AL531" s="2">
        <v>3944</v>
      </c>
      <c r="AM531" s="2">
        <v>3700</v>
      </c>
      <c r="AN531" s="2">
        <v>3775</v>
      </c>
      <c r="AO531" s="2">
        <v>3489</v>
      </c>
      <c r="AP531" s="2">
        <v>3195</v>
      </c>
      <c r="AQ531" s="2">
        <v>3132</v>
      </c>
    </row>
    <row r="532" spans="1:43">
      <c r="A532" s="56" t="s">
        <v>1499</v>
      </c>
      <c r="B532" s="56" t="s">
        <v>471</v>
      </c>
      <c r="C532" s="56" t="s">
        <v>734</v>
      </c>
      <c r="D532" s="2">
        <v>5</v>
      </c>
      <c r="E532" s="2">
        <v>8</v>
      </c>
      <c r="F532" s="2">
        <v>13</v>
      </c>
      <c r="G532" s="2">
        <v>17</v>
      </c>
      <c r="H532" s="2">
        <v>9</v>
      </c>
      <c r="I532" s="2">
        <v>12</v>
      </c>
      <c r="J532" s="2">
        <v>9</v>
      </c>
      <c r="K532" s="2">
        <v>6</v>
      </c>
      <c r="L532" s="2">
        <v>6</v>
      </c>
      <c r="M532" s="2">
        <v>6</v>
      </c>
      <c r="N532" s="2">
        <v>3</v>
      </c>
      <c r="O532" s="2">
        <v>7</v>
      </c>
      <c r="P532" s="2">
        <v>7</v>
      </c>
      <c r="Q532" s="2">
        <v>9</v>
      </c>
      <c r="R532" s="2">
        <v>6</v>
      </c>
      <c r="S532" s="2">
        <v>6</v>
      </c>
      <c r="T532" s="2">
        <v>10</v>
      </c>
      <c r="X532" s="56" t="s">
        <v>1499</v>
      </c>
      <c r="Y532" s="56" t="s">
        <v>471</v>
      </c>
      <c r="Z532" s="56" t="s">
        <v>734</v>
      </c>
      <c r="AA532" s="2">
        <v>23</v>
      </c>
      <c r="AB532" s="2">
        <v>14</v>
      </c>
      <c r="AC532" s="2">
        <v>22</v>
      </c>
      <c r="AD532" s="2">
        <v>31</v>
      </c>
      <c r="AE532" s="2">
        <v>45</v>
      </c>
      <c r="AF532" s="2">
        <v>27</v>
      </c>
      <c r="AG532" s="2">
        <v>20</v>
      </c>
      <c r="AH532" s="2">
        <v>14</v>
      </c>
      <c r="AI532" s="2">
        <v>19</v>
      </c>
      <c r="AJ532" s="2">
        <v>29</v>
      </c>
      <c r="AK532" s="2">
        <v>24</v>
      </c>
      <c r="AL532" s="2">
        <v>21</v>
      </c>
      <c r="AM532" s="2">
        <v>15</v>
      </c>
      <c r="AN532" s="2">
        <v>16</v>
      </c>
      <c r="AO532" s="2">
        <v>9</v>
      </c>
      <c r="AP532" s="2">
        <v>9</v>
      </c>
      <c r="AQ532" s="2">
        <v>13</v>
      </c>
    </row>
    <row r="533" spans="1:43">
      <c r="A533" s="56" t="s">
        <v>1500</v>
      </c>
      <c r="B533" s="56" t="s">
        <v>943</v>
      </c>
      <c r="C533" s="56" t="s">
        <v>734</v>
      </c>
      <c r="D533" s="2">
        <v>0</v>
      </c>
      <c r="E533" s="2">
        <v>0</v>
      </c>
      <c r="F533" s="2">
        <v>0</v>
      </c>
      <c r="G533" s="2">
        <v>0</v>
      </c>
      <c r="H533" s="2">
        <v>0</v>
      </c>
      <c r="I533" s="2">
        <v>0</v>
      </c>
      <c r="J533" s="2">
        <v>0</v>
      </c>
      <c r="K533" s="2">
        <v>0</v>
      </c>
      <c r="L533" s="2">
        <v>0</v>
      </c>
      <c r="M533" s="2">
        <v>0</v>
      </c>
      <c r="N533" s="2">
        <v>0</v>
      </c>
      <c r="O533" s="2">
        <v>0</v>
      </c>
      <c r="P533" s="2">
        <v>0</v>
      </c>
      <c r="Q533" s="2">
        <v>0</v>
      </c>
      <c r="R533" s="2">
        <v>0</v>
      </c>
      <c r="S533" s="2">
        <v>0</v>
      </c>
      <c r="T533" s="2">
        <v>0</v>
      </c>
      <c r="X533" s="56" t="s">
        <v>1500</v>
      </c>
      <c r="Y533" s="56" t="s">
        <v>943</v>
      </c>
      <c r="Z533" s="56" t="s">
        <v>734</v>
      </c>
      <c r="AA533" s="2">
        <v>0</v>
      </c>
      <c r="AB533" s="2">
        <v>0</v>
      </c>
      <c r="AC533" s="2">
        <v>0</v>
      </c>
      <c r="AD533" s="2">
        <v>0</v>
      </c>
      <c r="AE533" s="2">
        <v>0</v>
      </c>
      <c r="AF533" s="2">
        <v>0</v>
      </c>
      <c r="AG533" s="2">
        <v>3</v>
      </c>
      <c r="AH533" s="2">
        <v>0</v>
      </c>
      <c r="AI533" s="2">
        <v>0</v>
      </c>
      <c r="AJ533" s="2">
        <v>3</v>
      </c>
      <c r="AK533" s="2">
        <v>0</v>
      </c>
      <c r="AL533" s="2">
        <v>0</v>
      </c>
      <c r="AM533" s="2">
        <v>0</v>
      </c>
      <c r="AN533" s="2">
        <v>0</v>
      </c>
      <c r="AO533" s="2">
        <v>0</v>
      </c>
      <c r="AP533" s="2">
        <v>0</v>
      </c>
      <c r="AQ533" s="2">
        <v>0</v>
      </c>
    </row>
    <row r="534" spans="1:43">
      <c r="A534" s="56" t="s">
        <v>1501</v>
      </c>
      <c r="B534" s="56" t="s">
        <v>42</v>
      </c>
      <c r="C534" s="56" t="s">
        <v>735</v>
      </c>
      <c r="D534" s="2">
        <v>10</v>
      </c>
      <c r="E534" s="2">
        <v>11</v>
      </c>
      <c r="F534" s="2">
        <v>9</v>
      </c>
      <c r="G534" s="2">
        <v>4</v>
      </c>
      <c r="H534" s="2">
        <v>0</v>
      </c>
      <c r="I534" s="2">
        <v>0</v>
      </c>
      <c r="J534" s="2">
        <v>0</v>
      </c>
      <c r="K534" s="2">
        <v>0</v>
      </c>
      <c r="L534" s="2">
        <v>0</v>
      </c>
      <c r="M534" s="2">
        <v>0</v>
      </c>
      <c r="N534" s="2">
        <v>0</v>
      </c>
      <c r="O534" s="2">
        <v>0</v>
      </c>
      <c r="P534" s="2">
        <v>0</v>
      </c>
      <c r="Q534" s="2">
        <v>0</v>
      </c>
      <c r="R534" s="2">
        <v>0</v>
      </c>
      <c r="S534" s="2">
        <v>3</v>
      </c>
      <c r="T534" s="2">
        <v>0</v>
      </c>
      <c r="X534" s="56" t="s">
        <v>1501</v>
      </c>
      <c r="Y534" s="56" t="s">
        <v>42</v>
      </c>
      <c r="Z534" s="56" t="s">
        <v>735</v>
      </c>
      <c r="AA534" s="2">
        <v>6730</v>
      </c>
      <c r="AB534" s="2">
        <v>6462</v>
      </c>
      <c r="AC534" s="2">
        <v>6182</v>
      </c>
      <c r="AD534" s="2">
        <v>6244</v>
      </c>
      <c r="AE534" s="2">
        <v>6322</v>
      </c>
      <c r="AF534" s="2">
        <v>6149</v>
      </c>
      <c r="AG534" s="2">
        <v>6179</v>
      </c>
      <c r="AH534" s="2">
        <v>5779</v>
      </c>
      <c r="AI534" s="2">
        <v>5689</v>
      </c>
      <c r="AJ534" s="2">
        <v>5737</v>
      </c>
      <c r="AK534" s="2">
        <v>5935</v>
      </c>
      <c r="AL534" s="2">
        <v>5934</v>
      </c>
      <c r="AM534" s="2">
        <v>4761</v>
      </c>
      <c r="AN534" s="2">
        <v>4949</v>
      </c>
      <c r="AO534" s="2">
        <v>5619</v>
      </c>
      <c r="AP534" s="2">
        <v>5298</v>
      </c>
      <c r="AQ534" s="2">
        <v>5679</v>
      </c>
    </row>
    <row r="535" spans="1:43">
      <c r="A535" s="56" t="s">
        <v>1502</v>
      </c>
      <c r="B535" s="56" t="s">
        <v>634</v>
      </c>
      <c r="C535" s="56" t="s">
        <v>735</v>
      </c>
      <c r="D535" s="2">
        <v>0</v>
      </c>
      <c r="E535" s="2">
        <v>0</v>
      </c>
      <c r="F535" s="2">
        <v>0</v>
      </c>
      <c r="G535" s="2">
        <v>0</v>
      </c>
      <c r="H535" s="2">
        <v>0</v>
      </c>
      <c r="I535" s="2">
        <v>0</v>
      </c>
      <c r="J535" s="2">
        <v>0</v>
      </c>
      <c r="K535" s="2">
        <v>0</v>
      </c>
      <c r="L535" s="2">
        <v>0</v>
      </c>
      <c r="M535" s="2">
        <v>0</v>
      </c>
      <c r="N535" s="2">
        <v>0</v>
      </c>
      <c r="O535" s="2">
        <v>0</v>
      </c>
      <c r="P535" s="2">
        <v>0</v>
      </c>
      <c r="Q535" s="2">
        <v>0</v>
      </c>
      <c r="R535" s="2">
        <v>9</v>
      </c>
      <c r="S535" s="2">
        <v>10</v>
      </c>
      <c r="T535" s="2">
        <v>13</v>
      </c>
      <c r="X535" s="56" t="s">
        <v>1502</v>
      </c>
      <c r="Y535" s="56" t="s">
        <v>634</v>
      </c>
      <c r="Z535" s="56" t="s">
        <v>735</v>
      </c>
      <c r="AA535" s="2">
        <v>150</v>
      </c>
      <c r="AB535" s="2">
        <v>142</v>
      </c>
      <c r="AC535" s="2">
        <v>190</v>
      </c>
      <c r="AD535" s="2">
        <v>175</v>
      </c>
      <c r="AE535" s="2">
        <v>148</v>
      </c>
      <c r="AF535" s="2">
        <v>127</v>
      </c>
      <c r="AG535" s="2">
        <v>141</v>
      </c>
      <c r="AH535" s="2">
        <v>149</v>
      </c>
      <c r="AI535" s="2">
        <v>158</v>
      </c>
      <c r="AJ535" s="2">
        <v>167</v>
      </c>
      <c r="AK535" s="2">
        <v>158</v>
      </c>
      <c r="AL535" s="2">
        <v>186</v>
      </c>
      <c r="AM535" s="2">
        <v>209</v>
      </c>
      <c r="AN535" s="2">
        <v>215</v>
      </c>
      <c r="AO535" s="2">
        <v>232</v>
      </c>
      <c r="AP535" s="2">
        <v>176</v>
      </c>
      <c r="AQ535" s="2">
        <v>183</v>
      </c>
    </row>
    <row r="536" spans="1:43">
      <c r="A536" s="56" t="s">
        <v>1503</v>
      </c>
      <c r="B536" s="56" t="s">
        <v>944</v>
      </c>
      <c r="C536" s="56" t="s">
        <v>735</v>
      </c>
      <c r="D536" s="2">
        <v>0</v>
      </c>
      <c r="E536" s="2">
        <v>0</v>
      </c>
      <c r="F536" s="2">
        <v>0</v>
      </c>
      <c r="G536" s="2">
        <v>0</v>
      </c>
      <c r="H536" s="2">
        <v>0</v>
      </c>
      <c r="I536" s="2">
        <v>0</v>
      </c>
      <c r="J536" s="2">
        <v>0</v>
      </c>
      <c r="K536" s="2">
        <v>0</v>
      </c>
      <c r="L536" s="2">
        <v>0</v>
      </c>
      <c r="M536" s="2">
        <v>0</v>
      </c>
      <c r="N536" s="2">
        <v>0</v>
      </c>
      <c r="O536" s="2">
        <v>0</v>
      </c>
      <c r="P536" s="2">
        <v>0</v>
      </c>
      <c r="Q536" s="2">
        <v>0</v>
      </c>
      <c r="R536" s="2">
        <v>0</v>
      </c>
      <c r="S536" s="2">
        <v>0</v>
      </c>
      <c r="T536" s="2">
        <v>0</v>
      </c>
      <c r="X536" s="56" t="s">
        <v>1503</v>
      </c>
      <c r="Y536" s="56" t="s">
        <v>944</v>
      </c>
      <c r="Z536" s="56" t="s">
        <v>735</v>
      </c>
      <c r="AA536" s="2">
        <v>0</v>
      </c>
      <c r="AB536" s="2">
        <v>0</v>
      </c>
      <c r="AC536" s="2">
        <v>0</v>
      </c>
      <c r="AD536" s="2">
        <v>0</v>
      </c>
      <c r="AE536" s="2">
        <v>0</v>
      </c>
      <c r="AF536" s="2">
        <v>0</v>
      </c>
      <c r="AG536" s="2">
        <v>0</v>
      </c>
      <c r="AH536" s="2">
        <v>0</v>
      </c>
      <c r="AI536" s="2">
        <v>0</v>
      </c>
      <c r="AJ536" s="2">
        <v>0</v>
      </c>
      <c r="AK536" s="2">
        <v>3</v>
      </c>
      <c r="AL536" s="2">
        <v>5</v>
      </c>
      <c r="AM536" s="2">
        <v>5</v>
      </c>
      <c r="AN536" s="2">
        <v>0</v>
      </c>
      <c r="AO536" s="2">
        <v>14</v>
      </c>
      <c r="AP536" s="2">
        <v>19</v>
      </c>
      <c r="AQ536" s="2">
        <v>40</v>
      </c>
    </row>
    <row r="537" spans="1:43">
      <c r="A537" s="56" t="s">
        <v>1504</v>
      </c>
      <c r="B537" s="56" t="s">
        <v>282</v>
      </c>
      <c r="C537" s="56" t="s">
        <v>735</v>
      </c>
      <c r="D537" s="2">
        <v>0</v>
      </c>
      <c r="E537" s="2">
        <v>0</v>
      </c>
      <c r="F537" s="2">
        <v>0</v>
      </c>
      <c r="G537" s="2">
        <v>0</v>
      </c>
      <c r="H537" s="2">
        <v>0</v>
      </c>
      <c r="I537" s="2">
        <v>3</v>
      </c>
      <c r="J537" s="2">
        <v>3</v>
      </c>
      <c r="K537" s="2">
        <v>7</v>
      </c>
      <c r="L537" s="2">
        <v>12</v>
      </c>
      <c r="M537" s="2">
        <v>17</v>
      </c>
      <c r="N537" s="2">
        <v>24</v>
      </c>
      <c r="O537" s="2">
        <v>46</v>
      </c>
      <c r="P537" s="2">
        <v>27</v>
      </c>
      <c r="Q537" s="2">
        <v>33</v>
      </c>
      <c r="R537" s="2">
        <v>30</v>
      </c>
      <c r="S537" s="2">
        <v>46</v>
      </c>
      <c r="T537" s="2">
        <v>65</v>
      </c>
      <c r="X537" s="56" t="s">
        <v>1504</v>
      </c>
      <c r="Y537" s="56" t="s">
        <v>282</v>
      </c>
      <c r="Z537" s="56" t="s">
        <v>735</v>
      </c>
      <c r="AA537" s="2">
        <v>1534</v>
      </c>
      <c r="AB537" s="2">
        <v>1493</v>
      </c>
      <c r="AC537" s="2">
        <v>1563</v>
      </c>
      <c r="AD537" s="2">
        <v>1616</v>
      </c>
      <c r="AE537" s="2">
        <v>1420</v>
      </c>
      <c r="AF537" s="2">
        <v>1391</v>
      </c>
      <c r="AG537" s="2">
        <v>1427</v>
      </c>
      <c r="AH537" s="2">
        <v>1402</v>
      </c>
      <c r="AI537" s="2">
        <v>1489</v>
      </c>
      <c r="AJ537" s="2">
        <v>1411</v>
      </c>
      <c r="AK537" s="2">
        <v>1352</v>
      </c>
      <c r="AL537" s="2">
        <v>1432</v>
      </c>
      <c r="AM537" s="2">
        <v>1363</v>
      </c>
      <c r="AN537" s="2">
        <v>1438</v>
      </c>
      <c r="AO537" s="2">
        <v>1676</v>
      </c>
      <c r="AP537" s="2">
        <v>1794</v>
      </c>
      <c r="AQ537" s="2">
        <v>1728</v>
      </c>
    </row>
    <row r="538" spans="1:43">
      <c r="A538" s="56" t="s">
        <v>1505</v>
      </c>
      <c r="B538" s="56" t="s">
        <v>447</v>
      </c>
      <c r="C538" s="56" t="s">
        <v>735</v>
      </c>
      <c r="D538" s="2">
        <v>9</v>
      </c>
      <c r="E538" s="2">
        <v>9</v>
      </c>
      <c r="F538" s="2">
        <v>9</v>
      </c>
      <c r="G538" s="2">
        <v>7</v>
      </c>
      <c r="H538" s="2">
        <v>6</v>
      </c>
      <c r="I538" s="2">
        <v>8</v>
      </c>
      <c r="J538" s="2">
        <v>5</v>
      </c>
      <c r="K538" s="2">
        <v>3</v>
      </c>
      <c r="L538" s="2">
        <v>0</v>
      </c>
      <c r="M538" s="2">
        <v>0</v>
      </c>
      <c r="N538" s="2">
        <v>0</v>
      </c>
      <c r="O538" s="2">
        <v>0</v>
      </c>
      <c r="P538" s="2">
        <v>3</v>
      </c>
      <c r="Q538" s="2">
        <v>11</v>
      </c>
      <c r="R538" s="2">
        <v>34</v>
      </c>
      <c r="S538" s="2">
        <v>36</v>
      </c>
      <c r="T538" s="2">
        <v>37</v>
      </c>
      <c r="X538" s="56" t="s">
        <v>1505</v>
      </c>
      <c r="Y538" s="56" t="s">
        <v>447</v>
      </c>
      <c r="Z538" s="56" t="s">
        <v>735</v>
      </c>
      <c r="AA538" s="2">
        <v>944</v>
      </c>
      <c r="AB538" s="2">
        <v>898</v>
      </c>
      <c r="AC538" s="2">
        <v>926</v>
      </c>
      <c r="AD538" s="2">
        <v>814</v>
      </c>
      <c r="AE538" s="2">
        <v>742</v>
      </c>
      <c r="AF538" s="2">
        <v>1010</v>
      </c>
      <c r="AG538" s="2">
        <v>940</v>
      </c>
      <c r="AH538" s="2">
        <v>877</v>
      </c>
      <c r="AI538" s="2">
        <v>1016</v>
      </c>
      <c r="AJ538" s="2">
        <v>1082</v>
      </c>
      <c r="AK538" s="2">
        <v>1152</v>
      </c>
      <c r="AL538" s="2">
        <v>1038</v>
      </c>
      <c r="AM538" s="2">
        <v>1260</v>
      </c>
      <c r="AN538" s="2">
        <v>1277</v>
      </c>
      <c r="AO538" s="2">
        <v>1281</v>
      </c>
      <c r="AP538" s="2">
        <v>1429</v>
      </c>
      <c r="AQ538" s="2">
        <v>1350</v>
      </c>
    </row>
    <row r="539" spans="1:43">
      <c r="A539" s="56" t="s">
        <v>1506</v>
      </c>
      <c r="B539" s="56" t="s">
        <v>254</v>
      </c>
      <c r="C539" s="56" t="s">
        <v>735</v>
      </c>
      <c r="D539" s="2">
        <v>3</v>
      </c>
      <c r="E539" s="2">
        <v>3</v>
      </c>
      <c r="F539" s="2">
        <v>0</v>
      </c>
      <c r="G539" s="2">
        <v>0</v>
      </c>
      <c r="H539" s="2">
        <v>0</v>
      </c>
      <c r="I539" s="2">
        <v>0</v>
      </c>
      <c r="J539" s="2">
        <v>3</v>
      </c>
      <c r="K539" s="2">
        <v>0</v>
      </c>
      <c r="L539" s="2">
        <v>3</v>
      </c>
      <c r="M539" s="2">
        <v>3</v>
      </c>
      <c r="N539" s="2">
        <v>0</v>
      </c>
      <c r="O539" s="2">
        <v>3</v>
      </c>
      <c r="P539" s="2">
        <v>3</v>
      </c>
      <c r="Q539" s="2">
        <v>3</v>
      </c>
      <c r="R539" s="2">
        <v>3</v>
      </c>
      <c r="S539" s="2">
        <v>6</v>
      </c>
      <c r="T539" s="2">
        <v>3</v>
      </c>
      <c r="X539" s="56" t="s">
        <v>1506</v>
      </c>
      <c r="Y539" s="56" t="s">
        <v>254</v>
      </c>
      <c r="Z539" s="56" t="s">
        <v>735</v>
      </c>
      <c r="AA539" s="2">
        <v>1287</v>
      </c>
      <c r="AB539" s="2">
        <v>1352</v>
      </c>
      <c r="AC539" s="2">
        <v>1382</v>
      </c>
      <c r="AD539" s="2">
        <v>1344</v>
      </c>
      <c r="AE539" s="2">
        <v>1338</v>
      </c>
      <c r="AF539" s="2">
        <v>1389</v>
      </c>
      <c r="AG539" s="2">
        <v>1469</v>
      </c>
      <c r="AH539" s="2">
        <v>1431</v>
      </c>
      <c r="AI539" s="2">
        <v>1306</v>
      </c>
      <c r="AJ539" s="2">
        <v>1235</v>
      </c>
      <c r="AK539" s="2">
        <v>1232</v>
      </c>
      <c r="AL539" s="2">
        <v>1273</v>
      </c>
      <c r="AM539" s="2">
        <v>1099</v>
      </c>
      <c r="AN539" s="2">
        <v>1155</v>
      </c>
      <c r="AO539" s="2">
        <v>1221</v>
      </c>
      <c r="AP539" s="2">
        <v>1238</v>
      </c>
      <c r="AQ539" s="2">
        <v>1254</v>
      </c>
    </row>
    <row r="540" spans="1:43">
      <c r="A540" s="56" t="s">
        <v>1507</v>
      </c>
      <c r="B540" s="56" t="s">
        <v>945</v>
      </c>
      <c r="C540" s="56" t="s">
        <v>735</v>
      </c>
      <c r="D540" s="2">
        <v>0</v>
      </c>
      <c r="E540" s="2">
        <v>0</v>
      </c>
      <c r="F540" s="2">
        <v>0</v>
      </c>
      <c r="G540" s="2">
        <v>0</v>
      </c>
      <c r="H540" s="2">
        <v>0</v>
      </c>
      <c r="I540" s="2">
        <v>3</v>
      </c>
      <c r="J540" s="2">
        <v>0</v>
      </c>
      <c r="K540" s="2">
        <v>0</v>
      </c>
      <c r="L540" s="2">
        <v>0</v>
      </c>
      <c r="M540" s="2">
        <v>0</v>
      </c>
      <c r="N540" s="2">
        <v>0</v>
      </c>
      <c r="O540" s="2">
        <v>0</v>
      </c>
      <c r="P540" s="2">
        <v>0</v>
      </c>
      <c r="Q540" s="2">
        <v>0</v>
      </c>
      <c r="R540" s="2">
        <v>0</v>
      </c>
      <c r="S540" s="2">
        <v>0</v>
      </c>
      <c r="T540" s="2">
        <v>0</v>
      </c>
      <c r="X540" s="56" t="s">
        <v>1507</v>
      </c>
      <c r="Y540" s="56" t="s">
        <v>945</v>
      </c>
      <c r="Z540" s="56" t="s">
        <v>735</v>
      </c>
      <c r="AA540" s="2">
        <v>210</v>
      </c>
      <c r="AB540" s="2">
        <v>316</v>
      </c>
      <c r="AC540" s="2">
        <v>222</v>
      </c>
      <c r="AD540" s="2">
        <v>318</v>
      </c>
      <c r="AE540" s="2">
        <v>291</v>
      </c>
      <c r="AF540" s="2">
        <v>234</v>
      </c>
      <c r="AG540" s="2">
        <v>223</v>
      </c>
      <c r="AH540" s="2">
        <v>207</v>
      </c>
      <c r="AI540" s="2">
        <v>173</v>
      </c>
      <c r="AJ540" s="2">
        <v>174</v>
      </c>
      <c r="AK540" s="2">
        <v>41</v>
      </c>
      <c r="AL540" s="2">
        <v>62</v>
      </c>
      <c r="AM540" s="2">
        <v>66</v>
      </c>
      <c r="AN540" s="2">
        <v>0</v>
      </c>
      <c r="AO540" s="2">
        <v>0</v>
      </c>
      <c r="AP540" s="2">
        <v>0</v>
      </c>
      <c r="AQ540" s="2">
        <v>0</v>
      </c>
    </row>
    <row r="541" spans="1:43">
      <c r="A541" s="56" t="s">
        <v>1508</v>
      </c>
      <c r="B541" s="56" t="s">
        <v>281</v>
      </c>
      <c r="C541" s="56" t="s">
        <v>735</v>
      </c>
      <c r="D541" s="2">
        <v>50</v>
      </c>
      <c r="E541" s="2">
        <v>99</v>
      </c>
      <c r="F541" s="2">
        <v>116</v>
      </c>
      <c r="G541" s="2">
        <v>54</v>
      </c>
      <c r="H541" s="2">
        <v>60</v>
      </c>
      <c r="I541" s="2">
        <v>51</v>
      </c>
      <c r="J541" s="2">
        <v>57</v>
      </c>
      <c r="K541" s="2">
        <v>47</v>
      </c>
      <c r="L541" s="2">
        <v>49</v>
      </c>
      <c r="M541" s="2">
        <v>48</v>
      </c>
      <c r="N541" s="2">
        <v>45</v>
      </c>
      <c r="O541" s="2">
        <v>54</v>
      </c>
      <c r="P541" s="2">
        <v>39</v>
      </c>
      <c r="Q541" s="2">
        <v>44</v>
      </c>
      <c r="R541" s="2">
        <v>47</v>
      </c>
      <c r="S541" s="2">
        <v>46</v>
      </c>
      <c r="T541" s="2">
        <v>45</v>
      </c>
      <c r="X541" s="56" t="s">
        <v>1508</v>
      </c>
      <c r="Y541" s="56" t="s">
        <v>281</v>
      </c>
      <c r="Z541" s="56" t="s">
        <v>735</v>
      </c>
      <c r="AA541" s="2">
        <v>1366</v>
      </c>
      <c r="AB541" s="2">
        <v>1446</v>
      </c>
      <c r="AC541" s="2">
        <v>1477</v>
      </c>
      <c r="AD541" s="2">
        <v>1520</v>
      </c>
      <c r="AE541" s="2">
        <v>1553</v>
      </c>
      <c r="AF541" s="2">
        <v>1522</v>
      </c>
      <c r="AG541" s="2">
        <v>1578</v>
      </c>
      <c r="AH541" s="2">
        <v>1431</v>
      </c>
      <c r="AI541" s="2">
        <v>1384</v>
      </c>
      <c r="AJ541" s="2">
        <v>1349</v>
      </c>
      <c r="AK541" s="2">
        <v>1329</v>
      </c>
      <c r="AL541" s="2">
        <v>1324</v>
      </c>
      <c r="AM541" s="2">
        <v>1190</v>
      </c>
      <c r="AN541" s="2">
        <v>1120</v>
      </c>
      <c r="AO541" s="2">
        <v>1085</v>
      </c>
      <c r="AP541" s="2">
        <v>1145</v>
      </c>
      <c r="AQ541" s="2">
        <v>1189</v>
      </c>
    </row>
    <row r="542" spans="1:43">
      <c r="A542" s="56" t="s">
        <v>1509</v>
      </c>
      <c r="B542" s="56" t="s">
        <v>1831</v>
      </c>
      <c r="C542" s="56" t="s">
        <v>267</v>
      </c>
      <c r="D542" s="2">
        <v>0</v>
      </c>
      <c r="E542" s="2">
        <v>0</v>
      </c>
      <c r="F542" s="2">
        <v>0</v>
      </c>
      <c r="G542" s="2">
        <v>0</v>
      </c>
      <c r="H542" s="2">
        <v>0</v>
      </c>
      <c r="I542" s="2">
        <v>0</v>
      </c>
      <c r="J542" s="2">
        <v>0</v>
      </c>
      <c r="K542" s="2">
        <v>0</v>
      </c>
      <c r="L542" s="2">
        <v>0</v>
      </c>
      <c r="M542" s="2">
        <v>0</v>
      </c>
      <c r="N542" s="2">
        <v>0</v>
      </c>
      <c r="O542" s="2">
        <v>0</v>
      </c>
      <c r="P542" s="2">
        <v>0</v>
      </c>
      <c r="Q542" s="2">
        <v>0</v>
      </c>
      <c r="R542" s="2">
        <v>0</v>
      </c>
      <c r="S542" s="2">
        <v>0</v>
      </c>
      <c r="T542" s="2">
        <v>0</v>
      </c>
      <c r="X542" s="56" t="s">
        <v>1509</v>
      </c>
      <c r="Y542" s="56" t="s">
        <v>1831</v>
      </c>
      <c r="Z542" s="56" t="s">
        <v>267</v>
      </c>
      <c r="AA542" s="2">
        <v>136</v>
      </c>
      <c r="AB542" s="2">
        <v>148</v>
      </c>
      <c r="AC542" s="2">
        <v>0</v>
      </c>
      <c r="AD542" s="2">
        <v>0</v>
      </c>
      <c r="AE542" s="2">
        <v>0</v>
      </c>
      <c r="AF542" s="2">
        <v>0</v>
      </c>
      <c r="AG542" s="2">
        <v>0</v>
      </c>
      <c r="AH542" s="2">
        <v>0</v>
      </c>
      <c r="AI542" s="2">
        <v>0</v>
      </c>
      <c r="AJ542" s="2">
        <v>0</v>
      </c>
      <c r="AK542" s="2">
        <v>0</v>
      </c>
      <c r="AL542" s="2">
        <v>0</v>
      </c>
      <c r="AM542" s="2">
        <v>0</v>
      </c>
      <c r="AN542" s="2">
        <v>0</v>
      </c>
      <c r="AO542" s="2">
        <v>0</v>
      </c>
      <c r="AP542" s="2">
        <v>0</v>
      </c>
      <c r="AQ542" s="2">
        <v>0</v>
      </c>
    </row>
    <row r="543" spans="1:43">
      <c r="A543" s="56" t="s">
        <v>1510</v>
      </c>
      <c r="B543" s="56" t="s">
        <v>946</v>
      </c>
      <c r="C543" s="56" t="s">
        <v>735</v>
      </c>
      <c r="D543" s="2">
        <v>0</v>
      </c>
      <c r="E543" s="2">
        <v>0</v>
      </c>
      <c r="F543" s="2">
        <v>0</v>
      </c>
      <c r="G543" s="2">
        <v>0</v>
      </c>
      <c r="H543" s="2">
        <v>0</v>
      </c>
      <c r="I543" s="2">
        <v>0</v>
      </c>
      <c r="J543" s="2">
        <v>0</v>
      </c>
      <c r="K543" s="2">
        <v>0</v>
      </c>
      <c r="L543" s="2">
        <v>0</v>
      </c>
      <c r="M543" s="2">
        <v>0</v>
      </c>
      <c r="N543" s="2">
        <v>0</v>
      </c>
      <c r="O543" s="2">
        <v>0</v>
      </c>
      <c r="P543" s="2">
        <v>0</v>
      </c>
      <c r="Q543" s="2">
        <v>0</v>
      </c>
      <c r="R543" s="2">
        <v>0</v>
      </c>
      <c r="S543" s="2">
        <v>0</v>
      </c>
      <c r="T543" s="2">
        <v>0</v>
      </c>
      <c r="X543" s="56" t="s">
        <v>1510</v>
      </c>
      <c r="Y543" s="56" t="s">
        <v>946</v>
      </c>
      <c r="Z543" s="56" t="s">
        <v>735</v>
      </c>
      <c r="AA543" s="2">
        <v>0</v>
      </c>
      <c r="AB543" s="2">
        <v>0</v>
      </c>
      <c r="AC543" s="2">
        <v>0</v>
      </c>
      <c r="AD543" s="2">
        <v>0</v>
      </c>
      <c r="AE543" s="2">
        <v>0</v>
      </c>
      <c r="AF543" s="2">
        <v>0</v>
      </c>
      <c r="AG543" s="2">
        <v>0</v>
      </c>
      <c r="AH543" s="2">
        <v>0</v>
      </c>
      <c r="AI543" s="2">
        <v>0</v>
      </c>
      <c r="AJ543" s="2">
        <v>0</v>
      </c>
      <c r="AK543" s="2">
        <v>0</v>
      </c>
      <c r="AL543" s="2">
        <v>0</v>
      </c>
      <c r="AM543" s="2">
        <v>0</v>
      </c>
      <c r="AN543" s="2">
        <v>20</v>
      </c>
      <c r="AO543" s="2">
        <v>0</v>
      </c>
      <c r="AP543" s="2">
        <v>0</v>
      </c>
      <c r="AQ543" s="2">
        <v>0</v>
      </c>
    </row>
    <row r="544" spans="1:43">
      <c r="A544" s="56" t="s">
        <v>1511</v>
      </c>
      <c r="B544" s="56" t="s">
        <v>155</v>
      </c>
      <c r="C544" s="56" t="s">
        <v>735</v>
      </c>
      <c r="D544" s="2">
        <v>60</v>
      </c>
      <c r="E544" s="2">
        <v>50</v>
      </c>
      <c r="F544" s="2">
        <v>55</v>
      </c>
      <c r="G544" s="2">
        <v>53</v>
      </c>
      <c r="H544" s="2">
        <v>47</v>
      </c>
      <c r="I544" s="2">
        <v>59</v>
      </c>
      <c r="J544" s="2">
        <v>58</v>
      </c>
      <c r="K544" s="2">
        <v>59</v>
      </c>
      <c r="L544" s="2">
        <v>68</v>
      </c>
      <c r="M544" s="2">
        <v>56</v>
      </c>
      <c r="N544" s="2">
        <v>57</v>
      </c>
      <c r="O544" s="2">
        <v>66</v>
      </c>
      <c r="P544" s="2">
        <v>70</v>
      </c>
      <c r="Q544" s="2">
        <v>62</v>
      </c>
      <c r="R544" s="2">
        <v>68</v>
      </c>
      <c r="S544" s="2">
        <v>63</v>
      </c>
      <c r="T544" s="2">
        <v>91</v>
      </c>
      <c r="X544" s="56" t="s">
        <v>1511</v>
      </c>
      <c r="Y544" s="56" t="s">
        <v>155</v>
      </c>
      <c r="Z544" s="56" t="s">
        <v>735</v>
      </c>
      <c r="AA544" s="2">
        <v>2173</v>
      </c>
      <c r="AB544" s="2">
        <v>2199</v>
      </c>
      <c r="AC544" s="2">
        <v>2459</v>
      </c>
      <c r="AD544" s="2">
        <v>2822</v>
      </c>
      <c r="AE544" s="2">
        <v>2934</v>
      </c>
      <c r="AF544" s="2">
        <v>3010</v>
      </c>
      <c r="AG544" s="2">
        <v>2898</v>
      </c>
      <c r="AH544" s="2">
        <v>2929</v>
      </c>
      <c r="AI544" s="2">
        <v>3253</v>
      </c>
      <c r="AJ544" s="2">
        <v>2773</v>
      </c>
      <c r="AK544" s="2">
        <v>3094</v>
      </c>
      <c r="AL544" s="2">
        <v>3117</v>
      </c>
      <c r="AM544" s="2">
        <v>3060</v>
      </c>
      <c r="AN544" s="2">
        <v>3134</v>
      </c>
      <c r="AO544" s="2">
        <v>3129</v>
      </c>
      <c r="AP544" s="2">
        <v>3555</v>
      </c>
      <c r="AQ544" s="2">
        <v>3594</v>
      </c>
    </row>
    <row r="545" spans="1:43">
      <c r="A545" s="56" t="s">
        <v>1512</v>
      </c>
      <c r="B545" s="56" t="s">
        <v>204</v>
      </c>
      <c r="C545" s="56" t="s">
        <v>735</v>
      </c>
      <c r="D545" s="2">
        <v>66</v>
      </c>
      <c r="E545" s="2">
        <v>50</v>
      </c>
      <c r="F545" s="2">
        <v>58</v>
      </c>
      <c r="G545" s="2">
        <v>54</v>
      </c>
      <c r="H545" s="2">
        <v>43</v>
      </c>
      <c r="I545" s="2">
        <v>36</v>
      </c>
      <c r="J545" s="2">
        <v>38</v>
      </c>
      <c r="K545" s="2">
        <v>35</v>
      </c>
      <c r="L545" s="2">
        <v>35</v>
      </c>
      <c r="M545" s="2">
        <v>33</v>
      </c>
      <c r="N545" s="2">
        <v>30</v>
      </c>
      <c r="O545" s="2">
        <v>32</v>
      </c>
      <c r="P545" s="2">
        <v>28</v>
      </c>
      <c r="Q545" s="2">
        <v>28</v>
      </c>
      <c r="R545" s="2">
        <v>28</v>
      </c>
      <c r="S545" s="2">
        <v>26</v>
      </c>
      <c r="T545" s="2">
        <v>31</v>
      </c>
      <c r="X545" s="56" t="s">
        <v>1512</v>
      </c>
      <c r="Y545" s="56" t="s">
        <v>204</v>
      </c>
      <c r="Z545" s="56" t="s">
        <v>735</v>
      </c>
      <c r="AA545" s="2">
        <v>901</v>
      </c>
      <c r="AB545" s="2">
        <v>862</v>
      </c>
      <c r="AC545" s="2">
        <v>888</v>
      </c>
      <c r="AD545" s="2">
        <v>918</v>
      </c>
      <c r="AE545" s="2">
        <v>909</v>
      </c>
      <c r="AF545" s="2">
        <v>907</v>
      </c>
      <c r="AG545" s="2">
        <v>920</v>
      </c>
      <c r="AH545" s="2">
        <v>845</v>
      </c>
      <c r="AI545" s="2">
        <v>818</v>
      </c>
      <c r="AJ545" s="2">
        <v>815</v>
      </c>
      <c r="AK545" s="2">
        <v>852</v>
      </c>
      <c r="AL545" s="2">
        <v>890</v>
      </c>
      <c r="AM545" s="2">
        <v>845</v>
      </c>
      <c r="AN545" s="2">
        <v>867</v>
      </c>
      <c r="AO545" s="2">
        <v>915</v>
      </c>
      <c r="AP545" s="2">
        <v>953</v>
      </c>
      <c r="AQ545" s="2">
        <v>949</v>
      </c>
    </row>
    <row r="546" spans="1:43">
      <c r="A546" s="56" t="s">
        <v>1513</v>
      </c>
      <c r="B546" s="56" t="s">
        <v>510</v>
      </c>
      <c r="C546" s="56" t="s">
        <v>735</v>
      </c>
      <c r="D546" s="2">
        <v>9</v>
      </c>
      <c r="E546" s="2">
        <v>0</v>
      </c>
      <c r="F546" s="2">
        <v>0</v>
      </c>
      <c r="G546" s="2">
        <v>0</v>
      </c>
      <c r="H546" s="2">
        <v>0</v>
      </c>
      <c r="I546" s="2">
        <v>0</v>
      </c>
      <c r="J546" s="2">
        <v>0</v>
      </c>
      <c r="K546" s="2">
        <v>0</v>
      </c>
      <c r="L546" s="2">
        <v>0</v>
      </c>
      <c r="M546" s="2">
        <v>0</v>
      </c>
      <c r="N546" s="2">
        <v>0</v>
      </c>
      <c r="O546" s="2">
        <v>0</v>
      </c>
      <c r="P546" s="2">
        <v>0</v>
      </c>
      <c r="Q546" s="2">
        <v>3</v>
      </c>
      <c r="R546" s="2">
        <v>0</v>
      </c>
      <c r="S546" s="2">
        <v>3</v>
      </c>
      <c r="T546" s="2">
        <v>0</v>
      </c>
      <c r="X546" s="56" t="s">
        <v>1513</v>
      </c>
      <c r="Y546" s="56" t="s">
        <v>510</v>
      </c>
      <c r="Z546" s="56" t="s">
        <v>735</v>
      </c>
      <c r="AA546" s="2">
        <v>243</v>
      </c>
      <c r="AB546" s="2">
        <v>272</v>
      </c>
      <c r="AC546" s="2">
        <v>248</v>
      </c>
      <c r="AD546" s="2">
        <v>392</v>
      </c>
      <c r="AE546" s="2">
        <v>402</v>
      </c>
      <c r="AF546" s="2">
        <v>375</v>
      </c>
      <c r="AG546" s="2">
        <v>403</v>
      </c>
      <c r="AH546" s="2">
        <v>433</v>
      </c>
      <c r="AI546" s="2">
        <v>469</v>
      </c>
      <c r="AJ546" s="2">
        <v>496</v>
      </c>
      <c r="AK546" s="2">
        <v>448</v>
      </c>
      <c r="AL546" s="2">
        <v>368</v>
      </c>
      <c r="AM546" s="2">
        <v>370</v>
      </c>
      <c r="AN546" s="2">
        <v>354</v>
      </c>
      <c r="AO546" s="2">
        <v>373</v>
      </c>
      <c r="AP546" s="2">
        <v>394</v>
      </c>
      <c r="AQ546" s="2">
        <v>376</v>
      </c>
    </row>
    <row r="547" spans="1:43">
      <c r="A547" s="56" t="s">
        <v>1514</v>
      </c>
      <c r="B547" s="56" t="s">
        <v>694</v>
      </c>
      <c r="C547" s="56" t="s">
        <v>735</v>
      </c>
      <c r="D547" s="2">
        <v>0</v>
      </c>
      <c r="E547" s="2">
        <v>0</v>
      </c>
      <c r="F547" s="2">
        <v>0</v>
      </c>
      <c r="G547" s="2">
        <v>0</v>
      </c>
      <c r="H547" s="2">
        <v>0</v>
      </c>
      <c r="I547" s="2">
        <v>0</v>
      </c>
      <c r="J547" s="2">
        <v>0</v>
      </c>
      <c r="K547" s="2">
        <v>0</v>
      </c>
      <c r="L547" s="2">
        <v>0</v>
      </c>
      <c r="M547" s="2">
        <v>0</v>
      </c>
      <c r="N547" s="2">
        <v>0</v>
      </c>
      <c r="O547" s="2">
        <v>0</v>
      </c>
      <c r="P547" s="2">
        <v>0</v>
      </c>
      <c r="Q547" s="2">
        <v>0</v>
      </c>
      <c r="R547" s="2">
        <v>0</v>
      </c>
      <c r="S547" s="2">
        <v>0</v>
      </c>
      <c r="T547" s="2">
        <v>0</v>
      </c>
      <c r="X547" s="56" t="s">
        <v>1514</v>
      </c>
      <c r="Y547" s="56" t="s">
        <v>694</v>
      </c>
      <c r="Z547" s="56" t="s">
        <v>735</v>
      </c>
      <c r="AA547" s="2">
        <v>746</v>
      </c>
      <c r="AB547" s="2">
        <v>788</v>
      </c>
      <c r="AC547" s="2">
        <v>876</v>
      </c>
      <c r="AD547" s="2">
        <v>1171</v>
      </c>
      <c r="AE547" s="2">
        <v>1270</v>
      </c>
      <c r="AF547" s="2">
        <v>1357</v>
      </c>
      <c r="AG547" s="2">
        <v>1370</v>
      </c>
      <c r="AH547" s="2">
        <v>1463</v>
      </c>
      <c r="AI547" s="2">
        <v>1301</v>
      </c>
      <c r="AJ547" s="2">
        <v>1290</v>
      </c>
      <c r="AK547" s="2">
        <v>1308</v>
      </c>
      <c r="AL547" s="2">
        <v>1246</v>
      </c>
      <c r="AM547" s="2">
        <v>1221</v>
      </c>
      <c r="AN547" s="2">
        <v>1213</v>
      </c>
      <c r="AO547" s="2">
        <v>1198</v>
      </c>
      <c r="AP547" s="2">
        <v>1373</v>
      </c>
      <c r="AQ547" s="2">
        <v>1501</v>
      </c>
    </row>
    <row r="548" spans="1:43">
      <c r="A548" s="56" t="s">
        <v>1515</v>
      </c>
      <c r="B548" s="56" t="s">
        <v>157</v>
      </c>
      <c r="C548" s="56" t="s">
        <v>735</v>
      </c>
      <c r="D548" s="2">
        <v>63</v>
      </c>
      <c r="E548" s="2">
        <v>65</v>
      </c>
      <c r="F548" s="2">
        <v>64</v>
      </c>
      <c r="G548" s="2">
        <v>51</v>
      </c>
      <c r="H548" s="2">
        <v>56</v>
      </c>
      <c r="I548" s="2">
        <v>56</v>
      </c>
      <c r="J548" s="2">
        <v>59</v>
      </c>
      <c r="K548" s="2">
        <v>54</v>
      </c>
      <c r="L548" s="2">
        <v>40</v>
      </c>
      <c r="M548" s="2">
        <v>46</v>
      </c>
      <c r="N548" s="2">
        <v>46</v>
      </c>
      <c r="O548" s="2">
        <v>48</v>
      </c>
      <c r="P548" s="2">
        <v>47</v>
      </c>
      <c r="Q548" s="2">
        <v>57</v>
      </c>
      <c r="R548" s="2">
        <v>61</v>
      </c>
      <c r="S548" s="2">
        <v>67</v>
      </c>
      <c r="T548" s="2">
        <v>63</v>
      </c>
      <c r="X548" s="56" t="s">
        <v>1515</v>
      </c>
      <c r="Y548" s="56" t="s">
        <v>157</v>
      </c>
      <c r="Z548" s="56" t="s">
        <v>735</v>
      </c>
      <c r="AA548" s="2">
        <v>1661</v>
      </c>
      <c r="AB548" s="2">
        <v>1513</v>
      </c>
      <c r="AC548" s="2">
        <v>1596</v>
      </c>
      <c r="AD548" s="2">
        <v>1594</v>
      </c>
      <c r="AE548" s="2">
        <v>1627</v>
      </c>
      <c r="AF548" s="2">
        <v>1645</v>
      </c>
      <c r="AG548" s="2">
        <v>1602</v>
      </c>
      <c r="AH548" s="2">
        <v>1384</v>
      </c>
      <c r="AI548" s="2">
        <v>1402</v>
      </c>
      <c r="AJ548" s="2">
        <v>1452</v>
      </c>
      <c r="AK548" s="2">
        <v>1542</v>
      </c>
      <c r="AL548" s="2">
        <v>1715</v>
      </c>
      <c r="AM548" s="2">
        <v>1664</v>
      </c>
      <c r="AN548" s="2">
        <v>1712</v>
      </c>
      <c r="AO548" s="2">
        <v>1875</v>
      </c>
      <c r="AP548" s="2">
        <v>2374</v>
      </c>
      <c r="AQ548" s="2">
        <v>2725</v>
      </c>
    </row>
    <row r="549" spans="1:43">
      <c r="A549" s="56" t="s">
        <v>1516</v>
      </c>
      <c r="B549" s="56" t="s">
        <v>74</v>
      </c>
      <c r="C549" s="56" t="s">
        <v>735</v>
      </c>
      <c r="D549" s="2">
        <v>12</v>
      </c>
      <c r="E549" s="2">
        <v>18</v>
      </c>
      <c r="F549" s="2">
        <v>18</v>
      </c>
      <c r="G549" s="2">
        <v>18</v>
      </c>
      <c r="H549" s="2">
        <v>19</v>
      </c>
      <c r="I549" s="2">
        <v>15</v>
      </c>
      <c r="J549" s="2">
        <v>16</v>
      </c>
      <c r="K549" s="2">
        <v>14</v>
      </c>
      <c r="L549" s="2">
        <v>9</v>
      </c>
      <c r="M549" s="2">
        <v>9</v>
      </c>
      <c r="N549" s="2">
        <v>8</v>
      </c>
      <c r="O549" s="2">
        <v>8</v>
      </c>
      <c r="P549" s="2">
        <v>9</v>
      </c>
      <c r="Q549" s="2">
        <v>9</v>
      </c>
      <c r="R549" s="2">
        <v>10</v>
      </c>
      <c r="S549" s="2">
        <v>11</v>
      </c>
      <c r="T549" s="2">
        <v>11</v>
      </c>
      <c r="X549" s="56" t="s">
        <v>1516</v>
      </c>
      <c r="Y549" s="56" t="s">
        <v>74</v>
      </c>
      <c r="Z549" s="56" t="s">
        <v>735</v>
      </c>
      <c r="AA549" s="2">
        <v>7242</v>
      </c>
      <c r="AB549" s="2">
        <v>6964</v>
      </c>
      <c r="AC549" s="2">
        <v>7351</v>
      </c>
      <c r="AD549" s="2">
        <v>7698</v>
      </c>
      <c r="AE549" s="2">
        <v>7554</v>
      </c>
      <c r="AF549" s="2">
        <v>7754</v>
      </c>
      <c r="AG549" s="2">
        <v>7748</v>
      </c>
      <c r="AH549" s="2">
        <v>7333</v>
      </c>
      <c r="AI549" s="2">
        <v>7187</v>
      </c>
      <c r="AJ549" s="2">
        <v>7271</v>
      </c>
      <c r="AK549" s="2">
        <v>7436</v>
      </c>
      <c r="AL549" s="2">
        <v>7510</v>
      </c>
      <c r="AM549" s="2">
        <v>5800</v>
      </c>
      <c r="AN549" s="2">
        <v>6103</v>
      </c>
      <c r="AO549" s="2">
        <v>6885</v>
      </c>
      <c r="AP549" s="2">
        <v>7399</v>
      </c>
      <c r="AQ549" s="2">
        <v>7751</v>
      </c>
    </row>
    <row r="550" spans="1:43">
      <c r="A550" s="56" t="s">
        <v>1517</v>
      </c>
      <c r="B550" s="56" t="s">
        <v>165</v>
      </c>
      <c r="C550" s="56" t="s">
        <v>735</v>
      </c>
      <c r="D550" s="2">
        <v>62</v>
      </c>
      <c r="E550" s="2">
        <v>58</v>
      </c>
      <c r="F550" s="2">
        <v>64</v>
      </c>
      <c r="G550" s="2">
        <v>67</v>
      </c>
      <c r="H550" s="2">
        <v>60</v>
      </c>
      <c r="I550" s="2">
        <v>66</v>
      </c>
      <c r="J550" s="2">
        <v>59</v>
      </c>
      <c r="K550" s="2">
        <v>56</v>
      </c>
      <c r="L550" s="2">
        <v>48</v>
      </c>
      <c r="M550" s="2">
        <v>39</v>
      </c>
      <c r="N550" s="2">
        <v>38</v>
      </c>
      <c r="O550" s="2">
        <v>37</v>
      </c>
      <c r="P550" s="2">
        <v>40</v>
      </c>
      <c r="Q550" s="2">
        <v>47</v>
      </c>
      <c r="R550" s="2">
        <v>26</v>
      </c>
      <c r="S550" s="2">
        <v>22</v>
      </c>
      <c r="T550" s="2">
        <v>21</v>
      </c>
      <c r="X550" s="56" t="s">
        <v>1517</v>
      </c>
      <c r="Y550" s="56" t="s">
        <v>165</v>
      </c>
      <c r="Z550" s="56" t="s">
        <v>735</v>
      </c>
      <c r="AA550" s="2">
        <v>899</v>
      </c>
      <c r="AB550" s="2">
        <v>844</v>
      </c>
      <c r="AC550" s="2">
        <v>868</v>
      </c>
      <c r="AD550" s="2">
        <v>887</v>
      </c>
      <c r="AE550" s="2">
        <v>783</v>
      </c>
      <c r="AF550" s="2">
        <v>778</v>
      </c>
      <c r="AG550" s="2">
        <v>943</v>
      </c>
      <c r="AH550" s="2">
        <v>874</v>
      </c>
      <c r="AI550" s="2">
        <v>813</v>
      </c>
      <c r="AJ550" s="2">
        <v>823</v>
      </c>
      <c r="AK550" s="2">
        <v>838</v>
      </c>
      <c r="AL550" s="2">
        <v>863</v>
      </c>
      <c r="AM550" s="2">
        <v>855</v>
      </c>
      <c r="AN550" s="2">
        <v>890</v>
      </c>
      <c r="AO550" s="2">
        <v>884</v>
      </c>
      <c r="AP550" s="2">
        <v>886</v>
      </c>
      <c r="AQ550" s="2">
        <v>980</v>
      </c>
    </row>
    <row r="551" spans="1:43">
      <c r="A551" s="56" t="s">
        <v>1518</v>
      </c>
      <c r="B551" s="56" t="s">
        <v>114</v>
      </c>
      <c r="C551" s="56" t="s">
        <v>735</v>
      </c>
      <c r="D551" s="2">
        <v>38</v>
      </c>
      <c r="E551" s="2">
        <v>37</v>
      </c>
      <c r="F551" s="2">
        <v>37</v>
      </c>
      <c r="G551" s="2">
        <v>39</v>
      </c>
      <c r="H551" s="2">
        <v>31</v>
      </c>
      <c r="I551" s="2">
        <v>29</v>
      </c>
      <c r="J551" s="2">
        <v>33</v>
      </c>
      <c r="K551" s="2">
        <v>31</v>
      </c>
      <c r="L551" s="2">
        <v>25</v>
      </c>
      <c r="M551" s="2">
        <v>34</v>
      </c>
      <c r="N551" s="2">
        <v>34</v>
      </c>
      <c r="O551" s="2">
        <v>38</v>
      </c>
      <c r="P551" s="2">
        <v>41</v>
      </c>
      <c r="Q551" s="2">
        <v>42</v>
      </c>
      <c r="R551" s="2">
        <v>35</v>
      </c>
      <c r="S551" s="2">
        <v>23</v>
      </c>
      <c r="T551" s="2">
        <v>19</v>
      </c>
      <c r="X551" s="56" t="s">
        <v>1518</v>
      </c>
      <c r="Y551" s="56" t="s">
        <v>114</v>
      </c>
      <c r="Z551" s="56" t="s">
        <v>735</v>
      </c>
      <c r="AA551" s="2">
        <v>8603</v>
      </c>
      <c r="AB551" s="2">
        <v>8102</v>
      </c>
      <c r="AC551" s="2">
        <v>7942</v>
      </c>
      <c r="AD551" s="2">
        <v>8069</v>
      </c>
      <c r="AE551" s="2">
        <v>7781</v>
      </c>
      <c r="AF551" s="2">
        <v>7512</v>
      </c>
      <c r="AG551" s="2">
        <v>7380</v>
      </c>
      <c r="AH551" s="2">
        <v>7271</v>
      </c>
      <c r="AI551" s="2">
        <v>7218</v>
      </c>
      <c r="AJ551" s="2">
        <v>7156</v>
      </c>
      <c r="AK551" s="2">
        <v>7443</v>
      </c>
      <c r="AL551" s="2">
        <v>7436</v>
      </c>
      <c r="AM551" s="2">
        <v>7428</v>
      </c>
      <c r="AN551" s="2">
        <v>7729</v>
      </c>
      <c r="AO551" s="2">
        <v>7709</v>
      </c>
      <c r="AP551" s="2">
        <v>7766</v>
      </c>
      <c r="AQ551" s="2">
        <v>7797</v>
      </c>
    </row>
    <row r="552" spans="1:43">
      <c r="A552" s="56" t="s">
        <v>1519</v>
      </c>
      <c r="B552" s="56" t="s">
        <v>134</v>
      </c>
      <c r="C552" s="56" t="s">
        <v>735</v>
      </c>
      <c r="D552" s="2">
        <v>15</v>
      </c>
      <c r="E552" s="2">
        <v>15</v>
      </c>
      <c r="F552" s="2">
        <v>13</v>
      </c>
      <c r="G552" s="2">
        <v>13</v>
      </c>
      <c r="H552" s="2">
        <v>18</v>
      </c>
      <c r="I552" s="2">
        <v>14</v>
      </c>
      <c r="J552" s="2">
        <v>22</v>
      </c>
      <c r="K552" s="2">
        <v>15</v>
      </c>
      <c r="L552" s="2">
        <v>15</v>
      </c>
      <c r="M552" s="2">
        <v>19</v>
      </c>
      <c r="N552" s="2">
        <v>14</v>
      </c>
      <c r="O552" s="2">
        <v>15</v>
      </c>
      <c r="P552" s="2">
        <v>13</v>
      </c>
      <c r="Q552" s="2">
        <v>11</v>
      </c>
      <c r="R552" s="2">
        <v>11</v>
      </c>
      <c r="S552" s="2">
        <v>9</v>
      </c>
      <c r="T552" s="2">
        <v>13</v>
      </c>
      <c r="X552" s="56" t="s">
        <v>1519</v>
      </c>
      <c r="Y552" s="56" t="s">
        <v>134</v>
      </c>
      <c r="Z552" s="56" t="s">
        <v>735</v>
      </c>
      <c r="AA552" s="2">
        <v>1334</v>
      </c>
      <c r="AB552" s="2">
        <v>1276</v>
      </c>
      <c r="AC552" s="2">
        <v>1282</v>
      </c>
      <c r="AD552" s="2">
        <v>1282</v>
      </c>
      <c r="AE552" s="2">
        <v>1253</v>
      </c>
      <c r="AF552" s="2">
        <v>1221</v>
      </c>
      <c r="AG552" s="2">
        <v>1244</v>
      </c>
      <c r="AH552" s="2">
        <v>1203</v>
      </c>
      <c r="AI552" s="2">
        <v>1204</v>
      </c>
      <c r="AJ552" s="2">
        <v>1172</v>
      </c>
      <c r="AK552" s="2">
        <v>1189</v>
      </c>
      <c r="AL552" s="2">
        <v>1152</v>
      </c>
      <c r="AM552" s="2">
        <v>1033</v>
      </c>
      <c r="AN552" s="2">
        <v>1032</v>
      </c>
      <c r="AO552" s="2">
        <v>904</v>
      </c>
      <c r="AP552" s="2">
        <v>985</v>
      </c>
      <c r="AQ552" s="2">
        <v>1000</v>
      </c>
    </row>
    <row r="553" spans="1:43">
      <c r="A553" s="56" t="s">
        <v>1520</v>
      </c>
      <c r="B553" s="56" t="s">
        <v>688</v>
      </c>
      <c r="C553" s="56" t="s">
        <v>735</v>
      </c>
      <c r="D553" s="2">
        <v>11</v>
      </c>
      <c r="E553" s="2">
        <v>10</v>
      </c>
      <c r="F553" s="2">
        <v>11</v>
      </c>
      <c r="G553" s="2">
        <v>9</v>
      </c>
      <c r="H553" s="2">
        <v>9</v>
      </c>
      <c r="I553" s="2">
        <v>8</v>
      </c>
      <c r="J553" s="2">
        <v>10</v>
      </c>
      <c r="K553" s="2">
        <v>3</v>
      </c>
      <c r="L553" s="2">
        <v>0</v>
      </c>
      <c r="M553" s="2">
        <v>0</v>
      </c>
      <c r="N553" s="2">
        <v>3</v>
      </c>
      <c r="O553" s="2">
        <v>0</v>
      </c>
      <c r="P553" s="2">
        <v>0</v>
      </c>
      <c r="Q553" s="2">
        <v>0</v>
      </c>
      <c r="R553" s="2">
        <v>0</v>
      </c>
      <c r="S553" s="2">
        <v>0</v>
      </c>
      <c r="T553" s="2">
        <v>0</v>
      </c>
      <c r="X553" s="56" t="s">
        <v>1520</v>
      </c>
      <c r="Y553" s="56" t="s">
        <v>688</v>
      </c>
      <c r="Z553" s="56" t="s">
        <v>735</v>
      </c>
      <c r="AA553" s="2">
        <v>38</v>
      </c>
      <c r="AB553" s="2">
        <v>37</v>
      </c>
      <c r="AC553" s="2">
        <v>37</v>
      </c>
      <c r="AD553" s="2">
        <v>31</v>
      </c>
      <c r="AE553" s="2">
        <v>37</v>
      </c>
      <c r="AF553" s="2">
        <v>35</v>
      </c>
      <c r="AG553" s="2">
        <v>33</v>
      </c>
      <c r="AH553" s="2">
        <v>34</v>
      </c>
      <c r="AI553" s="2">
        <v>28</v>
      </c>
      <c r="AJ553" s="2">
        <v>26</v>
      </c>
      <c r="AK553" s="2">
        <v>26</v>
      </c>
      <c r="AL553" s="2">
        <v>24</v>
      </c>
      <c r="AM553" s="2">
        <v>21</v>
      </c>
      <c r="AN553" s="2">
        <v>19</v>
      </c>
      <c r="AO553" s="2">
        <v>21</v>
      </c>
      <c r="AP553" s="2">
        <v>15</v>
      </c>
      <c r="AQ553" s="2">
        <v>19</v>
      </c>
    </row>
    <row r="554" spans="1:43">
      <c r="A554" s="56" t="s">
        <v>1521</v>
      </c>
      <c r="B554" s="56" t="s">
        <v>83</v>
      </c>
      <c r="C554" s="56" t="s">
        <v>735</v>
      </c>
      <c r="D554" s="2">
        <v>98</v>
      </c>
      <c r="E554" s="2">
        <v>95</v>
      </c>
      <c r="F554" s="2">
        <v>95</v>
      </c>
      <c r="G554" s="2">
        <v>99</v>
      </c>
      <c r="H554" s="2">
        <v>81</v>
      </c>
      <c r="I554" s="2">
        <v>86</v>
      </c>
      <c r="J554" s="2">
        <v>79</v>
      </c>
      <c r="K554" s="2">
        <v>82</v>
      </c>
      <c r="L554" s="2">
        <v>85</v>
      </c>
      <c r="M554" s="2">
        <v>98</v>
      </c>
      <c r="N554" s="2">
        <v>102</v>
      </c>
      <c r="O554" s="2">
        <v>107</v>
      </c>
      <c r="P554" s="2">
        <v>100</v>
      </c>
      <c r="Q554" s="2">
        <v>0</v>
      </c>
      <c r="R554" s="2">
        <v>0</v>
      </c>
      <c r="S554" s="2">
        <v>0</v>
      </c>
      <c r="T554" s="2">
        <v>0</v>
      </c>
      <c r="X554" s="56" t="s">
        <v>1521</v>
      </c>
      <c r="Y554" s="56" t="s">
        <v>83</v>
      </c>
      <c r="Z554" s="56" t="s">
        <v>735</v>
      </c>
      <c r="AA554" s="2">
        <v>717</v>
      </c>
      <c r="AB554" s="2">
        <v>660</v>
      </c>
      <c r="AC554" s="2">
        <v>673</v>
      </c>
      <c r="AD554" s="2">
        <v>686</v>
      </c>
      <c r="AE554" s="2">
        <v>774</v>
      </c>
      <c r="AF554" s="2">
        <v>728</v>
      </c>
      <c r="AG554" s="2">
        <v>704</v>
      </c>
      <c r="AH554" s="2">
        <v>1651</v>
      </c>
      <c r="AI554" s="2">
        <v>1500</v>
      </c>
      <c r="AJ554" s="2">
        <v>1406</v>
      </c>
      <c r="AK554" s="2">
        <v>1232</v>
      </c>
      <c r="AL554" s="2">
        <v>1105</v>
      </c>
      <c r="AM554" s="2">
        <v>582</v>
      </c>
      <c r="AN554" s="2">
        <v>381</v>
      </c>
      <c r="AO554" s="2">
        <v>308</v>
      </c>
      <c r="AP554" s="2">
        <v>259</v>
      </c>
      <c r="AQ554" s="2">
        <v>234</v>
      </c>
    </row>
    <row r="555" spans="1:43">
      <c r="A555" s="56" t="s">
        <v>1522</v>
      </c>
      <c r="B555" s="56" t="s">
        <v>97</v>
      </c>
      <c r="C555" s="56" t="s">
        <v>96</v>
      </c>
      <c r="D555" s="2">
        <v>472</v>
      </c>
      <c r="E555" s="2">
        <v>441</v>
      </c>
      <c r="F555" s="2">
        <v>428</v>
      </c>
      <c r="G555" s="2">
        <v>411</v>
      </c>
      <c r="H555" s="2">
        <v>395</v>
      </c>
      <c r="I555" s="2">
        <v>367</v>
      </c>
      <c r="J555" s="2">
        <v>331</v>
      </c>
      <c r="K555" s="2">
        <v>317</v>
      </c>
      <c r="L555" s="2">
        <v>279</v>
      </c>
      <c r="M555" s="2">
        <v>237</v>
      </c>
      <c r="N555" s="2">
        <v>229</v>
      </c>
      <c r="O555" s="2">
        <v>226</v>
      </c>
      <c r="P555" s="2">
        <v>215</v>
      </c>
      <c r="Q555" s="2">
        <v>194</v>
      </c>
      <c r="R555" s="2">
        <v>190</v>
      </c>
      <c r="S555" s="2">
        <v>168</v>
      </c>
      <c r="T555" s="2">
        <v>169</v>
      </c>
      <c r="X555" s="56" t="s">
        <v>1522</v>
      </c>
      <c r="Y555" s="56" t="s">
        <v>97</v>
      </c>
      <c r="Z555" s="56" t="s">
        <v>96</v>
      </c>
      <c r="AA555" s="2">
        <v>18255</v>
      </c>
      <c r="AB555" s="2">
        <v>16478</v>
      </c>
      <c r="AC555" s="2">
        <v>15809</v>
      </c>
      <c r="AD555" s="2">
        <v>15346</v>
      </c>
      <c r="AE555" s="2">
        <v>15486</v>
      </c>
      <c r="AF555" s="2">
        <v>15010</v>
      </c>
      <c r="AG555" s="2">
        <v>14805</v>
      </c>
      <c r="AH555" s="2">
        <v>14790</v>
      </c>
      <c r="AI555" s="2">
        <v>13686</v>
      </c>
      <c r="AJ555" s="2">
        <v>13138</v>
      </c>
      <c r="AK555" s="2">
        <v>12482</v>
      </c>
      <c r="AL555" s="2">
        <v>11802</v>
      </c>
      <c r="AM555" s="2">
        <v>11160</v>
      </c>
      <c r="AN555" s="2">
        <v>10706</v>
      </c>
      <c r="AO555" s="2">
        <v>10742</v>
      </c>
      <c r="AP555" s="2">
        <v>10598</v>
      </c>
      <c r="AQ555" s="2">
        <v>9458</v>
      </c>
    </row>
    <row r="556" spans="1:43">
      <c r="A556" s="56" t="s">
        <v>1523</v>
      </c>
      <c r="B556" s="56" t="s">
        <v>191</v>
      </c>
      <c r="C556" s="56" t="s">
        <v>96</v>
      </c>
      <c r="D556" s="2">
        <v>172</v>
      </c>
      <c r="E556" s="2">
        <v>181</v>
      </c>
      <c r="F556" s="2">
        <v>178</v>
      </c>
      <c r="G556" s="2">
        <v>186</v>
      </c>
      <c r="H556" s="2">
        <v>187</v>
      </c>
      <c r="I556" s="2">
        <v>181</v>
      </c>
      <c r="J556" s="2">
        <v>167</v>
      </c>
      <c r="K556" s="2">
        <v>151</v>
      </c>
      <c r="L556" s="2">
        <v>151</v>
      </c>
      <c r="M556" s="2">
        <v>172</v>
      </c>
      <c r="N556" s="2">
        <v>187</v>
      </c>
      <c r="O556" s="2">
        <v>171</v>
      </c>
      <c r="P556" s="2">
        <v>169</v>
      </c>
      <c r="Q556" s="2">
        <v>176</v>
      </c>
      <c r="R556" s="2">
        <v>166</v>
      </c>
      <c r="S556" s="2">
        <v>160</v>
      </c>
      <c r="T556" s="2">
        <v>67</v>
      </c>
      <c r="X556" s="56" t="s">
        <v>1523</v>
      </c>
      <c r="Y556" s="56" t="s">
        <v>191</v>
      </c>
      <c r="Z556" s="56" t="s">
        <v>96</v>
      </c>
      <c r="AA556" s="2">
        <v>4771</v>
      </c>
      <c r="AB556" s="2">
        <v>4499</v>
      </c>
      <c r="AC556" s="2">
        <v>4835</v>
      </c>
      <c r="AD556" s="2">
        <v>4543</v>
      </c>
      <c r="AE556" s="2">
        <v>4462</v>
      </c>
      <c r="AF556" s="2">
        <v>4324</v>
      </c>
      <c r="AG556" s="2">
        <v>4329</v>
      </c>
      <c r="AH556" s="2">
        <v>4162</v>
      </c>
      <c r="AI556" s="2">
        <v>4535</v>
      </c>
      <c r="AJ556" s="2">
        <v>4411</v>
      </c>
      <c r="AK556" s="2">
        <v>4550</v>
      </c>
      <c r="AL556" s="2">
        <v>4863</v>
      </c>
      <c r="AM556" s="2">
        <v>5086</v>
      </c>
      <c r="AN556" s="2">
        <v>5652</v>
      </c>
      <c r="AO556" s="2">
        <v>5444</v>
      </c>
      <c r="AP556" s="2">
        <v>5907</v>
      </c>
      <c r="AQ556" s="2">
        <v>5991</v>
      </c>
    </row>
    <row r="557" spans="1:43">
      <c r="A557" s="56" t="s">
        <v>1524</v>
      </c>
      <c r="B557" s="56" t="s">
        <v>112</v>
      </c>
      <c r="C557" s="56" t="s">
        <v>111</v>
      </c>
      <c r="D557" s="2">
        <v>612</v>
      </c>
      <c r="E557" s="2">
        <v>655</v>
      </c>
      <c r="F557" s="2">
        <v>535</v>
      </c>
      <c r="G557" s="2">
        <v>492</v>
      </c>
      <c r="H557" s="2">
        <v>514</v>
      </c>
      <c r="I557" s="2">
        <v>505</v>
      </c>
      <c r="J557" s="2">
        <v>508</v>
      </c>
      <c r="K557" s="2">
        <v>497</v>
      </c>
      <c r="L557" s="2">
        <v>503</v>
      </c>
      <c r="M557" s="2">
        <v>534</v>
      </c>
      <c r="N557" s="2">
        <v>502</v>
      </c>
      <c r="O557" s="2">
        <v>527</v>
      </c>
      <c r="P557" s="2">
        <v>479</v>
      </c>
      <c r="Q557" s="2">
        <v>614</v>
      </c>
      <c r="R557" s="2">
        <v>600</v>
      </c>
      <c r="S557" s="2">
        <v>612</v>
      </c>
      <c r="T557" s="2">
        <v>640</v>
      </c>
      <c r="X557" s="56" t="s">
        <v>1524</v>
      </c>
      <c r="Y557" s="56" t="s">
        <v>112</v>
      </c>
      <c r="Z557" s="56" t="s">
        <v>111</v>
      </c>
      <c r="AA557" s="2">
        <v>23770</v>
      </c>
      <c r="AB557" s="2">
        <v>22204</v>
      </c>
      <c r="AC557" s="2">
        <v>22173</v>
      </c>
      <c r="AD557" s="2">
        <v>24427</v>
      </c>
      <c r="AE557" s="2">
        <v>24352</v>
      </c>
      <c r="AF557" s="2">
        <v>24540</v>
      </c>
      <c r="AG557" s="2">
        <v>25319</v>
      </c>
      <c r="AH557" s="2">
        <v>24052</v>
      </c>
      <c r="AI557" s="2">
        <v>23854</v>
      </c>
      <c r="AJ557" s="2">
        <v>24090</v>
      </c>
      <c r="AK557" s="2">
        <v>24107</v>
      </c>
      <c r="AL557" s="2">
        <v>24698</v>
      </c>
      <c r="AM557" s="2">
        <v>18117</v>
      </c>
      <c r="AN557" s="2">
        <v>22558</v>
      </c>
      <c r="AO557" s="2">
        <v>24936</v>
      </c>
      <c r="AP557" s="2">
        <v>24807</v>
      </c>
      <c r="AQ557" s="2">
        <v>25440</v>
      </c>
    </row>
    <row r="558" spans="1:43">
      <c r="A558" s="56" t="s">
        <v>1525</v>
      </c>
      <c r="B558" s="56" t="s">
        <v>487</v>
      </c>
      <c r="C558" s="56" t="s">
        <v>111</v>
      </c>
      <c r="D558" s="2">
        <v>97</v>
      </c>
      <c r="E558" s="2">
        <v>12</v>
      </c>
      <c r="F558" s="2">
        <v>23</v>
      </c>
      <c r="G558" s="2">
        <v>19</v>
      </c>
      <c r="H558" s="2">
        <v>19</v>
      </c>
      <c r="I558" s="2">
        <v>15</v>
      </c>
      <c r="J558" s="2">
        <v>8</v>
      </c>
      <c r="K558" s="2">
        <v>15</v>
      </c>
      <c r="L558" s="2">
        <v>5</v>
      </c>
      <c r="M558" s="2">
        <v>7</v>
      </c>
      <c r="N558" s="2">
        <v>10</v>
      </c>
      <c r="O558" s="2">
        <v>9</v>
      </c>
      <c r="P558" s="2">
        <v>12</v>
      </c>
      <c r="Q558" s="2">
        <v>15</v>
      </c>
      <c r="R558" s="2">
        <v>10</v>
      </c>
      <c r="S558" s="2">
        <v>9</v>
      </c>
      <c r="T558" s="2">
        <v>10</v>
      </c>
      <c r="X558" s="56" t="s">
        <v>1525</v>
      </c>
      <c r="Y558" s="56" t="s">
        <v>487</v>
      </c>
      <c r="Z558" s="56" t="s">
        <v>111</v>
      </c>
      <c r="AA558" s="2">
        <v>1201</v>
      </c>
      <c r="AB558" s="2">
        <v>1097</v>
      </c>
      <c r="AC558" s="2">
        <v>1152</v>
      </c>
      <c r="AD558" s="2">
        <v>512</v>
      </c>
      <c r="AE558" s="2">
        <v>464</v>
      </c>
      <c r="AF558" s="2">
        <v>510</v>
      </c>
      <c r="AG558" s="2">
        <v>537</v>
      </c>
      <c r="AH558" s="2">
        <v>478</v>
      </c>
      <c r="AI558" s="2">
        <v>497</v>
      </c>
      <c r="AJ558" s="2">
        <v>483</v>
      </c>
      <c r="AK558" s="2">
        <v>529</v>
      </c>
      <c r="AL558" s="2">
        <v>521</v>
      </c>
      <c r="AM558" s="2">
        <v>364</v>
      </c>
      <c r="AN558" s="2">
        <v>508</v>
      </c>
      <c r="AO558" s="2">
        <v>752</v>
      </c>
      <c r="AP558" s="2">
        <v>798</v>
      </c>
      <c r="AQ558" s="2">
        <v>746</v>
      </c>
    </row>
    <row r="559" spans="1:43">
      <c r="A559" s="56" t="s">
        <v>1526</v>
      </c>
      <c r="B559" s="56" t="s">
        <v>645</v>
      </c>
      <c r="C559" s="56" t="s">
        <v>111</v>
      </c>
      <c r="D559" s="2">
        <v>0</v>
      </c>
      <c r="E559" s="2">
        <v>0</v>
      </c>
      <c r="F559" s="2">
        <v>0</v>
      </c>
      <c r="G559" s="2">
        <v>3</v>
      </c>
      <c r="H559" s="2">
        <v>0</v>
      </c>
      <c r="I559" s="2">
        <v>3</v>
      </c>
      <c r="J559" s="2">
        <v>0</v>
      </c>
      <c r="K559" s="2">
        <v>3</v>
      </c>
      <c r="L559" s="2">
        <v>4</v>
      </c>
      <c r="M559" s="2">
        <v>4</v>
      </c>
      <c r="N559" s="2">
        <v>6</v>
      </c>
      <c r="O559" s="2">
        <v>7</v>
      </c>
      <c r="P559" s="2">
        <v>5</v>
      </c>
      <c r="Q559" s="2">
        <v>4</v>
      </c>
      <c r="R559" s="2">
        <v>5</v>
      </c>
      <c r="S559" s="2">
        <v>0</v>
      </c>
      <c r="T559" s="2">
        <v>0</v>
      </c>
      <c r="X559" s="56" t="s">
        <v>1526</v>
      </c>
      <c r="Y559" s="56" t="s">
        <v>645</v>
      </c>
      <c r="Z559" s="56" t="s">
        <v>111</v>
      </c>
      <c r="AA559" s="2">
        <v>108</v>
      </c>
      <c r="AB559" s="2">
        <v>128</v>
      </c>
      <c r="AC559" s="2">
        <v>130</v>
      </c>
      <c r="AD559" s="2">
        <v>178</v>
      </c>
      <c r="AE559" s="2">
        <v>140</v>
      </c>
      <c r="AF559" s="2">
        <v>151</v>
      </c>
      <c r="AG559" s="2">
        <v>155</v>
      </c>
      <c r="AH559" s="2">
        <v>134</v>
      </c>
      <c r="AI559" s="2">
        <v>160</v>
      </c>
      <c r="AJ559" s="2">
        <v>160</v>
      </c>
      <c r="AK559" s="2">
        <v>152</v>
      </c>
      <c r="AL559" s="2">
        <v>152</v>
      </c>
      <c r="AM559" s="2">
        <v>108</v>
      </c>
      <c r="AN559" s="2">
        <v>120</v>
      </c>
      <c r="AO559" s="2">
        <v>147</v>
      </c>
      <c r="AP559" s="2">
        <v>138</v>
      </c>
      <c r="AQ559" s="2">
        <v>126</v>
      </c>
    </row>
    <row r="560" spans="1:43">
      <c r="A560" s="56" t="s">
        <v>1527</v>
      </c>
      <c r="B560" s="56" t="s">
        <v>235</v>
      </c>
      <c r="C560" s="56" t="s">
        <v>111</v>
      </c>
      <c r="D560" s="2">
        <v>33</v>
      </c>
      <c r="E560" s="2">
        <v>35</v>
      </c>
      <c r="F560" s="2">
        <v>58</v>
      </c>
      <c r="G560" s="2">
        <v>61</v>
      </c>
      <c r="H560" s="2">
        <v>57</v>
      </c>
      <c r="I560" s="2">
        <v>58</v>
      </c>
      <c r="J560" s="2">
        <v>60</v>
      </c>
      <c r="K560" s="2">
        <v>52</v>
      </c>
      <c r="L560" s="2">
        <v>73</v>
      </c>
      <c r="M560" s="2">
        <v>88</v>
      </c>
      <c r="N560" s="2">
        <v>74</v>
      </c>
      <c r="O560" s="2">
        <v>67</v>
      </c>
      <c r="P560" s="2">
        <v>56</v>
      </c>
      <c r="Q560" s="2">
        <v>63</v>
      </c>
      <c r="R560" s="2">
        <v>61</v>
      </c>
      <c r="S560" s="2">
        <v>62</v>
      </c>
      <c r="T560" s="2">
        <v>65</v>
      </c>
      <c r="X560" s="56" t="s">
        <v>1527</v>
      </c>
      <c r="Y560" s="56" t="s">
        <v>235</v>
      </c>
      <c r="Z560" s="56" t="s">
        <v>111</v>
      </c>
      <c r="AA560" s="2">
        <v>597</v>
      </c>
      <c r="AB560" s="2">
        <v>566</v>
      </c>
      <c r="AC560" s="2">
        <v>624</v>
      </c>
      <c r="AD560" s="2">
        <v>753</v>
      </c>
      <c r="AE560" s="2">
        <v>1007</v>
      </c>
      <c r="AF560" s="2">
        <v>1026</v>
      </c>
      <c r="AG560" s="2">
        <v>1011</v>
      </c>
      <c r="AH560" s="2">
        <v>840</v>
      </c>
      <c r="AI560" s="2">
        <v>830</v>
      </c>
      <c r="AJ560" s="2">
        <v>820</v>
      </c>
      <c r="AK560" s="2">
        <v>893</v>
      </c>
      <c r="AL560" s="2">
        <v>850</v>
      </c>
      <c r="AM560" s="2">
        <v>834</v>
      </c>
      <c r="AN560" s="2">
        <v>1008</v>
      </c>
      <c r="AO560" s="2">
        <v>1103</v>
      </c>
      <c r="AP560" s="2">
        <v>1274</v>
      </c>
      <c r="AQ560" s="2">
        <v>1358</v>
      </c>
    </row>
    <row r="561" spans="1:43">
      <c r="A561" s="56" t="s">
        <v>1528</v>
      </c>
      <c r="B561" s="56" t="s">
        <v>370</v>
      </c>
      <c r="C561" s="56" t="s">
        <v>111</v>
      </c>
      <c r="D561" s="2">
        <v>0</v>
      </c>
      <c r="E561" s="2">
        <v>0</v>
      </c>
      <c r="F561" s="2">
        <v>0</v>
      </c>
      <c r="G561" s="2">
        <v>71</v>
      </c>
      <c r="H561" s="2">
        <v>72</v>
      </c>
      <c r="I561" s="2">
        <v>73</v>
      </c>
      <c r="J561" s="2">
        <v>84</v>
      </c>
      <c r="K561" s="2">
        <v>64</v>
      </c>
      <c r="L561" s="2">
        <v>62</v>
      </c>
      <c r="M561" s="2">
        <v>62</v>
      </c>
      <c r="N561" s="2">
        <v>66</v>
      </c>
      <c r="O561" s="2">
        <v>63</v>
      </c>
      <c r="P561" s="2">
        <v>81</v>
      </c>
      <c r="Q561" s="2">
        <v>80</v>
      </c>
      <c r="R561" s="2">
        <v>73</v>
      </c>
      <c r="S561" s="2">
        <v>82</v>
      </c>
      <c r="T561" s="2">
        <v>65</v>
      </c>
      <c r="X561" s="56" t="s">
        <v>1528</v>
      </c>
      <c r="Y561" s="56" t="s">
        <v>370</v>
      </c>
      <c r="Z561" s="56" t="s">
        <v>111</v>
      </c>
      <c r="AA561" s="2">
        <v>0</v>
      </c>
      <c r="AB561" s="2">
        <v>0</v>
      </c>
      <c r="AC561" s="2">
        <v>0</v>
      </c>
      <c r="AD561" s="2">
        <v>1431</v>
      </c>
      <c r="AE561" s="2">
        <v>1334</v>
      </c>
      <c r="AF561" s="2">
        <v>1367</v>
      </c>
      <c r="AG561" s="2">
        <v>1453</v>
      </c>
      <c r="AH561" s="2">
        <v>1052</v>
      </c>
      <c r="AI561" s="2">
        <v>1118</v>
      </c>
      <c r="AJ561" s="2">
        <v>1154</v>
      </c>
      <c r="AK561" s="2">
        <v>1144</v>
      </c>
      <c r="AL561" s="2">
        <v>1154</v>
      </c>
      <c r="AM561" s="2">
        <v>1084</v>
      </c>
      <c r="AN561" s="2">
        <v>1210</v>
      </c>
      <c r="AO561" s="2">
        <v>1189</v>
      </c>
      <c r="AP561" s="2">
        <v>1309</v>
      </c>
      <c r="AQ561" s="2">
        <v>1261</v>
      </c>
    </row>
    <row r="562" spans="1:43">
      <c r="A562" s="56" t="s">
        <v>1529</v>
      </c>
      <c r="B562" s="56" t="s">
        <v>1832</v>
      </c>
      <c r="C562" s="56" t="s">
        <v>267</v>
      </c>
      <c r="D562" s="2">
        <v>82</v>
      </c>
      <c r="E562" s="2">
        <v>86</v>
      </c>
      <c r="F562" s="2">
        <v>98</v>
      </c>
      <c r="G562" s="2">
        <v>0</v>
      </c>
      <c r="H562" s="2">
        <v>0</v>
      </c>
      <c r="I562" s="2">
        <v>0</v>
      </c>
      <c r="J562" s="2">
        <v>0</v>
      </c>
      <c r="K562" s="2">
        <v>0</v>
      </c>
      <c r="L562" s="2">
        <v>0</v>
      </c>
      <c r="M562" s="2">
        <v>0</v>
      </c>
      <c r="N562" s="2">
        <v>0</v>
      </c>
      <c r="O562" s="2">
        <v>0</v>
      </c>
      <c r="P562" s="2">
        <v>0</v>
      </c>
      <c r="Q562" s="2">
        <v>0</v>
      </c>
      <c r="R562" s="2">
        <v>0</v>
      </c>
      <c r="S562" s="2">
        <v>0</v>
      </c>
      <c r="T562" s="2">
        <v>0</v>
      </c>
      <c r="X562" s="56" t="s">
        <v>1529</v>
      </c>
      <c r="Y562" s="56" t="s">
        <v>1832</v>
      </c>
      <c r="Z562" s="56" t="s">
        <v>267</v>
      </c>
      <c r="AA562" s="2">
        <v>1264</v>
      </c>
      <c r="AB562" s="2">
        <v>1219</v>
      </c>
      <c r="AC562" s="2">
        <v>1288</v>
      </c>
      <c r="AD562" s="2">
        <v>0</v>
      </c>
      <c r="AE562" s="2">
        <v>0</v>
      </c>
      <c r="AF562" s="2">
        <v>0</v>
      </c>
      <c r="AG562" s="2">
        <v>0</v>
      </c>
      <c r="AH562" s="2">
        <v>0</v>
      </c>
      <c r="AI562" s="2">
        <v>0</v>
      </c>
      <c r="AJ562" s="2">
        <v>0</v>
      </c>
      <c r="AK562" s="2">
        <v>0</v>
      </c>
      <c r="AL562" s="2">
        <v>0</v>
      </c>
      <c r="AM562" s="2">
        <v>0</v>
      </c>
      <c r="AN562" s="2">
        <v>3</v>
      </c>
      <c r="AO562" s="2">
        <v>3</v>
      </c>
      <c r="AP562" s="2">
        <v>0</v>
      </c>
      <c r="AQ562" s="2">
        <v>0</v>
      </c>
    </row>
    <row r="563" spans="1:43">
      <c r="A563" s="56" t="s">
        <v>1530</v>
      </c>
      <c r="B563" s="56" t="s">
        <v>1833</v>
      </c>
      <c r="C563" s="56" t="s">
        <v>267</v>
      </c>
      <c r="D563" s="2">
        <v>14</v>
      </c>
      <c r="E563" s="2">
        <v>13</v>
      </c>
      <c r="F563" s="2">
        <v>13</v>
      </c>
      <c r="G563" s="2">
        <v>0</v>
      </c>
      <c r="H563" s="2">
        <v>0</v>
      </c>
      <c r="I563" s="2">
        <v>0</v>
      </c>
      <c r="J563" s="2">
        <v>0</v>
      </c>
      <c r="K563" s="2">
        <v>0</v>
      </c>
      <c r="L563" s="2">
        <v>0</v>
      </c>
      <c r="M563" s="2">
        <v>0</v>
      </c>
      <c r="N563" s="2">
        <v>0</v>
      </c>
      <c r="O563" s="2">
        <v>0</v>
      </c>
      <c r="P563" s="2">
        <v>0</v>
      </c>
      <c r="Q563" s="2">
        <v>0</v>
      </c>
      <c r="R563" s="2">
        <v>0</v>
      </c>
      <c r="S563" s="2">
        <v>0</v>
      </c>
      <c r="T563" s="2">
        <v>0</v>
      </c>
      <c r="X563" s="56" t="s">
        <v>1530</v>
      </c>
      <c r="Y563" s="56" t="s">
        <v>1833</v>
      </c>
      <c r="Z563" s="56" t="s">
        <v>267</v>
      </c>
      <c r="AA563" s="2">
        <v>168</v>
      </c>
      <c r="AB563" s="2">
        <v>190</v>
      </c>
      <c r="AC563" s="2">
        <v>180</v>
      </c>
      <c r="AD563" s="2">
        <v>0</v>
      </c>
      <c r="AE563" s="2">
        <v>0</v>
      </c>
      <c r="AF563" s="2">
        <v>0</v>
      </c>
      <c r="AG563" s="2">
        <v>0</v>
      </c>
      <c r="AH563" s="2">
        <v>0</v>
      </c>
      <c r="AI563" s="2">
        <v>0</v>
      </c>
      <c r="AJ563" s="2">
        <v>0</v>
      </c>
      <c r="AK563" s="2">
        <v>0</v>
      </c>
      <c r="AL563" s="2">
        <v>0</v>
      </c>
      <c r="AM563" s="2">
        <v>0</v>
      </c>
      <c r="AN563" s="2">
        <v>0</v>
      </c>
      <c r="AO563" s="2">
        <v>0</v>
      </c>
      <c r="AP563" s="2">
        <v>0</v>
      </c>
      <c r="AQ563" s="2">
        <v>0</v>
      </c>
    </row>
    <row r="564" spans="1:43">
      <c r="A564" s="56" t="s">
        <v>1531</v>
      </c>
      <c r="B564" s="56" t="s">
        <v>643</v>
      </c>
      <c r="C564" s="56" t="s">
        <v>111</v>
      </c>
      <c r="D564" s="2">
        <v>3</v>
      </c>
      <c r="E564" s="2">
        <v>6</v>
      </c>
      <c r="F564" s="2">
        <v>6</v>
      </c>
      <c r="G564" s="2">
        <v>3</v>
      </c>
      <c r="H564" s="2">
        <v>6</v>
      </c>
      <c r="I564" s="2">
        <v>3</v>
      </c>
      <c r="J564" s="2">
        <v>3</v>
      </c>
      <c r="K564" s="2">
        <v>0</v>
      </c>
      <c r="L564" s="2">
        <v>6</v>
      </c>
      <c r="M564" s="2">
        <v>0</v>
      </c>
      <c r="N564" s="2">
        <v>0</v>
      </c>
      <c r="O564" s="2">
        <v>0</v>
      </c>
      <c r="P564" s="2">
        <v>0</v>
      </c>
      <c r="Q564" s="2">
        <v>3</v>
      </c>
      <c r="R564" s="2">
        <v>6</v>
      </c>
      <c r="S564" s="2">
        <v>0</v>
      </c>
      <c r="T564" s="2">
        <v>3</v>
      </c>
      <c r="X564" s="56" t="s">
        <v>1531</v>
      </c>
      <c r="Y564" s="56" t="s">
        <v>643</v>
      </c>
      <c r="Z564" s="56" t="s">
        <v>111</v>
      </c>
      <c r="AA564" s="2">
        <v>359</v>
      </c>
      <c r="AB564" s="2">
        <v>397</v>
      </c>
      <c r="AC564" s="2">
        <v>257</v>
      </c>
      <c r="AD564" s="2">
        <v>179</v>
      </c>
      <c r="AE564" s="2">
        <v>152</v>
      </c>
      <c r="AF564" s="2">
        <v>160</v>
      </c>
      <c r="AG564" s="2">
        <v>153</v>
      </c>
      <c r="AH564" s="2">
        <v>158</v>
      </c>
      <c r="AI564" s="2">
        <v>250</v>
      </c>
      <c r="AJ564" s="2">
        <v>204</v>
      </c>
      <c r="AK564" s="2">
        <v>230</v>
      </c>
      <c r="AL564" s="2">
        <v>216</v>
      </c>
      <c r="AM564" s="2">
        <v>205</v>
      </c>
      <c r="AN564" s="2">
        <v>162</v>
      </c>
      <c r="AO564" s="2">
        <v>151</v>
      </c>
      <c r="AP564" s="2">
        <v>162</v>
      </c>
      <c r="AQ564" s="2">
        <v>164</v>
      </c>
    </row>
    <row r="565" spans="1:43">
      <c r="A565" s="56" t="s">
        <v>1532</v>
      </c>
      <c r="B565" s="56" t="s">
        <v>184</v>
      </c>
      <c r="C565" s="56" t="s">
        <v>111</v>
      </c>
      <c r="D565" s="2">
        <v>1206</v>
      </c>
      <c r="E565" s="2">
        <v>1122</v>
      </c>
      <c r="F565" s="2">
        <v>1122</v>
      </c>
      <c r="G565" s="2">
        <v>1147</v>
      </c>
      <c r="H565" s="2">
        <v>1130</v>
      </c>
      <c r="I565" s="2">
        <v>1186</v>
      </c>
      <c r="J565" s="2">
        <v>1242</v>
      </c>
      <c r="K565" s="2">
        <v>992</v>
      </c>
      <c r="L565" s="2">
        <v>1136</v>
      </c>
      <c r="M565" s="2">
        <v>1172</v>
      </c>
      <c r="N565" s="2">
        <v>1069</v>
      </c>
      <c r="O565" s="2">
        <v>1232</v>
      </c>
      <c r="P565" s="2">
        <v>1132</v>
      </c>
      <c r="Q565" s="2">
        <v>1256</v>
      </c>
      <c r="R565" s="2">
        <v>1173</v>
      </c>
      <c r="S565" s="2">
        <v>1200</v>
      </c>
      <c r="T565" s="2">
        <v>1158</v>
      </c>
      <c r="X565" s="56" t="s">
        <v>1532</v>
      </c>
      <c r="Y565" s="56" t="s">
        <v>184</v>
      </c>
      <c r="Z565" s="56" t="s">
        <v>111</v>
      </c>
      <c r="AA565" s="2">
        <v>36466</v>
      </c>
      <c r="AB565" s="2">
        <v>35245</v>
      </c>
      <c r="AC565" s="2">
        <v>36448</v>
      </c>
      <c r="AD565" s="2">
        <v>37652</v>
      </c>
      <c r="AE565" s="2">
        <v>37814</v>
      </c>
      <c r="AF565" s="2">
        <v>38743</v>
      </c>
      <c r="AG565" s="2">
        <v>40900</v>
      </c>
      <c r="AH565" s="2">
        <v>39731</v>
      </c>
      <c r="AI565" s="2">
        <v>42965</v>
      </c>
      <c r="AJ565" s="2">
        <v>45549</v>
      </c>
      <c r="AK565" s="2">
        <v>46130</v>
      </c>
      <c r="AL565" s="2">
        <v>47575</v>
      </c>
      <c r="AM565" s="2">
        <v>41349</v>
      </c>
      <c r="AN565" s="2">
        <v>48929</v>
      </c>
      <c r="AO565" s="2">
        <v>52420</v>
      </c>
      <c r="AP565" s="2">
        <v>51053</v>
      </c>
      <c r="AQ565" s="2">
        <v>52906</v>
      </c>
    </row>
    <row r="566" spans="1:43">
      <c r="A566" s="56" t="s">
        <v>1533</v>
      </c>
      <c r="B566" s="56" t="s">
        <v>428</v>
      </c>
      <c r="C566" s="56" t="s">
        <v>111</v>
      </c>
      <c r="D566" s="2">
        <v>159</v>
      </c>
      <c r="E566" s="2">
        <v>164</v>
      </c>
      <c r="F566" s="2">
        <v>198</v>
      </c>
      <c r="G566" s="2">
        <v>187</v>
      </c>
      <c r="H566" s="2">
        <v>146</v>
      </c>
      <c r="I566" s="2">
        <v>168</v>
      </c>
      <c r="J566" s="2">
        <v>160</v>
      </c>
      <c r="K566" s="2">
        <v>150</v>
      </c>
      <c r="L566" s="2">
        <v>159</v>
      </c>
      <c r="M566" s="2">
        <v>189</v>
      </c>
      <c r="N566" s="2">
        <v>198</v>
      </c>
      <c r="O566" s="2">
        <v>225</v>
      </c>
      <c r="P566" s="2">
        <v>200</v>
      </c>
      <c r="Q566" s="2">
        <v>221</v>
      </c>
      <c r="R566" s="2">
        <v>243</v>
      </c>
      <c r="S566" s="2">
        <v>228</v>
      </c>
      <c r="T566" s="2">
        <v>238</v>
      </c>
      <c r="X566" s="56" t="s">
        <v>1533</v>
      </c>
      <c r="Y566" s="56" t="s">
        <v>428</v>
      </c>
      <c r="Z566" s="56" t="s">
        <v>111</v>
      </c>
      <c r="AA566" s="2">
        <v>4090</v>
      </c>
      <c r="AB566" s="2">
        <v>3915</v>
      </c>
      <c r="AC566" s="2">
        <v>3934</v>
      </c>
      <c r="AD566" s="2">
        <v>3816</v>
      </c>
      <c r="AE566" s="2">
        <v>3884</v>
      </c>
      <c r="AF566" s="2">
        <v>4086</v>
      </c>
      <c r="AG566" s="2">
        <v>4418</v>
      </c>
      <c r="AH566" s="2">
        <v>4493</v>
      </c>
      <c r="AI566" s="2">
        <v>5085</v>
      </c>
      <c r="AJ566" s="2">
        <v>5754</v>
      </c>
      <c r="AK566" s="2">
        <v>6143</v>
      </c>
      <c r="AL566" s="2">
        <v>6284</v>
      </c>
      <c r="AM566" s="2">
        <v>5915</v>
      </c>
      <c r="AN566" s="2">
        <v>6406</v>
      </c>
      <c r="AO566" s="2">
        <v>6509</v>
      </c>
      <c r="AP566" s="2">
        <v>6605</v>
      </c>
      <c r="AQ566" s="2">
        <v>6725</v>
      </c>
    </row>
    <row r="567" spans="1:43">
      <c r="A567" s="56" t="s">
        <v>1534</v>
      </c>
      <c r="B567" s="56" t="s">
        <v>411</v>
      </c>
      <c r="C567" s="56" t="s">
        <v>111</v>
      </c>
      <c r="D567" s="2">
        <v>50</v>
      </c>
      <c r="E567" s="2">
        <v>51</v>
      </c>
      <c r="F567" s="2">
        <v>59</v>
      </c>
      <c r="G567" s="2">
        <v>44</v>
      </c>
      <c r="H567" s="2">
        <v>46</v>
      </c>
      <c r="I567" s="2">
        <v>66</v>
      </c>
      <c r="J567" s="2">
        <v>57</v>
      </c>
      <c r="K567" s="2">
        <v>94</v>
      </c>
      <c r="L567" s="2">
        <v>86</v>
      </c>
      <c r="M567" s="2">
        <v>78</v>
      </c>
      <c r="N567" s="2">
        <v>78</v>
      </c>
      <c r="O567" s="2">
        <v>79</v>
      </c>
      <c r="P567" s="2">
        <v>64</v>
      </c>
      <c r="Q567" s="2">
        <v>82</v>
      </c>
      <c r="R567" s="2">
        <v>81</v>
      </c>
      <c r="S567" s="2">
        <v>79</v>
      </c>
      <c r="T567" s="2">
        <v>63</v>
      </c>
      <c r="X567" s="56" t="s">
        <v>1534</v>
      </c>
      <c r="Y567" s="56" t="s">
        <v>411</v>
      </c>
      <c r="Z567" s="56" t="s">
        <v>111</v>
      </c>
      <c r="AA567" s="2">
        <v>4978</v>
      </c>
      <c r="AB567" s="2">
        <v>5061</v>
      </c>
      <c r="AC567" s="2">
        <v>4917</v>
      </c>
      <c r="AD567" s="2">
        <v>5187</v>
      </c>
      <c r="AE567" s="2">
        <v>4817</v>
      </c>
      <c r="AF567" s="2">
        <v>4985</v>
      </c>
      <c r="AG567" s="2">
        <v>5162</v>
      </c>
      <c r="AH567" s="2">
        <v>4902</v>
      </c>
      <c r="AI567" s="2">
        <v>4712</v>
      </c>
      <c r="AJ567" s="2">
        <v>4827</v>
      </c>
      <c r="AK567" s="2">
        <v>4666</v>
      </c>
      <c r="AL567" s="2">
        <v>4795</v>
      </c>
      <c r="AM567" s="2">
        <v>4101</v>
      </c>
      <c r="AN567" s="2">
        <v>4722</v>
      </c>
      <c r="AO567" s="2">
        <v>4851</v>
      </c>
      <c r="AP567" s="2">
        <v>4813</v>
      </c>
      <c r="AQ567" s="2">
        <v>4757</v>
      </c>
    </row>
    <row r="568" spans="1:43">
      <c r="A568" s="56" t="s">
        <v>1535</v>
      </c>
      <c r="B568" s="56" t="s">
        <v>305</v>
      </c>
      <c r="C568" s="56" t="s">
        <v>111</v>
      </c>
      <c r="D568" s="2">
        <v>51</v>
      </c>
      <c r="E568" s="2">
        <v>52</v>
      </c>
      <c r="F568" s="2">
        <v>32</v>
      </c>
      <c r="G568" s="2">
        <v>55</v>
      </c>
      <c r="H568" s="2">
        <v>49</v>
      </c>
      <c r="I568" s="2">
        <v>66</v>
      </c>
      <c r="J568" s="2">
        <v>62</v>
      </c>
      <c r="K568" s="2">
        <v>54</v>
      </c>
      <c r="L568" s="2">
        <v>48</v>
      </c>
      <c r="M568" s="2">
        <v>57</v>
      </c>
      <c r="N568" s="2">
        <v>61</v>
      </c>
      <c r="O568" s="2">
        <v>64</v>
      </c>
      <c r="P568" s="2">
        <v>57</v>
      </c>
      <c r="Q568" s="2">
        <v>65</v>
      </c>
      <c r="R568" s="2">
        <v>80</v>
      </c>
      <c r="S568" s="2">
        <v>91</v>
      </c>
      <c r="T568" s="2">
        <v>112</v>
      </c>
      <c r="X568" s="56" t="s">
        <v>1535</v>
      </c>
      <c r="Y568" s="56" t="s">
        <v>305</v>
      </c>
      <c r="Z568" s="56" t="s">
        <v>111</v>
      </c>
      <c r="AA568" s="2">
        <v>5560</v>
      </c>
      <c r="AB568" s="2">
        <v>5392</v>
      </c>
      <c r="AC568" s="2">
        <v>5784</v>
      </c>
      <c r="AD568" s="2">
        <v>5797</v>
      </c>
      <c r="AE568" s="2">
        <v>6622</v>
      </c>
      <c r="AF568" s="2">
        <v>6940</v>
      </c>
      <c r="AG568" s="2">
        <v>7069</v>
      </c>
      <c r="AH568" s="2">
        <v>6651</v>
      </c>
      <c r="AI568" s="2">
        <v>6601</v>
      </c>
      <c r="AJ568" s="2">
        <v>6520</v>
      </c>
      <c r="AK568" s="2">
        <v>7357</v>
      </c>
      <c r="AL568" s="2">
        <v>7448</v>
      </c>
      <c r="AM568" s="2">
        <v>6101</v>
      </c>
      <c r="AN568" s="2">
        <v>6347</v>
      </c>
      <c r="AO568" s="2">
        <v>7277</v>
      </c>
      <c r="AP568" s="2">
        <v>7547</v>
      </c>
      <c r="AQ568" s="2">
        <v>7806</v>
      </c>
    </row>
    <row r="569" spans="1:43">
      <c r="A569" s="56" t="s">
        <v>1536</v>
      </c>
      <c r="B569" s="56" t="s">
        <v>385</v>
      </c>
      <c r="C569" s="56" t="s">
        <v>111</v>
      </c>
      <c r="D569" s="2">
        <v>83</v>
      </c>
      <c r="E569" s="2">
        <v>94</v>
      </c>
      <c r="F569" s="2">
        <v>79</v>
      </c>
      <c r="G569" s="2">
        <v>109</v>
      </c>
      <c r="H569" s="2">
        <v>82</v>
      </c>
      <c r="I569" s="2">
        <v>95</v>
      </c>
      <c r="J569" s="2">
        <v>89</v>
      </c>
      <c r="K569" s="2">
        <v>102</v>
      </c>
      <c r="L569" s="2">
        <v>116</v>
      </c>
      <c r="M569" s="2">
        <v>121</v>
      </c>
      <c r="N569" s="2">
        <v>140</v>
      </c>
      <c r="O569" s="2">
        <v>123</v>
      </c>
      <c r="P569" s="2">
        <v>84</v>
      </c>
      <c r="Q569" s="2">
        <v>116</v>
      </c>
      <c r="R569" s="2">
        <v>84</v>
      </c>
      <c r="S569" s="2">
        <v>75</v>
      </c>
      <c r="T569" s="2">
        <v>73</v>
      </c>
      <c r="X569" s="56" t="s">
        <v>1536</v>
      </c>
      <c r="Y569" s="56" t="s">
        <v>385</v>
      </c>
      <c r="Z569" s="56" t="s">
        <v>111</v>
      </c>
      <c r="AA569" s="2">
        <v>1855</v>
      </c>
      <c r="AB569" s="2">
        <v>2051</v>
      </c>
      <c r="AC569" s="2">
        <v>1954</v>
      </c>
      <c r="AD569" s="2">
        <v>2043</v>
      </c>
      <c r="AE569" s="2">
        <v>1957</v>
      </c>
      <c r="AF569" s="2">
        <v>1958</v>
      </c>
      <c r="AG569" s="2">
        <v>1988</v>
      </c>
      <c r="AH569" s="2">
        <v>1961</v>
      </c>
      <c r="AI569" s="2">
        <v>2267</v>
      </c>
      <c r="AJ569" s="2">
        <v>2468</v>
      </c>
      <c r="AK569" s="2">
        <v>2344</v>
      </c>
      <c r="AL569" s="2">
        <v>2348</v>
      </c>
      <c r="AM569" s="2">
        <v>1758</v>
      </c>
      <c r="AN569" s="2">
        <v>2446</v>
      </c>
      <c r="AO569" s="2">
        <v>2494</v>
      </c>
      <c r="AP569" s="2">
        <v>2496</v>
      </c>
      <c r="AQ569" s="2">
        <v>2541</v>
      </c>
    </row>
    <row r="570" spans="1:43">
      <c r="A570" s="56" t="s">
        <v>1537</v>
      </c>
      <c r="B570" s="56" t="s">
        <v>438</v>
      </c>
      <c r="C570" s="56" t="s">
        <v>111</v>
      </c>
      <c r="D570" s="2">
        <v>17</v>
      </c>
      <c r="E570" s="2">
        <v>11</v>
      </c>
      <c r="F570" s="2">
        <v>31</v>
      </c>
      <c r="G570" s="2">
        <v>13</v>
      </c>
      <c r="H570" s="2">
        <v>10</v>
      </c>
      <c r="I570" s="2">
        <v>3</v>
      </c>
      <c r="J570" s="2">
        <v>13</v>
      </c>
      <c r="K570" s="2">
        <v>6</v>
      </c>
      <c r="L570" s="2">
        <v>26</v>
      </c>
      <c r="M570" s="2">
        <v>23</v>
      </c>
      <c r="N570" s="2">
        <v>12</v>
      </c>
      <c r="O570" s="2">
        <v>3</v>
      </c>
      <c r="P570" s="2">
        <v>3</v>
      </c>
      <c r="Q570" s="2">
        <v>4</v>
      </c>
      <c r="R570" s="2">
        <v>12</v>
      </c>
      <c r="S570" s="2">
        <v>46</v>
      </c>
      <c r="T570" s="2">
        <v>21</v>
      </c>
      <c r="X570" s="56" t="s">
        <v>1537</v>
      </c>
      <c r="Y570" s="56" t="s">
        <v>438</v>
      </c>
      <c r="Z570" s="56" t="s">
        <v>111</v>
      </c>
      <c r="AA570" s="2">
        <v>665</v>
      </c>
      <c r="AB570" s="2">
        <v>612</v>
      </c>
      <c r="AC570" s="2">
        <v>549</v>
      </c>
      <c r="AD570" s="2">
        <v>808</v>
      </c>
      <c r="AE570" s="2">
        <v>792</v>
      </c>
      <c r="AF570" s="2">
        <v>1068</v>
      </c>
      <c r="AG570" s="2">
        <v>1366</v>
      </c>
      <c r="AH570" s="2">
        <v>1191</v>
      </c>
      <c r="AI570" s="2">
        <v>810</v>
      </c>
      <c r="AJ570" s="2">
        <v>834</v>
      </c>
      <c r="AK570" s="2">
        <v>871</v>
      </c>
      <c r="AL570" s="2">
        <v>878</v>
      </c>
      <c r="AM570" s="2">
        <v>763</v>
      </c>
      <c r="AN570" s="2">
        <v>841</v>
      </c>
      <c r="AO570" s="2">
        <v>906</v>
      </c>
      <c r="AP570" s="2">
        <v>1601</v>
      </c>
      <c r="AQ570" s="2">
        <v>513</v>
      </c>
    </row>
    <row r="571" spans="1:43">
      <c r="A571" s="56" t="s">
        <v>1538</v>
      </c>
      <c r="B571" s="56" t="s">
        <v>334</v>
      </c>
      <c r="C571" s="56" t="s">
        <v>736</v>
      </c>
      <c r="D571" s="2">
        <v>12</v>
      </c>
      <c r="E571" s="2">
        <v>10</v>
      </c>
      <c r="F571" s="2">
        <v>9</v>
      </c>
      <c r="G571" s="2">
        <v>6</v>
      </c>
      <c r="H571" s="2">
        <v>7</v>
      </c>
      <c r="I571" s="2">
        <v>9</v>
      </c>
      <c r="J571" s="2">
        <v>9</v>
      </c>
      <c r="K571" s="2">
        <v>3</v>
      </c>
      <c r="L571" s="2">
        <v>3</v>
      </c>
      <c r="M571" s="2">
        <v>6</v>
      </c>
      <c r="N571" s="2">
        <v>9</v>
      </c>
      <c r="O571" s="2">
        <v>9</v>
      </c>
      <c r="P571" s="2">
        <v>3</v>
      </c>
      <c r="Q571" s="2">
        <v>3</v>
      </c>
      <c r="R571" s="2">
        <v>6</v>
      </c>
      <c r="S571" s="2">
        <v>6</v>
      </c>
      <c r="T571" s="2">
        <v>6</v>
      </c>
      <c r="X571" s="56" t="s">
        <v>1538</v>
      </c>
      <c r="Y571" s="56" t="s">
        <v>334</v>
      </c>
      <c r="Z571" s="56" t="s">
        <v>736</v>
      </c>
      <c r="AA571" s="2">
        <v>2258</v>
      </c>
      <c r="AB571" s="2">
        <v>2142</v>
      </c>
      <c r="AC571" s="2">
        <v>2041</v>
      </c>
      <c r="AD571" s="2">
        <v>2144</v>
      </c>
      <c r="AE571" s="2">
        <v>2126</v>
      </c>
      <c r="AF571" s="2">
        <v>2151</v>
      </c>
      <c r="AG571" s="2">
        <v>2108</v>
      </c>
      <c r="AH571" s="2">
        <v>1804</v>
      </c>
      <c r="AI571" s="2">
        <v>1883</v>
      </c>
      <c r="AJ571" s="2">
        <v>1999</v>
      </c>
      <c r="AK571" s="2">
        <v>1898</v>
      </c>
      <c r="AL571" s="2">
        <v>1753</v>
      </c>
      <c r="AM571" s="2">
        <v>1796</v>
      </c>
      <c r="AN571" s="2">
        <v>1900</v>
      </c>
      <c r="AO571" s="2">
        <v>1893</v>
      </c>
      <c r="AP571" s="2">
        <v>1830</v>
      </c>
      <c r="AQ571" s="2">
        <v>1687</v>
      </c>
    </row>
    <row r="572" spans="1:43">
      <c r="A572" s="56" t="s">
        <v>1539</v>
      </c>
      <c r="B572" s="56" t="s">
        <v>947</v>
      </c>
      <c r="C572" s="56" t="s">
        <v>736</v>
      </c>
      <c r="D572" s="2">
        <v>0</v>
      </c>
      <c r="E572" s="2">
        <v>0</v>
      </c>
      <c r="F572" s="2">
        <v>0</v>
      </c>
      <c r="G572" s="2">
        <v>0</v>
      </c>
      <c r="H572" s="2">
        <v>0</v>
      </c>
      <c r="I572" s="2">
        <v>0</v>
      </c>
      <c r="J572" s="2">
        <v>0</v>
      </c>
      <c r="K572" s="2">
        <v>0</v>
      </c>
      <c r="L572" s="2">
        <v>0</v>
      </c>
      <c r="M572" s="2">
        <v>0</v>
      </c>
      <c r="N572" s="2">
        <v>0</v>
      </c>
      <c r="O572" s="2">
        <v>0</v>
      </c>
      <c r="P572" s="2">
        <v>0</v>
      </c>
      <c r="Q572" s="2">
        <v>0</v>
      </c>
      <c r="R572" s="2">
        <v>0</v>
      </c>
      <c r="S572" s="2">
        <v>0</v>
      </c>
      <c r="T572" s="2">
        <v>0</v>
      </c>
      <c r="X572" s="56" t="s">
        <v>1539</v>
      </c>
      <c r="Y572" s="56" t="s">
        <v>947</v>
      </c>
      <c r="Z572" s="56" t="s">
        <v>736</v>
      </c>
      <c r="AA572" s="2">
        <v>874</v>
      </c>
      <c r="AB572" s="2">
        <v>799</v>
      </c>
      <c r="AC572" s="2">
        <v>712</v>
      </c>
      <c r="AD572" s="2">
        <v>701</v>
      </c>
      <c r="AE572" s="2">
        <v>37</v>
      </c>
      <c r="AF572" s="2">
        <v>34</v>
      </c>
      <c r="AG572" s="2">
        <v>36</v>
      </c>
      <c r="AH572" s="2">
        <v>38</v>
      </c>
      <c r="AI572" s="2">
        <v>10</v>
      </c>
      <c r="AJ572" s="2">
        <v>8</v>
      </c>
      <c r="AK572" s="2">
        <v>9</v>
      </c>
      <c r="AL572" s="2">
        <v>8</v>
      </c>
      <c r="AM572" s="2">
        <v>9</v>
      </c>
      <c r="AN572" s="2">
        <v>10</v>
      </c>
      <c r="AO572" s="2">
        <v>10</v>
      </c>
      <c r="AP572" s="2">
        <v>9</v>
      </c>
      <c r="AQ572" s="2">
        <v>11</v>
      </c>
    </row>
    <row r="573" spans="1:43">
      <c r="A573" s="56" t="s">
        <v>1540</v>
      </c>
      <c r="B573" s="56" t="s">
        <v>166</v>
      </c>
      <c r="C573" s="56" t="s">
        <v>736</v>
      </c>
      <c r="D573" s="2">
        <v>321</v>
      </c>
      <c r="E573" s="2">
        <v>264</v>
      </c>
      <c r="F573" s="2">
        <v>246</v>
      </c>
      <c r="G573" s="2">
        <v>249</v>
      </c>
      <c r="H573" s="2">
        <v>244</v>
      </c>
      <c r="I573" s="2">
        <v>230</v>
      </c>
      <c r="J573" s="2">
        <v>227</v>
      </c>
      <c r="K573" s="2">
        <v>161</v>
      </c>
      <c r="L573" s="2">
        <v>144</v>
      </c>
      <c r="M573" s="2">
        <v>130</v>
      </c>
      <c r="N573" s="2">
        <v>124</v>
      </c>
      <c r="O573" s="2">
        <v>130</v>
      </c>
      <c r="P573" s="2">
        <v>131</v>
      </c>
      <c r="Q573" s="2">
        <v>132</v>
      </c>
      <c r="R573" s="2">
        <v>131</v>
      </c>
      <c r="S573" s="2">
        <v>113</v>
      </c>
      <c r="T573" s="2">
        <v>100</v>
      </c>
      <c r="X573" s="56" t="s">
        <v>1540</v>
      </c>
      <c r="Y573" s="56" t="s">
        <v>166</v>
      </c>
      <c r="Z573" s="56" t="s">
        <v>736</v>
      </c>
      <c r="AA573" s="2">
        <v>11230</v>
      </c>
      <c r="AB573" s="2">
        <v>9822</v>
      </c>
      <c r="AC573" s="2">
        <v>9326</v>
      </c>
      <c r="AD573" s="2">
        <v>9352</v>
      </c>
      <c r="AE573" s="2">
        <v>8942</v>
      </c>
      <c r="AF573" s="2">
        <v>8371</v>
      </c>
      <c r="AG573" s="2">
        <v>7810</v>
      </c>
      <c r="AH573" s="2">
        <v>6753</v>
      </c>
      <c r="AI573" s="2">
        <v>6196</v>
      </c>
      <c r="AJ573" s="2">
        <v>5825</v>
      </c>
      <c r="AK573" s="2">
        <v>5701</v>
      </c>
      <c r="AL573" s="2">
        <v>5845</v>
      </c>
      <c r="AM573" s="2">
        <v>5757</v>
      </c>
      <c r="AN573" s="2">
        <v>6101</v>
      </c>
      <c r="AO573" s="2">
        <v>6067</v>
      </c>
      <c r="AP573" s="2">
        <v>5804</v>
      </c>
      <c r="AQ573" s="2">
        <v>5720</v>
      </c>
    </row>
    <row r="574" spans="1:43">
      <c r="A574" s="56" t="s">
        <v>1541</v>
      </c>
      <c r="B574" s="56" t="s">
        <v>337</v>
      </c>
      <c r="C574" s="56" t="s">
        <v>736</v>
      </c>
      <c r="D574" s="2">
        <v>41</v>
      </c>
      <c r="E574" s="2">
        <v>52</v>
      </c>
      <c r="F574" s="2">
        <v>54</v>
      </c>
      <c r="G574" s="2">
        <v>46</v>
      </c>
      <c r="H574" s="2">
        <v>38</v>
      </c>
      <c r="I574" s="2">
        <v>38</v>
      </c>
      <c r="J574" s="2">
        <v>30</v>
      </c>
      <c r="K574" s="2">
        <v>24</v>
      </c>
      <c r="L574" s="2">
        <v>21</v>
      </c>
      <c r="M574" s="2">
        <v>24</v>
      </c>
      <c r="N574" s="2">
        <v>26</v>
      </c>
      <c r="O574" s="2">
        <v>38</v>
      </c>
      <c r="P574" s="2">
        <v>25</v>
      </c>
      <c r="Q574" s="2">
        <v>27</v>
      </c>
      <c r="R574" s="2">
        <v>31</v>
      </c>
      <c r="S574" s="2">
        <v>27</v>
      </c>
      <c r="T574" s="2">
        <v>28</v>
      </c>
      <c r="X574" s="56" t="s">
        <v>1541</v>
      </c>
      <c r="Y574" s="56" t="s">
        <v>337</v>
      </c>
      <c r="Z574" s="56" t="s">
        <v>736</v>
      </c>
      <c r="AA574" s="2">
        <v>3334</v>
      </c>
      <c r="AB574" s="2">
        <v>3396</v>
      </c>
      <c r="AC574" s="2">
        <v>3350</v>
      </c>
      <c r="AD574" s="2">
        <v>3483</v>
      </c>
      <c r="AE574" s="2">
        <v>3330</v>
      </c>
      <c r="AF574" s="2">
        <v>3075</v>
      </c>
      <c r="AG574" s="2">
        <v>2854</v>
      </c>
      <c r="AH574" s="2">
        <v>2455</v>
      </c>
      <c r="AI574" s="2">
        <v>2406</v>
      </c>
      <c r="AJ574" s="2">
        <v>2277</v>
      </c>
      <c r="AK574" s="2">
        <v>2215</v>
      </c>
      <c r="AL574" s="2">
        <v>2144</v>
      </c>
      <c r="AM574" s="2">
        <v>1994</v>
      </c>
      <c r="AN574" s="2">
        <v>1950</v>
      </c>
      <c r="AO574" s="2">
        <v>1925</v>
      </c>
      <c r="AP574" s="2">
        <v>1753</v>
      </c>
      <c r="AQ574" s="2">
        <v>1629</v>
      </c>
    </row>
    <row r="575" spans="1:43">
      <c r="A575" s="56" t="s">
        <v>1542</v>
      </c>
      <c r="B575" s="56" t="s">
        <v>501</v>
      </c>
      <c r="C575" s="56" t="s">
        <v>736</v>
      </c>
      <c r="D575" s="2">
        <v>7</v>
      </c>
      <c r="E575" s="2">
        <v>7</v>
      </c>
      <c r="F575" s="2">
        <v>9</v>
      </c>
      <c r="G575" s="2">
        <v>6</v>
      </c>
      <c r="H575" s="2">
        <v>6</v>
      </c>
      <c r="I575" s="2">
        <v>6</v>
      </c>
      <c r="J575" s="2">
        <v>6</v>
      </c>
      <c r="K575" s="2">
        <v>6</v>
      </c>
      <c r="L575" s="2">
        <v>6</v>
      </c>
      <c r="M575" s="2">
        <v>0</v>
      </c>
      <c r="N575" s="2">
        <v>3</v>
      </c>
      <c r="O575" s="2">
        <v>3</v>
      </c>
      <c r="P575" s="2">
        <v>3</v>
      </c>
      <c r="Q575" s="2">
        <v>3</v>
      </c>
      <c r="R575" s="2">
        <v>3</v>
      </c>
      <c r="S575" s="2">
        <v>0</v>
      </c>
      <c r="T575" s="2">
        <v>3</v>
      </c>
      <c r="X575" s="56" t="s">
        <v>1542</v>
      </c>
      <c r="Y575" s="56" t="s">
        <v>501</v>
      </c>
      <c r="Z575" s="56" t="s">
        <v>736</v>
      </c>
      <c r="AA575" s="2">
        <v>843</v>
      </c>
      <c r="AB575" s="2">
        <v>685</v>
      </c>
      <c r="AC575" s="2">
        <v>657</v>
      </c>
      <c r="AD575" s="2">
        <v>624</v>
      </c>
      <c r="AE575" s="2">
        <v>499</v>
      </c>
      <c r="AF575" s="2">
        <v>454</v>
      </c>
      <c r="AG575" s="2">
        <v>441</v>
      </c>
      <c r="AH575" s="2">
        <v>324</v>
      </c>
      <c r="AI575" s="2">
        <v>314</v>
      </c>
      <c r="AJ575" s="2">
        <v>298</v>
      </c>
      <c r="AK575" s="2">
        <v>288</v>
      </c>
      <c r="AL575" s="2">
        <v>306</v>
      </c>
      <c r="AM575" s="2">
        <v>288</v>
      </c>
      <c r="AN575" s="2">
        <v>280</v>
      </c>
      <c r="AO575" s="2">
        <v>262</v>
      </c>
      <c r="AP575" s="2">
        <v>260</v>
      </c>
      <c r="AQ575" s="2">
        <v>249</v>
      </c>
    </row>
    <row r="576" spans="1:43">
      <c r="A576" s="56" t="s">
        <v>1543</v>
      </c>
      <c r="B576" s="56" t="s">
        <v>948</v>
      </c>
      <c r="C576" s="56" t="s">
        <v>736</v>
      </c>
      <c r="D576" s="2">
        <v>0</v>
      </c>
      <c r="E576" s="2">
        <v>0</v>
      </c>
      <c r="F576" s="2">
        <v>0</v>
      </c>
      <c r="G576" s="2">
        <v>0</v>
      </c>
      <c r="H576" s="2">
        <v>0</v>
      </c>
      <c r="I576" s="2">
        <v>0</v>
      </c>
      <c r="J576" s="2">
        <v>0</v>
      </c>
      <c r="K576" s="2">
        <v>0</v>
      </c>
      <c r="L576" s="2">
        <v>0</v>
      </c>
      <c r="M576" s="2">
        <v>0</v>
      </c>
      <c r="N576" s="2">
        <v>0</v>
      </c>
      <c r="O576" s="2">
        <v>0</v>
      </c>
      <c r="P576" s="2">
        <v>0</v>
      </c>
      <c r="Q576" s="2">
        <v>0</v>
      </c>
      <c r="R576" s="2">
        <v>0</v>
      </c>
      <c r="S576" s="2">
        <v>0</v>
      </c>
      <c r="T576" s="2">
        <v>3</v>
      </c>
      <c r="X576" s="56" t="s">
        <v>1543</v>
      </c>
      <c r="Y576" s="56" t="s">
        <v>948</v>
      </c>
      <c r="Z576" s="56" t="s">
        <v>736</v>
      </c>
      <c r="AA576" s="2">
        <v>355</v>
      </c>
      <c r="AB576" s="2">
        <v>220</v>
      </c>
      <c r="AC576" s="2">
        <v>108</v>
      </c>
      <c r="AD576" s="2">
        <v>87</v>
      </c>
      <c r="AE576" s="2">
        <v>58</v>
      </c>
      <c r="AF576" s="2">
        <v>68</v>
      </c>
      <c r="AG576" s="2">
        <v>102</v>
      </c>
      <c r="AH576" s="2">
        <v>82</v>
      </c>
      <c r="AI576" s="2">
        <v>98</v>
      </c>
      <c r="AJ576" s="2">
        <v>108</v>
      </c>
      <c r="AK576" s="2">
        <v>149</v>
      </c>
      <c r="AL576" s="2">
        <v>178</v>
      </c>
      <c r="AM576" s="2">
        <v>214</v>
      </c>
      <c r="AN576" s="2">
        <v>233</v>
      </c>
      <c r="AO576" s="2">
        <v>279</v>
      </c>
      <c r="AP576" s="2">
        <v>296</v>
      </c>
      <c r="AQ576" s="2">
        <v>251</v>
      </c>
    </row>
    <row r="577" spans="1:43">
      <c r="A577" s="56" t="s">
        <v>1544</v>
      </c>
      <c r="B577" s="56" t="s">
        <v>37</v>
      </c>
      <c r="C577" s="56" t="s">
        <v>736</v>
      </c>
      <c r="D577" s="2">
        <v>113</v>
      </c>
      <c r="E577" s="2">
        <v>111</v>
      </c>
      <c r="F577" s="2">
        <v>102</v>
      </c>
      <c r="G577" s="2">
        <v>97</v>
      </c>
      <c r="H577" s="2">
        <v>90</v>
      </c>
      <c r="I577" s="2">
        <v>96</v>
      </c>
      <c r="J577" s="2">
        <v>105</v>
      </c>
      <c r="K577" s="2">
        <v>108</v>
      </c>
      <c r="L577" s="2">
        <v>105</v>
      </c>
      <c r="M577" s="2">
        <v>95</v>
      </c>
      <c r="N577" s="2">
        <v>115</v>
      </c>
      <c r="O577" s="2">
        <v>129</v>
      </c>
      <c r="P577" s="2">
        <v>137</v>
      </c>
      <c r="Q577" s="2">
        <v>143</v>
      </c>
      <c r="R577" s="2">
        <v>165</v>
      </c>
      <c r="S577" s="2">
        <v>184</v>
      </c>
      <c r="T577" s="2">
        <v>183</v>
      </c>
      <c r="X577" s="56" t="s">
        <v>1544</v>
      </c>
      <c r="Y577" s="56" t="s">
        <v>37</v>
      </c>
      <c r="Z577" s="56" t="s">
        <v>736</v>
      </c>
      <c r="AA577" s="2">
        <v>7476</v>
      </c>
      <c r="AB577" s="2">
        <v>7835</v>
      </c>
      <c r="AC577" s="2">
        <v>7979</v>
      </c>
      <c r="AD577" s="2">
        <v>8088</v>
      </c>
      <c r="AE577" s="2">
        <v>7930</v>
      </c>
      <c r="AF577" s="2">
        <v>8006</v>
      </c>
      <c r="AG577" s="2">
        <v>8584</v>
      </c>
      <c r="AH577" s="2">
        <v>8556</v>
      </c>
      <c r="AI577" s="2">
        <v>8277</v>
      </c>
      <c r="AJ577" s="2">
        <v>8287</v>
      </c>
      <c r="AK577" s="2">
        <v>8150</v>
      </c>
      <c r="AL577" s="2">
        <v>8748</v>
      </c>
      <c r="AM577" s="2">
        <v>8561</v>
      </c>
      <c r="AN577" s="2">
        <v>8964</v>
      </c>
      <c r="AO577" s="2">
        <v>9054</v>
      </c>
      <c r="AP577" s="2">
        <v>9135</v>
      </c>
      <c r="AQ577" s="2">
        <v>8927</v>
      </c>
    </row>
    <row r="578" spans="1:43">
      <c r="A578" s="56" t="s">
        <v>1545</v>
      </c>
      <c r="B578" s="56" t="s">
        <v>422</v>
      </c>
      <c r="C578" s="56" t="s">
        <v>736</v>
      </c>
      <c r="D578" s="2">
        <v>21</v>
      </c>
      <c r="E578" s="2">
        <v>12</v>
      </c>
      <c r="F578" s="2">
        <v>16</v>
      </c>
      <c r="G578" s="2">
        <v>17</v>
      </c>
      <c r="H578" s="2">
        <v>19</v>
      </c>
      <c r="I578" s="2">
        <v>25</v>
      </c>
      <c r="J578" s="2">
        <v>32</v>
      </c>
      <c r="K578" s="2">
        <v>32</v>
      </c>
      <c r="L578" s="2">
        <v>37</v>
      </c>
      <c r="M578" s="2">
        <v>29</v>
      </c>
      <c r="N578" s="2">
        <v>34</v>
      </c>
      <c r="O578" s="2">
        <v>38</v>
      </c>
      <c r="P578" s="2">
        <v>38</v>
      </c>
      <c r="Q578" s="2">
        <v>65</v>
      </c>
      <c r="R578" s="2">
        <v>45</v>
      </c>
      <c r="S578" s="2">
        <v>50</v>
      </c>
      <c r="T578" s="2">
        <v>75</v>
      </c>
      <c r="X578" s="56" t="s">
        <v>1545</v>
      </c>
      <c r="Y578" s="56" t="s">
        <v>422</v>
      </c>
      <c r="Z578" s="56" t="s">
        <v>736</v>
      </c>
      <c r="AA578" s="2">
        <v>2359</v>
      </c>
      <c r="AB578" s="2">
        <v>2454</v>
      </c>
      <c r="AC578" s="2">
        <v>2607</v>
      </c>
      <c r="AD578" s="2">
        <v>2933</v>
      </c>
      <c r="AE578" s="2">
        <v>3125</v>
      </c>
      <c r="AF578" s="2">
        <v>3281</v>
      </c>
      <c r="AG578" s="2">
        <v>3448</v>
      </c>
      <c r="AH578" s="2">
        <v>3481</v>
      </c>
      <c r="AI578" s="2">
        <v>3667</v>
      </c>
      <c r="AJ578" s="2">
        <v>3872</v>
      </c>
      <c r="AK578" s="2">
        <v>3929</v>
      </c>
      <c r="AL578" s="2">
        <v>4066</v>
      </c>
      <c r="AM578" s="2">
        <v>4350</v>
      </c>
      <c r="AN578" s="2">
        <v>4791</v>
      </c>
      <c r="AO578" s="2">
        <v>4682</v>
      </c>
      <c r="AP578" s="2">
        <v>4434</v>
      </c>
      <c r="AQ578" s="2">
        <v>4395</v>
      </c>
    </row>
    <row r="579" spans="1:43">
      <c r="A579" s="56" t="s">
        <v>1546</v>
      </c>
      <c r="B579" s="56" t="s">
        <v>622</v>
      </c>
      <c r="C579" s="56" t="s">
        <v>736</v>
      </c>
      <c r="D579" s="2">
        <v>0</v>
      </c>
      <c r="E579" s="2">
        <v>6</v>
      </c>
      <c r="F579" s="2">
        <v>0</v>
      </c>
      <c r="G579" s="2">
        <v>0</v>
      </c>
      <c r="H579" s="2">
        <v>3</v>
      </c>
      <c r="I579" s="2">
        <v>0</v>
      </c>
      <c r="J579" s="2">
        <v>0</v>
      </c>
      <c r="K579" s="2">
        <v>3</v>
      </c>
      <c r="L579" s="2">
        <v>3</v>
      </c>
      <c r="M579" s="2">
        <v>3</v>
      </c>
      <c r="N579" s="2">
        <v>6</v>
      </c>
      <c r="O579" s="2">
        <v>3</v>
      </c>
      <c r="P579" s="2">
        <v>6</v>
      </c>
      <c r="Q579" s="2">
        <v>3</v>
      </c>
      <c r="R579" s="2">
        <v>6</v>
      </c>
      <c r="S579" s="2">
        <v>3</v>
      </c>
      <c r="T579" s="2">
        <v>3</v>
      </c>
      <c r="X579" s="56" t="s">
        <v>1546</v>
      </c>
      <c r="Y579" s="56" t="s">
        <v>622</v>
      </c>
      <c r="Z579" s="56" t="s">
        <v>736</v>
      </c>
      <c r="AA579" s="2">
        <v>266</v>
      </c>
      <c r="AB579" s="2">
        <v>273</v>
      </c>
      <c r="AC579" s="2">
        <v>283</v>
      </c>
      <c r="AD579" s="2">
        <v>297</v>
      </c>
      <c r="AE579" s="2">
        <v>318</v>
      </c>
      <c r="AF579" s="2">
        <v>313</v>
      </c>
      <c r="AG579" s="2">
        <v>320</v>
      </c>
      <c r="AH579" s="2">
        <v>321</v>
      </c>
      <c r="AI579" s="2">
        <v>346</v>
      </c>
      <c r="AJ579" s="2">
        <v>378</v>
      </c>
      <c r="AK579" s="2">
        <v>345</v>
      </c>
      <c r="AL579" s="2">
        <v>359</v>
      </c>
      <c r="AM579" s="2">
        <v>335</v>
      </c>
      <c r="AN579" s="2">
        <v>356</v>
      </c>
      <c r="AO579" s="2">
        <v>422</v>
      </c>
      <c r="AP579" s="2">
        <v>393</v>
      </c>
      <c r="AQ579" s="2">
        <v>419</v>
      </c>
    </row>
    <row r="580" spans="1:43">
      <c r="A580" s="56" t="s">
        <v>1547</v>
      </c>
      <c r="B580" s="56" t="s">
        <v>675</v>
      </c>
      <c r="C580" s="56" t="s">
        <v>736</v>
      </c>
      <c r="D580" s="2">
        <v>0</v>
      </c>
      <c r="E580" s="2">
        <v>0</v>
      </c>
      <c r="F580" s="2">
        <v>0</v>
      </c>
      <c r="G580" s="2">
        <v>0</v>
      </c>
      <c r="H580" s="2">
        <v>0</v>
      </c>
      <c r="I580" s="2">
        <v>0</v>
      </c>
      <c r="J580" s="2">
        <v>0</v>
      </c>
      <c r="K580" s="2">
        <v>0</v>
      </c>
      <c r="L580" s="2">
        <v>0</v>
      </c>
      <c r="M580" s="2">
        <v>0</v>
      </c>
      <c r="N580" s="2">
        <v>0</v>
      </c>
      <c r="O580" s="2">
        <v>0</v>
      </c>
      <c r="P580" s="2">
        <v>0</v>
      </c>
      <c r="Q580" s="2">
        <v>0</v>
      </c>
      <c r="R580" s="2">
        <v>0</v>
      </c>
      <c r="S580" s="2">
        <v>0</v>
      </c>
      <c r="T580" s="2">
        <v>0</v>
      </c>
      <c r="X580" s="56" t="s">
        <v>1547</v>
      </c>
      <c r="Y580" s="56" t="s">
        <v>675</v>
      </c>
      <c r="Z580" s="56" t="s">
        <v>736</v>
      </c>
      <c r="AA580" s="2">
        <v>202</v>
      </c>
      <c r="AB580" s="2">
        <v>242</v>
      </c>
      <c r="AC580" s="2">
        <v>349</v>
      </c>
      <c r="AD580" s="2">
        <v>177</v>
      </c>
      <c r="AE580" s="2">
        <v>149</v>
      </c>
      <c r="AF580" s="2">
        <v>148</v>
      </c>
      <c r="AG580" s="2">
        <v>110</v>
      </c>
      <c r="AH580" s="2">
        <v>103</v>
      </c>
      <c r="AI580" s="2">
        <v>101</v>
      </c>
      <c r="AJ580" s="2">
        <v>113</v>
      </c>
      <c r="AK580" s="2">
        <v>111</v>
      </c>
      <c r="AL580" s="2">
        <v>99</v>
      </c>
      <c r="AM580" s="2">
        <v>77</v>
      </c>
      <c r="AN580" s="2">
        <v>82</v>
      </c>
      <c r="AO580" s="2">
        <v>91</v>
      </c>
      <c r="AP580" s="2">
        <v>107</v>
      </c>
      <c r="AQ580" s="2">
        <v>106</v>
      </c>
    </row>
    <row r="581" spans="1:43">
      <c r="A581" s="56" t="s">
        <v>1548</v>
      </c>
      <c r="B581" s="56" t="s">
        <v>386</v>
      </c>
      <c r="C581" s="56" t="s">
        <v>736</v>
      </c>
      <c r="D581" s="2">
        <v>39</v>
      </c>
      <c r="E581" s="2">
        <v>41</v>
      </c>
      <c r="F581" s="2">
        <v>53</v>
      </c>
      <c r="G581" s="2">
        <v>43</v>
      </c>
      <c r="H581" s="2">
        <v>39</v>
      </c>
      <c r="I581" s="2">
        <v>35</v>
      </c>
      <c r="J581" s="2">
        <v>37</v>
      </c>
      <c r="K581" s="2">
        <v>45</v>
      </c>
      <c r="L581" s="2">
        <v>41</v>
      </c>
      <c r="M581" s="2">
        <v>43</v>
      </c>
      <c r="N581" s="2">
        <v>31</v>
      </c>
      <c r="O581" s="2">
        <v>35</v>
      </c>
      <c r="P581" s="2">
        <v>37</v>
      </c>
      <c r="Q581" s="2">
        <v>35</v>
      </c>
      <c r="R581" s="2">
        <v>42</v>
      </c>
      <c r="S581" s="2">
        <v>35</v>
      </c>
      <c r="T581" s="2">
        <v>37</v>
      </c>
      <c r="X581" s="56" t="s">
        <v>1548</v>
      </c>
      <c r="Y581" s="56" t="s">
        <v>386</v>
      </c>
      <c r="Z581" s="56" t="s">
        <v>736</v>
      </c>
      <c r="AA581" s="2">
        <v>1128</v>
      </c>
      <c r="AB581" s="2">
        <v>1134</v>
      </c>
      <c r="AC581" s="2">
        <v>1148</v>
      </c>
      <c r="AD581" s="2">
        <v>1159</v>
      </c>
      <c r="AE581" s="2">
        <v>1089</v>
      </c>
      <c r="AF581" s="2">
        <v>1105</v>
      </c>
      <c r="AG581" s="2">
        <v>1134</v>
      </c>
      <c r="AH581" s="2">
        <v>1250</v>
      </c>
      <c r="AI581" s="2">
        <v>1292</v>
      </c>
      <c r="AJ581" s="2">
        <v>1293</v>
      </c>
      <c r="AK581" s="2">
        <v>1388</v>
      </c>
      <c r="AL581" s="2">
        <v>1366</v>
      </c>
      <c r="AM581" s="2">
        <v>1091</v>
      </c>
      <c r="AN581" s="2">
        <v>1196</v>
      </c>
      <c r="AO581" s="2">
        <v>1306</v>
      </c>
      <c r="AP581" s="2">
        <v>1335</v>
      </c>
      <c r="AQ581" s="2">
        <v>1289</v>
      </c>
    </row>
    <row r="582" spans="1:43">
      <c r="A582" s="56" t="s">
        <v>1549</v>
      </c>
      <c r="B582" s="56" t="s">
        <v>441</v>
      </c>
      <c r="C582" s="56" t="s">
        <v>736</v>
      </c>
      <c r="D582" s="2">
        <v>11</v>
      </c>
      <c r="E582" s="2">
        <v>10</v>
      </c>
      <c r="F582" s="2">
        <v>10</v>
      </c>
      <c r="G582" s="2">
        <v>9</v>
      </c>
      <c r="H582" s="2">
        <v>9</v>
      </c>
      <c r="I582" s="2">
        <v>12</v>
      </c>
      <c r="J582" s="2">
        <v>9</v>
      </c>
      <c r="K582" s="2">
        <v>6</v>
      </c>
      <c r="L582" s="2">
        <v>13</v>
      </c>
      <c r="M582" s="2">
        <v>9</v>
      </c>
      <c r="N582" s="2">
        <v>10</v>
      </c>
      <c r="O582" s="2">
        <v>9</v>
      </c>
      <c r="P582" s="2">
        <v>14</v>
      </c>
      <c r="Q582" s="2">
        <v>12</v>
      </c>
      <c r="R582" s="2">
        <v>9</v>
      </c>
      <c r="S582" s="2">
        <v>17</v>
      </c>
      <c r="T582" s="2">
        <v>13</v>
      </c>
      <c r="X582" s="56" t="s">
        <v>1549</v>
      </c>
      <c r="Y582" s="56" t="s">
        <v>441</v>
      </c>
      <c r="Z582" s="56" t="s">
        <v>736</v>
      </c>
      <c r="AA582" s="2">
        <v>488</v>
      </c>
      <c r="AB582" s="2">
        <v>502</v>
      </c>
      <c r="AC582" s="2">
        <v>487</v>
      </c>
      <c r="AD582" s="2">
        <v>501</v>
      </c>
      <c r="AE582" s="2">
        <v>562</v>
      </c>
      <c r="AF582" s="2">
        <v>588</v>
      </c>
      <c r="AG582" s="2">
        <v>604</v>
      </c>
      <c r="AH582" s="2">
        <v>627</v>
      </c>
      <c r="AI582" s="2">
        <v>648</v>
      </c>
      <c r="AJ582" s="2">
        <v>757</v>
      </c>
      <c r="AK582" s="2">
        <v>751</v>
      </c>
      <c r="AL582" s="2">
        <v>765</v>
      </c>
      <c r="AM582" s="2">
        <v>780</v>
      </c>
      <c r="AN582" s="2">
        <v>849</v>
      </c>
      <c r="AO582" s="2">
        <v>884</v>
      </c>
      <c r="AP582" s="2">
        <v>982</v>
      </c>
      <c r="AQ582" s="2">
        <v>976</v>
      </c>
    </row>
    <row r="583" spans="1:43">
      <c r="A583" s="56" t="s">
        <v>1550</v>
      </c>
      <c r="B583" s="56" t="s">
        <v>489</v>
      </c>
      <c r="C583" s="56" t="s">
        <v>736</v>
      </c>
      <c r="D583" s="2">
        <v>8</v>
      </c>
      <c r="E583" s="2">
        <v>12</v>
      </c>
      <c r="F583" s="2">
        <v>9</v>
      </c>
      <c r="G583" s="2">
        <v>9</v>
      </c>
      <c r="H583" s="2">
        <v>12</v>
      </c>
      <c r="I583" s="2">
        <v>9</v>
      </c>
      <c r="J583" s="2">
        <v>13</v>
      </c>
      <c r="K583" s="2">
        <v>14</v>
      </c>
      <c r="L583" s="2">
        <v>13</v>
      </c>
      <c r="M583" s="2">
        <v>6</v>
      </c>
      <c r="N583" s="2">
        <v>11</v>
      </c>
      <c r="O583" s="2">
        <v>5</v>
      </c>
      <c r="P583" s="2">
        <v>5</v>
      </c>
      <c r="Q583" s="2">
        <v>8</v>
      </c>
      <c r="R583" s="2">
        <v>8</v>
      </c>
      <c r="S583" s="2">
        <v>10</v>
      </c>
      <c r="T583" s="2">
        <v>8</v>
      </c>
      <c r="X583" s="56" t="s">
        <v>1550</v>
      </c>
      <c r="Y583" s="56" t="s">
        <v>489</v>
      </c>
      <c r="Z583" s="56" t="s">
        <v>736</v>
      </c>
      <c r="AA583" s="2">
        <v>588</v>
      </c>
      <c r="AB583" s="2">
        <v>503</v>
      </c>
      <c r="AC583" s="2">
        <v>568</v>
      </c>
      <c r="AD583" s="2">
        <v>536</v>
      </c>
      <c r="AE583" s="2">
        <v>515</v>
      </c>
      <c r="AF583" s="2">
        <v>494</v>
      </c>
      <c r="AG583" s="2">
        <v>462</v>
      </c>
      <c r="AH583" s="2">
        <v>440</v>
      </c>
      <c r="AI583" s="2">
        <v>414</v>
      </c>
      <c r="AJ583" s="2">
        <v>411</v>
      </c>
      <c r="AK583" s="2">
        <v>404</v>
      </c>
      <c r="AL583" s="2">
        <v>375</v>
      </c>
      <c r="AM583" s="2">
        <v>364</v>
      </c>
      <c r="AN583" s="2">
        <v>375</v>
      </c>
      <c r="AO583" s="2">
        <v>361</v>
      </c>
      <c r="AP583" s="2">
        <v>353</v>
      </c>
      <c r="AQ583" s="2">
        <v>319</v>
      </c>
    </row>
    <row r="584" spans="1:43">
      <c r="A584" s="56" t="s">
        <v>1551</v>
      </c>
      <c r="B584" s="56" t="s">
        <v>202</v>
      </c>
      <c r="C584" s="56" t="s">
        <v>736</v>
      </c>
      <c r="D584" s="2">
        <v>53</v>
      </c>
      <c r="E584" s="2">
        <v>52</v>
      </c>
      <c r="F584" s="2">
        <v>58</v>
      </c>
      <c r="G584" s="2">
        <v>50</v>
      </c>
      <c r="H584" s="2">
        <v>50</v>
      </c>
      <c r="I584" s="2">
        <v>48</v>
      </c>
      <c r="J584" s="2">
        <v>49</v>
      </c>
      <c r="K584" s="2">
        <v>50</v>
      </c>
      <c r="L584" s="2">
        <v>47</v>
      </c>
      <c r="M584" s="2">
        <v>50</v>
      </c>
      <c r="N584" s="2">
        <v>46</v>
      </c>
      <c r="O584" s="2">
        <v>47</v>
      </c>
      <c r="P584" s="2">
        <v>46</v>
      </c>
      <c r="Q584" s="2">
        <v>43</v>
      </c>
      <c r="R584" s="2">
        <v>39</v>
      </c>
      <c r="S584" s="2">
        <v>44</v>
      </c>
      <c r="T584" s="2">
        <v>41</v>
      </c>
      <c r="X584" s="56" t="s">
        <v>1551</v>
      </c>
      <c r="Y584" s="56" t="s">
        <v>202</v>
      </c>
      <c r="Z584" s="56" t="s">
        <v>736</v>
      </c>
      <c r="AA584" s="2">
        <v>5480</v>
      </c>
      <c r="AB584" s="2">
        <v>5441</v>
      </c>
      <c r="AC584" s="2">
        <v>5436</v>
      </c>
      <c r="AD584" s="2">
        <v>5638</v>
      </c>
      <c r="AE584" s="2">
        <v>5838</v>
      </c>
      <c r="AF584" s="2">
        <v>5786</v>
      </c>
      <c r="AG584" s="2">
        <v>5740</v>
      </c>
      <c r="AH584" s="2">
        <v>5297</v>
      </c>
      <c r="AI584" s="2">
        <v>5124</v>
      </c>
      <c r="AJ584" s="2">
        <v>5005</v>
      </c>
      <c r="AK584" s="2">
        <v>5429</v>
      </c>
      <c r="AL584" s="2">
        <v>5356</v>
      </c>
      <c r="AM584" s="2">
        <v>5225</v>
      </c>
      <c r="AN584" s="2">
        <v>5161</v>
      </c>
      <c r="AO584" s="2">
        <v>5519</v>
      </c>
      <c r="AP584" s="2">
        <v>5366</v>
      </c>
      <c r="AQ584" s="2">
        <v>5230</v>
      </c>
    </row>
    <row r="585" spans="1:43">
      <c r="A585" s="56" t="s">
        <v>1552</v>
      </c>
      <c r="B585" s="56" t="s">
        <v>52</v>
      </c>
      <c r="C585" s="56" t="s">
        <v>736</v>
      </c>
      <c r="D585" s="2">
        <v>154</v>
      </c>
      <c r="E585" s="2">
        <v>144</v>
      </c>
      <c r="F585" s="2">
        <v>147</v>
      </c>
      <c r="G585" s="2">
        <v>82</v>
      </c>
      <c r="H585" s="2">
        <v>84</v>
      </c>
      <c r="I585" s="2">
        <v>89</v>
      </c>
      <c r="J585" s="2">
        <v>93</v>
      </c>
      <c r="K585" s="2">
        <v>62</v>
      </c>
      <c r="L585" s="2">
        <v>57</v>
      </c>
      <c r="M585" s="2">
        <v>63</v>
      </c>
      <c r="N585" s="2">
        <v>67</v>
      </c>
      <c r="O585" s="2">
        <v>60</v>
      </c>
      <c r="P585" s="2">
        <v>63</v>
      </c>
      <c r="Q585" s="2">
        <v>72</v>
      </c>
      <c r="R585" s="2">
        <v>35</v>
      </c>
      <c r="S585" s="2">
        <v>34</v>
      </c>
      <c r="T585" s="2">
        <v>37</v>
      </c>
      <c r="X585" s="56" t="s">
        <v>1552</v>
      </c>
      <c r="Y585" s="56" t="s">
        <v>52</v>
      </c>
      <c r="Z585" s="56" t="s">
        <v>736</v>
      </c>
      <c r="AA585" s="2">
        <v>8884</v>
      </c>
      <c r="AB585" s="2">
        <v>10233</v>
      </c>
      <c r="AC585" s="2">
        <v>10408</v>
      </c>
      <c r="AD585" s="2">
        <v>7922</v>
      </c>
      <c r="AE585" s="2">
        <v>7892</v>
      </c>
      <c r="AF585" s="2">
        <v>7551</v>
      </c>
      <c r="AG585" s="2">
        <v>7267</v>
      </c>
      <c r="AH585" s="2">
        <v>6699</v>
      </c>
      <c r="AI585" s="2">
        <v>6503</v>
      </c>
      <c r="AJ585" s="2">
        <v>6318</v>
      </c>
      <c r="AK585" s="2">
        <v>6214</v>
      </c>
      <c r="AL585" s="2">
        <v>6488</v>
      </c>
      <c r="AM585" s="2">
        <v>6520</v>
      </c>
      <c r="AN585" s="2">
        <v>5901</v>
      </c>
      <c r="AO585" s="2">
        <v>5632</v>
      </c>
      <c r="AP585" s="2">
        <v>5395</v>
      </c>
      <c r="AQ585" s="2">
        <v>5351</v>
      </c>
    </row>
    <row r="586" spans="1:43">
      <c r="A586" s="56" t="s">
        <v>1553</v>
      </c>
      <c r="B586" s="56" t="s">
        <v>40</v>
      </c>
      <c r="C586" s="56" t="s">
        <v>736</v>
      </c>
      <c r="D586" s="2">
        <v>0</v>
      </c>
      <c r="E586" s="2">
        <v>0</v>
      </c>
      <c r="F586" s="2">
        <v>0</v>
      </c>
      <c r="G586" s="2">
        <v>78</v>
      </c>
      <c r="H586" s="2">
        <v>113</v>
      </c>
      <c r="I586" s="2">
        <v>126</v>
      </c>
      <c r="J586" s="2">
        <v>164</v>
      </c>
      <c r="K586" s="2">
        <v>169</v>
      </c>
      <c r="L586" s="2">
        <v>154</v>
      </c>
      <c r="M586" s="2">
        <v>140</v>
      </c>
      <c r="N586" s="2">
        <v>126</v>
      </c>
      <c r="O586" s="2">
        <v>132</v>
      </c>
      <c r="P586" s="2">
        <v>141</v>
      </c>
      <c r="Q586" s="2">
        <v>137</v>
      </c>
      <c r="R586" s="2">
        <v>133</v>
      </c>
      <c r="S586" s="2">
        <v>118</v>
      </c>
      <c r="T586" s="2">
        <v>122</v>
      </c>
      <c r="X586" s="56" t="s">
        <v>1553</v>
      </c>
      <c r="Y586" s="56" t="s">
        <v>40</v>
      </c>
      <c r="Z586" s="56" t="s">
        <v>736</v>
      </c>
      <c r="AA586" s="2">
        <v>3177</v>
      </c>
      <c r="AB586" s="2">
        <v>1516</v>
      </c>
      <c r="AC586" s="2">
        <v>1591</v>
      </c>
      <c r="AD586" s="2">
        <v>3713</v>
      </c>
      <c r="AE586" s="2">
        <v>3747</v>
      </c>
      <c r="AF586" s="2">
        <v>3984</v>
      </c>
      <c r="AG586" s="2">
        <v>3932</v>
      </c>
      <c r="AH586" s="2">
        <v>3774</v>
      </c>
      <c r="AI586" s="2">
        <v>3702</v>
      </c>
      <c r="AJ586" s="2">
        <v>3414</v>
      </c>
      <c r="AK586" s="2">
        <v>3170</v>
      </c>
      <c r="AL586" s="2">
        <v>3253</v>
      </c>
      <c r="AM586" s="2">
        <v>3263</v>
      </c>
      <c r="AN586" s="2">
        <v>3925</v>
      </c>
      <c r="AO586" s="2">
        <v>4103</v>
      </c>
      <c r="AP586" s="2">
        <v>3838</v>
      </c>
      <c r="AQ586" s="2">
        <v>3602</v>
      </c>
    </row>
    <row r="587" spans="1:43">
      <c r="A587" s="56" t="s">
        <v>1554</v>
      </c>
      <c r="B587" s="56" t="s">
        <v>701</v>
      </c>
      <c r="C587" s="56" t="s">
        <v>736</v>
      </c>
      <c r="D587" s="2">
        <v>0</v>
      </c>
      <c r="E587" s="2">
        <v>0</v>
      </c>
      <c r="F587" s="2">
        <v>0</v>
      </c>
      <c r="G587" s="2">
        <v>0</v>
      </c>
      <c r="H587" s="2">
        <v>0</v>
      </c>
      <c r="I587" s="2">
        <v>0</v>
      </c>
      <c r="J587" s="2">
        <v>0</v>
      </c>
      <c r="K587" s="2">
        <v>0</v>
      </c>
      <c r="L587" s="2">
        <v>0</v>
      </c>
      <c r="M587" s="2">
        <v>0</v>
      </c>
      <c r="N587" s="2">
        <v>0</v>
      </c>
      <c r="O587" s="2">
        <v>0</v>
      </c>
      <c r="P587" s="2">
        <v>0</v>
      </c>
      <c r="Q587" s="2">
        <v>0</v>
      </c>
      <c r="R587" s="2">
        <v>0</v>
      </c>
      <c r="S587" s="2">
        <v>0</v>
      </c>
      <c r="T587" s="2">
        <v>0</v>
      </c>
      <c r="X587" s="56" t="s">
        <v>1554</v>
      </c>
      <c r="Y587" s="56" t="s">
        <v>701</v>
      </c>
      <c r="Z587" s="56" t="s">
        <v>736</v>
      </c>
      <c r="AA587" s="2">
        <v>543</v>
      </c>
      <c r="AB587" s="2">
        <v>541</v>
      </c>
      <c r="AC587" s="2">
        <v>592</v>
      </c>
      <c r="AD587" s="2">
        <v>677</v>
      </c>
      <c r="AE587" s="2">
        <v>656</v>
      </c>
      <c r="AF587" s="2">
        <v>683</v>
      </c>
      <c r="AG587" s="2">
        <v>729</v>
      </c>
      <c r="AH587" s="2">
        <v>736</v>
      </c>
      <c r="AI587" s="2">
        <v>727</v>
      </c>
      <c r="AJ587" s="2">
        <v>708</v>
      </c>
      <c r="AK587" s="2">
        <v>730</v>
      </c>
      <c r="AL587" s="2">
        <v>923</v>
      </c>
      <c r="AM587" s="2">
        <v>901</v>
      </c>
      <c r="AN587" s="2">
        <v>992</v>
      </c>
      <c r="AO587" s="2">
        <v>979</v>
      </c>
      <c r="AP587" s="2">
        <v>1059</v>
      </c>
      <c r="AQ587" s="2">
        <v>1145</v>
      </c>
    </row>
    <row r="588" spans="1:43">
      <c r="A588" s="56" t="s">
        <v>1555</v>
      </c>
      <c r="B588" s="56" t="s">
        <v>484</v>
      </c>
      <c r="C588" s="56" t="s">
        <v>736</v>
      </c>
      <c r="D588" s="2">
        <v>3</v>
      </c>
      <c r="E588" s="2">
        <v>3</v>
      </c>
      <c r="F588" s="2">
        <v>3</v>
      </c>
      <c r="G588" s="2">
        <v>3</v>
      </c>
      <c r="H588" s="2">
        <v>4</v>
      </c>
      <c r="I588" s="2">
        <v>4</v>
      </c>
      <c r="J588" s="2">
        <v>4</v>
      </c>
      <c r="K588" s="2">
        <v>6</v>
      </c>
      <c r="L588" s="2">
        <v>7</v>
      </c>
      <c r="M588" s="2">
        <v>5</v>
      </c>
      <c r="N588" s="2">
        <v>9</v>
      </c>
      <c r="O588" s="2">
        <v>9</v>
      </c>
      <c r="P588" s="2">
        <v>8</v>
      </c>
      <c r="Q588" s="2">
        <v>7</v>
      </c>
      <c r="R588" s="2">
        <v>5</v>
      </c>
      <c r="S588" s="2">
        <v>3</v>
      </c>
      <c r="T588" s="2">
        <v>3</v>
      </c>
      <c r="X588" s="56" t="s">
        <v>1555</v>
      </c>
      <c r="Y588" s="56" t="s">
        <v>484</v>
      </c>
      <c r="Z588" s="56" t="s">
        <v>736</v>
      </c>
      <c r="AA588" s="2">
        <v>659</v>
      </c>
      <c r="AB588" s="2">
        <v>674</v>
      </c>
      <c r="AC588" s="2">
        <v>715</v>
      </c>
      <c r="AD588" s="2">
        <v>716</v>
      </c>
      <c r="AE588" s="2">
        <v>682</v>
      </c>
      <c r="AF588" s="2">
        <v>915</v>
      </c>
      <c r="AG588" s="2">
        <v>804</v>
      </c>
      <c r="AH588" s="2">
        <v>900</v>
      </c>
      <c r="AI588" s="2">
        <v>949</v>
      </c>
      <c r="AJ588" s="2">
        <v>979</v>
      </c>
      <c r="AK588" s="2">
        <v>871</v>
      </c>
      <c r="AL588" s="2">
        <v>876</v>
      </c>
      <c r="AM588" s="2">
        <v>931</v>
      </c>
      <c r="AN588" s="2">
        <v>939</v>
      </c>
      <c r="AO588" s="2">
        <v>715</v>
      </c>
      <c r="AP588" s="2">
        <v>654</v>
      </c>
      <c r="AQ588" s="2">
        <v>703</v>
      </c>
    </row>
    <row r="589" spans="1:43">
      <c r="A589" s="56" t="s">
        <v>1556</v>
      </c>
      <c r="B589" s="56" t="s">
        <v>107</v>
      </c>
      <c r="C589" s="56" t="s">
        <v>736</v>
      </c>
      <c r="D589" s="2">
        <v>138</v>
      </c>
      <c r="E589" s="2">
        <v>129</v>
      </c>
      <c r="F589" s="2">
        <v>110</v>
      </c>
      <c r="G589" s="2">
        <v>120</v>
      </c>
      <c r="H589" s="2">
        <v>130</v>
      </c>
      <c r="I589" s="2">
        <v>141</v>
      </c>
      <c r="J589" s="2">
        <v>140</v>
      </c>
      <c r="K589" s="2">
        <v>137</v>
      </c>
      <c r="L589" s="2">
        <v>142</v>
      </c>
      <c r="M589" s="2">
        <v>150</v>
      </c>
      <c r="N589" s="2">
        <v>181</v>
      </c>
      <c r="O589" s="2">
        <v>184</v>
      </c>
      <c r="P589" s="2">
        <v>205</v>
      </c>
      <c r="Q589" s="2">
        <v>262</v>
      </c>
      <c r="R589" s="2">
        <v>335</v>
      </c>
      <c r="S589" s="2">
        <v>293</v>
      </c>
      <c r="T589" s="2">
        <v>375</v>
      </c>
      <c r="X589" s="56" t="s">
        <v>1556</v>
      </c>
      <c r="Y589" s="56" t="s">
        <v>107</v>
      </c>
      <c r="Z589" s="56" t="s">
        <v>736</v>
      </c>
      <c r="AA589" s="2">
        <v>8767</v>
      </c>
      <c r="AB589" s="2">
        <v>9106</v>
      </c>
      <c r="AC589" s="2">
        <v>9540</v>
      </c>
      <c r="AD589" s="2">
        <v>9993</v>
      </c>
      <c r="AE589" s="2">
        <v>10462</v>
      </c>
      <c r="AF589" s="2">
        <v>11178</v>
      </c>
      <c r="AG589" s="2">
        <v>11394</v>
      </c>
      <c r="AH589" s="2">
        <v>11741</v>
      </c>
      <c r="AI589" s="2">
        <v>13027</v>
      </c>
      <c r="AJ589" s="2">
        <v>14651</v>
      </c>
      <c r="AK589" s="2">
        <v>17038</v>
      </c>
      <c r="AL589" s="2">
        <v>18806</v>
      </c>
      <c r="AM589" s="2">
        <v>20396</v>
      </c>
      <c r="AN589" s="2">
        <v>23081</v>
      </c>
      <c r="AO589" s="2">
        <v>25933</v>
      </c>
      <c r="AP589" s="2">
        <v>26419</v>
      </c>
      <c r="AQ589" s="2">
        <v>27004</v>
      </c>
    </row>
    <row r="590" spans="1:43">
      <c r="A590" s="56" t="s">
        <v>1557</v>
      </c>
      <c r="B590" s="56" t="s">
        <v>59</v>
      </c>
      <c r="C590" s="56" t="s">
        <v>736</v>
      </c>
      <c r="D590" s="2">
        <v>199</v>
      </c>
      <c r="E590" s="2">
        <v>136</v>
      </c>
      <c r="F590" s="2">
        <v>218</v>
      </c>
      <c r="G590" s="2">
        <v>225</v>
      </c>
      <c r="H590" s="2">
        <v>137</v>
      </c>
      <c r="I590" s="2">
        <v>132</v>
      </c>
      <c r="J590" s="2">
        <v>152</v>
      </c>
      <c r="K590" s="2">
        <v>95</v>
      </c>
      <c r="L590" s="2">
        <v>117</v>
      </c>
      <c r="M590" s="2">
        <v>138</v>
      </c>
      <c r="N590" s="2">
        <v>140</v>
      </c>
      <c r="O590" s="2">
        <v>164</v>
      </c>
      <c r="P590" s="2">
        <v>183</v>
      </c>
      <c r="Q590" s="2">
        <v>195</v>
      </c>
      <c r="R590" s="2">
        <v>230</v>
      </c>
      <c r="S590" s="2">
        <v>244</v>
      </c>
      <c r="T590" s="2">
        <v>253</v>
      </c>
      <c r="X590" s="56" t="s">
        <v>1557</v>
      </c>
      <c r="Y590" s="56" t="s">
        <v>59</v>
      </c>
      <c r="Z590" s="56" t="s">
        <v>736</v>
      </c>
      <c r="AA590" s="2">
        <v>18122</v>
      </c>
      <c r="AB590" s="2">
        <v>16907</v>
      </c>
      <c r="AC590" s="2">
        <v>17623</v>
      </c>
      <c r="AD590" s="2">
        <v>18576</v>
      </c>
      <c r="AE590" s="2">
        <v>19187</v>
      </c>
      <c r="AF590" s="2">
        <v>19643</v>
      </c>
      <c r="AG590" s="2">
        <v>19606</v>
      </c>
      <c r="AH590" s="2">
        <v>19303</v>
      </c>
      <c r="AI590" s="2">
        <v>20434</v>
      </c>
      <c r="AJ590" s="2">
        <v>21446</v>
      </c>
      <c r="AK590" s="2">
        <v>22899</v>
      </c>
      <c r="AL590" s="2">
        <v>25169</v>
      </c>
      <c r="AM590" s="2">
        <v>25709</v>
      </c>
      <c r="AN590" s="2">
        <v>28001</v>
      </c>
      <c r="AO590" s="2">
        <v>31739</v>
      </c>
      <c r="AP590" s="2">
        <v>35456</v>
      </c>
      <c r="AQ590" s="2">
        <v>35055</v>
      </c>
    </row>
    <row r="591" spans="1:43">
      <c r="A591" s="56" t="s">
        <v>1558</v>
      </c>
      <c r="B591" s="56" t="s">
        <v>240</v>
      </c>
      <c r="C591" s="56" t="s">
        <v>736</v>
      </c>
      <c r="D591" s="2">
        <v>289</v>
      </c>
      <c r="E591" s="2">
        <v>276</v>
      </c>
      <c r="F591" s="2">
        <v>202</v>
      </c>
      <c r="G591" s="2">
        <v>168</v>
      </c>
      <c r="H591" s="2">
        <v>200</v>
      </c>
      <c r="I591" s="2">
        <v>186</v>
      </c>
      <c r="J591" s="2">
        <v>170</v>
      </c>
      <c r="K591" s="2">
        <v>154</v>
      </c>
      <c r="L591" s="2">
        <v>127</v>
      </c>
      <c r="M591" s="2">
        <v>91</v>
      </c>
      <c r="N591" s="2">
        <v>100</v>
      </c>
      <c r="O591" s="2">
        <v>101</v>
      </c>
      <c r="P591" s="2">
        <v>99</v>
      </c>
      <c r="Q591" s="2">
        <v>99</v>
      </c>
      <c r="R591" s="2">
        <v>110</v>
      </c>
      <c r="S591" s="2">
        <v>70</v>
      </c>
      <c r="T591" s="2">
        <v>71</v>
      </c>
      <c r="X591" s="56" t="s">
        <v>1558</v>
      </c>
      <c r="Y591" s="56" t="s">
        <v>240</v>
      </c>
      <c r="Z591" s="56" t="s">
        <v>736</v>
      </c>
      <c r="AA591" s="2">
        <v>5517</v>
      </c>
      <c r="AB591" s="2">
        <v>6546</v>
      </c>
      <c r="AC591" s="2">
        <v>6207</v>
      </c>
      <c r="AD591" s="2">
        <v>5952</v>
      </c>
      <c r="AE591" s="2">
        <v>7153</v>
      </c>
      <c r="AF591" s="2">
        <v>7316</v>
      </c>
      <c r="AG591" s="2">
        <v>9129</v>
      </c>
      <c r="AH591" s="2">
        <v>8267</v>
      </c>
      <c r="AI591" s="2">
        <v>6976</v>
      </c>
      <c r="AJ591" s="2">
        <v>6758</v>
      </c>
      <c r="AK591" s="2">
        <v>6706</v>
      </c>
      <c r="AL591" s="2">
        <v>6692</v>
      </c>
      <c r="AM591" s="2">
        <v>6539</v>
      </c>
      <c r="AN591" s="2">
        <v>6951</v>
      </c>
      <c r="AO591" s="2">
        <v>7191</v>
      </c>
      <c r="AP591" s="2">
        <v>5577</v>
      </c>
      <c r="AQ591" s="2">
        <v>6066</v>
      </c>
    </row>
    <row r="592" spans="1:43">
      <c r="A592" s="56" t="s">
        <v>1559</v>
      </c>
      <c r="B592" s="56" t="s">
        <v>549</v>
      </c>
      <c r="C592" s="56" t="s">
        <v>736</v>
      </c>
      <c r="D592" s="2">
        <v>0</v>
      </c>
      <c r="E592" s="2">
        <v>3</v>
      </c>
      <c r="F592" s="2">
        <v>6</v>
      </c>
      <c r="G592" s="2">
        <v>9</v>
      </c>
      <c r="H592" s="2">
        <v>3</v>
      </c>
      <c r="I592" s="2">
        <v>6</v>
      </c>
      <c r="J592" s="2">
        <v>3</v>
      </c>
      <c r="K592" s="2">
        <v>6</v>
      </c>
      <c r="L592" s="2">
        <v>0</v>
      </c>
      <c r="M592" s="2">
        <v>3</v>
      </c>
      <c r="N592" s="2">
        <v>0</v>
      </c>
      <c r="O592" s="2">
        <v>3</v>
      </c>
      <c r="P592" s="2">
        <v>3</v>
      </c>
      <c r="Q592" s="2">
        <v>0</v>
      </c>
      <c r="R592" s="2">
        <v>0</v>
      </c>
      <c r="S592" s="2">
        <v>0</v>
      </c>
      <c r="T592" s="2">
        <v>0</v>
      </c>
      <c r="X592" s="56" t="s">
        <v>1559</v>
      </c>
      <c r="Y592" s="56" t="s">
        <v>549</v>
      </c>
      <c r="Z592" s="56" t="s">
        <v>736</v>
      </c>
      <c r="AA592" s="2">
        <v>255</v>
      </c>
      <c r="AB592" s="2">
        <v>314</v>
      </c>
      <c r="AC592" s="2">
        <v>274</v>
      </c>
      <c r="AD592" s="2">
        <v>259</v>
      </c>
      <c r="AE592" s="2">
        <v>218</v>
      </c>
      <c r="AF592" s="2">
        <v>199</v>
      </c>
      <c r="AG592" s="2">
        <v>206</v>
      </c>
      <c r="AH592" s="2">
        <v>200</v>
      </c>
      <c r="AI592" s="2">
        <v>229</v>
      </c>
      <c r="AJ592" s="2">
        <v>216</v>
      </c>
      <c r="AK592" s="2">
        <v>267</v>
      </c>
      <c r="AL592" s="2">
        <v>244</v>
      </c>
      <c r="AM592" s="2">
        <v>215</v>
      </c>
      <c r="AN592" s="2">
        <v>261</v>
      </c>
      <c r="AO592" s="2">
        <v>271</v>
      </c>
      <c r="AP592" s="2">
        <v>257</v>
      </c>
      <c r="AQ592" s="2">
        <v>323</v>
      </c>
    </row>
    <row r="593" spans="1:43">
      <c r="A593" s="56" t="s">
        <v>1560</v>
      </c>
      <c r="B593" s="56" t="s">
        <v>56</v>
      </c>
      <c r="C593" s="56" t="s">
        <v>736</v>
      </c>
      <c r="D593" s="2">
        <v>12</v>
      </c>
      <c r="E593" s="2">
        <v>14</v>
      </c>
      <c r="F593" s="2">
        <v>18</v>
      </c>
      <c r="G593" s="2">
        <v>13</v>
      </c>
      <c r="H593" s="2">
        <v>27</v>
      </c>
      <c r="I593" s="2">
        <v>29</v>
      </c>
      <c r="J593" s="2">
        <v>26</v>
      </c>
      <c r="K593" s="2">
        <v>42</v>
      </c>
      <c r="L593" s="2">
        <v>47</v>
      </c>
      <c r="M593" s="2">
        <v>45</v>
      </c>
      <c r="N593" s="2">
        <v>47</v>
      </c>
      <c r="O593" s="2">
        <v>52</v>
      </c>
      <c r="P593" s="2">
        <v>55</v>
      </c>
      <c r="Q593" s="2">
        <v>78</v>
      </c>
      <c r="R593" s="2">
        <v>84</v>
      </c>
      <c r="S593" s="2">
        <v>102</v>
      </c>
      <c r="T593" s="2">
        <v>93</v>
      </c>
      <c r="X593" s="56" t="s">
        <v>1560</v>
      </c>
      <c r="Y593" s="56" t="s">
        <v>56</v>
      </c>
      <c r="Z593" s="56" t="s">
        <v>736</v>
      </c>
      <c r="AA593" s="2">
        <v>1721</v>
      </c>
      <c r="AB593" s="2">
        <v>1652</v>
      </c>
      <c r="AC593" s="2">
        <v>2026</v>
      </c>
      <c r="AD593" s="2">
        <v>2144</v>
      </c>
      <c r="AE593" s="2">
        <v>2255</v>
      </c>
      <c r="AF593" s="2">
        <v>2424</v>
      </c>
      <c r="AG593" s="2">
        <v>2484</v>
      </c>
      <c r="AH593" s="2">
        <v>2550</v>
      </c>
      <c r="AI593" s="2">
        <v>2654</v>
      </c>
      <c r="AJ593" s="2">
        <v>2749</v>
      </c>
      <c r="AK593" s="2">
        <v>2722</v>
      </c>
      <c r="AL593" s="2">
        <v>2928</v>
      </c>
      <c r="AM593" s="2">
        <v>3136</v>
      </c>
      <c r="AN593" s="2">
        <v>3278</v>
      </c>
      <c r="AO593" s="2">
        <v>3414</v>
      </c>
      <c r="AP593" s="2">
        <v>3469</v>
      </c>
      <c r="AQ593" s="2">
        <v>3500</v>
      </c>
    </row>
    <row r="594" spans="1:43">
      <c r="A594" s="56" t="s">
        <v>1561</v>
      </c>
      <c r="B594" s="56" t="s">
        <v>463</v>
      </c>
      <c r="C594" s="56" t="s">
        <v>736</v>
      </c>
      <c r="D594" s="2">
        <v>3</v>
      </c>
      <c r="E594" s="2">
        <v>3</v>
      </c>
      <c r="F594" s="2">
        <v>3</v>
      </c>
      <c r="G594" s="2">
        <v>0</v>
      </c>
      <c r="H594" s="2">
        <v>6</v>
      </c>
      <c r="I594" s="2">
        <v>9</v>
      </c>
      <c r="J594" s="2">
        <v>6</v>
      </c>
      <c r="K594" s="2">
        <v>9</v>
      </c>
      <c r="L594" s="2">
        <v>6</v>
      </c>
      <c r="M594" s="2">
        <v>6</v>
      </c>
      <c r="N594" s="2">
        <v>6</v>
      </c>
      <c r="O594" s="2">
        <v>9</v>
      </c>
      <c r="P594" s="2">
        <v>11</v>
      </c>
      <c r="Q594" s="2">
        <v>10</v>
      </c>
      <c r="R594" s="2">
        <v>11</v>
      </c>
      <c r="S594" s="2">
        <v>20</v>
      </c>
      <c r="T594" s="2">
        <v>12</v>
      </c>
      <c r="X594" s="56" t="s">
        <v>1561</v>
      </c>
      <c r="Y594" s="56" t="s">
        <v>463</v>
      </c>
      <c r="Z594" s="56" t="s">
        <v>736</v>
      </c>
      <c r="AA594" s="2">
        <v>1412</v>
      </c>
      <c r="AB594" s="2">
        <v>1417</v>
      </c>
      <c r="AC594" s="2">
        <v>1527</v>
      </c>
      <c r="AD594" s="2">
        <v>1787</v>
      </c>
      <c r="AE594" s="2">
        <v>2409</v>
      </c>
      <c r="AF594" s="2">
        <v>2334</v>
      </c>
      <c r="AG594" s="2">
        <v>2360</v>
      </c>
      <c r="AH594" s="2">
        <v>2129</v>
      </c>
      <c r="AI594" s="2">
        <v>1870</v>
      </c>
      <c r="AJ594" s="2">
        <v>1827</v>
      </c>
      <c r="AK594" s="2">
        <v>1909</v>
      </c>
      <c r="AL594" s="2">
        <v>1609</v>
      </c>
      <c r="AM594" s="2">
        <v>2068</v>
      </c>
      <c r="AN594" s="2">
        <v>2214</v>
      </c>
      <c r="AO594" s="2">
        <v>2370</v>
      </c>
      <c r="AP594" s="2">
        <v>2451</v>
      </c>
      <c r="AQ594" s="2">
        <v>2426</v>
      </c>
    </row>
    <row r="595" spans="1:43">
      <c r="A595" s="56" t="s">
        <v>1562</v>
      </c>
      <c r="B595" s="56" t="s">
        <v>535</v>
      </c>
      <c r="C595" s="56" t="s">
        <v>736</v>
      </c>
      <c r="D595" s="2">
        <v>16</v>
      </c>
      <c r="E595" s="2">
        <v>12</v>
      </c>
      <c r="F595" s="2">
        <v>6</v>
      </c>
      <c r="G595" s="2">
        <v>0</v>
      </c>
      <c r="H595" s="2">
        <v>0</v>
      </c>
      <c r="I595" s="2">
        <v>0</v>
      </c>
      <c r="J595" s="2">
        <v>3</v>
      </c>
      <c r="K595" s="2">
        <v>3</v>
      </c>
      <c r="L595" s="2">
        <v>3</v>
      </c>
      <c r="M595" s="2">
        <v>0</v>
      </c>
      <c r="N595" s="2">
        <v>0</v>
      </c>
      <c r="O595" s="2">
        <v>0</v>
      </c>
      <c r="P595" s="2">
        <v>0</v>
      </c>
      <c r="Q595" s="2">
        <v>0</v>
      </c>
      <c r="R595" s="2">
        <v>0</v>
      </c>
      <c r="S595" s="2">
        <v>0</v>
      </c>
      <c r="T595" s="2">
        <v>0</v>
      </c>
      <c r="X595" s="56" t="s">
        <v>1562</v>
      </c>
      <c r="Y595" s="56" t="s">
        <v>535</v>
      </c>
      <c r="Z595" s="56" t="s">
        <v>736</v>
      </c>
      <c r="AA595" s="2">
        <v>514</v>
      </c>
      <c r="AB595" s="2">
        <v>533</v>
      </c>
      <c r="AC595" s="2">
        <v>562</v>
      </c>
      <c r="AD595" s="2">
        <v>379</v>
      </c>
      <c r="AE595" s="2">
        <v>367</v>
      </c>
      <c r="AF595" s="2">
        <v>346</v>
      </c>
      <c r="AG595" s="2">
        <v>351</v>
      </c>
      <c r="AH595" s="2">
        <v>312</v>
      </c>
      <c r="AI595" s="2">
        <v>311</v>
      </c>
      <c r="AJ595" s="2">
        <v>294</v>
      </c>
      <c r="AK595" s="2">
        <v>285</v>
      </c>
      <c r="AL595" s="2">
        <v>302</v>
      </c>
      <c r="AM595" s="2">
        <v>289</v>
      </c>
      <c r="AN595" s="2">
        <v>304</v>
      </c>
      <c r="AO595" s="2">
        <v>312</v>
      </c>
      <c r="AP595" s="2">
        <v>356</v>
      </c>
      <c r="AQ595" s="2">
        <v>365</v>
      </c>
    </row>
    <row r="596" spans="1:43">
      <c r="A596" s="56" t="s">
        <v>1563</v>
      </c>
      <c r="B596" s="56" t="s">
        <v>588</v>
      </c>
      <c r="C596" s="56" t="s">
        <v>736</v>
      </c>
      <c r="D596" s="2">
        <v>0</v>
      </c>
      <c r="E596" s="2">
        <v>3</v>
      </c>
      <c r="F596" s="2">
        <v>3</v>
      </c>
      <c r="G596" s="2">
        <v>0</v>
      </c>
      <c r="H596" s="2">
        <v>0</v>
      </c>
      <c r="I596" s="2">
        <v>3</v>
      </c>
      <c r="J596" s="2">
        <v>3</v>
      </c>
      <c r="K596" s="2">
        <v>0</v>
      </c>
      <c r="L596" s="2">
        <v>0</v>
      </c>
      <c r="M596" s="2">
        <v>0</v>
      </c>
      <c r="N596" s="2">
        <v>0</v>
      </c>
      <c r="O596" s="2">
        <v>0</v>
      </c>
      <c r="P596" s="2">
        <v>0</v>
      </c>
      <c r="Q596" s="2">
        <v>0</v>
      </c>
      <c r="R596" s="2">
        <v>0</v>
      </c>
      <c r="S596" s="2">
        <v>0</v>
      </c>
      <c r="T596" s="2">
        <v>0</v>
      </c>
      <c r="X596" s="56" t="s">
        <v>1563</v>
      </c>
      <c r="Y596" s="56" t="s">
        <v>588</v>
      </c>
      <c r="Z596" s="56" t="s">
        <v>736</v>
      </c>
      <c r="AA596" s="2">
        <v>444</v>
      </c>
      <c r="AB596" s="2">
        <v>437</v>
      </c>
      <c r="AC596" s="2">
        <v>392</v>
      </c>
      <c r="AD596" s="2">
        <v>386</v>
      </c>
      <c r="AE596" s="2">
        <v>301</v>
      </c>
      <c r="AF596" s="2">
        <v>311</v>
      </c>
      <c r="AG596" s="2">
        <v>258</v>
      </c>
      <c r="AH596" s="2">
        <v>250</v>
      </c>
      <c r="AI596" s="2">
        <v>232</v>
      </c>
      <c r="AJ596" s="2">
        <v>241</v>
      </c>
      <c r="AK596" s="2">
        <v>233</v>
      </c>
      <c r="AL596" s="2">
        <v>211</v>
      </c>
      <c r="AM596" s="2">
        <v>169</v>
      </c>
      <c r="AN596" s="2">
        <v>188</v>
      </c>
      <c r="AO596" s="2">
        <v>196</v>
      </c>
      <c r="AP596" s="2">
        <v>185</v>
      </c>
      <c r="AQ596" s="2">
        <v>166</v>
      </c>
    </row>
    <row r="597" spans="1:43">
      <c r="A597" s="56" t="s">
        <v>1564</v>
      </c>
      <c r="B597" s="56" t="s">
        <v>949</v>
      </c>
      <c r="C597" s="56" t="s">
        <v>737</v>
      </c>
      <c r="D597" s="2">
        <v>0</v>
      </c>
      <c r="E597" s="2">
        <v>0</v>
      </c>
      <c r="F597" s="2">
        <v>0</v>
      </c>
      <c r="G597" s="2">
        <v>0</v>
      </c>
      <c r="H597" s="2">
        <v>0</v>
      </c>
      <c r="I597" s="2">
        <v>0</v>
      </c>
      <c r="J597" s="2">
        <v>0</v>
      </c>
      <c r="K597" s="2">
        <v>0</v>
      </c>
      <c r="L597" s="2">
        <v>0</v>
      </c>
      <c r="M597" s="2">
        <v>0</v>
      </c>
      <c r="N597" s="2">
        <v>0</v>
      </c>
      <c r="O597" s="2">
        <v>0</v>
      </c>
      <c r="P597" s="2">
        <v>0</v>
      </c>
      <c r="Q597" s="2">
        <v>0</v>
      </c>
      <c r="R597" s="2">
        <v>0</v>
      </c>
      <c r="S597" s="2">
        <v>0</v>
      </c>
      <c r="T597" s="2">
        <v>0</v>
      </c>
      <c r="X597" s="56" t="s">
        <v>1564</v>
      </c>
      <c r="Y597" s="56" t="s">
        <v>949</v>
      </c>
      <c r="Z597" s="56" t="s">
        <v>737</v>
      </c>
      <c r="AA597" s="2">
        <v>530</v>
      </c>
      <c r="AB597" s="2">
        <v>578</v>
      </c>
      <c r="AC597" s="2">
        <v>554</v>
      </c>
      <c r="AD597" s="2">
        <v>590</v>
      </c>
      <c r="AE597" s="2">
        <v>609</v>
      </c>
      <c r="AF597" s="2">
        <v>619</v>
      </c>
      <c r="AG597" s="2">
        <v>642</v>
      </c>
      <c r="AH597" s="2">
        <v>684</v>
      </c>
      <c r="AI597" s="2">
        <v>716</v>
      </c>
      <c r="AJ597" s="2">
        <v>732</v>
      </c>
      <c r="AK597" s="2">
        <v>774</v>
      </c>
      <c r="AL597" s="2">
        <v>766</v>
      </c>
      <c r="AM597" s="2">
        <v>760</v>
      </c>
      <c r="AN597" s="2">
        <v>770</v>
      </c>
      <c r="AO597" s="2">
        <v>817</v>
      </c>
      <c r="AP597" s="2">
        <v>891</v>
      </c>
      <c r="AQ597" s="2">
        <v>928</v>
      </c>
    </row>
    <row r="598" spans="1:43">
      <c r="A598" s="56" t="s">
        <v>1565</v>
      </c>
      <c r="B598" s="56" t="s">
        <v>5</v>
      </c>
      <c r="C598" s="56" t="s">
        <v>737</v>
      </c>
      <c r="D598" s="2">
        <v>641</v>
      </c>
      <c r="E598" s="2">
        <v>623</v>
      </c>
      <c r="F598" s="2">
        <v>616</v>
      </c>
      <c r="G598" s="2">
        <v>617</v>
      </c>
      <c r="H598" s="2">
        <v>612</v>
      </c>
      <c r="I598" s="2">
        <v>591</v>
      </c>
      <c r="J598" s="2">
        <v>565</v>
      </c>
      <c r="K598" s="2">
        <v>544</v>
      </c>
      <c r="L598" s="2">
        <v>480</v>
      </c>
      <c r="M598" s="2">
        <v>476</v>
      </c>
      <c r="N598" s="2">
        <v>473</v>
      </c>
      <c r="O598" s="2">
        <v>452</v>
      </c>
      <c r="P598" s="2">
        <v>453</v>
      </c>
      <c r="Q598" s="2">
        <v>442</v>
      </c>
      <c r="R598" s="2">
        <v>427</v>
      </c>
      <c r="S598" s="2">
        <v>429</v>
      </c>
      <c r="T598" s="2">
        <v>522</v>
      </c>
      <c r="X598" s="56" t="s">
        <v>1565</v>
      </c>
      <c r="Y598" s="56" t="s">
        <v>5</v>
      </c>
      <c r="Z598" s="56" t="s">
        <v>737</v>
      </c>
      <c r="AA598" s="2">
        <v>25188</v>
      </c>
      <c r="AB598" s="2">
        <v>24844</v>
      </c>
      <c r="AC598" s="2">
        <v>24835</v>
      </c>
      <c r="AD598" s="2">
        <v>25286</v>
      </c>
      <c r="AE598" s="2">
        <v>24713</v>
      </c>
      <c r="AF598" s="2">
        <v>24435</v>
      </c>
      <c r="AG598" s="2">
        <v>24381</v>
      </c>
      <c r="AH598" s="2">
        <v>23601</v>
      </c>
      <c r="AI598" s="2">
        <v>22857</v>
      </c>
      <c r="AJ598" s="2">
        <v>22634</v>
      </c>
      <c r="AK598" s="2">
        <v>22799</v>
      </c>
      <c r="AL598" s="2">
        <v>23187</v>
      </c>
      <c r="AM598" s="2">
        <v>23248</v>
      </c>
      <c r="AN598" s="2">
        <v>23424</v>
      </c>
      <c r="AO598" s="2">
        <v>24190</v>
      </c>
      <c r="AP598" s="2">
        <v>25663</v>
      </c>
      <c r="AQ598" s="2">
        <v>26471</v>
      </c>
    </row>
    <row r="599" spans="1:43">
      <c r="A599" s="56" t="s">
        <v>1566</v>
      </c>
      <c r="B599" s="56" t="s">
        <v>950</v>
      </c>
      <c r="C599" s="56" t="s">
        <v>737</v>
      </c>
      <c r="D599" s="2">
        <v>0</v>
      </c>
      <c r="E599" s="2">
        <v>0</v>
      </c>
      <c r="F599" s="2">
        <v>0</v>
      </c>
      <c r="G599" s="2">
        <v>0</v>
      </c>
      <c r="H599" s="2">
        <v>0</v>
      </c>
      <c r="I599" s="2">
        <v>0</v>
      </c>
      <c r="J599" s="2">
        <v>0</v>
      </c>
      <c r="K599" s="2">
        <v>0</v>
      </c>
      <c r="L599" s="2">
        <v>0</v>
      </c>
      <c r="M599" s="2">
        <v>0</v>
      </c>
      <c r="N599" s="2">
        <v>0</v>
      </c>
      <c r="O599" s="2">
        <v>0</v>
      </c>
      <c r="P599" s="2">
        <v>0</v>
      </c>
      <c r="Q599" s="2">
        <v>0</v>
      </c>
      <c r="R599" s="2">
        <v>0</v>
      </c>
      <c r="S599" s="2">
        <v>0</v>
      </c>
      <c r="T599" s="2">
        <v>0</v>
      </c>
      <c r="X599" s="56" t="s">
        <v>1566</v>
      </c>
      <c r="Y599" s="56" t="s">
        <v>950</v>
      </c>
      <c r="Z599" s="56" t="s">
        <v>737</v>
      </c>
      <c r="AA599" s="2">
        <v>375</v>
      </c>
      <c r="AB599" s="2">
        <v>320</v>
      </c>
      <c r="AC599" s="2">
        <v>298</v>
      </c>
      <c r="AD599" s="2">
        <v>339</v>
      </c>
      <c r="AE599" s="2">
        <v>325</v>
      </c>
      <c r="AF599" s="2">
        <v>398</v>
      </c>
      <c r="AG599" s="2">
        <v>464</v>
      </c>
      <c r="AH599" s="2">
        <v>446</v>
      </c>
      <c r="AI599" s="2">
        <v>160</v>
      </c>
      <c r="AJ599" s="2">
        <v>166</v>
      </c>
      <c r="AK599" s="2">
        <v>175</v>
      </c>
      <c r="AL599" s="2">
        <v>203</v>
      </c>
      <c r="AM599" s="2">
        <v>225</v>
      </c>
      <c r="AN599" s="2">
        <v>248</v>
      </c>
      <c r="AO599" s="2">
        <v>265</v>
      </c>
      <c r="AP599" s="2">
        <v>284</v>
      </c>
      <c r="AQ599" s="2">
        <v>325</v>
      </c>
    </row>
    <row r="600" spans="1:43">
      <c r="A600" s="56" t="s">
        <v>1567</v>
      </c>
      <c r="B600" s="56" t="s">
        <v>951</v>
      </c>
      <c r="C600" s="56" t="s">
        <v>737</v>
      </c>
      <c r="D600" s="2">
        <v>0</v>
      </c>
      <c r="E600" s="2">
        <v>0</v>
      </c>
      <c r="F600" s="2">
        <v>0</v>
      </c>
      <c r="G600" s="2">
        <v>0</v>
      </c>
      <c r="H600" s="2">
        <v>0</v>
      </c>
      <c r="I600" s="2">
        <v>0</v>
      </c>
      <c r="J600" s="2">
        <v>0</v>
      </c>
      <c r="K600" s="2">
        <v>0</v>
      </c>
      <c r="L600" s="2">
        <v>0</v>
      </c>
      <c r="M600" s="2">
        <v>0</v>
      </c>
      <c r="N600" s="2">
        <v>0</v>
      </c>
      <c r="O600" s="2">
        <v>0</v>
      </c>
      <c r="P600" s="2">
        <v>0</v>
      </c>
      <c r="Q600" s="2">
        <v>0</v>
      </c>
      <c r="R600" s="2">
        <v>0</v>
      </c>
      <c r="S600" s="2">
        <v>0</v>
      </c>
      <c r="T600" s="2">
        <v>0</v>
      </c>
      <c r="X600" s="56" t="s">
        <v>1567</v>
      </c>
      <c r="Y600" s="56" t="s">
        <v>951</v>
      </c>
      <c r="Z600" s="56" t="s">
        <v>737</v>
      </c>
      <c r="AA600" s="2">
        <v>30</v>
      </c>
      <c r="AB600" s="2">
        <v>19</v>
      </c>
      <c r="AC600" s="2">
        <v>27</v>
      </c>
      <c r="AD600" s="2">
        <v>20</v>
      </c>
      <c r="AE600" s="2">
        <v>36</v>
      </c>
      <c r="AF600" s="2">
        <v>12</v>
      </c>
      <c r="AG600" s="2">
        <v>14</v>
      </c>
      <c r="AH600" s="2">
        <v>9</v>
      </c>
      <c r="AI600" s="2">
        <v>7</v>
      </c>
      <c r="AJ600" s="2">
        <v>10</v>
      </c>
      <c r="AK600" s="2">
        <v>19</v>
      </c>
      <c r="AL600" s="2">
        <v>17</v>
      </c>
      <c r="AM600" s="2">
        <v>14</v>
      </c>
      <c r="AN600" s="2">
        <v>40</v>
      </c>
      <c r="AO600" s="2">
        <v>46</v>
      </c>
      <c r="AP600" s="2">
        <v>53</v>
      </c>
      <c r="AQ600" s="2">
        <v>49</v>
      </c>
    </row>
    <row r="601" spans="1:43">
      <c r="A601" s="56" t="s">
        <v>1568</v>
      </c>
      <c r="B601" s="56" t="s">
        <v>952</v>
      </c>
      <c r="C601" s="56" t="s">
        <v>737</v>
      </c>
      <c r="D601" s="2">
        <v>0</v>
      </c>
      <c r="E601" s="2">
        <v>0</v>
      </c>
      <c r="F601" s="2">
        <v>0</v>
      </c>
      <c r="G601" s="2">
        <v>0</v>
      </c>
      <c r="H601" s="2">
        <v>0</v>
      </c>
      <c r="I601" s="2">
        <v>0</v>
      </c>
      <c r="J601" s="2">
        <v>0</v>
      </c>
      <c r="K601" s="2">
        <v>0</v>
      </c>
      <c r="L601" s="2">
        <v>0</v>
      </c>
      <c r="M601" s="2">
        <v>0</v>
      </c>
      <c r="N601" s="2">
        <v>0</v>
      </c>
      <c r="O601" s="2">
        <v>0</v>
      </c>
      <c r="P601" s="2">
        <v>0</v>
      </c>
      <c r="Q601" s="2">
        <v>0</v>
      </c>
      <c r="R601" s="2">
        <v>0</v>
      </c>
      <c r="S601" s="2">
        <v>0</v>
      </c>
      <c r="T601" s="2">
        <v>0</v>
      </c>
      <c r="X601" s="56" t="s">
        <v>1568</v>
      </c>
      <c r="Y601" s="56" t="s">
        <v>952</v>
      </c>
      <c r="Z601" s="56" t="s">
        <v>737</v>
      </c>
      <c r="AA601" s="2">
        <v>0</v>
      </c>
      <c r="AB601" s="2">
        <v>0</v>
      </c>
      <c r="AC601" s="2">
        <v>0</v>
      </c>
      <c r="AD601" s="2">
        <v>0</v>
      </c>
      <c r="AE601" s="2">
        <v>0</v>
      </c>
      <c r="AF601" s="2">
        <v>0</v>
      </c>
      <c r="AG601" s="2">
        <v>0</v>
      </c>
      <c r="AH601" s="2">
        <v>0</v>
      </c>
      <c r="AI601" s="2">
        <v>0</v>
      </c>
      <c r="AJ601" s="2">
        <v>0</v>
      </c>
      <c r="AK601" s="2">
        <v>0</v>
      </c>
      <c r="AL601" s="2">
        <v>0</v>
      </c>
      <c r="AM601" s="2">
        <v>0</v>
      </c>
      <c r="AN601" s="2">
        <v>0</v>
      </c>
      <c r="AO601" s="2">
        <v>0</v>
      </c>
      <c r="AP601" s="2">
        <v>0</v>
      </c>
      <c r="AQ601" s="2">
        <v>0</v>
      </c>
    </row>
    <row r="602" spans="1:43">
      <c r="A602" s="56" t="s">
        <v>1569</v>
      </c>
      <c r="B602" s="56" t="s">
        <v>177</v>
      </c>
      <c r="C602" s="56" t="s">
        <v>737</v>
      </c>
      <c r="D602" s="2">
        <v>0</v>
      </c>
      <c r="E602" s="2">
        <v>0</v>
      </c>
      <c r="F602" s="2">
        <v>0</v>
      </c>
      <c r="G602" s="2">
        <v>0</v>
      </c>
      <c r="H602" s="2">
        <v>0</v>
      </c>
      <c r="I602" s="2">
        <v>0</v>
      </c>
      <c r="J602" s="2">
        <v>0</v>
      </c>
      <c r="K602" s="2">
        <v>0</v>
      </c>
      <c r="L602" s="2">
        <v>0</v>
      </c>
      <c r="M602" s="2">
        <v>0</v>
      </c>
      <c r="N602" s="2">
        <v>0</v>
      </c>
      <c r="O602" s="2">
        <v>0</v>
      </c>
      <c r="P602" s="2">
        <v>0</v>
      </c>
      <c r="Q602" s="2">
        <v>0</v>
      </c>
      <c r="R602" s="2">
        <v>0</v>
      </c>
      <c r="S602" s="2">
        <v>0</v>
      </c>
      <c r="T602" s="2">
        <v>0</v>
      </c>
      <c r="X602" s="56" t="s">
        <v>1569</v>
      </c>
      <c r="Y602" s="56" t="s">
        <v>177</v>
      </c>
      <c r="Z602" s="56" t="s">
        <v>737</v>
      </c>
      <c r="AA602" s="2">
        <v>0</v>
      </c>
      <c r="AB602" s="2">
        <v>0</v>
      </c>
      <c r="AC602" s="2">
        <v>0</v>
      </c>
      <c r="AD602" s="2">
        <v>43</v>
      </c>
      <c r="AE602" s="2">
        <v>41</v>
      </c>
      <c r="AF602" s="2">
        <v>34</v>
      </c>
      <c r="AG602" s="2">
        <v>37</v>
      </c>
      <c r="AH602" s="2">
        <v>17</v>
      </c>
      <c r="AI602" s="2">
        <v>14</v>
      </c>
      <c r="AJ602" s="2">
        <v>38</v>
      </c>
      <c r="AK602" s="2">
        <v>34</v>
      </c>
      <c r="AL602" s="2">
        <v>34</v>
      </c>
      <c r="AM602" s="2">
        <v>22</v>
      </c>
      <c r="AN602" s="2">
        <v>17</v>
      </c>
      <c r="AO602" s="2">
        <v>6</v>
      </c>
      <c r="AP602" s="2">
        <v>32</v>
      </c>
      <c r="AQ602" s="2">
        <v>17</v>
      </c>
    </row>
    <row r="603" spans="1:43">
      <c r="A603" s="56" t="s">
        <v>1570</v>
      </c>
      <c r="B603" s="56" t="s">
        <v>1834</v>
      </c>
      <c r="C603" s="56" t="s">
        <v>267</v>
      </c>
      <c r="D603" s="2">
        <v>13</v>
      </c>
      <c r="E603" s="2">
        <v>20</v>
      </c>
      <c r="F603" s="2">
        <v>23</v>
      </c>
      <c r="G603" s="2">
        <v>0</v>
      </c>
      <c r="H603" s="2">
        <v>0</v>
      </c>
      <c r="I603" s="2">
        <v>0</v>
      </c>
      <c r="J603" s="2">
        <v>0</v>
      </c>
      <c r="K603" s="2">
        <v>0</v>
      </c>
      <c r="L603" s="2">
        <v>0</v>
      </c>
      <c r="M603" s="2">
        <v>0</v>
      </c>
      <c r="N603" s="2">
        <v>0</v>
      </c>
      <c r="O603" s="2">
        <v>0</v>
      </c>
      <c r="P603" s="2">
        <v>0</v>
      </c>
      <c r="Q603" s="2">
        <v>0</v>
      </c>
      <c r="R603" s="2">
        <v>0</v>
      </c>
      <c r="S603" s="2">
        <v>0</v>
      </c>
      <c r="T603" s="2">
        <v>0</v>
      </c>
      <c r="X603" s="56" t="s">
        <v>1570</v>
      </c>
      <c r="Y603" s="56" t="s">
        <v>1834</v>
      </c>
      <c r="Z603" s="56" t="s">
        <v>267</v>
      </c>
      <c r="AA603" s="2">
        <v>649</v>
      </c>
      <c r="AB603" s="2">
        <v>785</v>
      </c>
      <c r="AC603" s="2">
        <v>923</v>
      </c>
      <c r="AD603" s="2">
        <v>61</v>
      </c>
      <c r="AE603" s="2">
        <v>0</v>
      </c>
      <c r="AF603" s="2">
        <v>0</v>
      </c>
      <c r="AG603" s="2">
        <v>0</v>
      </c>
      <c r="AH603" s="2">
        <v>0</v>
      </c>
      <c r="AI603" s="2">
        <v>0</v>
      </c>
      <c r="AJ603" s="2">
        <v>0</v>
      </c>
      <c r="AK603" s="2">
        <v>0</v>
      </c>
      <c r="AL603" s="2">
        <v>0</v>
      </c>
      <c r="AM603" s="2">
        <v>0</v>
      </c>
      <c r="AN603" s="2">
        <v>3</v>
      </c>
      <c r="AO603" s="2">
        <v>0</v>
      </c>
      <c r="AP603" s="2">
        <v>3</v>
      </c>
      <c r="AQ603" s="2">
        <v>0</v>
      </c>
    </row>
    <row r="604" spans="1:43">
      <c r="A604" s="56" t="s">
        <v>1571</v>
      </c>
      <c r="B604" s="56" t="s">
        <v>1835</v>
      </c>
      <c r="C604" s="56" t="s">
        <v>267</v>
      </c>
      <c r="D604" s="2">
        <v>6</v>
      </c>
      <c r="E604" s="2">
        <v>6</v>
      </c>
      <c r="F604" s="2">
        <v>8</v>
      </c>
      <c r="G604" s="2">
        <v>0</v>
      </c>
      <c r="H604" s="2">
        <v>0</v>
      </c>
      <c r="I604" s="2">
        <v>0</v>
      </c>
      <c r="J604" s="2">
        <v>0</v>
      </c>
      <c r="K604" s="2">
        <v>0</v>
      </c>
      <c r="L604" s="2">
        <v>0</v>
      </c>
      <c r="M604" s="2">
        <v>0</v>
      </c>
      <c r="N604" s="2">
        <v>0</v>
      </c>
      <c r="O604" s="2">
        <v>0</v>
      </c>
      <c r="P604" s="2">
        <v>0</v>
      </c>
      <c r="Q604" s="2">
        <v>0</v>
      </c>
      <c r="R604" s="2">
        <v>0</v>
      </c>
      <c r="S604" s="2">
        <v>0</v>
      </c>
      <c r="T604" s="2">
        <v>0</v>
      </c>
      <c r="X604" s="56" t="s">
        <v>1571</v>
      </c>
      <c r="Y604" s="56" t="s">
        <v>1835</v>
      </c>
      <c r="Z604" s="56" t="s">
        <v>267</v>
      </c>
      <c r="AA604" s="2">
        <v>170</v>
      </c>
      <c r="AB604" s="2">
        <v>280</v>
      </c>
      <c r="AC604" s="2">
        <v>346</v>
      </c>
      <c r="AD604" s="2">
        <v>12</v>
      </c>
      <c r="AE604" s="2">
        <v>0</v>
      </c>
      <c r="AF604" s="2">
        <v>0</v>
      </c>
      <c r="AG604" s="2">
        <v>0</v>
      </c>
      <c r="AH604" s="2">
        <v>0</v>
      </c>
      <c r="AI604" s="2">
        <v>0</v>
      </c>
      <c r="AJ604" s="2">
        <v>0</v>
      </c>
      <c r="AK604" s="2">
        <v>0</v>
      </c>
      <c r="AL604" s="2">
        <v>0</v>
      </c>
      <c r="AM604" s="2">
        <v>0</v>
      </c>
      <c r="AN604" s="2">
        <v>0</v>
      </c>
      <c r="AO604" s="2">
        <v>0</v>
      </c>
      <c r="AP604" s="2">
        <v>0</v>
      </c>
      <c r="AQ604" s="2">
        <v>0</v>
      </c>
    </row>
    <row r="605" spans="1:43">
      <c r="A605" s="56" t="s">
        <v>1572</v>
      </c>
      <c r="B605" s="56" t="s">
        <v>953</v>
      </c>
      <c r="C605" s="56" t="s">
        <v>737</v>
      </c>
      <c r="D605" s="2">
        <v>0</v>
      </c>
      <c r="E605" s="2">
        <v>0</v>
      </c>
      <c r="F605" s="2">
        <v>0</v>
      </c>
      <c r="G605" s="2">
        <v>0</v>
      </c>
      <c r="H605" s="2">
        <v>0</v>
      </c>
      <c r="I605" s="2">
        <v>0</v>
      </c>
      <c r="J605" s="2">
        <v>0</v>
      </c>
      <c r="K605" s="2">
        <v>0</v>
      </c>
      <c r="L605" s="2">
        <v>0</v>
      </c>
      <c r="M605" s="2">
        <v>0</v>
      </c>
      <c r="N605" s="2">
        <v>0</v>
      </c>
      <c r="O605" s="2">
        <v>0</v>
      </c>
      <c r="P605" s="2">
        <v>0</v>
      </c>
      <c r="Q605" s="2">
        <v>0</v>
      </c>
      <c r="R605" s="2">
        <v>0</v>
      </c>
      <c r="S605" s="2">
        <v>0</v>
      </c>
      <c r="T605" s="2">
        <v>3</v>
      </c>
      <c r="X605" s="56" t="s">
        <v>1572</v>
      </c>
      <c r="Y605" s="56" t="s">
        <v>953</v>
      </c>
      <c r="Z605" s="56" t="s">
        <v>737</v>
      </c>
      <c r="AA605" s="2">
        <v>3</v>
      </c>
      <c r="AB605" s="2">
        <v>4</v>
      </c>
      <c r="AC605" s="2">
        <v>4</v>
      </c>
      <c r="AD605" s="2">
        <v>4</v>
      </c>
      <c r="AE605" s="2">
        <v>4</v>
      </c>
      <c r="AF605" s="2">
        <v>4</v>
      </c>
      <c r="AG605" s="2">
        <v>3</v>
      </c>
      <c r="AH605" s="2">
        <v>3</v>
      </c>
      <c r="AI605" s="2">
        <v>3</v>
      </c>
      <c r="AJ605" s="2">
        <v>0</v>
      </c>
      <c r="AK605" s="2">
        <v>3</v>
      </c>
      <c r="AL605" s="2">
        <v>4</v>
      </c>
      <c r="AM605" s="2">
        <v>3</v>
      </c>
      <c r="AN605" s="2">
        <v>3</v>
      </c>
      <c r="AO605" s="2">
        <v>3</v>
      </c>
      <c r="AP605" s="2">
        <v>27</v>
      </c>
      <c r="AQ605" s="2">
        <v>105</v>
      </c>
    </row>
    <row r="606" spans="1:43">
      <c r="A606" s="56" t="s">
        <v>1573</v>
      </c>
      <c r="B606" s="56" t="s">
        <v>954</v>
      </c>
      <c r="C606" s="56" t="s">
        <v>737</v>
      </c>
      <c r="D606" s="2">
        <v>0</v>
      </c>
      <c r="E606" s="2">
        <v>0</v>
      </c>
      <c r="F606" s="2">
        <v>0</v>
      </c>
      <c r="G606" s="2">
        <v>0</v>
      </c>
      <c r="H606" s="2">
        <v>0</v>
      </c>
      <c r="I606" s="2">
        <v>0</v>
      </c>
      <c r="J606" s="2">
        <v>0</v>
      </c>
      <c r="K606" s="2">
        <v>0</v>
      </c>
      <c r="L606" s="2">
        <v>0</v>
      </c>
      <c r="M606" s="2">
        <v>0</v>
      </c>
      <c r="N606" s="2">
        <v>0</v>
      </c>
      <c r="O606" s="2">
        <v>0</v>
      </c>
      <c r="P606" s="2">
        <v>0</v>
      </c>
      <c r="Q606" s="2">
        <v>0</v>
      </c>
      <c r="R606" s="2">
        <v>0</v>
      </c>
      <c r="S606" s="2">
        <v>0</v>
      </c>
      <c r="T606" s="2">
        <v>0</v>
      </c>
      <c r="X606" s="56" t="s">
        <v>1573</v>
      </c>
      <c r="Y606" s="56" t="s">
        <v>954</v>
      </c>
      <c r="Z606" s="56" t="s">
        <v>737</v>
      </c>
      <c r="AA606" s="2">
        <v>0</v>
      </c>
      <c r="AB606" s="2">
        <v>0</v>
      </c>
      <c r="AC606" s="2">
        <v>0</v>
      </c>
      <c r="AD606" s="2">
        <v>12</v>
      </c>
      <c r="AE606" s="2">
        <v>38</v>
      </c>
      <c r="AF606" s="2">
        <v>43</v>
      </c>
      <c r="AG606" s="2">
        <v>46</v>
      </c>
      <c r="AH606" s="2">
        <v>37</v>
      </c>
      <c r="AI606" s="2">
        <v>36</v>
      </c>
      <c r="AJ606" s="2">
        <v>12</v>
      </c>
      <c r="AK606" s="2">
        <v>41</v>
      </c>
      <c r="AL606" s="2">
        <v>43</v>
      </c>
      <c r="AM606" s="2">
        <v>54</v>
      </c>
      <c r="AN606" s="2">
        <v>52</v>
      </c>
      <c r="AO606" s="2">
        <v>18</v>
      </c>
      <c r="AP606" s="2">
        <v>54</v>
      </c>
      <c r="AQ606" s="2">
        <v>163</v>
      </c>
    </row>
    <row r="607" spans="1:43">
      <c r="A607" s="56" t="s">
        <v>1574</v>
      </c>
      <c r="B607" s="56" t="s">
        <v>76</v>
      </c>
      <c r="C607" s="56" t="s">
        <v>737</v>
      </c>
      <c r="D607" s="2">
        <v>0</v>
      </c>
      <c r="E607" s="2">
        <v>0</v>
      </c>
      <c r="F607" s="2">
        <v>0</v>
      </c>
      <c r="G607" s="2">
        <v>12</v>
      </c>
      <c r="H607" s="2">
        <v>10</v>
      </c>
      <c r="I607" s="2">
        <v>8</v>
      </c>
      <c r="J607" s="2">
        <v>7</v>
      </c>
      <c r="K607" s="2">
        <v>0</v>
      </c>
      <c r="L607" s="2">
        <v>3</v>
      </c>
      <c r="M607" s="2">
        <v>3</v>
      </c>
      <c r="N607" s="2">
        <v>3</v>
      </c>
      <c r="O607" s="2">
        <v>3</v>
      </c>
      <c r="P607" s="2">
        <v>6</v>
      </c>
      <c r="Q607" s="2">
        <v>0</v>
      </c>
      <c r="R607" s="2">
        <v>6</v>
      </c>
      <c r="S607" s="2">
        <v>0</v>
      </c>
      <c r="T607" s="2">
        <v>3</v>
      </c>
      <c r="X607" s="56" t="s">
        <v>1574</v>
      </c>
      <c r="Y607" s="56" t="s">
        <v>76</v>
      </c>
      <c r="Z607" s="56" t="s">
        <v>737</v>
      </c>
      <c r="AA607" s="2">
        <v>0</v>
      </c>
      <c r="AB607" s="2">
        <v>0</v>
      </c>
      <c r="AC607" s="2">
        <v>0</v>
      </c>
      <c r="AD607" s="2">
        <v>587</v>
      </c>
      <c r="AE607" s="2">
        <v>541</v>
      </c>
      <c r="AF607" s="2">
        <v>515</v>
      </c>
      <c r="AG607" s="2">
        <v>541</v>
      </c>
      <c r="AH607" s="2">
        <v>398</v>
      </c>
      <c r="AI607" s="2">
        <v>418</v>
      </c>
      <c r="AJ607" s="2">
        <v>446</v>
      </c>
      <c r="AK607" s="2">
        <v>491</v>
      </c>
      <c r="AL607" s="2">
        <v>467</v>
      </c>
      <c r="AM607" s="2">
        <v>519</v>
      </c>
      <c r="AN607" s="2">
        <v>558</v>
      </c>
      <c r="AO607" s="2">
        <v>592</v>
      </c>
      <c r="AP607" s="2">
        <v>573</v>
      </c>
      <c r="AQ607" s="2">
        <v>466</v>
      </c>
    </row>
    <row r="608" spans="1:43">
      <c r="A608" s="56" t="s">
        <v>1575</v>
      </c>
      <c r="B608" s="56" t="s">
        <v>1836</v>
      </c>
      <c r="C608" s="56" t="s">
        <v>267</v>
      </c>
      <c r="D608" s="2">
        <v>0</v>
      </c>
      <c r="E608" s="2">
        <v>3</v>
      </c>
      <c r="F608" s="2">
        <v>0</v>
      </c>
      <c r="G608" s="2">
        <v>0</v>
      </c>
      <c r="H608" s="2">
        <v>0</v>
      </c>
      <c r="I608" s="2">
        <v>0</v>
      </c>
      <c r="J608" s="2">
        <v>0</v>
      </c>
      <c r="K608" s="2">
        <v>0</v>
      </c>
      <c r="L608" s="2">
        <v>0</v>
      </c>
      <c r="M608" s="2">
        <v>0</v>
      </c>
      <c r="N608" s="2">
        <v>0</v>
      </c>
      <c r="O608" s="2">
        <v>0</v>
      </c>
      <c r="P608" s="2">
        <v>0</v>
      </c>
      <c r="Q608" s="2">
        <v>0</v>
      </c>
      <c r="R608" s="2">
        <v>0</v>
      </c>
      <c r="S608" s="2">
        <v>0</v>
      </c>
      <c r="T608" s="2">
        <v>0</v>
      </c>
      <c r="X608" s="56" t="s">
        <v>1575</v>
      </c>
      <c r="Y608" s="56" t="s">
        <v>1836</v>
      </c>
      <c r="Z608" s="56" t="s">
        <v>267</v>
      </c>
      <c r="AA608" s="2">
        <v>162</v>
      </c>
      <c r="AB608" s="2">
        <v>205</v>
      </c>
      <c r="AC608" s="2">
        <v>197</v>
      </c>
      <c r="AD608" s="2">
        <v>82</v>
      </c>
      <c r="AE608" s="2">
        <v>0</v>
      </c>
      <c r="AF608" s="2">
        <v>0</v>
      </c>
      <c r="AG608" s="2">
        <v>0</v>
      </c>
      <c r="AH608" s="2">
        <v>0</v>
      </c>
      <c r="AI608" s="2">
        <v>0</v>
      </c>
      <c r="AJ608" s="2">
        <v>0</v>
      </c>
      <c r="AK608" s="2">
        <v>0</v>
      </c>
      <c r="AL608" s="2">
        <v>0</v>
      </c>
      <c r="AM608" s="2">
        <v>0</v>
      </c>
      <c r="AN608" s="2">
        <v>0</v>
      </c>
      <c r="AO608" s="2">
        <v>0</v>
      </c>
      <c r="AP608" s="2">
        <v>0</v>
      </c>
      <c r="AQ608" s="2">
        <v>0</v>
      </c>
    </row>
    <row r="609" spans="1:43">
      <c r="A609" s="56" t="s">
        <v>1576</v>
      </c>
      <c r="B609" s="56" t="s">
        <v>955</v>
      </c>
      <c r="C609" s="56" t="s">
        <v>737</v>
      </c>
      <c r="D609" s="2">
        <v>0</v>
      </c>
      <c r="E609" s="2">
        <v>0</v>
      </c>
      <c r="F609" s="2">
        <v>0</v>
      </c>
      <c r="G609" s="2">
        <v>0</v>
      </c>
      <c r="H609" s="2">
        <v>0</v>
      </c>
      <c r="I609" s="2">
        <v>0</v>
      </c>
      <c r="J609" s="2">
        <v>0</v>
      </c>
      <c r="K609" s="2">
        <v>0</v>
      </c>
      <c r="L609" s="2">
        <v>0</v>
      </c>
      <c r="M609" s="2">
        <v>0</v>
      </c>
      <c r="N609" s="2">
        <v>0</v>
      </c>
      <c r="O609" s="2">
        <v>0</v>
      </c>
      <c r="P609" s="2">
        <v>0</v>
      </c>
      <c r="Q609" s="2">
        <v>0</v>
      </c>
      <c r="R609" s="2">
        <v>0</v>
      </c>
      <c r="S609" s="2">
        <v>0</v>
      </c>
      <c r="T609" s="2">
        <v>0</v>
      </c>
      <c r="X609" s="56" t="s">
        <v>1576</v>
      </c>
      <c r="Y609" s="56" t="s">
        <v>955</v>
      </c>
      <c r="Z609" s="56" t="s">
        <v>737</v>
      </c>
      <c r="AA609" s="2">
        <v>138</v>
      </c>
      <c r="AB609" s="2">
        <v>149</v>
      </c>
      <c r="AC609" s="2">
        <v>150</v>
      </c>
      <c r="AD609" s="2">
        <v>153</v>
      </c>
      <c r="AE609" s="2">
        <v>159</v>
      </c>
      <c r="AF609" s="2">
        <v>159</v>
      </c>
      <c r="AG609" s="2">
        <v>150</v>
      </c>
      <c r="AH609" s="2">
        <v>169</v>
      </c>
      <c r="AI609" s="2">
        <v>167</v>
      </c>
      <c r="AJ609" s="2">
        <v>0</v>
      </c>
      <c r="AK609" s="2">
        <v>0</v>
      </c>
      <c r="AL609" s="2">
        <v>0</v>
      </c>
      <c r="AM609" s="2">
        <v>0</v>
      </c>
      <c r="AN609" s="2">
        <v>0</v>
      </c>
      <c r="AO609" s="2">
        <v>0</v>
      </c>
      <c r="AP609" s="2">
        <v>0</v>
      </c>
      <c r="AQ609" s="2">
        <v>0</v>
      </c>
    </row>
    <row r="610" spans="1:43">
      <c r="A610" s="56" t="s">
        <v>1577</v>
      </c>
      <c r="B610" s="56" t="s">
        <v>170</v>
      </c>
      <c r="C610" s="56" t="s">
        <v>737</v>
      </c>
      <c r="D610" s="2">
        <v>16</v>
      </c>
      <c r="E610" s="2">
        <v>17</v>
      </c>
      <c r="F610" s="2">
        <v>12</v>
      </c>
      <c r="G610" s="2">
        <v>11</v>
      </c>
      <c r="H610" s="2">
        <v>12</v>
      </c>
      <c r="I610" s="2">
        <v>12</v>
      </c>
      <c r="J610" s="2">
        <v>13</v>
      </c>
      <c r="K610" s="2">
        <v>12</v>
      </c>
      <c r="L610" s="2">
        <v>12</v>
      </c>
      <c r="M610" s="2">
        <v>11</v>
      </c>
      <c r="N610" s="2">
        <v>12</v>
      </c>
      <c r="O610" s="2">
        <v>14</v>
      </c>
      <c r="P610" s="2">
        <v>13</v>
      </c>
      <c r="Q610" s="2">
        <v>14</v>
      </c>
      <c r="R610" s="2">
        <v>16</v>
      </c>
      <c r="S610" s="2">
        <v>15</v>
      </c>
      <c r="T610" s="2">
        <v>16</v>
      </c>
      <c r="X610" s="56" t="s">
        <v>1577</v>
      </c>
      <c r="Y610" s="56" t="s">
        <v>170</v>
      </c>
      <c r="Z610" s="56" t="s">
        <v>737</v>
      </c>
      <c r="AA610" s="2">
        <v>3816</v>
      </c>
      <c r="AB610" s="2">
        <v>3876</v>
      </c>
      <c r="AC610" s="2">
        <v>3442</v>
      </c>
      <c r="AD610" s="2">
        <v>3291</v>
      </c>
      <c r="AE610" s="2">
        <v>3284</v>
      </c>
      <c r="AF610" s="2">
        <v>3192</v>
      </c>
      <c r="AG610" s="2">
        <v>3042</v>
      </c>
      <c r="AH610" s="2">
        <v>2977</v>
      </c>
      <c r="AI610" s="2">
        <v>2932</v>
      </c>
      <c r="AJ610" s="2">
        <v>3084</v>
      </c>
      <c r="AK610" s="2">
        <v>3095</v>
      </c>
      <c r="AL610" s="2">
        <v>3079</v>
      </c>
      <c r="AM610" s="2">
        <v>3073</v>
      </c>
      <c r="AN610" s="2">
        <v>2904</v>
      </c>
      <c r="AO610" s="2">
        <v>3077</v>
      </c>
      <c r="AP610" s="2">
        <v>2792</v>
      </c>
      <c r="AQ610" s="2">
        <v>2671</v>
      </c>
    </row>
    <row r="611" spans="1:43">
      <c r="A611" s="56" t="s">
        <v>1578</v>
      </c>
      <c r="B611" s="56" t="s">
        <v>704</v>
      </c>
      <c r="C611" s="56" t="s">
        <v>737</v>
      </c>
      <c r="D611" s="2">
        <v>0</v>
      </c>
      <c r="E611" s="2">
        <v>0</v>
      </c>
      <c r="F611" s="2">
        <v>0</v>
      </c>
      <c r="G611" s="2">
        <v>0</v>
      </c>
      <c r="H611" s="2">
        <v>0</v>
      </c>
      <c r="I611" s="2">
        <v>0</v>
      </c>
      <c r="J611" s="2">
        <v>0</v>
      </c>
      <c r="K611" s="2">
        <v>0</v>
      </c>
      <c r="L611" s="2">
        <v>0</v>
      </c>
      <c r="M611" s="2">
        <v>0</v>
      </c>
      <c r="N611" s="2">
        <v>0</v>
      </c>
      <c r="O611" s="2">
        <v>0</v>
      </c>
      <c r="P611" s="2">
        <v>0</v>
      </c>
      <c r="Q611" s="2">
        <v>0</v>
      </c>
      <c r="R611" s="2">
        <v>0</v>
      </c>
      <c r="S611" s="2">
        <v>0</v>
      </c>
      <c r="T611" s="2">
        <v>0</v>
      </c>
      <c r="X611" s="56" t="s">
        <v>1578</v>
      </c>
      <c r="Y611" s="56" t="s">
        <v>704</v>
      </c>
      <c r="Z611" s="56" t="s">
        <v>737</v>
      </c>
      <c r="AA611" s="2">
        <v>20</v>
      </c>
      <c r="AB611" s="2">
        <v>19</v>
      </c>
      <c r="AC611" s="2">
        <v>28</v>
      </c>
      <c r="AD611" s="2">
        <v>37</v>
      </c>
      <c r="AE611" s="2">
        <v>3</v>
      </c>
      <c r="AF611" s="2">
        <v>4</v>
      </c>
      <c r="AG611" s="2">
        <v>14</v>
      </c>
      <c r="AH611" s="2">
        <v>13</v>
      </c>
      <c r="AI611" s="2">
        <v>15</v>
      </c>
      <c r="AJ611" s="2">
        <v>10</v>
      </c>
      <c r="AK611" s="2">
        <v>23</v>
      </c>
      <c r="AL611" s="2">
        <v>23</v>
      </c>
      <c r="AM611" s="2">
        <v>69</v>
      </c>
      <c r="AN611" s="2">
        <v>65</v>
      </c>
      <c r="AO611" s="2">
        <v>65</v>
      </c>
      <c r="AP611" s="2">
        <v>57</v>
      </c>
      <c r="AQ611" s="2">
        <v>25</v>
      </c>
    </row>
    <row r="612" spans="1:43">
      <c r="A612" s="56" t="s">
        <v>1579</v>
      </c>
      <c r="B612" s="56" t="s">
        <v>669</v>
      </c>
      <c r="C612" s="56" t="s">
        <v>737</v>
      </c>
      <c r="D612" s="2">
        <v>3</v>
      </c>
      <c r="E612" s="2">
        <v>0</v>
      </c>
      <c r="F612" s="2">
        <v>3</v>
      </c>
      <c r="G612" s="2">
        <v>0</v>
      </c>
      <c r="H612" s="2">
        <v>3</v>
      </c>
      <c r="I612" s="2">
        <v>0</v>
      </c>
      <c r="J612" s="2">
        <v>0</v>
      </c>
      <c r="K612" s="2">
        <v>0</v>
      </c>
      <c r="L612" s="2">
        <v>0</v>
      </c>
      <c r="M612" s="2">
        <v>0</v>
      </c>
      <c r="N612" s="2">
        <v>0</v>
      </c>
      <c r="O612" s="2">
        <v>0</v>
      </c>
      <c r="P612" s="2">
        <v>0</v>
      </c>
      <c r="Q612" s="2">
        <v>0</v>
      </c>
      <c r="R612" s="2">
        <v>0</v>
      </c>
      <c r="S612" s="2">
        <v>0</v>
      </c>
      <c r="T612" s="2">
        <v>0</v>
      </c>
      <c r="X612" s="56" t="s">
        <v>1579</v>
      </c>
      <c r="Y612" s="56" t="s">
        <v>669</v>
      </c>
      <c r="Z612" s="56" t="s">
        <v>737</v>
      </c>
      <c r="AA612" s="2">
        <v>3110</v>
      </c>
      <c r="AB612" s="2">
        <v>2894</v>
      </c>
      <c r="AC612" s="2">
        <v>2872</v>
      </c>
      <c r="AD612" s="2">
        <v>2925</v>
      </c>
      <c r="AE612" s="2">
        <v>2941</v>
      </c>
      <c r="AF612" s="2">
        <v>3023</v>
      </c>
      <c r="AG612" s="2">
        <v>2975</v>
      </c>
      <c r="AH612" s="2">
        <v>3048</v>
      </c>
      <c r="AI612" s="2">
        <v>3010</v>
      </c>
      <c r="AJ612" s="2">
        <v>2885</v>
      </c>
      <c r="AK612" s="2">
        <v>2885</v>
      </c>
      <c r="AL612" s="2">
        <v>2279</v>
      </c>
      <c r="AM612" s="2">
        <v>2359</v>
      </c>
      <c r="AN612" s="2">
        <v>2391</v>
      </c>
      <c r="AO612" s="2">
        <v>2555</v>
      </c>
      <c r="AP612" s="2">
        <v>2643</v>
      </c>
      <c r="AQ612" s="2">
        <v>2736</v>
      </c>
    </row>
    <row r="613" spans="1:43">
      <c r="A613" s="56" t="s">
        <v>1580</v>
      </c>
      <c r="B613" s="56" t="s">
        <v>46</v>
      </c>
      <c r="C613" s="56" t="s">
        <v>737</v>
      </c>
      <c r="D613" s="2">
        <v>114</v>
      </c>
      <c r="E613" s="2">
        <v>102</v>
      </c>
      <c r="F613" s="2">
        <v>112</v>
      </c>
      <c r="G613" s="2">
        <v>122</v>
      </c>
      <c r="H613" s="2">
        <v>124</v>
      </c>
      <c r="I613" s="2">
        <v>123</v>
      </c>
      <c r="J613" s="2">
        <v>120</v>
      </c>
      <c r="K613" s="2">
        <v>110</v>
      </c>
      <c r="L613" s="2">
        <v>106</v>
      </c>
      <c r="M613" s="2">
        <v>85</v>
      </c>
      <c r="N613" s="2">
        <v>97</v>
      </c>
      <c r="O613" s="2">
        <v>88</v>
      </c>
      <c r="P613" s="2">
        <v>83</v>
      </c>
      <c r="Q613" s="2">
        <v>91</v>
      </c>
      <c r="R613" s="2">
        <v>85</v>
      </c>
      <c r="S613" s="2">
        <v>93</v>
      </c>
      <c r="T613" s="2">
        <v>101</v>
      </c>
      <c r="X613" s="56" t="s">
        <v>1580</v>
      </c>
      <c r="Y613" s="56" t="s">
        <v>46</v>
      </c>
      <c r="Z613" s="56" t="s">
        <v>737</v>
      </c>
      <c r="AA613" s="2">
        <v>7291</v>
      </c>
      <c r="AB613" s="2">
        <v>7331</v>
      </c>
      <c r="AC613" s="2">
        <v>7389</v>
      </c>
      <c r="AD613" s="2">
        <v>7360</v>
      </c>
      <c r="AE613" s="2">
        <v>7353</v>
      </c>
      <c r="AF613" s="2">
        <v>7038</v>
      </c>
      <c r="AG613" s="2">
        <v>7075</v>
      </c>
      <c r="AH613" s="2">
        <v>7110</v>
      </c>
      <c r="AI613" s="2">
        <v>7119</v>
      </c>
      <c r="AJ613" s="2">
        <v>6932</v>
      </c>
      <c r="AK613" s="2">
        <v>7038</v>
      </c>
      <c r="AL613" s="2">
        <v>7807</v>
      </c>
      <c r="AM613" s="2">
        <v>7940</v>
      </c>
      <c r="AN613" s="2">
        <v>8250</v>
      </c>
      <c r="AO613" s="2">
        <v>8393</v>
      </c>
      <c r="AP613" s="2">
        <v>8620</v>
      </c>
      <c r="AQ613" s="2">
        <v>8986</v>
      </c>
    </row>
    <row r="614" spans="1:43">
      <c r="A614" s="56" t="s">
        <v>1581</v>
      </c>
      <c r="B614" s="56" t="s">
        <v>956</v>
      </c>
      <c r="C614" s="56" t="s">
        <v>737</v>
      </c>
      <c r="D614" s="2">
        <v>0</v>
      </c>
      <c r="E614" s="2">
        <v>0</v>
      </c>
      <c r="F614" s="2">
        <v>0</v>
      </c>
      <c r="G614" s="2">
        <v>0</v>
      </c>
      <c r="H614" s="2">
        <v>0</v>
      </c>
      <c r="I614" s="2">
        <v>0</v>
      </c>
      <c r="J614" s="2">
        <v>0</v>
      </c>
      <c r="K614" s="2">
        <v>0</v>
      </c>
      <c r="L614" s="2">
        <v>0</v>
      </c>
      <c r="M614" s="2">
        <v>0</v>
      </c>
      <c r="N614" s="2">
        <v>0</v>
      </c>
      <c r="O614" s="2">
        <v>0</v>
      </c>
      <c r="P614" s="2">
        <v>0</v>
      </c>
      <c r="Q614" s="2">
        <v>0</v>
      </c>
      <c r="R614" s="2">
        <v>0</v>
      </c>
      <c r="S614" s="2">
        <v>0</v>
      </c>
      <c r="T614" s="2">
        <v>0</v>
      </c>
      <c r="X614" s="56" t="s">
        <v>1581</v>
      </c>
      <c r="Y614" s="56" t="s">
        <v>956</v>
      </c>
      <c r="Z614" s="56" t="s">
        <v>737</v>
      </c>
      <c r="AA614" s="2">
        <v>0</v>
      </c>
      <c r="AB614" s="2">
        <v>0</v>
      </c>
      <c r="AC614" s="2">
        <v>0</v>
      </c>
      <c r="AD614" s="2">
        <v>0</v>
      </c>
      <c r="AE614" s="2">
        <v>0</v>
      </c>
      <c r="AF614" s="2">
        <v>0</v>
      </c>
      <c r="AG614" s="2">
        <v>0</v>
      </c>
      <c r="AH614" s="2">
        <v>0</v>
      </c>
      <c r="AI614" s="2">
        <v>0</v>
      </c>
      <c r="AJ614" s="2">
        <v>0</v>
      </c>
      <c r="AK614" s="2">
        <v>0</v>
      </c>
      <c r="AL614" s="2">
        <v>0</v>
      </c>
      <c r="AM614" s="2">
        <v>0</v>
      </c>
      <c r="AN614" s="2">
        <v>0</v>
      </c>
      <c r="AO614" s="2">
        <v>0</v>
      </c>
      <c r="AP614" s="2">
        <v>0</v>
      </c>
      <c r="AQ614" s="2">
        <v>0</v>
      </c>
    </row>
    <row r="615" spans="1:43">
      <c r="A615" s="56" t="s">
        <v>1582</v>
      </c>
      <c r="B615" s="56" t="s">
        <v>403</v>
      </c>
      <c r="C615" s="56" t="s">
        <v>737</v>
      </c>
      <c r="D615" s="2">
        <v>4</v>
      </c>
      <c r="E615" s="2">
        <v>4</v>
      </c>
      <c r="F615" s="2">
        <v>6</v>
      </c>
      <c r="G615" s="2">
        <v>8</v>
      </c>
      <c r="H615" s="2">
        <v>8</v>
      </c>
      <c r="I615" s="2">
        <v>7</v>
      </c>
      <c r="J615" s="2">
        <v>7</v>
      </c>
      <c r="K615" s="2">
        <v>5</v>
      </c>
      <c r="L615" s="2">
        <v>5</v>
      </c>
      <c r="M615" s="2">
        <v>5</v>
      </c>
      <c r="N615" s="2">
        <v>5</v>
      </c>
      <c r="O615" s="2">
        <v>6</v>
      </c>
      <c r="P615" s="2">
        <v>6</v>
      </c>
      <c r="Q615" s="2">
        <v>6</v>
      </c>
      <c r="R615" s="2">
        <v>6</v>
      </c>
      <c r="S615" s="2">
        <v>6</v>
      </c>
      <c r="T615" s="2">
        <v>6</v>
      </c>
      <c r="X615" s="56" t="s">
        <v>1582</v>
      </c>
      <c r="Y615" s="56" t="s">
        <v>403</v>
      </c>
      <c r="Z615" s="56" t="s">
        <v>737</v>
      </c>
      <c r="AA615" s="2">
        <v>194</v>
      </c>
      <c r="AB615" s="2">
        <v>204</v>
      </c>
      <c r="AC615" s="2">
        <v>202</v>
      </c>
      <c r="AD615" s="2">
        <v>204</v>
      </c>
      <c r="AE615" s="2">
        <v>184</v>
      </c>
      <c r="AF615" s="2">
        <v>190</v>
      </c>
      <c r="AG615" s="2">
        <v>204</v>
      </c>
      <c r="AH615" s="2">
        <v>158</v>
      </c>
      <c r="AI615" s="2">
        <v>156</v>
      </c>
      <c r="AJ615" s="2">
        <v>163</v>
      </c>
      <c r="AK615" s="2">
        <v>164</v>
      </c>
      <c r="AL615" s="2">
        <v>181</v>
      </c>
      <c r="AM615" s="2">
        <v>185</v>
      </c>
      <c r="AN615" s="2">
        <v>189</v>
      </c>
      <c r="AO615" s="2">
        <v>194</v>
      </c>
      <c r="AP615" s="2">
        <v>200</v>
      </c>
      <c r="AQ615" s="2">
        <v>204</v>
      </c>
    </row>
    <row r="616" spans="1:43">
      <c r="A616" s="56" t="s">
        <v>1583</v>
      </c>
      <c r="B616" s="56" t="s">
        <v>957</v>
      </c>
      <c r="C616" s="56" t="s">
        <v>737</v>
      </c>
      <c r="D616" s="2">
        <v>0</v>
      </c>
      <c r="E616" s="2">
        <v>0</v>
      </c>
      <c r="F616" s="2">
        <v>0</v>
      </c>
      <c r="G616" s="2">
        <v>0</v>
      </c>
      <c r="H616" s="2">
        <v>0</v>
      </c>
      <c r="I616" s="2">
        <v>0</v>
      </c>
      <c r="J616" s="2">
        <v>0</v>
      </c>
      <c r="K616" s="2">
        <v>0</v>
      </c>
      <c r="L616" s="2">
        <v>0</v>
      </c>
      <c r="M616" s="2">
        <v>0</v>
      </c>
      <c r="N616" s="2">
        <v>0</v>
      </c>
      <c r="O616" s="2">
        <v>0</v>
      </c>
      <c r="P616" s="2">
        <v>0</v>
      </c>
      <c r="Q616" s="2">
        <v>0</v>
      </c>
      <c r="R616" s="2">
        <v>0</v>
      </c>
      <c r="S616" s="2">
        <v>0</v>
      </c>
      <c r="T616" s="2">
        <v>0</v>
      </c>
      <c r="X616" s="56" t="s">
        <v>1583</v>
      </c>
      <c r="Y616" s="56" t="s">
        <v>957</v>
      </c>
      <c r="Z616" s="56" t="s">
        <v>737</v>
      </c>
      <c r="AA616" s="2">
        <v>1278</v>
      </c>
      <c r="AB616" s="2">
        <v>1285</v>
      </c>
      <c r="AC616" s="2">
        <v>1232</v>
      </c>
      <c r="AD616" s="2">
        <v>1257</v>
      </c>
      <c r="AE616" s="2">
        <v>1335</v>
      </c>
      <c r="AF616" s="2">
        <v>1251</v>
      </c>
      <c r="AG616" s="2">
        <v>330</v>
      </c>
      <c r="AH616" s="2">
        <v>291</v>
      </c>
      <c r="AI616" s="2">
        <v>294</v>
      </c>
      <c r="AJ616" s="2">
        <v>288</v>
      </c>
      <c r="AK616" s="2">
        <v>291</v>
      </c>
      <c r="AL616" s="2">
        <v>286</v>
      </c>
      <c r="AM616" s="2">
        <v>279</v>
      </c>
      <c r="AN616" s="2">
        <v>306</v>
      </c>
      <c r="AO616" s="2">
        <v>366</v>
      </c>
      <c r="AP616" s="2">
        <v>337</v>
      </c>
      <c r="AQ616" s="2">
        <v>392</v>
      </c>
    </row>
    <row r="617" spans="1:43">
      <c r="A617" s="56" t="s">
        <v>1584</v>
      </c>
      <c r="B617" s="56" t="s">
        <v>261</v>
      </c>
      <c r="C617" s="56" t="s">
        <v>737</v>
      </c>
      <c r="D617" s="2">
        <v>3</v>
      </c>
      <c r="E617" s="2">
        <v>6</v>
      </c>
      <c r="F617" s="2">
        <v>3</v>
      </c>
      <c r="G617" s="2">
        <v>3</v>
      </c>
      <c r="H617" s="2">
        <v>4</v>
      </c>
      <c r="I617" s="2">
        <v>4</v>
      </c>
      <c r="J617" s="2">
        <v>4</v>
      </c>
      <c r="K617" s="2">
        <v>3</v>
      </c>
      <c r="L617" s="2">
        <v>3</v>
      </c>
      <c r="M617" s="2">
        <v>0</v>
      </c>
      <c r="N617" s="2">
        <v>3</v>
      </c>
      <c r="O617" s="2">
        <v>3</v>
      </c>
      <c r="P617" s="2">
        <v>0</v>
      </c>
      <c r="Q617" s="2">
        <v>3</v>
      </c>
      <c r="R617" s="2">
        <v>3</v>
      </c>
      <c r="S617" s="2">
        <v>3</v>
      </c>
      <c r="T617" s="2">
        <v>6</v>
      </c>
      <c r="X617" s="56" t="s">
        <v>1584</v>
      </c>
      <c r="Y617" s="56" t="s">
        <v>261</v>
      </c>
      <c r="Z617" s="56" t="s">
        <v>737</v>
      </c>
      <c r="AA617" s="2">
        <v>3041</v>
      </c>
      <c r="AB617" s="2">
        <v>2586</v>
      </c>
      <c r="AC617" s="2">
        <v>2582</v>
      </c>
      <c r="AD617" s="2">
        <v>2515</v>
      </c>
      <c r="AE617" s="2">
        <v>2245</v>
      </c>
      <c r="AF617" s="2">
        <v>2161</v>
      </c>
      <c r="AG617" s="2">
        <v>1941</v>
      </c>
      <c r="AH617" s="2">
        <v>1894</v>
      </c>
      <c r="AI617" s="2">
        <v>1820</v>
      </c>
      <c r="AJ617" s="2">
        <v>1835</v>
      </c>
      <c r="AK617" s="2">
        <v>1701</v>
      </c>
      <c r="AL617" s="2">
        <v>1655</v>
      </c>
      <c r="AM617" s="2">
        <v>1678</v>
      </c>
      <c r="AN617" s="2">
        <v>1788</v>
      </c>
      <c r="AO617" s="2">
        <v>2000</v>
      </c>
      <c r="AP617" s="2">
        <v>1964</v>
      </c>
      <c r="AQ617" s="2">
        <v>1996</v>
      </c>
    </row>
    <row r="618" spans="1:43">
      <c r="A618" s="56" t="s">
        <v>1585</v>
      </c>
      <c r="B618" s="56" t="s">
        <v>492</v>
      </c>
      <c r="C618" s="56" t="s">
        <v>737</v>
      </c>
      <c r="D618" s="2">
        <v>5</v>
      </c>
      <c r="E618" s="2">
        <v>5</v>
      </c>
      <c r="F618" s="2">
        <v>3</v>
      </c>
      <c r="G618" s="2">
        <v>0</v>
      </c>
      <c r="H618" s="2">
        <v>0</v>
      </c>
      <c r="I618" s="2">
        <v>0</v>
      </c>
      <c r="J618" s="2">
        <v>3</v>
      </c>
      <c r="K618" s="2">
        <v>3</v>
      </c>
      <c r="L618" s="2">
        <v>3</v>
      </c>
      <c r="M618" s="2">
        <v>0</v>
      </c>
      <c r="N618" s="2">
        <v>4</v>
      </c>
      <c r="O618" s="2">
        <v>3</v>
      </c>
      <c r="P618" s="2">
        <v>3</v>
      </c>
      <c r="Q618" s="2">
        <v>0</v>
      </c>
      <c r="R618" s="2">
        <v>0</v>
      </c>
      <c r="S618" s="2">
        <v>0</v>
      </c>
      <c r="T618" s="2">
        <v>0</v>
      </c>
      <c r="X618" s="56" t="s">
        <v>1585</v>
      </c>
      <c r="Y618" s="56" t="s">
        <v>492</v>
      </c>
      <c r="Z618" s="56" t="s">
        <v>737</v>
      </c>
      <c r="AA618" s="2">
        <v>866</v>
      </c>
      <c r="AB618" s="2">
        <v>788</v>
      </c>
      <c r="AC618" s="2">
        <v>888</v>
      </c>
      <c r="AD618" s="2">
        <v>1025</v>
      </c>
      <c r="AE618" s="2">
        <v>901</v>
      </c>
      <c r="AF618" s="2">
        <v>1037</v>
      </c>
      <c r="AG618" s="2">
        <v>1020</v>
      </c>
      <c r="AH618" s="2">
        <v>1125</v>
      </c>
      <c r="AI618" s="2">
        <v>1469</v>
      </c>
      <c r="AJ618" s="2">
        <v>1335</v>
      </c>
      <c r="AK618" s="2">
        <v>1338</v>
      </c>
      <c r="AL618" s="2">
        <v>1715</v>
      </c>
      <c r="AM618" s="2">
        <v>2413</v>
      </c>
      <c r="AN618" s="2">
        <v>2608</v>
      </c>
      <c r="AO618" s="2">
        <v>2458</v>
      </c>
      <c r="AP618" s="2">
        <v>2060</v>
      </c>
      <c r="AQ618" s="2">
        <v>2449</v>
      </c>
    </row>
    <row r="619" spans="1:43">
      <c r="A619" s="56" t="s">
        <v>1586</v>
      </c>
      <c r="B619" s="56" t="s">
        <v>584</v>
      </c>
      <c r="C619" s="56" t="s">
        <v>737</v>
      </c>
      <c r="D619" s="2">
        <v>0</v>
      </c>
      <c r="E619" s="2">
        <v>0</v>
      </c>
      <c r="F619" s="2">
        <v>3</v>
      </c>
      <c r="G619" s="2">
        <v>3</v>
      </c>
      <c r="H619" s="2">
        <v>0</v>
      </c>
      <c r="I619" s="2">
        <v>0</v>
      </c>
      <c r="J619" s="2">
        <v>3</v>
      </c>
      <c r="K619" s="2">
        <v>3</v>
      </c>
      <c r="L619" s="2">
        <v>0</v>
      </c>
      <c r="M619" s="2">
        <v>3</v>
      </c>
      <c r="N619" s="2">
        <v>0</v>
      </c>
      <c r="O619" s="2">
        <v>0</v>
      </c>
      <c r="P619" s="2">
        <v>3</v>
      </c>
      <c r="Q619" s="2">
        <v>0</v>
      </c>
      <c r="R619" s="2">
        <v>0</v>
      </c>
      <c r="S619" s="2">
        <v>0</v>
      </c>
      <c r="T619" s="2">
        <v>0</v>
      </c>
      <c r="X619" s="56" t="s">
        <v>1586</v>
      </c>
      <c r="Y619" s="56" t="s">
        <v>584</v>
      </c>
      <c r="Z619" s="56" t="s">
        <v>737</v>
      </c>
      <c r="AA619" s="2">
        <v>7</v>
      </c>
      <c r="AB619" s="2">
        <v>11</v>
      </c>
      <c r="AC619" s="2">
        <v>9</v>
      </c>
      <c r="AD619" s="2">
        <v>9</v>
      </c>
      <c r="AE619" s="2">
        <v>6</v>
      </c>
      <c r="AF619" s="2">
        <v>9</v>
      </c>
      <c r="AG619" s="2">
        <v>9</v>
      </c>
      <c r="AH619" s="2">
        <v>6</v>
      </c>
      <c r="AI619" s="2">
        <v>9</v>
      </c>
      <c r="AJ619" s="2">
        <v>9</v>
      </c>
      <c r="AK619" s="2">
        <v>9</v>
      </c>
      <c r="AL619" s="2">
        <v>9</v>
      </c>
      <c r="AM619" s="2">
        <v>9</v>
      </c>
      <c r="AN619" s="2">
        <v>9</v>
      </c>
      <c r="AO619" s="2">
        <v>3</v>
      </c>
      <c r="AP619" s="2">
        <v>3</v>
      </c>
      <c r="AQ619" s="2">
        <v>6</v>
      </c>
    </row>
    <row r="620" spans="1:43">
      <c r="A620" s="56" t="s">
        <v>1587</v>
      </c>
      <c r="B620" s="56" t="s">
        <v>228</v>
      </c>
      <c r="C620" s="56" t="s">
        <v>737</v>
      </c>
      <c r="D620" s="2">
        <v>8</v>
      </c>
      <c r="E620" s="2">
        <v>9</v>
      </c>
      <c r="F620" s="2">
        <v>12</v>
      </c>
      <c r="G620" s="2">
        <v>17</v>
      </c>
      <c r="H620" s="2">
        <v>21</v>
      </c>
      <c r="I620" s="2">
        <v>26</v>
      </c>
      <c r="J620" s="2">
        <v>66</v>
      </c>
      <c r="K620" s="2">
        <v>93</v>
      </c>
      <c r="L620" s="2">
        <v>105</v>
      </c>
      <c r="M620" s="2">
        <v>99</v>
      </c>
      <c r="N620" s="2">
        <v>85</v>
      </c>
      <c r="O620" s="2">
        <v>64</v>
      </c>
      <c r="P620" s="2">
        <v>42</v>
      </c>
      <c r="Q620" s="2">
        <v>34</v>
      </c>
      <c r="R620" s="2">
        <v>19</v>
      </c>
      <c r="S620" s="2">
        <v>61</v>
      </c>
      <c r="T620" s="2">
        <v>59</v>
      </c>
      <c r="X620" s="56" t="s">
        <v>1587</v>
      </c>
      <c r="Y620" s="56" t="s">
        <v>228</v>
      </c>
      <c r="Z620" s="56" t="s">
        <v>737</v>
      </c>
      <c r="AA620" s="2">
        <v>1242</v>
      </c>
      <c r="AB620" s="2">
        <v>1250</v>
      </c>
      <c r="AC620" s="2">
        <v>1308</v>
      </c>
      <c r="AD620" s="2">
        <v>1473</v>
      </c>
      <c r="AE620" s="2">
        <v>1726</v>
      </c>
      <c r="AF620" s="2">
        <v>1825</v>
      </c>
      <c r="AG620" s="2">
        <v>1976</v>
      </c>
      <c r="AH620" s="2">
        <v>2134</v>
      </c>
      <c r="AI620" s="2">
        <v>2102</v>
      </c>
      <c r="AJ620" s="2">
        <v>2205</v>
      </c>
      <c r="AK620" s="2">
        <v>2203</v>
      </c>
      <c r="AL620" s="2">
        <v>2108</v>
      </c>
      <c r="AM620" s="2">
        <v>2110</v>
      </c>
      <c r="AN620" s="2">
        <v>2105</v>
      </c>
      <c r="AO620" s="2">
        <v>2119</v>
      </c>
      <c r="AP620" s="2">
        <v>2953</v>
      </c>
      <c r="AQ620" s="2">
        <v>2997</v>
      </c>
    </row>
    <row r="621" spans="1:43">
      <c r="A621" s="56" t="s">
        <v>1588</v>
      </c>
      <c r="B621" s="56" t="s">
        <v>402</v>
      </c>
      <c r="C621" s="56" t="s">
        <v>737</v>
      </c>
      <c r="D621" s="2">
        <v>45</v>
      </c>
      <c r="E621" s="2">
        <v>45</v>
      </c>
      <c r="F621" s="2">
        <v>40</v>
      </c>
      <c r="G621" s="2">
        <v>46</v>
      </c>
      <c r="H621" s="2">
        <v>32</v>
      </c>
      <c r="I621" s="2">
        <v>23</v>
      </c>
      <c r="J621" s="2">
        <v>25</v>
      </c>
      <c r="K621" s="2">
        <v>25</v>
      </c>
      <c r="L621" s="2">
        <v>16</v>
      </c>
      <c r="M621" s="2">
        <v>13</v>
      </c>
      <c r="N621" s="2">
        <v>17</v>
      </c>
      <c r="O621" s="2">
        <v>14</v>
      </c>
      <c r="P621" s="2">
        <v>8</v>
      </c>
      <c r="Q621" s="2">
        <v>6</v>
      </c>
      <c r="R621" s="2">
        <v>26</v>
      </c>
      <c r="S621" s="2">
        <v>3</v>
      </c>
      <c r="T621" s="2">
        <v>0</v>
      </c>
      <c r="X621" s="56" t="s">
        <v>1588</v>
      </c>
      <c r="Y621" s="56" t="s">
        <v>402</v>
      </c>
      <c r="Z621" s="56" t="s">
        <v>737</v>
      </c>
      <c r="AA621" s="2">
        <v>1957</v>
      </c>
      <c r="AB621" s="2">
        <v>1901</v>
      </c>
      <c r="AC621" s="2">
        <v>1760</v>
      </c>
      <c r="AD621" s="2">
        <v>1587</v>
      </c>
      <c r="AE621" s="2">
        <v>1555</v>
      </c>
      <c r="AF621" s="2">
        <v>1563</v>
      </c>
      <c r="AG621" s="2">
        <v>1802</v>
      </c>
      <c r="AH621" s="2">
        <v>1766</v>
      </c>
      <c r="AI621" s="2">
        <v>1466</v>
      </c>
      <c r="AJ621" s="2">
        <v>1158</v>
      </c>
      <c r="AK621" s="2">
        <v>1262</v>
      </c>
      <c r="AL621" s="2">
        <v>1249</v>
      </c>
      <c r="AM621" s="2">
        <v>1196</v>
      </c>
      <c r="AN621" s="2">
        <v>1123</v>
      </c>
      <c r="AO621" s="2">
        <v>1416</v>
      </c>
      <c r="AP621" s="2">
        <v>903</v>
      </c>
      <c r="AQ621" s="2">
        <v>954</v>
      </c>
    </row>
    <row r="622" spans="1:43">
      <c r="A622" s="56" t="s">
        <v>1589</v>
      </c>
      <c r="B622" s="56" t="s">
        <v>695</v>
      </c>
      <c r="C622" s="56" t="s">
        <v>737</v>
      </c>
      <c r="D622" s="2">
        <v>5</v>
      </c>
      <c r="E622" s="2">
        <v>5</v>
      </c>
      <c r="F622" s="2">
        <v>5</v>
      </c>
      <c r="G622" s="2">
        <v>4</v>
      </c>
      <c r="H622" s="2">
        <v>4</v>
      </c>
      <c r="I622" s="2">
        <v>3</v>
      </c>
      <c r="J622" s="2">
        <v>3</v>
      </c>
      <c r="K622" s="2">
        <v>3</v>
      </c>
      <c r="L622" s="2">
        <v>3</v>
      </c>
      <c r="M622" s="2">
        <v>0</v>
      </c>
      <c r="N622" s="2">
        <v>0</v>
      </c>
      <c r="O622" s="2">
        <v>0</v>
      </c>
      <c r="P622" s="2">
        <v>0</v>
      </c>
      <c r="Q622" s="2">
        <v>0</v>
      </c>
      <c r="R622" s="2">
        <v>0</v>
      </c>
      <c r="S622" s="2">
        <v>0</v>
      </c>
      <c r="T622" s="2">
        <v>0</v>
      </c>
      <c r="X622" s="56" t="s">
        <v>1589</v>
      </c>
      <c r="Y622" s="56" t="s">
        <v>695</v>
      </c>
      <c r="Z622" s="56" t="s">
        <v>737</v>
      </c>
      <c r="AA622" s="2">
        <v>580</v>
      </c>
      <c r="AB622" s="2">
        <v>545</v>
      </c>
      <c r="AC622" s="2">
        <v>538</v>
      </c>
      <c r="AD622" s="2">
        <v>725</v>
      </c>
      <c r="AE622" s="2">
        <v>793</v>
      </c>
      <c r="AF622" s="2">
        <v>787</v>
      </c>
      <c r="AG622" s="2">
        <v>903</v>
      </c>
      <c r="AH622" s="2">
        <v>943</v>
      </c>
      <c r="AI622" s="2">
        <v>969</v>
      </c>
      <c r="AJ622" s="2">
        <v>1224</v>
      </c>
      <c r="AK622" s="2">
        <v>1238</v>
      </c>
      <c r="AL622" s="2">
        <v>1357</v>
      </c>
      <c r="AM622" s="2">
        <v>1383</v>
      </c>
      <c r="AN622" s="2">
        <v>1451</v>
      </c>
      <c r="AO622" s="2">
        <v>1547</v>
      </c>
      <c r="AP622" s="2">
        <v>1616</v>
      </c>
      <c r="AQ622" s="2">
        <v>1673</v>
      </c>
    </row>
    <row r="623" spans="1:43">
      <c r="A623" s="56" t="s">
        <v>1590</v>
      </c>
      <c r="B623" s="56" t="s">
        <v>292</v>
      </c>
      <c r="C623" s="56" t="s">
        <v>738</v>
      </c>
      <c r="D623" s="2">
        <v>66</v>
      </c>
      <c r="E623" s="2">
        <v>54</v>
      </c>
      <c r="F623" s="2">
        <v>54</v>
      </c>
      <c r="G623" s="2">
        <v>67</v>
      </c>
      <c r="H623" s="2">
        <v>45</v>
      </c>
      <c r="I623" s="2">
        <v>47</v>
      </c>
      <c r="J623" s="2">
        <v>66</v>
      </c>
      <c r="K623" s="2">
        <v>34</v>
      </c>
      <c r="L623" s="2">
        <v>36</v>
      </c>
      <c r="M623" s="2">
        <v>36</v>
      </c>
      <c r="N623" s="2">
        <v>45</v>
      </c>
      <c r="O623" s="2">
        <v>65</v>
      </c>
      <c r="P623" s="2">
        <v>53</v>
      </c>
      <c r="Q623" s="2">
        <v>50</v>
      </c>
      <c r="R623" s="2">
        <v>63</v>
      </c>
      <c r="S623" s="2">
        <v>45</v>
      </c>
      <c r="T623" s="2">
        <v>46</v>
      </c>
      <c r="X623" s="56" t="s">
        <v>1590</v>
      </c>
      <c r="Y623" s="56" t="s">
        <v>292</v>
      </c>
      <c r="Z623" s="56" t="s">
        <v>738</v>
      </c>
      <c r="AA623" s="2">
        <v>2523</v>
      </c>
      <c r="AB623" s="2">
        <v>2356</v>
      </c>
      <c r="AC623" s="2">
        <v>2426</v>
      </c>
      <c r="AD623" s="2">
        <v>2317</v>
      </c>
      <c r="AE623" s="2">
        <v>2334</v>
      </c>
      <c r="AF623" s="2">
        <v>2423</v>
      </c>
      <c r="AG623" s="2">
        <v>2422</v>
      </c>
      <c r="AH623" s="2">
        <v>1948</v>
      </c>
      <c r="AI623" s="2">
        <v>1982</v>
      </c>
      <c r="AJ623" s="2">
        <v>2109</v>
      </c>
      <c r="AK623" s="2">
        <v>2069</v>
      </c>
      <c r="AL623" s="2">
        <v>2105</v>
      </c>
      <c r="AM623" s="2">
        <v>1936</v>
      </c>
      <c r="AN623" s="2">
        <v>2149</v>
      </c>
      <c r="AO623" s="2">
        <v>2151</v>
      </c>
      <c r="AP623" s="2">
        <v>2049</v>
      </c>
      <c r="AQ623" s="2">
        <v>1793</v>
      </c>
    </row>
    <row r="624" spans="1:43">
      <c r="A624" s="56" t="s">
        <v>1591</v>
      </c>
      <c r="B624" s="56" t="s">
        <v>361</v>
      </c>
      <c r="C624" s="56" t="s">
        <v>738</v>
      </c>
      <c r="D624" s="2">
        <v>9</v>
      </c>
      <c r="E624" s="2">
        <v>10</v>
      </c>
      <c r="F624" s="2">
        <v>9</v>
      </c>
      <c r="G624" s="2">
        <v>6</v>
      </c>
      <c r="H624" s="2">
        <v>22</v>
      </c>
      <c r="I624" s="2">
        <v>18</v>
      </c>
      <c r="J624" s="2">
        <v>25</v>
      </c>
      <c r="K624" s="2">
        <v>32</v>
      </c>
      <c r="L624" s="2">
        <v>37</v>
      </c>
      <c r="M624" s="2">
        <v>30</v>
      </c>
      <c r="N624" s="2">
        <v>52</v>
      </c>
      <c r="O624" s="2">
        <v>55</v>
      </c>
      <c r="P624" s="2">
        <v>57</v>
      </c>
      <c r="Q624" s="2">
        <v>59</v>
      </c>
      <c r="R624" s="2">
        <v>41</v>
      </c>
      <c r="S624" s="2">
        <v>60</v>
      </c>
      <c r="T624" s="2">
        <v>54</v>
      </c>
      <c r="X624" s="56" t="s">
        <v>1591</v>
      </c>
      <c r="Y624" s="56" t="s">
        <v>361</v>
      </c>
      <c r="Z624" s="56" t="s">
        <v>738</v>
      </c>
      <c r="AA624" s="2">
        <v>1599</v>
      </c>
      <c r="AB624" s="2">
        <v>1608</v>
      </c>
      <c r="AC624" s="2">
        <v>1920</v>
      </c>
      <c r="AD624" s="2">
        <v>2095</v>
      </c>
      <c r="AE624" s="2">
        <v>1633</v>
      </c>
      <c r="AF624" s="2">
        <v>1771</v>
      </c>
      <c r="AG624" s="2">
        <v>1631</v>
      </c>
      <c r="AH624" s="2">
        <v>1204</v>
      </c>
      <c r="AI624" s="2">
        <v>1206</v>
      </c>
      <c r="AJ624" s="2">
        <v>1127</v>
      </c>
      <c r="AK624" s="2">
        <v>1139</v>
      </c>
      <c r="AL624" s="2">
        <v>1130</v>
      </c>
      <c r="AM624" s="2">
        <v>1120</v>
      </c>
      <c r="AN624" s="2">
        <v>1124</v>
      </c>
      <c r="AO624" s="2">
        <v>1143</v>
      </c>
      <c r="AP624" s="2">
        <v>1104</v>
      </c>
      <c r="AQ624" s="2">
        <v>1051</v>
      </c>
    </row>
    <row r="625" spans="1:43">
      <c r="A625" s="56" t="s">
        <v>1592</v>
      </c>
      <c r="B625" s="56" t="s">
        <v>94</v>
      </c>
      <c r="C625" s="56" t="s">
        <v>738</v>
      </c>
      <c r="D625" s="2">
        <v>451</v>
      </c>
      <c r="E625" s="2">
        <v>467</v>
      </c>
      <c r="F625" s="2">
        <v>403</v>
      </c>
      <c r="G625" s="2">
        <v>390</v>
      </c>
      <c r="H625" s="2">
        <v>383</v>
      </c>
      <c r="I625" s="2">
        <v>445</v>
      </c>
      <c r="J625" s="2">
        <v>448</v>
      </c>
      <c r="K625" s="2">
        <v>341</v>
      </c>
      <c r="L625" s="2">
        <v>331</v>
      </c>
      <c r="M625" s="2">
        <v>329</v>
      </c>
      <c r="N625" s="2">
        <v>348</v>
      </c>
      <c r="O625" s="2">
        <v>350</v>
      </c>
      <c r="P625" s="2">
        <v>337</v>
      </c>
      <c r="Q625" s="2">
        <v>350</v>
      </c>
      <c r="R625" s="2">
        <v>390</v>
      </c>
      <c r="S625" s="2">
        <v>370</v>
      </c>
      <c r="T625" s="2">
        <v>358</v>
      </c>
      <c r="X625" s="56" t="s">
        <v>1592</v>
      </c>
      <c r="Y625" s="56" t="s">
        <v>94</v>
      </c>
      <c r="Z625" s="56" t="s">
        <v>738</v>
      </c>
      <c r="AA625" s="2">
        <v>13839</v>
      </c>
      <c r="AB625" s="2">
        <v>13446</v>
      </c>
      <c r="AC625" s="2">
        <v>13635</v>
      </c>
      <c r="AD625" s="2">
        <v>13682</v>
      </c>
      <c r="AE625" s="2">
        <v>13915</v>
      </c>
      <c r="AF625" s="2">
        <v>14300</v>
      </c>
      <c r="AG625" s="2">
        <v>14312</v>
      </c>
      <c r="AH625" s="2">
        <v>12973</v>
      </c>
      <c r="AI625" s="2">
        <v>13091</v>
      </c>
      <c r="AJ625" s="2">
        <v>13391</v>
      </c>
      <c r="AK625" s="2">
        <v>13782</v>
      </c>
      <c r="AL625" s="2">
        <v>13391</v>
      </c>
      <c r="AM625" s="2">
        <v>13209</v>
      </c>
      <c r="AN625" s="2">
        <v>13943</v>
      </c>
      <c r="AO625" s="2">
        <v>14254</v>
      </c>
      <c r="AP625" s="2">
        <v>14300</v>
      </c>
      <c r="AQ625" s="2">
        <v>14130</v>
      </c>
    </row>
    <row r="626" spans="1:43">
      <c r="A626" s="56" t="s">
        <v>1593</v>
      </c>
      <c r="B626" s="56" t="s">
        <v>266</v>
      </c>
      <c r="C626" s="56" t="s">
        <v>93</v>
      </c>
      <c r="D626" s="2">
        <v>93</v>
      </c>
      <c r="E626" s="2">
        <v>86</v>
      </c>
      <c r="F626" s="2">
        <v>97</v>
      </c>
      <c r="G626" s="2">
        <v>94</v>
      </c>
      <c r="H626" s="2">
        <v>100</v>
      </c>
      <c r="I626" s="2">
        <v>100</v>
      </c>
      <c r="J626" s="2">
        <v>102</v>
      </c>
      <c r="K626" s="2">
        <v>118</v>
      </c>
      <c r="L626" s="2">
        <v>126</v>
      </c>
      <c r="M626" s="2">
        <v>128</v>
      </c>
      <c r="N626" s="2">
        <v>142</v>
      </c>
      <c r="O626" s="2">
        <v>149</v>
      </c>
      <c r="P626" s="2">
        <v>143</v>
      </c>
      <c r="Q626" s="2">
        <v>156</v>
      </c>
      <c r="R626" s="2">
        <v>160</v>
      </c>
      <c r="S626" s="2">
        <v>148</v>
      </c>
      <c r="T626" s="2">
        <v>155</v>
      </c>
      <c r="X626" s="56" t="s">
        <v>1593</v>
      </c>
      <c r="Y626" s="56" t="s">
        <v>266</v>
      </c>
      <c r="Z626" s="56" t="s">
        <v>93</v>
      </c>
      <c r="AA626" s="2">
        <v>4807</v>
      </c>
      <c r="AB626" s="2">
        <v>4626</v>
      </c>
      <c r="AC626" s="2">
        <v>4725</v>
      </c>
      <c r="AD626" s="2">
        <v>5009</v>
      </c>
      <c r="AE626" s="2">
        <v>5218</v>
      </c>
      <c r="AF626" s="2">
        <v>5399</v>
      </c>
      <c r="AG626" s="2">
        <v>5462</v>
      </c>
      <c r="AH626" s="2">
        <v>5646</v>
      </c>
      <c r="AI626" s="2">
        <v>5802</v>
      </c>
      <c r="AJ626" s="2">
        <v>6171</v>
      </c>
      <c r="AK626" s="2">
        <v>6232</v>
      </c>
      <c r="AL626" s="2">
        <v>6254</v>
      </c>
      <c r="AM626" s="2">
        <v>6231</v>
      </c>
      <c r="AN626" s="2">
        <v>6442</v>
      </c>
      <c r="AO626" s="2">
        <v>6711</v>
      </c>
      <c r="AP626" s="2">
        <v>6727</v>
      </c>
      <c r="AQ626" s="2">
        <v>6904</v>
      </c>
    </row>
    <row r="627" spans="1:43">
      <c r="A627" s="56" t="s">
        <v>1594</v>
      </c>
      <c r="B627" s="56" t="s">
        <v>227</v>
      </c>
      <c r="C627" s="56" t="s">
        <v>93</v>
      </c>
      <c r="D627" s="2">
        <v>30</v>
      </c>
      <c r="E627" s="2">
        <v>43</v>
      </c>
      <c r="F627" s="2">
        <v>42</v>
      </c>
      <c r="G627" s="2">
        <v>39</v>
      </c>
      <c r="H627" s="2">
        <v>35</v>
      </c>
      <c r="I627" s="2">
        <v>36</v>
      </c>
      <c r="J627" s="2">
        <v>34</v>
      </c>
      <c r="K627" s="2">
        <v>46</v>
      </c>
      <c r="L627" s="2">
        <v>39</v>
      </c>
      <c r="M627" s="2">
        <v>72</v>
      </c>
      <c r="N627" s="2">
        <v>62</v>
      </c>
      <c r="O627" s="2">
        <v>58</v>
      </c>
      <c r="P627" s="2">
        <v>51</v>
      </c>
      <c r="Q627" s="2">
        <v>58</v>
      </c>
      <c r="R627" s="2">
        <v>57</v>
      </c>
      <c r="S627" s="2">
        <v>57</v>
      </c>
      <c r="T627" s="2">
        <v>52</v>
      </c>
      <c r="X627" s="56" t="s">
        <v>1594</v>
      </c>
      <c r="Y627" s="56" t="s">
        <v>227</v>
      </c>
      <c r="Z627" s="56" t="s">
        <v>93</v>
      </c>
      <c r="AA627" s="2">
        <v>2706</v>
      </c>
      <c r="AB627" s="2">
        <v>2958</v>
      </c>
      <c r="AC627" s="2">
        <v>2891</v>
      </c>
      <c r="AD627" s="2">
        <v>3322</v>
      </c>
      <c r="AE627" s="2">
        <v>3269</v>
      </c>
      <c r="AF627" s="2">
        <v>3150</v>
      </c>
      <c r="AG627" s="2">
        <v>3169</v>
      </c>
      <c r="AH627" s="2">
        <v>3212</v>
      </c>
      <c r="AI627" s="2">
        <v>3373</v>
      </c>
      <c r="AJ627" s="2">
        <v>3776</v>
      </c>
      <c r="AK627" s="2">
        <v>3533</v>
      </c>
      <c r="AL627" s="2">
        <v>3699</v>
      </c>
      <c r="AM627" s="2">
        <v>3894</v>
      </c>
      <c r="AN627" s="2">
        <v>3932</v>
      </c>
      <c r="AO627" s="2">
        <v>3948</v>
      </c>
      <c r="AP627" s="2">
        <v>4176</v>
      </c>
      <c r="AQ627" s="2">
        <v>4188</v>
      </c>
    </row>
    <row r="628" spans="1:43">
      <c r="A628" s="56" t="s">
        <v>1595</v>
      </c>
      <c r="B628" s="56" t="s">
        <v>138</v>
      </c>
      <c r="C628" s="56" t="s">
        <v>739</v>
      </c>
      <c r="D628" s="2">
        <v>109</v>
      </c>
      <c r="E628" s="2">
        <v>111</v>
      </c>
      <c r="F628" s="2">
        <v>108</v>
      </c>
      <c r="G628" s="2">
        <v>102</v>
      </c>
      <c r="H628" s="2">
        <v>101</v>
      </c>
      <c r="I628" s="2">
        <v>96</v>
      </c>
      <c r="J628" s="2">
        <v>103</v>
      </c>
      <c r="K628" s="2">
        <v>96</v>
      </c>
      <c r="L628" s="2">
        <v>106</v>
      </c>
      <c r="M628" s="2">
        <v>105</v>
      </c>
      <c r="N628" s="2">
        <v>97</v>
      </c>
      <c r="O628" s="2">
        <v>95</v>
      </c>
      <c r="P628" s="2">
        <v>88</v>
      </c>
      <c r="Q628" s="2">
        <v>95</v>
      </c>
      <c r="R628" s="2">
        <v>90</v>
      </c>
      <c r="S628" s="2">
        <v>89</v>
      </c>
      <c r="T628" s="2">
        <v>91</v>
      </c>
      <c r="X628" s="56" t="s">
        <v>1595</v>
      </c>
      <c r="Y628" s="56" t="s">
        <v>138</v>
      </c>
      <c r="Z628" s="56" t="s">
        <v>739</v>
      </c>
      <c r="AA628" s="2">
        <v>7051</v>
      </c>
      <c r="AB628" s="2">
        <v>7059</v>
      </c>
      <c r="AC628" s="2">
        <v>6992</v>
      </c>
      <c r="AD628" s="2">
        <v>7152</v>
      </c>
      <c r="AE628" s="2">
        <v>7323</v>
      </c>
      <c r="AF628" s="2">
        <v>7474</v>
      </c>
      <c r="AG628" s="2">
        <v>7510</v>
      </c>
      <c r="AH628" s="2">
        <v>8122</v>
      </c>
      <c r="AI628" s="2">
        <v>8382</v>
      </c>
      <c r="AJ628" s="2">
        <v>8393</v>
      </c>
      <c r="AK628" s="2">
        <v>8462</v>
      </c>
      <c r="AL628" s="2">
        <v>8571</v>
      </c>
      <c r="AM628" s="2">
        <v>8592</v>
      </c>
      <c r="AN628" s="2">
        <v>8776</v>
      </c>
      <c r="AO628" s="2">
        <v>8942</v>
      </c>
      <c r="AP628" s="2">
        <v>8960</v>
      </c>
      <c r="AQ628" s="2">
        <v>9130</v>
      </c>
    </row>
    <row r="629" spans="1:43">
      <c r="A629" s="56" t="s">
        <v>1596</v>
      </c>
      <c r="B629" s="56" t="s">
        <v>140</v>
      </c>
      <c r="C629" s="56" t="s">
        <v>739</v>
      </c>
      <c r="D629" s="2">
        <v>468</v>
      </c>
      <c r="E629" s="2">
        <v>506</v>
      </c>
      <c r="F629" s="2">
        <v>516</v>
      </c>
      <c r="G629" s="2">
        <v>523</v>
      </c>
      <c r="H629" s="2">
        <v>518</v>
      </c>
      <c r="I629" s="2">
        <v>516</v>
      </c>
      <c r="J629" s="2">
        <v>511</v>
      </c>
      <c r="K629" s="2">
        <v>489</v>
      </c>
      <c r="L629" s="2">
        <v>508</v>
      </c>
      <c r="M629" s="2">
        <v>508</v>
      </c>
      <c r="N629" s="2">
        <v>521</v>
      </c>
      <c r="O629" s="2">
        <v>513</v>
      </c>
      <c r="P629" s="2">
        <v>524</v>
      </c>
      <c r="Q629" s="2">
        <v>570</v>
      </c>
      <c r="R629" s="2">
        <v>554</v>
      </c>
      <c r="S629" s="2">
        <v>511</v>
      </c>
      <c r="T629" s="2">
        <v>596</v>
      </c>
      <c r="X629" s="56" t="s">
        <v>1596</v>
      </c>
      <c r="Y629" s="56" t="s">
        <v>140</v>
      </c>
      <c r="Z629" s="56" t="s">
        <v>739</v>
      </c>
      <c r="AA629" s="2">
        <v>14124</v>
      </c>
      <c r="AB629" s="2">
        <v>14290</v>
      </c>
      <c r="AC629" s="2">
        <v>14302</v>
      </c>
      <c r="AD629" s="2">
        <v>14421</v>
      </c>
      <c r="AE629" s="2">
        <v>14677</v>
      </c>
      <c r="AF629" s="2">
        <v>15066</v>
      </c>
      <c r="AG629" s="2">
        <v>15366</v>
      </c>
      <c r="AH629" s="2">
        <v>15266</v>
      </c>
      <c r="AI629" s="2">
        <v>15350</v>
      </c>
      <c r="AJ629" s="2">
        <v>15765</v>
      </c>
      <c r="AK629" s="2">
        <v>16198</v>
      </c>
      <c r="AL629" s="2">
        <v>16245</v>
      </c>
      <c r="AM629" s="2">
        <v>16277</v>
      </c>
      <c r="AN629" s="2">
        <v>16522</v>
      </c>
      <c r="AO629" s="2">
        <v>16637</v>
      </c>
      <c r="AP629" s="2">
        <v>16987</v>
      </c>
      <c r="AQ629" s="2">
        <v>17251</v>
      </c>
    </row>
    <row r="630" spans="1:43">
      <c r="A630" s="56" t="s">
        <v>1597</v>
      </c>
      <c r="B630" s="56" t="s">
        <v>72</v>
      </c>
      <c r="C630" s="56" t="s">
        <v>739</v>
      </c>
      <c r="D630" s="2">
        <v>200</v>
      </c>
      <c r="E630" s="2">
        <v>195</v>
      </c>
      <c r="F630" s="2">
        <v>200</v>
      </c>
      <c r="G630" s="2">
        <v>180</v>
      </c>
      <c r="H630" s="2">
        <v>167</v>
      </c>
      <c r="I630" s="2">
        <v>166</v>
      </c>
      <c r="J630" s="2">
        <v>167</v>
      </c>
      <c r="K630" s="2">
        <v>176</v>
      </c>
      <c r="L630" s="2">
        <v>162</v>
      </c>
      <c r="M630" s="2">
        <v>172</v>
      </c>
      <c r="N630" s="2">
        <v>176</v>
      </c>
      <c r="O630" s="2">
        <v>164</v>
      </c>
      <c r="P630" s="2">
        <v>169</v>
      </c>
      <c r="Q630" s="2">
        <v>171</v>
      </c>
      <c r="R630" s="2">
        <v>173</v>
      </c>
      <c r="S630" s="2">
        <v>182</v>
      </c>
      <c r="T630" s="2">
        <v>192</v>
      </c>
      <c r="X630" s="56" t="s">
        <v>1597</v>
      </c>
      <c r="Y630" s="56" t="s">
        <v>72</v>
      </c>
      <c r="Z630" s="56" t="s">
        <v>739</v>
      </c>
      <c r="AA630" s="2">
        <v>7146</v>
      </c>
      <c r="AB630" s="2">
        <v>7348</v>
      </c>
      <c r="AC630" s="2">
        <v>7486</v>
      </c>
      <c r="AD630" s="2">
        <v>7529</v>
      </c>
      <c r="AE630" s="2">
        <v>7595</v>
      </c>
      <c r="AF630" s="2">
        <v>7584</v>
      </c>
      <c r="AG630" s="2">
        <v>7545</v>
      </c>
      <c r="AH630" s="2">
        <v>7677</v>
      </c>
      <c r="AI630" s="2">
        <v>7873</v>
      </c>
      <c r="AJ630" s="2">
        <v>8187</v>
      </c>
      <c r="AK630" s="2">
        <v>8709</v>
      </c>
      <c r="AL630" s="2">
        <v>9168</v>
      </c>
      <c r="AM630" s="2">
        <v>9278</v>
      </c>
      <c r="AN630" s="2">
        <v>9619</v>
      </c>
      <c r="AO630" s="2">
        <v>10647</v>
      </c>
      <c r="AP630" s="2">
        <v>11723</v>
      </c>
      <c r="AQ630" s="2">
        <v>11712</v>
      </c>
    </row>
    <row r="631" spans="1:43">
      <c r="A631" s="56" t="s">
        <v>1598</v>
      </c>
      <c r="B631" s="56" t="s">
        <v>958</v>
      </c>
      <c r="C631" s="56" t="s">
        <v>739</v>
      </c>
      <c r="D631" s="2">
        <v>0</v>
      </c>
      <c r="E631" s="2">
        <v>0</v>
      </c>
      <c r="F631" s="2">
        <v>0</v>
      </c>
      <c r="G631" s="2">
        <v>0</v>
      </c>
      <c r="H631" s="2">
        <v>3</v>
      </c>
      <c r="I631" s="2">
        <v>3</v>
      </c>
      <c r="J631" s="2">
        <v>0</v>
      </c>
      <c r="K631" s="2">
        <v>0</v>
      </c>
      <c r="L631" s="2">
        <v>0</v>
      </c>
      <c r="M631" s="2">
        <v>3</v>
      </c>
      <c r="N631" s="2">
        <v>0</v>
      </c>
      <c r="O631" s="2">
        <v>0</v>
      </c>
      <c r="P631" s="2">
        <v>0</v>
      </c>
      <c r="Q631" s="2">
        <v>0</v>
      </c>
      <c r="R631" s="2">
        <v>0</v>
      </c>
      <c r="S631" s="2">
        <v>0</v>
      </c>
      <c r="T631" s="2">
        <v>0</v>
      </c>
      <c r="X631" s="56" t="s">
        <v>1598</v>
      </c>
      <c r="Y631" s="56" t="s">
        <v>958</v>
      </c>
      <c r="Z631" s="56" t="s">
        <v>739</v>
      </c>
      <c r="AA631" s="2">
        <v>31</v>
      </c>
      <c r="AB631" s="2">
        <v>22</v>
      </c>
      <c r="AC631" s="2">
        <v>22</v>
      </c>
      <c r="AD631" s="2">
        <v>22</v>
      </c>
      <c r="AE631" s="2">
        <v>34</v>
      </c>
      <c r="AF631" s="2">
        <v>39</v>
      </c>
      <c r="AG631" s="2">
        <v>35</v>
      </c>
      <c r="AH631" s="2">
        <v>25</v>
      </c>
      <c r="AI631" s="2">
        <v>21</v>
      </c>
      <c r="AJ631" s="2">
        <v>29</v>
      </c>
      <c r="AK631" s="2">
        <v>31</v>
      </c>
      <c r="AL631" s="2">
        <v>37</v>
      </c>
      <c r="AM631" s="2">
        <v>44</v>
      </c>
      <c r="AN631" s="2">
        <v>48</v>
      </c>
      <c r="AO631" s="2">
        <v>61</v>
      </c>
      <c r="AP631" s="2">
        <v>57</v>
      </c>
      <c r="AQ631" s="2">
        <v>52</v>
      </c>
    </row>
    <row r="632" spans="1:43">
      <c r="A632" s="56" t="s">
        <v>1599</v>
      </c>
      <c r="B632" s="56" t="s">
        <v>959</v>
      </c>
      <c r="C632" s="56" t="s">
        <v>739</v>
      </c>
      <c r="D632" s="2">
        <v>0</v>
      </c>
      <c r="E632" s="2">
        <v>0</v>
      </c>
      <c r="F632" s="2">
        <v>0</v>
      </c>
      <c r="G632" s="2">
        <v>0</v>
      </c>
      <c r="H632" s="2">
        <v>0</v>
      </c>
      <c r="I632" s="2">
        <v>0</v>
      </c>
      <c r="J632" s="2">
        <v>0</v>
      </c>
      <c r="K632" s="2">
        <v>0</v>
      </c>
      <c r="L632" s="2">
        <v>0</v>
      </c>
      <c r="M632" s="2">
        <v>0</v>
      </c>
      <c r="N632" s="2">
        <v>0</v>
      </c>
      <c r="O632" s="2">
        <v>0</v>
      </c>
      <c r="P632" s="2">
        <v>0</v>
      </c>
      <c r="Q632" s="2">
        <v>0</v>
      </c>
      <c r="R632" s="2">
        <v>0</v>
      </c>
      <c r="S632" s="2">
        <v>0</v>
      </c>
      <c r="T632" s="2">
        <v>0</v>
      </c>
      <c r="X632" s="56" t="s">
        <v>1599</v>
      </c>
      <c r="Y632" s="56" t="s">
        <v>959</v>
      </c>
      <c r="Z632" s="56" t="s">
        <v>739</v>
      </c>
      <c r="AA632" s="2">
        <v>76</v>
      </c>
      <c r="AB632" s="2">
        <v>60</v>
      </c>
      <c r="AC632" s="2">
        <v>143</v>
      </c>
      <c r="AD632" s="2">
        <v>82</v>
      </c>
      <c r="AE632" s="2">
        <v>93</v>
      </c>
      <c r="AF632" s="2">
        <v>71</v>
      </c>
      <c r="AG632" s="2">
        <v>0</v>
      </c>
      <c r="AH632" s="2">
        <v>0</v>
      </c>
      <c r="AI632" s="2">
        <v>0</v>
      </c>
      <c r="AJ632" s="2">
        <v>0</v>
      </c>
      <c r="AK632" s="2">
        <v>0</v>
      </c>
      <c r="AL632" s="2">
        <v>0</v>
      </c>
      <c r="AM632" s="2">
        <v>3</v>
      </c>
      <c r="AN632" s="2">
        <v>4</v>
      </c>
      <c r="AO632" s="2">
        <v>4</v>
      </c>
      <c r="AP632" s="2">
        <v>0</v>
      </c>
      <c r="AQ632" s="2">
        <v>0</v>
      </c>
    </row>
    <row r="633" spans="1:43">
      <c r="A633" s="56" t="s">
        <v>1600</v>
      </c>
      <c r="B633" s="56" t="s">
        <v>490</v>
      </c>
      <c r="C633" s="56" t="s">
        <v>739</v>
      </c>
      <c r="D633" s="2">
        <v>6</v>
      </c>
      <c r="E633" s="2">
        <v>3</v>
      </c>
      <c r="F633" s="2">
        <v>6</v>
      </c>
      <c r="G633" s="2">
        <v>6</v>
      </c>
      <c r="H633" s="2">
        <v>8</v>
      </c>
      <c r="I633" s="2">
        <v>7</v>
      </c>
      <c r="J633" s="2">
        <v>4</v>
      </c>
      <c r="K633" s="2">
        <v>8</v>
      </c>
      <c r="L633" s="2">
        <v>12</v>
      </c>
      <c r="M633" s="2">
        <v>10</v>
      </c>
      <c r="N633" s="2">
        <v>5</v>
      </c>
      <c r="O633" s="2">
        <v>5</v>
      </c>
      <c r="P633" s="2">
        <v>9</v>
      </c>
      <c r="Q633" s="2">
        <v>8</v>
      </c>
      <c r="R633" s="2">
        <v>8</v>
      </c>
      <c r="S633" s="2">
        <v>5</v>
      </c>
      <c r="T633" s="2">
        <v>15</v>
      </c>
      <c r="X633" s="56" t="s">
        <v>1600</v>
      </c>
      <c r="Y633" s="56" t="s">
        <v>490</v>
      </c>
      <c r="Z633" s="56" t="s">
        <v>739</v>
      </c>
      <c r="AA633" s="2">
        <v>1178</v>
      </c>
      <c r="AB633" s="2">
        <v>1143</v>
      </c>
      <c r="AC633" s="2">
        <v>1121</v>
      </c>
      <c r="AD633" s="2">
        <v>1216</v>
      </c>
      <c r="AE633" s="2">
        <v>1209</v>
      </c>
      <c r="AF633" s="2">
        <v>1195</v>
      </c>
      <c r="AG633" s="2">
        <v>1282</v>
      </c>
      <c r="AH633" s="2">
        <v>1234</v>
      </c>
      <c r="AI633" s="2">
        <v>1333</v>
      </c>
      <c r="AJ633" s="2">
        <v>1491</v>
      </c>
      <c r="AK633" s="2">
        <v>1455</v>
      </c>
      <c r="AL633" s="2">
        <v>1467</v>
      </c>
      <c r="AM633" s="2">
        <v>1319</v>
      </c>
      <c r="AN633" s="2">
        <v>1323</v>
      </c>
      <c r="AO633" s="2">
        <v>1135</v>
      </c>
      <c r="AP633" s="2">
        <v>1127</v>
      </c>
      <c r="AQ633" s="2">
        <v>1089</v>
      </c>
    </row>
    <row r="634" spans="1:43">
      <c r="A634" s="56" t="s">
        <v>1601</v>
      </c>
      <c r="B634" s="56" t="s">
        <v>172</v>
      </c>
      <c r="C634" s="56" t="s">
        <v>739</v>
      </c>
      <c r="D634" s="2">
        <v>115</v>
      </c>
      <c r="E634" s="2">
        <v>135</v>
      </c>
      <c r="F634" s="2">
        <v>148</v>
      </c>
      <c r="G634" s="2">
        <v>137</v>
      </c>
      <c r="H634" s="2">
        <v>176</v>
      </c>
      <c r="I634" s="2">
        <v>191</v>
      </c>
      <c r="J634" s="2">
        <v>221</v>
      </c>
      <c r="K634" s="2">
        <v>158</v>
      </c>
      <c r="L634" s="2">
        <v>160</v>
      </c>
      <c r="M634" s="2">
        <v>168</v>
      </c>
      <c r="N634" s="2">
        <v>182</v>
      </c>
      <c r="O634" s="2">
        <v>172</v>
      </c>
      <c r="P634" s="2">
        <v>170</v>
      </c>
      <c r="Q634" s="2">
        <v>173</v>
      </c>
      <c r="R634" s="2">
        <v>186</v>
      </c>
      <c r="S634" s="2">
        <v>189</v>
      </c>
      <c r="T634" s="2">
        <v>208</v>
      </c>
      <c r="X634" s="56" t="s">
        <v>1601</v>
      </c>
      <c r="Y634" s="56" t="s">
        <v>172</v>
      </c>
      <c r="Z634" s="56" t="s">
        <v>739</v>
      </c>
      <c r="AA634" s="2">
        <v>10025</v>
      </c>
      <c r="AB634" s="2">
        <v>10101</v>
      </c>
      <c r="AC634" s="2">
        <v>10281</v>
      </c>
      <c r="AD634" s="2">
        <v>10616</v>
      </c>
      <c r="AE634" s="2">
        <v>10975</v>
      </c>
      <c r="AF634" s="2">
        <v>11578</v>
      </c>
      <c r="AG634" s="2">
        <v>12031</v>
      </c>
      <c r="AH634" s="2">
        <v>11434</v>
      </c>
      <c r="AI634" s="2">
        <v>11711</v>
      </c>
      <c r="AJ634" s="2">
        <v>12290</v>
      </c>
      <c r="AK634" s="2">
        <v>12729</v>
      </c>
      <c r="AL634" s="2">
        <v>13703</v>
      </c>
      <c r="AM634" s="2">
        <v>13184</v>
      </c>
      <c r="AN634" s="2">
        <v>14347</v>
      </c>
      <c r="AO634" s="2">
        <v>15671</v>
      </c>
      <c r="AP634" s="2">
        <v>15534</v>
      </c>
      <c r="AQ634" s="2">
        <v>15825</v>
      </c>
    </row>
    <row r="635" spans="1:43">
      <c r="A635" s="56" t="s">
        <v>1602</v>
      </c>
      <c r="B635" s="56" t="s">
        <v>559</v>
      </c>
      <c r="C635" s="56" t="s">
        <v>739</v>
      </c>
      <c r="D635" s="2">
        <v>3</v>
      </c>
      <c r="E635" s="2">
        <v>3</v>
      </c>
      <c r="F635" s="2">
        <v>3</v>
      </c>
      <c r="G635" s="2">
        <v>3</v>
      </c>
      <c r="H635" s="2">
        <v>3</v>
      </c>
      <c r="I635" s="2">
        <v>3</v>
      </c>
      <c r="J635" s="2">
        <v>3</v>
      </c>
      <c r="K635" s="2">
        <v>3</v>
      </c>
      <c r="L635" s="2">
        <v>3</v>
      </c>
      <c r="M635" s="2">
        <v>3</v>
      </c>
      <c r="N635" s="2">
        <v>3</v>
      </c>
      <c r="O635" s="2">
        <v>3</v>
      </c>
      <c r="P635" s="2">
        <v>0</v>
      </c>
      <c r="Q635" s="2">
        <v>0</v>
      </c>
      <c r="R635" s="2">
        <v>0</v>
      </c>
      <c r="S635" s="2">
        <v>3</v>
      </c>
      <c r="T635" s="2">
        <v>3</v>
      </c>
      <c r="X635" s="56" t="s">
        <v>1602</v>
      </c>
      <c r="Y635" s="56" t="s">
        <v>559</v>
      </c>
      <c r="Z635" s="56" t="s">
        <v>739</v>
      </c>
      <c r="AA635" s="2">
        <v>141</v>
      </c>
      <c r="AB635" s="2">
        <v>137</v>
      </c>
      <c r="AC635" s="2">
        <v>132</v>
      </c>
      <c r="AD635" s="2">
        <v>170</v>
      </c>
      <c r="AE635" s="2">
        <v>221</v>
      </c>
      <c r="AF635" s="2">
        <v>202</v>
      </c>
      <c r="AG635" s="2">
        <v>206</v>
      </c>
      <c r="AH635" s="2">
        <v>307</v>
      </c>
      <c r="AI635" s="2">
        <v>301</v>
      </c>
      <c r="AJ635" s="2">
        <v>321</v>
      </c>
      <c r="AK635" s="2">
        <v>356</v>
      </c>
      <c r="AL635" s="2">
        <v>423</v>
      </c>
      <c r="AM635" s="2">
        <v>216</v>
      </c>
      <c r="AN635" s="2">
        <v>210</v>
      </c>
      <c r="AO635" s="2">
        <v>210</v>
      </c>
      <c r="AP635" s="2">
        <v>184</v>
      </c>
      <c r="AQ635" s="2">
        <v>157</v>
      </c>
    </row>
    <row r="636" spans="1:43">
      <c r="A636" s="56" t="s">
        <v>1603</v>
      </c>
      <c r="B636" s="56" t="s">
        <v>212</v>
      </c>
      <c r="C636" s="56" t="s">
        <v>739</v>
      </c>
      <c r="D636" s="2">
        <v>125</v>
      </c>
      <c r="E636" s="2">
        <v>127</v>
      </c>
      <c r="F636" s="2">
        <v>133</v>
      </c>
      <c r="G636" s="2">
        <v>127</v>
      </c>
      <c r="H636" s="2">
        <v>131</v>
      </c>
      <c r="I636" s="2">
        <v>127</v>
      </c>
      <c r="J636" s="2">
        <v>115</v>
      </c>
      <c r="K636" s="2">
        <v>106</v>
      </c>
      <c r="L636" s="2">
        <v>114</v>
      </c>
      <c r="M636" s="2">
        <v>125</v>
      </c>
      <c r="N636" s="2">
        <v>125</v>
      </c>
      <c r="O636" s="2">
        <v>140</v>
      </c>
      <c r="P636" s="2">
        <v>146</v>
      </c>
      <c r="Q636" s="2">
        <v>146</v>
      </c>
      <c r="R636" s="2">
        <v>145</v>
      </c>
      <c r="S636" s="2">
        <v>134</v>
      </c>
      <c r="T636" s="2">
        <v>103</v>
      </c>
      <c r="X636" s="56" t="s">
        <v>1603</v>
      </c>
      <c r="Y636" s="56" t="s">
        <v>212</v>
      </c>
      <c r="Z636" s="56" t="s">
        <v>739</v>
      </c>
      <c r="AA636" s="2">
        <v>5158</v>
      </c>
      <c r="AB636" s="2">
        <v>4930</v>
      </c>
      <c r="AC636" s="2">
        <v>4938</v>
      </c>
      <c r="AD636" s="2">
        <v>5136</v>
      </c>
      <c r="AE636" s="2">
        <v>5401</v>
      </c>
      <c r="AF636" s="2">
        <v>5531</v>
      </c>
      <c r="AG636" s="2">
        <v>5548</v>
      </c>
      <c r="AH636" s="2">
        <v>5359</v>
      </c>
      <c r="AI636" s="2">
        <v>5445</v>
      </c>
      <c r="AJ636" s="2">
        <v>5748</v>
      </c>
      <c r="AK636" s="2">
        <v>6065</v>
      </c>
      <c r="AL636" s="2">
        <v>6191</v>
      </c>
      <c r="AM636" s="2">
        <v>6348</v>
      </c>
      <c r="AN636" s="2">
        <v>6474</v>
      </c>
      <c r="AO636" s="2">
        <v>6755</v>
      </c>
      <c r="AP636" s="2">
        <v>6590</v>
      </c>
      <c r="AQ636" s="2">
        <v>6174</v>
      </c>
    </row>
    <row r="637" spans="1:43">
      <c r="A637" s="56" t="s">
        <v>1604</v>
      </c>
      <c r="B637" s="56" t="s">
        <v>332</v>
      </c>
      <c r="C637" s="56" t="s">
        <v>739</v>
      </c>
      <c r="D637" s="2">
        <v>12</v>
      </c>
      <c r="E637" s="2">
        <v>14</v>
      </c>
      <c r="F637" s="2">
        <v>8</v>
      </c>
      <c r="G637" s="2">
        <v>9</v>
      </c>
      <c r="H637" s="2">
        <v>10</v>
      </c>
      <c r="I637" s="2">
        <v>7</v>
      </c>
      <c r="J637" s="2">
        <v>10</v>
      </c>
      <c r="K637" s="2">
        <v>7</v>
      </c>
      <c r="L637" s="2">
        <v>8</v>
      </c>
      <c r="M637" s="2">
        <v>9</v>
      </c>
      <c r="N637" s="2">
        <v>9</v>
      </c>
      <c r="O637" s="2">
        <v>13</v>
      </c>
      <c r="P637" s="2">
        <v>16</v>
      </c>
      <c r="Q637" s="2">
        <v>19</v>
      </c>
      <c r="R637" s="2">
        <v>14</v>
      </c>
      <c r="S637" s="2">
        <v>16</v>
      </c>
      <c r="T637" s="2">
        <v>13</v>
      </c>
      <c r="X637" s="56" t="s">
        <v>1604</v>
      </c>
      <c r="Y637" s="56" t="s">
        <v>332</v>
      </c>
      <c r="Z637" s="56" t="s">
        <v>739</v>
      </c>
      <c r="AA637" s="2">
        <v>241</v>
      </c>
      <c r="AB637" s="2">
        <v>244</v>
      </c>
      <c r="AC637" s="2">
        <v>253</v>
      </c>
      <c r="AD637" s="2">
        <v>234</v>
      </c>
      <c r="AE637" s="2">
        <v>222</v>
      </c>
      <c r="AF637" s="2">
        <v>224</v>
      </c>
      <c r="AG637" s="2">
        <v>239</v>
      </c>
      <c r="AH637" s="2">
        <v>234</v>
      </c>
      <c r="AI637" s="2">
        <v>264</v>
      </c>
      <c r="AJ637" s="2">
        <v>294</v>
      </c>
      <c r="AK637" s="2">
        <v>307</v>
      </c>
      <c r="AL637" s="2">
        <v>319</v>
      </c>
      <c r="AM637" s="2">
        <v>337</v>
      </c>
      <c r="AN637" s="2">
        <v>361</v>
      </c>
      <c r="AO637" s="2">
        <v>371</v>
      </c>
      <c r="AP637" s="2">
        <v>382</v>
      </c>
      <c r="AQ637" s="2">
        <v>360</v>
      </c>
    </row>
    <row r="638" spans="1:43">
      <c r="A638" s="56" t="s">
        <v>1605</v>
      </c>
      <c r="B638" s="56" t="s">
        <v>100</v>
      </c>
      <c r="C638" s="56" t="s">
        <v>739</v>
      </c>
      <c r="D638" s="2">
        <v>295</v>
      </c>
      <c r="E638" s="2">
        <v>318</v>
      </c>
      <c r="F638" s="2">
        <v>308</v>
      </c>
      <c r="G638" s="2">
        <v>290</v>
      </c>
      <c r="H638" s="2">
        <v>286</v>
      </c>
      <c r="I638" s="2">
        <v>317</v>
      </c>
      <c r="J638" s="2">
        <v>319</v>
      </c>
      <c r="K638" s="2">
        <v>322</v>
      </c>
      <c r="L638" s="2">
        <v>280</v>
      </c>
      <c r="M638" s="2">
        <v>304</v>
      </c>
      <c r="N638" s="2">
        <v>346</v>
      </c>
      <c r="O638" s="2">
        <v>361</v>
      </c>
      <c r="P638" s="2">
        <v>379</v>
      </c>
      <c r="Q638" s="2">
        <v>384</v>
      </c>
      <c r="R638" s="2">
        <v>416</v>
      </c>
      <c r="S638" s="2">
        <v>418</v>
      </c>
      <c r="T638" s="2">
        <v>443</v>
      </c>
      <c r="X638" s="56" t="s">
        <v>1605</v>
      </c>
      <c r="Y638" s="56" t="s">
        <v>100</v>
      </c>
      <c r="Z638" s="56" t="s">
        <v>739</v>
      </c>
      <c r="AA638" s="2">
        <v>11599</v>
      </c>
      <c r="AB638" s="2">
        <v>11733</v>
      </c>
      <c r="AC638" s="2">
        <v>12249</v>
      </c>
      <c r="AD638" s="2">
        <v>12938</v>
      </c>
      <c r="AE638" s="2">
        <v>13733</v>
      </c>
      <c r="AF638" s="2">
        <v>14518</v>
      </c>
      <c r="AG638" s="2">
        <v>15186</v>
      </c>
      <c r="AH638" s="2">
        <v>14923</v>
      </c>
      <c r="AI638" s="2">
        <v>15541</v>
      </c>
      <c r="AJ638" s="2">
        <v>16167</v>
      </c>
      <c r="AK638" s="2">
        <v>16939</v>
      </c>
      <c r="AL638" s="2">
        <v>17911</v>
      </c>
      <c r="AM638" s="2">
        <v>18276</v>
      </c>
      <c r="AN638" s="2">
        <v>18829</v>
      </c>
      <c r="AO638" s="2">
        <v>19944</v>
      </c>
      <c r="AP638" s="2">
        <v>20929</v>
      </c>
      <c r="AQ638" s="2">
        <v>21054</v>
      </c>
    </row>
    <row r="639" spans="1:43">
      <c r="A639" s="56" t="s">
        <v>1606</v>
      </c>
      <c r="B639" s="56" t="s">
        <v>242</v>
      </c>
      <c r="C639" s="56" t="s">
        <v>739</v>
      </c>
      <c r="D639" s="2">
        <v>19</v>
      </c>
      <c r="E639" s="2">
        <v>15</v>
      </c>
      <c r="F639" s="2">
        <v>15</v>
      </c>
      <c r="G639" s="2">
        <v>16</v>
      </c>
      <c r="H639" s="2">
        <v>18</v>
      </c>
      <c r="I639" s="2">
        <v>20</v>
      </c>
      <c r="J639" s="2">
        <v>20</v>
      </c>
      <c r="K639" s="2">
        <v>17</v>
      </c>
      <c r="L639" s="2">
        <v>0</v>
      </c>
      <c r="M639" s="2">
        <v>3</v>
      </c>
      <c r="N639" s="2">
        <v>6</v>
      </c>
      <c r="O639" s="2">
        <v>4</v>
      </c>
      <c r="P639" s="2">
        <v>9</v>
      </c>
      <c r="Q639" s="2">
        <v>11</v>
      </c>
      <c r="R639" s="2">
        <v>9</v>
      </c>
      <c r="S639" s="2">
        <v>8</v>
      </c>
      <c r="T639" s="2">
        <v>11</v>
      </c>
      <c r="X639" s="56" t="s">
        <v>1606</v>
      </c>
      <c r="Y639" s="56" t="s">
        <v>242</v>
      </c>
      <c r="Z639" s="56" t="s">
        <v>739</v>
      </c>
      <c r="AA639" s="2">
        <v>3574</v>
      </c>
      <c r="AB639" s="2">
        <v>3301</v>
      </c>
      <c r="AC639" s="2">
        <v>3401</v>
      </c>
      <c r="AD639" s="2">
        <v>3426</v>
      </c>
      <c r="AE639" s="2">
        <v>3506</v>
      </c>
      <c r="AF639" s="2">
        <v>3584</v>
      </c>
      <c r="AG639" s="2">
        <v>3616</v>
      </c>
      <c r="AH639" s="2">
        <v>3317</v>
      </c>
      <c r="AI639" s="2">
        <v>1673</v>
      </c>
      <c r="AJ639" s="2">
        <v>1723</v>
      </c>
      <c r="AK639" s="2">
        <v>1603</v>
      </c>
      <c r="AL639" s="2">
        <v>1702</v>
      </c>
      <c r="AM639" s="2">
        <v>1574</v>
      </c>
      <c r="AN639" s="2">
        <v>1509</v>
      </c>
      <c r="AO639" s="2">
        <v>1588</v>
      </c>
      <c r="AP639" s="2">
        <v>1583</v>
      </c>
      <c r="AQ639" s="2">
        <v>1692</v>
      </c>
    </row>
    <row r="640" spans="1:43">
      <c r="A640" s="56" t="s">
        <v>1607</v>
      </c>
      <c r="B640" s="56" t="s">
        <v>285</v>
      </c>
      <c r="C640" s="56" t="s">
        <v>739</v>
      </c>
      <c r="D640" s="2">
        <v>0</v>
      </c>
      <c r="E640" s="2">
        <v>0</v>
      </c>
      <c r="F640" s="2">
        <v>0</v>
      </c>
      <c r="G640" s="2">
        <v>0</v>
      </c>
      <c r="H640" s="2">
        <v>0</v>
      </c>
      <c r="I640" s="2">
        <v>0</v>
      </c>
      <c r="J640" s="2">
        <v>0</v>
      </c>
      <c r="K640" s="2">
        <v>0</v>
      </c>
      <c r="L640" s="2">
        <v>16</v>
      </c>
      <c r="M640" s="2">
        <v>12</v>
      </c>
      <c r="N640" s="2">
        <v>11</v>
      </c>
      <c r="O640" s="2">
        <v>10</v>
      </c>
      <c r="P640" s="2">
        <v>10</v>
      </c>
      <c r="Q640" s="2">
        <v>12</v>
      </c>
      <c r="R640" s="2">
        <v>11</v>
      </c>
      <c r="S640" s="2">
        <v>11</v>
      </c>
      <c r="T640" s="2">
        <v>14</v>
      </c>
      <c r="X640" s="56" t="s">
        <v>1607</v>
      </c>
      <c r="Y640" s="56" t="s">
        <v>285</v>
      </c>
      <c r="Z640" s="56" t="s">
        <v>739</v>
      </c>
      <c r="AA640" s="2">
        <v>0</v>
      </c>
      <c r="AB640" s="2">
        <v>0</v>
      </c>
      <c r="AC640" s="2">
        <v>0</v>
      </c>
      <c r="AD640" s="2">
        <v>0</v>
      </c>
      <c r="AE640" s="2">
        <v>0</v>
      </c>
      <c r="AF640" s="2">
        <v>0</v>
      </c>
      <c r="AG640" s="2">
        <v>0</v>
      </c>
      <c r="AH640" s="2">
        <v>0</v>
      </c>
      <c r="AI640" s="2">
        <v>1286</v>
      </c>
      <c r="AJ640" s="2">
        <v>1313</v>
      </c>
      <c r="AK640" s="2">
        <v>1314</v>
      </c>
      <c r="AL640" s="2">
        <v>1353</v>
      </c>
      <c r="AM640" s="2">
        <v>1234</v>
      </c>
      <c r="AN640" s="2">
        <v>1297</v>
      </c>
      <c r="AO640" s="2">
        <v>1318</v>
      </c>
      <c r="AP640" s="2">
        <v>1377</v>
      </c>
      <c r="AQ640" s="2">
        <v>1198</v>
      </c>
    </row>
    <row r="641" spans="1:43">
      <c r="A641" s="56" t="s">
        <v>1608</v>
      </c>
      <c r="B641" s="56" t="s">
        <v>36</v>
      </c>
      <c r="C641" s="56" t="s">
        <v>739</v>
      </c>
      <c r="D641" s="2">
        <v>610</v>
      </c>
      <c r="E641" s="2">
        <v>574</v>
      </c>
      <c r="F641" s="2">
        <v>591</v>
      </c>
      <c r="G641" s="2">
        <v>639</v>
      </c>
      <c r="H641" s="2">
        <v>695</v>
      </c>
      <c r="I641" s="2">
        <v>477</v>
      </c>
      <c r="J641" s="2">
        <v>506</v>
      </c>
      <c r="K641" s="2">
        <v>495</v>
      </c>
      <c r="L641" s="2">
        <v>477</v>
      </c>
      <c r="M641" s="2">
        <v>540</v>
      </c>
      <c r="N641" s="2">
        <v>587</v>
      </c>
      <c r="O641" s="2">
        <v>598</v>
      </c>
      <c r="P641" s="2">
        <v>590</v>
      </c>
      <c r="Q641" s="2">
        <v>507</v>
      </c>
      <c r="R641" s="2">
        <v>567</v>
      </c>
      <c r="S641" s="2">
        <v>554</v>
      </c>
      <c r="T641" s="2">
        <v>567</v>
      </c>
      <c r="X641" s="56" t="s">
        <v>1608</v>
      </c>
      <c r="Y641" s="56" t="s">
        <v>36</v>
      </c>
      <c r="Z641" s="56" t="s">
        <v>739</v>
      </c>
      <c r="AA641" s="2">
        <v>16307</v>
      </c>
      <c r="AB641" s="2">
        <v>16113</v>
      </c>
      <c r="AC641" s="2">
        <v>16256</v>
      </c>
      <c r="AD641" s="2">
        <v>18764</v>
      </c>
      <c r="AE641" s="2">
        <v>19712</v>
      </c>
      <c r="AF641" s="2">
        <v>20841</v>
      </c>
      <c r="AG641" s="2">
        <v>21197</v>
      </c>
      <c r="AH641" s="2">
        <v>18918</v>
      </c>
      <c r="AI641" s="2">
        <v>17425</v>
      </c>
      <c r="AJ641" s="2">
        <v>17319</v>
      </c>
      <c r="AK641" s="2">
        <v>18831</v>
      </c>
      <c r="AL641" s="2">
        <v>19216</v>
      </c>
      <c r="AM641" s="2">
        <v>18754</v>
      </c>
      <c r="AN641" s="2">
        <v>20057</v>
      </c>
      <c r="AO641" s="2">
        <v>21484</v>
      </c>
      <c r="AP641" s="2">
        <v>23049</v>
      </c>
      <c r="AQ641" s="2">
        <v>24149</v>
      </c>
    </row>
    <row r="642" spans="1:43">
      <c r="A642" s="56" t="s">
        <v>1609</v>
      </c>
      <c r="B642" s="56" t="s">
        <v>48</v>
      </c>
      <c r="C642" s="56" t="s">
        <v>739</v>
      </c>
      <c r="D642" s="2">
        <v>202</v>
      </c>
      <c r="E642" s="2">
        <v>198</v>
      </c>
      <c r="F642" s="2">
        <v>157</v>
      </c>
      <c r="G642" s="2">
        <v>156</v>
      </c>
      <c r="H642" s="2">
        <v>159</v>
      </c>
      <c r="I642" s="2">
        <v>160</v>
      </c>
      <c r="J642" s="2">
        <v>166</v>
      </c>
      <c r="K642" s="2">
        <v>158</v>
      </c>
      <c r="L642" s="2">
        <v>162</v>
      </c>
      <c r="M642" s="2">
        <v>157</v>
      </c>
      <c r="N642" s="2">
        <v>149</v>
      </c>
      <c r="O642" s="2">
        <v>145</v>
      </c>
      <c r="P642" s="2">
        <v>144</v>
      </c>
      <c r="Q642" s="2">
        <v>140</v>
      </c>
      <c r="R642" s="2">
        <v>149</v>
      </c>
      <c r="S642" s="2">
        <v>146</v>
      </c>
      <c r="T642" s="2">
        <v>152</v>
      </c>
      <c r="X642" s="56" t="s">
        <v>1609</v>
      </c>
      <c r="Y642" s="56" t="s">
        <v>48</v>
      </c>
      <c r="Z642" s="56" t="s">
        <v>739</v>
      </c>
      <c r="AA642" s="2">
        <v>9407</v>
      </c>
      <c r="AB642" s="2">
        <v>9740</v>
      </c>
      <c r="AC642" s="2">
        <v>9252</v>
      </c>
      <c r="AD642" s="2">
        <v>9635</v>
      </c>
      <c r="AE642" s="2">
        <v>9981</v>
      </c>
      <c r="AF642" s="2">
        <v>10130</v>
      </c>
      <c r="AG642" s="2">
        <v>9623</v>
      </c>
      <c r="AH642" s="2">
        <v>9272</v>
      </c>
      <c r="AI642" s="2">
        <v>8879</v>
      </c>
      <c r="AJ642" s="2">
        <v>8507</v>
      </c>
      <c r="AK642" s="2">
        <v>8307</v>
      </c>
      <c r="AL642" s="2">
        <v>8361</v>
      </c>
      <c r="AM642" s="2">
        <v>8010</v>
      </c>
      <c r="AN642" s="2">
        <v>8338</v>
      </c>
      <c r="AO642" s="2">
        <v>8532</v>
      </c>
      <c r="AP642" s="2">
        <v>8408</v>
      </c>
      <c r="AQ642" s="2">
        <v>8592</v>
      </c>
    </row>
    <row r="643" spans="1:43">
      <c r="A643" s="56" t="s">
        <v>1610</v>
      </c>
      <c r="B643" s="56" t="s">
        <v>432</v>
      </c>
      <c r="C643" s="56" t="s">
        <v>739</v>
      </c>
      <c r="D643" s="2">
        <v>6</v>
      </c>
      <c r="E643" s="2">
        <v>3</v>
      </c>
      <c r="F643" s="2">
        <v>8</v>
      </c>
      <c r="G643" s="2">
        <v>3</v>
      </c>
      <c r="H643" s="2">
        <v>8</v>
      </c>
      <c r="I643" s="2">
        <v>0</v>
      </c>
      <c r="J643" s="2">
        <v>3</v>
      </c>
      <c r="K643" s="2">
        <v>3</v>
      </c>
      <c r="L643" s="2">
        <v>10</v>
      </c>
      <c r="M643" s="2">
        <v>8</v>
      </c>
      <c r="N643" s="2">
        <v>8</v>
      </c>
      <c r="O643" s="2">
        <v>7</v>
      </c>
      <c r="P643" s="2">
        <v>9</v>
      </c>
      <c r="Q643" s="2">
        <v>9</v>
      </c>
      <c r="R643" s="2">
        <v>14</v>
      </c>
      <c r="S643" s="2">
        <v>15</v>
      </c>
      <c r="T643" s="2">
        <v>16</v>
      </c>
      <c r="X643" s="56" t="s">
        <v>1610</v>
      </c>
      <c r="Y643" s="56" t="s">
        <v>432</v>
      </c>
      <c r="Z643" s="56" t="s">
        <v>739</v>
      </c>
      <c r="AA643" s="2">
        <v>661</v>
      </c>
      <c r="AB643" s="2">
        <v>635</v>
      </c>
      <c r="AC643" s="2">
        <v>708</v>
      </c>
      <c r="AD643" s="2">
        <v>637</v>
      </c>
      <c r="AE643" s="2">
        <v>630</v>
      </c>
      <c r="AF643" s="2">
        <v>618</v>
      </c>
      <c r="AG643" s="2">
        <v>481</v>
      </c>
      <c r="AH643" s="2">
        <v>458</v>
      </c>
      <c r="AI643" s="2">
        <v>511</v>
      </c>
      <c r="AJ643" s="2">
        <v>591</v>
      </c>
      <c r="AK643" s="2">
        <v>622</v>
      </c>
      <c r="AL643" s="2">
        <v>706</v>
      </c>
      <c r="AM643" s="2">
        <v>855</v>
      </c>
      <c r="AN643" s="2">
        <v>915</v>
      </c>
      <c r="AO643" s="2">
        <v>1047</v>
      </c>
      <c r="AP643" s="2">
        <v>1195</v>
      </c>
      <c r="AQ643" s="2">
        <v>1086</v>
      </c>
    </row>
    <row r="644" spans="1:43">
      <c r="A644" s="56" t="s">
        <v>1611</v>
      </c>
      <c r="B644" s="56" t="s">
        <v>10</v>
      </c>
      <c r="C644" s="56" t="s">
        <v>739</v>
      </c>
      <c r="D644" s="2">
        <v>319</v>
      </c>
      <c r="E644" s="2">
        <v>333</v>
      </c>
      <c r="F644" s="2">
        <v>323</v>
      </c>
      <c r="G644" s="2">
        <v>378</v>
      </c>
      <c r="H644" s="2">
        <v>370</v>
      </c>
      <c r="I644" s="2">
        <v>363</v>
      </c>
      <c r="J644" s="2">
        <v>347</v>
      </c>
      <c r="K644" s="2">
        <v>325</v>
      </c>
      <c r="L644" s="2">
        <v>308</v>
      </c>
      <c r="M644" s="2">
        <v>325</v>
      </c>
      <c r="N644" s="2">
        <v>315</v>
      </c>
      <c r="O644" s="2">
        <v>300</v>
      </c>
      <c r="P644" s="2">
        <v>307</v>
      </c>
      <c r="Q644" s="2">
        <v>328</v>
      </c>
      <c r="R644" s="2">
        <v>342</v>
      </c>
      <c r="S644" s="2">
        <v>356</v>
      </c>
      <c r="T644" s="2">
        <v>356</v>
      </c>
      <c r="X644" s="56" t="s">
        <v>1611</v>
      </c>
      <c r="Y644" s="56" t="s">
        <v>10</v>
      </c>
      <c r="Z644" s="56" t="s">
        <v>739</v>
      </c>
      <c r="AA644" s="2">
        <v>10761</v>
      </c>
      <c r="AB644" s="2">
        <v>10642</v>
      </c>
      <c r="AC644" s="2">
        <v>11037</v>
      </c>
      <c r="AD644" s="2">
        <v>11392</v>
      </c>
      <c r="AE644" s="2">
        <v>12528</v>
      </c>
      <c r="AF644" s="2">
        <v>12935</v>
      </c>
      <c r="AG644" s="2">
        <v>13058</v>
      </c>
      <c r="AH644" s="2">
        <v>13357</v>
      </c>
      <c r="AI644" s="2">
        <v>13427</v>
      </c>
      <c r="AJ644" s="2">
        <v>13493</v>
      </c>
      <c r="AK644" s="2">
        <v>13556</v>
      </c>
      <c r="AL644" s="2">
        <v>13859</v>
      </c>
      <c r="AM644" s="2">
        <v>14080</v>
      </c>
      <c r="AN644" s="2">
        <v>14956</v>
      </c>
      <c r="AO644" s="2">
        <v>15532</v>
      </c>
      <c r="AP644" s="2">
        <v>15600</v>
      </c>
      <c r="AQ644" s="2">
        <v>15759</v>
      </c>
    </row>
    <row r="645" spans="1:43">
      <c r="A645" s="56" t="s">
        <v>1612</v>
      </c>
      <c r="B645" s="56" t="s">
        <v>217</v>
      </c>
      <c r="C645" s="56" t="s">
        <v>739</v>
      </c>
      <c r="D645" s="2">
        <v>34</v>
      </c>
      <c r="E645" s="2">
        <v>32</v>
      </c>
      <c r="F645" s="2">
        <v>35</v>
      </c>
      <c r="G645" s="2">
        <v>40</v>
      </c>
      <c r="H645" s="2">
        <v>34</v>
      </c>
      <c r="I645" s="2">
        <v>35</v>
      </c>
      <c r="J645" s="2">
        <v>33</v>
      </c>
      <c r="K645" s="2">
        <v>33</v>
      </c>
      <c r="L645" s="2">
        <v>27</v>
      </c>
      <c r="M645" s="2">
        <v>26</v>
      </c>
      <c r="N645" s="2">
        <v>29</v>
      </c>
      <c r="O645" s="2">
        <v>31</v>
      </c>
      <c r="P645" s="2">
        <v>30</v>
      </c>
      <c r="Q645" s="2">
        <v>31</v>
      </c>
      <c r="R645" s="2">
        <v>34</v>
      </c>
      <c r="S645" s="2">
        <v>31</v>
      </c>
      <c r="T645" s="2">
        <v>30</v>
      </c>
      <c r="X645" s="56" t="s">
        <v>1612</v>
      </c>
      <c r="Y645" s="56" t="s">
        <v>217</v>
      </c>
      <c r="Z645" s="56" t="s">
        <v>739</v>
      </c>
      <c r="AA645" s="2">
        <v>2450</v>
      </c>
      <c r="AB645" s="2">
        <v>2504</v>
      </c>
      <c r="AC645" s="2">
        <v>2198</v>
      </c>
      <c r="AD645" s="2">
        <v>2180</v>
      </c>
      <c r="AE645" s="2">
        <v>2156</v>
      </c>
      <c r="AF645" s="2">
        <v>2097</v>
      </c>
      <c r="AG645" s="2">
        <v>2080</v>
      </c>
      <c r="AH645" s="2">
        <v>2006</v>
      </c>
      <c r="AI645" s="2">
        <v>1953</v>
      </c>
      <c r="AJ645" s="2">
        <v>1981</v>
      </c>
      <c r="AK645" s="2">
        <v>1820</v>
      </c>
      <c r="AL645" s="2">
        <v>1802</v>
      </c>
      <c r="AM645" s="2">
        <v>1798</v>
      </c>
      <c r="AN645" s="2">
        <v>1860</v>
      </c>
      <c r="AO645" s="2">
        <v>2003</v>
      </c>
      <c r="AP645" s="2">
        <v>2098</v>
      </c>
      <c r="AQ645" s="2">
        <v>2082</v>
      </c>
    </row>
    <row r="646" spans="1:43">
      <c r="A646" s="56" t="s">
        <v>1613</v>
      </c>
      <c r="B646" s="56" t="s">
        <v>340</v>
      </c>
      <c r="C646" s="56" t="s">
        <v>739</v>
      </c>
      <c r="D646" s="2">
        <v>119</v>
      </c>
      <c r="E646" s="2">
        <v>111</v>
      </c>
      <c r="F646" s="2">
        <v>108</v>
      </c>
      <c r="G646" s="2">
        <v>106</v>
      </c>
      <c r="H646" s="2">
        <v>112</v>
      </c>
      <c r="I646" s="2">
        <v>113</v>
      </c>
      <c r="J646" s="2">
        <v>107</v>
      </c>
      <c r="K646" s="2">
        <v>84</v>
      </c>
      <c r="L646" s="2">
        <v>85</v>
      </c>
      <c r="M646" s="2">
        <v>86</v>
      </c>
      <c r="N646" s="2">
        <v>99</v>
      </c>
      <c r="O646" s="2">
        <v>113</v>
      </c>
      <c r="P646" s="2">
        <v>103</v>
      </c>
      <c r="Q646" s="2">
        <v>91</v>
      </c>
      <c r="R646" s="2">
        <v>98</v>
      </c>
      <c r="S646" s="2">
        <v>102</v>
      </c>
      <c r="T646" s="2">
        <v>101</v>
      </c>
      <c r="X646" s="56" t="s">
        <v>1613</v>
      </c>
      <c r="Y646" s="56" t="s">
        <v>340</v>
      </c>
      <c r="Z646" s="56" t="s">
        <v>739</v>
      </c>
      <c r="AA646" s="2">
        <v>6322</v>
      </c>
      <c r="AB646" s="2">
        <v>5594</v>
      </c>
      <c r="AC646" s="2">
        <v>5795</v>
      </c>
      <c r="AD646" s="2">
        <v>5982</v>
      </c>
      <c r="AE646" s="2">
        <v>5954</v>
      </c>
      <c r="AF646" s="2">
        <v>6119</v>
      </c>
      <c r="AG646" s="2">
        <v>6204</v>
      </c>
      <c r="AH646" s="2">
        <v>6578</v>
      </c>
      <c r="AI646" s="2">
        <v>6297</v>
      </c>
      <c r="AJ646" s="2">
        <v>6589</v>
      </c>
      <c r="AK646" s="2">
        <v>6965</v>
      </c>
      <c r="AL646" s="2">
        <v>6667</v>
      </c>
      <c r="AM646" s="2">
        <v>6298</v>
      </c>
      <c r="AN646" s="2">
        <v>6607</v>
      </c>
      <c r="AO646" s="2">
        <v>7432</v>
      </c>
      <c r="AP646" s="2">
        <v>7681</v>
      </c>
      <c r="AQ646" s="2">
        <v>7520</v>
      </c>
    </row>
    <row r="647" spans="1:43">
      <c r="A647" s="56" t="s">
        <v>1614</v>
      </c>
      <c r="B647" s="56" t="s">
        <v>392</v>
      </c>
      <c r="C647" s="56" t="s">
        <v>739</v>
      </c>
      <c r="D647" s="2">
        <v>0</v>
      </c>
      <c r="E647" s="2">
        <v>0</v>
      </c>
      <c r="F647" s="2">
        <v>0</v>
      </c>
      <c r="G647" s="2">
        <v>0</v>
      </c>
      <c r="H647" s="2">
        <v>0</v>
      </c>
      <c r="I647" s="2">
        <v>0</v>
      </c>
      <c r="J647" s="2">
        <v>0</v>
      </c>
      <c r="K647" s="2">
        <v>0</v>
      </c>
      <c r="L647" s="2">
        <v>3</v>
      </c>
      <c r="M647" s="2">
        <v>3</v>
      </c>
      <c r="N647" s="2">
        <v>0</v>
      </c>
      <c r="O647" s="2">
        <v>0</v>
      </c>
      <c r="P647" s="2">
        <v>3</v>
      </c>
      <c r="Q647" s="2">
        <v>0</v>
      </c>
      <c r="R647" s="2">
        <v>0</v>
      </c>
      <c r="S647" s="2">
        <v>0</v>
      </c>
      <c r="T647" s="2">
        <v>0</v>
      </c>
      <c r="X647" s="56" t="s">
        <v>1614</v>
      </c>
      <c r="Y647" s="56" t="s">
        <v>392</v>
      </c>
      <c r="Z647" s="56" t="s">
        <v>739</v>
      </c>
      <c r="AA647" s="2">
        <v>1353</v>
      </c>
      <c r="AB647" s="2">
        <v>1510</v>
      </c>
      <c r="AC647" s="2">
        <v>1456</v>
      </c>
      <c r="AD647" s="2">
        <v>1475</v>
      </c>
      <c r="AE647" s="2">
        <v>1464</v>
      </c>
      <c r="AF647" s="2">
        <v>1505</v>
      </c>
      <c r="AG647" s="2">
        <v>1307</v>
      </c>
      <c r="AH647" s="2">
        <v>1440</v>
      </c>
      <c r="AI647" s="2">
        <v>1378</v>
      </c>
      <c r="AJ647" s="2">
        <v>1404</v>
      </c>
      <c r="AK647" s="2">
        <v>1352</v>
      </c>
      <c r="AL647" s="2">
        <v>1360</v>
      </c>
      <c r="AM647" s="2">
        <v>1246</v>
      </c>
      <c r="AN647" s="2">
        <v>1321</v>
      </c>
      <c r="AO647" s="2">
        <v>1400</v>
      </c>
      <c r="AP647" s="2">
        <v>1326</v>
      </c>
      <c r="AQ647" s="2">
        <v>1311</v>
      </c>
    </row>
    <row r="648" spans="1:43">
      <c r="A648" s="56" t="s">
        <v>1615</v>
      </c>
      <c r="B648" s="56" t="s">
        <v>500</v>
      </c>
      <c r="C648" s="56" t="s">
        <v>739</v>
      </c>
      <c r="D648" s="2">
        <v>0</v>
      </c>
      <c r="E648" s="2">
        <v>0</v>
      </c>
      <c r="F648" s="2">
        <v>0</v>
      </c>
      <c r="G648" s="2">
        <v>0</v>
      </c>
      <c r="H648" s="2">
        <v>0</v>
      </c>
      <c r="I648" s="2">
        <v>0</v>
      </c>
      <c r="J648" s="2">
        <v>0</v>
      </c>
      <c r="K648" s="2">
        <v>0</v>
      </c>
      <c r="L648" s="2">
        <v>0</v>
      </c>
      <c r="M648" s="2">
        <v>3</v>
      </c>
      <c r="N648" s="2">
        <v>0</v>
      </c>
      <c r="O648" s="2">
        <v>0</v>
      </c>
      <c r="P648" s="2">
        <v>0</v>
      </c>
      <c r="Q648" s="2">
        <v>0</v>
      </c>
      <c r="R648" s="2">
        <v>3</v>
      </c>
      <c r="S648" s="2">
        <v>3</v>
      </c>
      <c r="T648" s="2">
        <v>0</v>
      </c>
      <c r="X648" s="56" t="s">
        <v>1615</v>
      </c>
      <c r="Y648" s="56" t="s">
        <v>500</v>
      </c>
      <c r="Z648" s="56" t="s">
        <v>739</v>
      </c>
      <c r="AA648" s="2">
        <v>1923</v>
      </c>
      <c r="AB648" s="2">
        <v>1670</v>
      </c>
      <c r="AC648" s="2">
        <v>1722</v>
      </c>
      <c r="AD648" s="2">
        <v>1700</v>
      </c>
      <c r="AE648" s="2">
        <v>1528</v>
      </c>
      <c r="AF648" s="2">
        <v>1613</v>
      </c>
      <c r="AG648" s="2">
        <v>1512</v>
      </c>
      <c r="AH648" s="2">
        <v>1750</v>
      </c>
      <c r="AI648" s="2">
        <v>1557</v>
      </c>
      <c r="AJ648" s="2">
        <v>1478</v>
      </c>
      <c r="AK648" s="2">
        <v>1628</v>
      </c>
      <c r="AL648" s="2">
        <v>1567</v>
      </c>
      <c r="AM648" s="2">
        <v>1269</v>
      </c>
      <c r="AN648" s="2">
        <v>1313</v>
      </c>
      <c r="AO648" s="2">
        <v>1320</v>
      </c>
      <c r="AP648" s="2">
        <v>1290</v>
      </c>
      <c r="AQ648" s="2">
        <v>1035</v>
      </c>
    </row>
    <row r="649" spans="1:43">
      <c r="A649" s="56" t="s">
        <v>1616</v>
      </c>
      <c r="B649" s="56" t="s">
        <v>67</v>
      </c>
      <c r="C649" s="56" t="s">
        <v>739</v>
      </c>
      <c r="D649" s="2">
        <v>3</v>
      </c>
      <c r="E649" s="2">
        <v>15</v>
      </c>
      <c r="F649" s="2">
        <v>17</v>
      </c>
      <c r="G649" s="2">
        <v>9</v>
      </c>
      <c r="H649" s="2">
        <v>23</v>
      </c>
      <c r="I649" s="2">
        <v>34</v>
      </c>
      <c r="J649" s="2">
        <v>40</v>
      </c>
      <c r="K649" s="2">
        <v>51</v>
      </c>
      <c r="L649" s="2">
        <v>46</v>
      </c>
      <c r="M649" s="2">
        <v>39</v>
      </c>
      <c r="N649" s="2">
        <v>35</v>
      </c>
      <c r="O649" s="2">
        <v>32</v>
      </c>
      <c r="P649" s="2">
        <v>35</v>
      </c>
      <c r="Q649" s="2">
        <v>40</v>
      </c>
      <c r="R649" s="2">
        <v>44</v>
      </c>
      <c r="S649" s="2">
        <v>41</v>
      </c>
      <c r="T649" s="2">
        <v>39</v>
      </c>
      <c r="X649" s="56" t="s">
        <v>1616</v>
      </c>
      <c r="Y649" s="56" t="s">
        <v>67</v>
      </c>
      <c r="Z649" s="56" t="s">
        <v>739</v>
      </c>
      <c r="AA649" s="2">
        <v>542</v>
      </c>
      <c r="AB649" s="2">
        <v>632</v>
      </c>
      <c r="AC649" s="2">
        <v>785</v>
      </c>
      <c r="AD649" s="2">
        <v>770</v>
      </c>
      <c r="AE649" s="2">
        <v>943</v>
      </c>
      <c r="AF649" s="2">
        <v>1114</v>
      </c>
      <c r="AG649" s="2">
        <v>1218</v>
      </c>
      <c r="AH649" s="2">
        <v>1360</v>
      </c>
      <c r="AI649" s="2">
        <v>1548</v>
      </c>
      <c r="AJ649" s="2">
        <v>1628</v>
      </c>
      <c r="AK649" s="2">
        <v>1801</v>
      </c>
      <c r="AL649" s="2">
        <v>2012</v>
      </c>
      <c r="AM649" s="2">
        <v>2300</v>
      </c>
      <c r="AN649" s="2">
        <v>2724</v>
      </c>
      <c r="AO649" s="2">
        <v>2806</v>
      </c>
      <c r="AP649" s="2">
        <v>2831</v>
      </c>
      <c r="AQ649" s="2">
        <v>2962</v>
      </c>
    </row>
    <row r="650" spans="1:43">
      <c r="A650" s="56" t="s">
        <v>1617</v>
      </c>
      <c r="B650" s="56" t="s">
        <v>394</v>
      </c>
      <c r="C650" s="56" t="s">
        <v>739</v>
      </c>
      <c r="D650" s="2">
        <v>19</v>
      </c>
      <c r="E650" s="2">
        <v>22</v>
      </c>
      <c r="F650" s="2">
        <v>24</v>
      </c>
      <c r="G650" s="2">
        <v>26</v>
      </c>
      <c r="H650" s="2">
        <v>35</v>
      </c>
      <c r="I650" s="2">
        <v>33</v>
      </c>
      <c r="J650" s="2">
        <v>32</v>
      </c>
      <c r="K650" s="2">
        <v>36</v>
      </c>
      <c r="L650" s="2">
        <v>43</v>
      </c>
      <c r="M650" s="2">
        <v>33</v>
      </c>
      <c r="N650" s="2">
        <v>31</v>
      </c>
      <c r="O650" s="2">
        <v>30</v>
      </c>
      <c r="P650" s="2">
        <v>25</v>
      </c>
      <c r="Q650" s="2">
        <v>28</v>
      </c>
      <c r="R650" s="2">
        <v>34</v>
      </c>
      <c r="S650" s="2">
        <v>32</v>
      </c>
      <c r="T650" s="2">
        <v>37</v>
      </c>
      <c r="X650" s="56" t="s">
        <v>1617</v>
      </c>
      <c r="Y650" s="56" t="s">
        <v>394</v>
      </c>
      <c r="Z650" s="56" t="s">
        <v>739</v>
      </c>
      <c r="AA650" s="2">
        <v>1978</v>
      </c>
      <c r="AB650" s="2">
        <v>2016</v>
      </c>
      <c r="AC650" s="2">
        <v>2037</v>
      </c>
      <c r="AD650" s="2">
        <v>2112</v>
      </c>
      <c r="AE650" s="2">
        <v>2328</v>
      </c>
      <c r="AF650" s="2">
        <v>2400</v>
      </c>
      <c r="AG650" s="2">
        <v>2548</v>
      </c>
      <c r="AH650" s="2">
        <v>2608</v>
      </c>
      <c r="AI650" s="2">
        <v>2609</v>
      </c>
      <c r="AJ650" s="2">
        <v>2770</v>
      </c>
      <c r="AK650" s="2">
        <v>2881</v>
      </c>
      <c r="AL650" s="2">
        <v>2688</v>
      </c>
      <c r="AM650" s="2">
        <v>2675</v>
      </c>
      <c r="AN650" s="2">
        <v>2717</v>
      </c>
      <c r="AO650" s="2">
        <v>2667</v>
      </c>
      <c r="AP650" s="2">
        <v>2663</v>
      </c>
      <c r="AQ650" s="2">
        <v>2684</v>
      </c>
    </row>
    <row r="651" spans="1:43">
      <c r="A651" s="56" t="s">
        <v>1618</v>
      </c>
      <c r="B651" s="56" t="s">
        <v>297</v>
      </c>
      <c r="C651" s="56" t="s">
        <v>739</v>
      </c>
      <c r="D651" s="2">
        <v>10</v>
      </c>
      <c r="E651" s="2">
        <v>5</v>
      </c>
      <c r="F651" s="2">
        <v>8</v>
      </c>
      <c r="G651" s="2">
        <v>10</v>
      </c>
      <c r="H651" s="2">
        <v>9</v>
      </c>
      <c r="I651" s="2">
        <v>10</v>
      </c>
      <c r="J651" s="2">
        <v>6</v>
      </c>
      <c r="K651" s="2">
        <v>9</v>
      </c>
      <c r="L651" s="2">
        <v>12</v>
      </c>
      <c r="M651" s="2">
        <v>14</v>
      </c>
      <c r="N651" s="2">
        <v>9</v>
      </c>
      <c r="O651" s="2">
        <v>8</v>
      </c>
      <c r="P651" s="2">
        <v>14</v>
      </c>
      <c r="Q651" s="2">
        <v>10</v>
      </c>
      <c r="R651" s="2">
        <v>10</v>
      </c>
      <c r="S651" s="2">
        <v>13</v>
      </c>
      <c r="T651" s="2">
        <v>14</v>
      </c>
      <c r="X651" s="56" t="s">
        <v>1618</v>
      </c>
      <c r="Y651" s="56" t="s">
        <v>297</v>
      </c>
      <c r="Z651" s="56" t="s">
        <v>739</v>
      </c>
      <c r="AA651" s="2">
        <v>797</v>
      </c>
      <c r="AB651" s="2">
        <v>798</v>
      </c>
      <c r="AC651" s="2">
        <v>719</v>
      </c>
      <c r="AD651" s="2">
        <v>669</v>
      </c>
      <c r="AE651" s="2">
        <v>781</v>
      </c>
      <c r="AF651" s="2">
        <v>843</v>
      </c>
      <c r="AG651" s="2">
        <v>831</v>
      </c>
      <c r="AH651" s="2">
        <v>884</v>
      </c>
      <c r="AI651" s="2">
        <v>965</v>
      </c>
      <c r="AJ651" s="2">
        <v>1036</v>
      </c>
      <c r="AK651" s="2">
        <v>1128</v>
      </c>
      <c r="AL651" s="2">
        <v>1245</v>
      </c>
      <c r="AM651" s="2">
        <v>1319</v>
      </c>
      <c r="AN651" s="2">
        <v>1431</v>
      </c>
      <c r="AO651" s="2">
        <v>1501</v>
      </c>
      <c r="AP651" s="2">
        <v>1445</v>
      </c>
      <c r="AQ651" s="2">
        <v>1407</v>
      </c>
    </row>
    <row r="652" spans="1:43">
      <c r="A652" s="56" t="s">
        <v>1619</v>
      </c>
      <c r="B652" s="56" t="s">
        <v>348</v>
      </c>
      <c r="C652" s="56" t="s">
        <v>739</v>
      </c>
      <c r="D652" s="2">
        <v>25</v>
      </c>
      <c r="E652" s="2">
        <v>39</v>
      </c>
      <c r="F652" s="2">
        <v>32</v>
      </c>
      <c r="G652" s="2">
        <v>30</v>
      </c>
      <c r="H652" s="2">
        <v>38</v>
      </c>
      <c r="I652" s="2">
        <v>40</v>
      </c>
      <c r="J652" s="2">
        <v>35</v>
      </c>
      <c r="K652" s="2">
        <v>35</v>
      </c>
      <c r="L652" s="2">
        <v>45</v>
      </c>
      <c r="M652" s="2">
        <v>44</v>
      </c>
      <c r="N652" s="2">
        <v>38</v>
      </c>
      <c r="O652" s="2">
        <v>44</v>
      </c>
      <c r="P652" s="2">
        <v>50</v>
      </c>
      <c r="Q652" s="2">
        <v>46</v>
      </c>
      <c r="R652" s="2">
        <v>60</v>
      </c>
      <c r="S652" s="2">
        <v>52</v>
      </c>
      <c r="T652" s="2">
        <v>51</v>
      </c>
      <c r="X652" s="56" t="s">
        <v>1619</v>
      </c>
      <c r="Y652" s="56" t="s">
        <v>348</v>
      </c>
      <c r="Z652" s="56" t="s">
        <v>739</v>
      </c>
      <c r="AA652" s="2">
        <v>2254</v>
      </c>
      <c r="AB652" s="2">
        <v>2272</v>
      </c>
      <c r="AC652" s="2">
        <v>2113</v>
      </c>
      <c r="AD652" s="2">
        <v>2123</v>
      </c>
      <c r="AE652" s="2">
        <v>2248</v>
      </c>
      <c r="AF652" s="2">
        <v>2294</v>
      </c>
      <c r="AG652" s="2">
        <v>2250</v>
      </c>
      <c r="AH652" s="2">
        <v>2299</v>
      </c>
      <c r="AI652" s="2">
        <v>2366</v>
      </c>
      <c r="AJ652" s="2">
        <v>2344</v>
      </c>
      <c r="AK652" s="2">
        <v>2348</v>
      </c>
      <c r="AL652" s="2">
        <v>2373</v>
      </c>
      <c r="AM652" s="2">
        <v>2374</v>
      </c>
      <c r="AN652" s="2">
        <v>2321</v>
      </c>
      <c r="AO652" s="2">
        <v>2412</v>
      </c>
      <c r="AP652" s="2">
        <v>2467</v>
      </c>
      <c r="AQ652" s="2">
        <v>2497</v>
      </c>
    </row>
    <row r="653" spans="1:43">
      <c r="A653" s="56" t="s">
        <v>1620</v>
      </c>
      <c r="B653" s="56" t="s">
        <v>507</v>
      </c>
      <c r="C653" s="56" t="s">
        <v>739</v>
      </c>
      <c r="D653" s="2">
        <v>27</v>
      </c>
      <c r="E653" s="2">
        <v>36</v>
      </c>
      <c r="F653" s="2">
        <v>28</v>
      </c>
      <c r="G653" s="2">
        <v>14</v>
      </c>
      <c r="H653" s="2">
        <v>16</v>
      </c>
      <c r="I653" s="2">
        <v>10</v>
      </c>
      <c r="J653" s="2">
        <v>14</v>
      </c>
      <c r="K653" s="2">
        <v>15</v>
      </c>
      <c r="L653" s="2">
        <v>14</v>
      </c>
      <c r="M653" s="2">
        <v>62</v>
      </c>
      <c r="N653" s="2">
        <v>67</v>
      </c>
      <c r="O653" s="2">
        <v>63</v>
      </c>
      <c r="P653" s="2">
        <v>58</v>
      </c>
      <c r="Q653" s="2">
        <v>51</v>
      </c>
      <c r="R653" s="2">
        <v>57</v>
      </c>
      <c r="S653" s="2">
        <v>63</v>
      </c>
      <c r="T653" s="2">
        <v>78</v>
      </c>
      <c r="X653" s="56" t="s">
        <v>1620</v>
      </c>
      <c r="Y653" s="56" t="s">
        <v>507</v>
      </c>
      <c r="Z653" s="56" t="s">
        <v>739</v>
      </c>
      <c r="AA653" s="2">
        <v>1365</v>
      </c>
      <c r="AB653" s="2">
        <v>1462</v>
      </c>
      <c r="AC653" s="2">
        <v>1426</v>
      </c>
      <c r="AD653" s="2">
        <v>1423</v>
      </c>
      <c r="AE653" s="2">
        <v>1398</v>
      </c>
      <c r="AF653" s="2">
        <v>1440</v>
      </c>
      <c r="AG653" s="2">
        <v>1515</v>
      </c>
      <c r="AH653" s="2">
        <v>2080</v>
      </c>
      <c r="AI653" s="2">
        <v>2224</v>
      </c>
      <c r="AJ653" s="2">
        <v>2390</v>
      </c>
      <c r="AK653" s="2">
        <v>2344</v>
      </c>
      <c r="AL653" s="2">
        <v>2365</v>
      </c>
      <c r="AM653" s="2">
        <v>2213</v>
      </c>
      <c r="AN653" s="2">
        <v>2248</v>
      </c>
      <c r="AO653" s="2">
        <v>2368</v>
      </c>
      <c r="AP653" s="2">
        <v>2613</v>
      </c>
      <c r="AQ653" s="2">
        <v>2736</v>
      </c>
    </row>
    <row r="654" spans="1:43">
      <c r="A654" s="56" t="s">
        <v>1621</v>
      </c>
      <c r="B654" s="56" t="s">
        <v>336</v>
      </c>
      <c r="C654" s="56" t="s">
        <v>739</v>
      </c>
      <c r="D654" s="2">
        <v>7</v>
      </c>
      <c r="E654" s="2">
        <v>10</v>
      </c>
      <c r="F654" s="2">
        <v>10</v>
      </c>
      <c r="G654" s="2">
        <v>6</v>
      </c>
      <c r="H654" s="2">
        <v>15</v>
      </c>
      <c r="I654" s="2">
        <v>18</v>
      </c>
      <c r="J654" s="2">
        <v>19</v>
      </c>
      <c r="K654" s="2">
        <v>17</v>
      </c>
      <c r="L654" s="2">
        <v>19</v>
      </c>
      <c r="M654" s="2">
        <v>19</v>
      </c>
      <c r="N654" s="2">
        <v>23</v>
      </c>
      <c r="O654" s="2">
        <v>30</v>
      </c>
      <c r="P654" s="2">
        <v>29</v>
      </c>
      <c r="Q654" s="2">
        <v>34</v>
      </c>
      <c r="R654" s="2">
        <v>35</v>
      </c>
      <c r="S654" s="2">
        <v>29</v>
      </c>
      <c r="T654" s="2">
        <v>30</v>
      </c>
      <c r="X654" s="56" t="s">
        <v>1621</v>
      </c>
      <c r="Y654" s="56" t="s">
        <v>336</v>
      </c>
      <c r="Z654" s="56" t="s">
        <v>739</v>
      </c>
      <c r="AA654" s="2">
        <v>104</v>
      </c>
      <c r="AB654" s="2">
        <v>127</v>
      </c>
      <c r="AC654" s="2">
        <v>141</v>
      </c>
      <c r="AD654" s="2">
        <v>172</v>
      </c>
      <c r="AE654" s="2">
        <v>217</v>
      </c>
      <c r="AF654" s="2">
        <v>241</v>
      </c>
      <c r="AG654" s="2">
        <v>278</v>
      </c>
      <c r="AH654" s="2">
        <v>289</v>
      </c>
      <c r="AI654" s="2">
        <v>335</v>
      </c>
      <c r="AJ654" s="2">
        <v>361</v>
      </c>
      <c r="AK654" s="2">
        <v>371</v>
      </c>
      <c r="AL654" s="2">
        <v>385</v>
      </c>
      <c r="AM654" s="2">
        <v>379</v>
      </c>
      <c r="AN654" s="2">
        <v>387</v>
      </c>
      <c r="AO654" s="2">
        <v>429</v>
      </c>
      <c r="AP654" s="2">
        <v>448</v>
      </c>
      <c r="AQ654" s="2">
        <v>488</v>
      </c>
    </row>
    <row r="655" spans="1:43">
      <c r="A655" s="56" t="s">
        <v>1622</v>
      </c>
      <c r="B655" s="56" t="s">
        <v>627</v>
      </c>
      <c r="C655" s="56" t="s">
        <v>739</v>
      </c>
      <c r="D655" s="2">
        <v>0</v>
      </c>
      <c r="E655" s="2">
        <v>0</v>
      </c>
      <c r="F655" s="2">
        <v>0</v>
      </c>
      <c r="G655" s="2">
        <v>0</v>
      </c>
      <c r="H655" s="2">
        <v>3</v>
      </c>
      <c r="I655" s="2">
        <v>3</v>
      </c>
      <c r="J655" s="2">
        <v>3</v>
      </c>
      <c r="K655" s="2">
        <v>0</v>
      </c>
      <c r="L655" s="2">
        <v>0</v>
      </c>
      <c r="M655" s="2">
        <v>3</v>
      </c>
      <c r="N655" s="2">
        <v>0</v>
      </c>
      <c r="O655" s="2">
        <v>0</v>
      </c>
      <c r="P655" s="2">
        <v>0</v>
      </c>
      <c r="Q655" s="2">
        <v>0</v>
      </c>
      <c r="R655" s="2">
        <v>0</v>
      </c>
      <c r="S655" s="2">
        <v>0</v>
      </c>
      <c r="T655" s="2">
        <v>0</v>
      </c>
      <c r="X655" s="56" t="s">
        <v>1622</v>
      </c>
      <c r="Y655" s="56" t="s">
        <v>627</v>
      </c>
      <c r="Z655" s="56" t="s">
        <v>739</v>
      </c>
      <c r="AA655" s="2">
        <v>102</v>
      </c>
      <c r="AB655" s="2">
        <v>81</v>
      </c>
      <c r="AC655" s="2">
        <v>81</v>
      </c>
      <c r="AD655" s="2">
        <v>88</v>
      </c>
      <c r="AE655" s="2">
        <v>81</v>
      </c>
      <c r="AF655" s="2">
        <v>70</v>
      </c>
      <c r="AG655" s="2">
        <v>80</v>
      </c>
      <c r="AH655" s="2">
        <v>78</v>
      </c>
      <c r="AI655" s="2">
        <v>80</v>
      </c>
      <c r="AJ655" s="2">
        <v>92</v>
      </c>
      <c r="AK655" s="2">
        <v>83</v>
      </c>
      <c r="AL655" s="2">
        <v>86</v>
      </c>
      <c r="AM655" s="2">
        <v>74</v>
      </c>
      <c r="AN655" s="2">
        <v>81</v>
      </c>
      <c r="AO655" s="2">
        <v>75</v>
      </c>
      <c r="AP655" s="2">
        <v>95</v>
      </c>
      <c r="AQ655" s="2">
        <v>99</v>
      </c>
    </row>
    <row r="656" spans="1:43">
      <c r="A656" s="56" t="s">
        <v>1623</v>
      </c>
      <c r="B656" s="56" t="s">
        <v>521</v>
      </c>
      <c r="C656" s="56" t="s">
        <v>739</v>
      </c>
      <c r="D656" s="2">
        <v>8</v>
      </c>
      <c r="E656" s="2">
        <v>4</v>
      </c>
      <c r="F656" s="2">
        <v>7</v>
      </c>
      <c r="G656" s="2">
        <v>9</v>
      </c>
      <c r="H656" s="2">
        <v>9</v>
      </c>
      <c r="I656" s="2">
        <v>9</v>
      </c>
      <c r="J656" s="2">
        <v>6</v>
      </c>
      <c r="K656" s="2">
        <v>3</v>
      </c>
      <c r="L656" s="2">
        <v>9</v>
      </c>
      <c r="M656" s="2">
        <v>9</v>
      </c>
      <c r="N656" s="2">
        <v>10</v>
      </c>
      <c r="O656" s="2">
        <v>9</v>
      </c>
      <c r="P656" s="2">
        <v>6</v>
      </c>
      <c r="Q656" s="2">
        <v>6</v>
      </c>
      <c r="R656" s="2">
        <v>0</v>
      </c>
      <c r="S656" s="2">
        <v>3</v>
      </c>
      <c r="T656" s="2">
        <v>3</v>
      </c>
      <c r="X656" s="56" t="s">
        <v>1623</v>
      </c>
      <c r="Y656" s="56" t="s">
        <v>521</v>
      </c>
      <c r="Z656" s="56" t="s">
        <v>739</v>
      </c>
      <c r="AA656" s="2">
        <v>542</v>
      </c>
      <c r="AB656" s="2">
        <v>550</v>
      </c>
      <c r="AC656" s="2">
        <v>578</v>
      </c>
      <c r="AD656" s="2">
        <v>607</v>
      </c>
      <c r="AE656" s="2">
        <v>702</v>
      </c>
      <c r="AF656" s="2">
        <v>704</v>
      </c>
      <c r="AG656" s="2">
        <v>764</v>
      </c>
      <c r="AH656" s="2">
        <v>715</v>
      </c>
      <c r="AI656" s="2">
        <v>809</v>
      </c>
      <c r="AJ656" s="2">
        <v>759</v>
      </c>
      <c r="AK656" s="2">
        <v>758</v>
      </c>
      <c r="AL656" s="2">
        <v>677</v>
      </c>
      <c r="AM656" s="2">
        <v>530</v>
      </c>
      <c r="AN656" s="2">
        <v>489</v>
      </c>
      <c r="AO656" s="2">
        <v>515</v>
      </c>
      <c r="AP656" s="2">
        <v>560</v>
      </c>
      <c r="AQ656" s="2">
        <v>584</v>
      </c>
    </row>
    <row r="657" spans="1:43">
      <c r="A657" s="56" t="s">
        <v>1624</v>
      </c>
      <c r="B657" s="56" t="s">
        <v>147</v>
      </c>
      <c r="C657" s="56" t="s">
        <v>739</v>
      </c>
      <c r="D657" s="2">
        <v>62</v>
      </c>
      <c r="E657" s="2">
        <v>61</v>
      </c>
      <c r="F657" s="2">
        <v>51</v>
      </c>
      <c r="G657" s="2">
        <v>61</v>
      </c>
      <c r="H657" s="2">
        <v>62</v>
      </c>
      <c r="I657" s="2">
        <v>67</v>
      </c>
      <c r="J657" s="2">
        <v>50</v>
      </c>
      <c r="K657" s="2">
        <v>49</v>
      </c>
      <c r="L657" s="2">
        <v>43</v>
      </c>
      <c r="M657" s="2">
        <v>50</v>
      </c>
      <c r="N657" s="2">
        <v>36</v>
      </c>
      <c r="O657" s="2">
        <v>48</v>
      </c>
      <c r="P657" s="2">
        <v>45</v>
      </c>
      <c r="Q657" s="2">
        <v>43</v>
      </c>
      <c r="R657" s="2">
        <v>39</v>
      </c>
      <c r="S657" s="2">
        <v>37</v>
      </c>
      <c r="T657" s="2">
        <v>41</v>
      </c>
      <c r="X657" s="56" t="s">
        <v>1624</v>
      </c>
      <c r="Y657" s="56" t="s">
        <v>147</v>
      </c>
      <c r="Z657" s="56" t="s">
        <v>739</v>
      </c>
      <c r="AA657" s="2">
        <v>3547</v>
      </c>
      <c r="AB657" s="2">
        <v>3541</v>
      </c>
      <c r="AC657" s="2">
        <v>3313</v>
      </c>
      <c r="AD657" s="2">
        <v>2531</v>
      </c>
      <c r="AE657" s="2">
        <v>2753</v>
      </c>
      <c r="AF657" s="2">
        <v>2656</v>
      </c>
      <c r="AG657" s="2">
        <v>2726</v>
      </c>
      <c r="AH657" s="2">
        <v>2429</v>
      </c>
      <c r="AI657" s="2">
        <v>2360</v>
      </c>
      <c r="AJ657" s="2">
        <v>2315</v>
      </c>
      <c r="AK657" s="2">
        <v>2486</v>
      </c>
      <c r="AL657" s="2">
        <v>2443</v>
      </c>
      <c r="AM657" s="2">
        <v>2559</v>
      </c>
      <c r="AN657" s="2">
        <v>2708</v>
      </c>
      <c r="AO657" s="2">
        <v>2643</v>
      </c>
      <c r="AP657" s="2">
        <v>2486</v>
      </c>
      <c r="AQ657" s="2">
        <v>2583</v>
      </c>
    </row>
    <row r="658" spans="1:43">
      <c r="A658" s="56" t="s">
        <v>1625</v>
      </c>
      <c r="B658" s="56" t="s">
        <v>359</v>
      </c>
      <c r="C658" s="56" t="s">
        <v>739</v>
      </c>
      <c r="D658" s="2">
        <v>59</v>
      </c>
      <c r="E658" s="2">
        <v>67</v>
      </c>
      <c r="F658" s="2">
        <v>72</v>
      </c>
      <c r="G658" s="2">
        <v>76</v>
      </c>
      <c r="H658" s="2">
        <v>78</v>
      </c>
      <c r="I658" s="2">
        <v>90</v>
      </c>
      <c r="J658" s="2">
        <v>91</v>
      </c>
      <c r="K658" s="2">
        <v>86</v>
      </c>
      <c r="L658" s="2">
        <v>88</v>
      </c>
      <c r="M658" s="2">
        <v>93</v>
      </c>
      <c r="N658" s="2">
        <v>97</v>
      </c>
      <c r="O658" s="2">
        <v>106</v>
      </c>
      <c r="P658" s="2">
        <v>113</v>
      </c>
      <c r="Q658" s="2">
        <v>124</v>
      </c>
      <c r="R658" s="2">
        <v>121</v>
      </c>
      <c r="S658" s="2">
        <v>122</v>
      </c>
      <c r="T658" s="2">
        <v>121</v>
      </c>
      <c r="X658" s="56" t="s">
        <v>1625</v>
      </c>
      <c r="Y658" s="56" t="s">
        <v>359</v>
      </c>
      <c r="Z658" s="56" t="s">
        <v>739</v>
      </c>
      <c r="AA658" s="2">
        <v>1863</v>
      </c>
      <c r="AB658" s="2">
        <v>2004</v>
      </c>
      <c r="AC658" s="2">
        <v>2131</v>
      </c>
      <c r="AD658" s="2">
        <v>2240</v>
      </c>
      <c r="AE658" s="2">
        <v>2308</v>
      </c>
      <c r="AF658" s="2">
        <v>2439</v>
      </c>
      <c r="AG658" s="2">
        <v>2546</v>
      </c>
      <c r="AH658" s="2">
        <v>2606</v>
      </c>
      <c r="AI658" s="2">
        <v>2823</v>
      </c>
      <c r="AJ658" s="2">
        <v>2925</v>
      </c>
      <c r="AK658" s="2">
        <v>3112</v>
      </c>
      <c r="AL658" s="2">
        <v>3216</v>
      </c>
      <c r="AM658" s="2">
        <v>3443</v>
      </c>
      <c r="AN658" s="2">
        <v>3672</v>
      </c>
      <c r="AO658" s="2">
        <v>3862</v>
      </c>
      <c r="AP658" s="2">
        <v>3957</v>
      </c>
      <c r="AQ658" s="2">
        <v>3972</v>
      </c>
    </row>
    <row r="659" spans="1:43">
      <c r="A659" s="56" t="s">
        <v>1626</v>
      </c>
      <c r="B659" s="56" t="s">
        <v>156</v>
      </c>
      <c r="C659" s="56" t="s">
        <v>740</v>
      </c>
      <c r="D659" s="2">
        <v>18</v>
      </c>
      <c r="E659" s="2">
        <v>16</v>
      </c>
      <c r="F659" s="2">
        <v>15</v>
      </c>
      <c r="G659" s="2">
        <v>16</v>
      </c>
      <c r="H659" s="2">
        <v>16</v>
      </c>
      <c r="I659" s="2">
        <v>10</v>
      </c>
      <c r="J659" s="2">
        <v>12</v>
      </c>
      <c r="K659" s="2">
        <v>6</v>
      </c>
      <c r="L659" s="2">
        <v>14</v>
      </c>
      <c r="M659" s="2">
        <v>20</v>
      </c>
      <c r="N659" s="2">
        <v>17</v>
      </c>
      <c r="O659" s="2">
        <v>17</v>
      </c>
      <c r="P659" s="2">
        <v>15</v>
      </c>
      <c r="Q659" s="2">
        <v>17</v>
      </c>
      <c r="R659" s="2">
        <v>15</v>
      </c>
      <c r="S659" s="2">
        <v>15</v>
      </c>
      <c r="T659" s="2">
        <v>15</v>
      </c>
      <c r="X659" s="56" t="s">
        <v>1626</v>
      </c>
      <c r="Y659" s="56" t="s">
        <v>156</v>
      </c>
      <c r="Z659" s="56" t="s">
        <v>740</v>
      </c>
      <c r="AA659" s="2">
        <v>1220</v>
      </c>
      <c r="AB659" s="2">
        <v>1286</v>
      </c>
      <c r="AC659" s="2">
        <v>1306</v>
      </c>
      <c r="AD659" s="2">
        <v>1300</v>
      </c>
      <c r="AE659" s="2">
        <v>1329</v>
      </c>
      <c r="AF659" s="2">
        <v>1384</v>
      </c>
      <c r="AG659" s="2">
        <v>1462</v>
      </c>
      <c r="AH659" s="2">
        <v>1374</v>
      </c>
      <c r="AI659" s="2">
        <v>1444</v>
      </c>
      <c r="AJ659" s="2">
        <v>1468</v>
      </c>
      <c r="AK659" s="2">
        <v>1643</v>
      </c>
      <c r="AL659" s="2">
        <v>1716</v>
      </c>
      <c r="AM659" s="2">
        <v>1449</v>
      </c>
      <c r="AN659" s="2">
        <v>1618</v>
      </c>
      <c r="AO659" s="2">
        <v>1930</v>
      </c>
      <c r="AP659" s="2">
        <v>2017</v>
      </c>
      <c r="AQ659" s="2">
        <v>2116</v>
      </c>
    </row>
    <row r="660" spans="1:43">
      <c r="A660" s="56" t="s">
        <v>1627</v>
      </c>
      <c r="B660" s="56" t="s">
        <v>486</v>
      </c>
      <c r="C660" s="56" t="s">
        <v>740</v>
      </c>
      <c r="D660" s="2">
        <v>3</v>
      </c>
      <c r="E660" s="2">
        <v>0</v>
      </c>
      <c r="F660" s="2">
        <v>0</v>
      </c>
      <c r="G660" s="2">
        <v>0</v>
      </c>
      <c r="H660" s="2">
        <v>0</v>
      </c>
      <c r="I660" s="2">
        <v>3</v>
      </c>
      <c r="J660" s="2">
        <v>0</v>
      </c>
      <c r="K660" s="2">
        <v>0</v>
      </c>
      <c r="L660" s="2">
        <v>3</v>
      </c>
      <c r="M660" s="2">
        <v>0</v>
      </c>
      <c r="N660" s="2">
        <v>0</v>
      </c>
      <c r="O660" s="2">
        <v>0</v>
      </c>
      <c r="P660" s="2">
        <v>0</v>
      </c>
      <c r="Q660" s="2">
        <v>0</v>
      </c>
      <c r="R660" s="2">
        <v>0</v>
      </c>
      <c r="S660" s="2">
        <v>0</v>
      </c>
      <c r="T660" s="2">
        <v>0</v>
      </c>
      <c r="X660" s="56" t="s">
        <v>1627</v>
      </c>
      <c r="Y660" s="56" t="s">
        <v>486</v>
      </c>
      <c r="Z660" s="56" t="s">
        <v>740</v>
      </c>
      <c r="AA660" s="2">
        <v>67</v>
      </c>
      <c r="AB660" s="2">
        <v>56</v>
      </c>
      <c r="AC660" s="2">
        <v>51</v>
      </c>
      <c r="AD660" s="2">
        <v>63</v>
      </c>
      <c r="AE660" s="2">
        <v>82</v>
      </c>
      <c r="AF660" s="2">
        <v>67</v>
      </c>
      <c r="AG660" s="2">
        <v>50</v>
      </c>
      <c r="AH660" s="2">
        <v>42</v>
      </c>
      <c r="AI660" s="2">
        <v>52</v>
      </c>
      <c r="AJ660" s="2">
        <v>49</v>
      </c>
      <c r="AK660" s="2">
        <v>58</v>
      </c>
      <c r="AL660" s="2">
        <v>50</v>
      </c>
      <c r="AM660" s="2">
        <v>57</v>
      </c>
      <c r="AN660" s="2">
        <v>74</v>
      </c>
      <c r="AO660" s="2">
        <v>77</v>
      </c>
      <c r="AP660" s="2">
        <v>91</v>
      </c>
      <c r="AQ660" s="2">
        <v>97</v>
      </c>
    </row>
    <row r="661" spans="1:43">
      <c r="A661" s="56" t="s">
        <v>1628</v>
      </c>
      <c r="B661" s="56" t="s">
        <v>527</v>
      </c>
      <c r="C661" s="56" t="s">
        <v>740</v>
      </c>
      <c r="D661" s="2">
        <v>0</v>
      </c>
      <c r="E661" s="2">
        <v>0</v>
      </c>
      <c r="F661" s="2">
        <v>0</v>
      </c>
      <c r="G661" s="2">
        <v>0</v>
      </c>
      <c r="H661" s="2">
        <v>0</v>
      </c>
      <c r="I661" s="2">
        <v>3</v>
      </c>
      <c r="J661" s="2">
        <v>6</v>
      </c>
      <c r="K661" s="2">
        <v>3</v>
      </c>
      <c r="L661" s="2">
        <v>3</v>
      </c>
      <c r="M661" s="2">
        <v>6</v>
      </c>
      <c r="N661" s="2">
        <v>3</v>
      </c>
      <c r="O661" s="2">
        <v>3</v>
      </c>
      <c r="P661" s="2">
        <v>3</v>
      </c>
      <c r="Q661" s="2">
        <v>6</v>
      </c>
      <c r="R661" s="2">
        <v>3</v>
      </c>
      <c r="S661" s="2">
        <v>3</v>
      </c>
      <c r="T661" s="2">
        <v>3</v>
      </c>
      <c r="X661" s="56" t="s">
        <v>1628</v>
      </c>
      <c r="Y661" s="56" t="s">
        <v>527</v>
      </c>
      <c r="Z661" s="56" t="s">
        <v>740</v>
      </c>
      <c r="AA661" s="2">
        <v>100</v>
      </c>
      <c r="AB661" s="2">
        <v>95</v>
      </c>
      <c r="AC661" s="2">
        <v>81</v>
      </c>
      <c r="AD661" s="2">
        <v>80</v>
      </c>
      <c r="AE661" s="2">
        <v>106</v>
      </c>
      <c r="AF661" s="2">
        <v>114</v>
      </c>
      <c r="AG661" s="2">
        <v>110</v>
      </c>
      <c r="AH661" s="2">
        <v>88</v>
      </c>
      <c r="AI661" s="2">
        <v>120</v>
      </c>
      <c r="AJ661" s="2">
        <v>127</v>
      </c>
      <c r="AK661" s="2">
        <v>149</v>
      </c>
      <c r="AL661" s="2">
        <v>217</v>
      </c>
      <c r="AM661" s="2">
        <v>250</v>
      </c>
      <c r="AN661" s="2">
        <v>360</v>
      </c>
      <c r="AO661" s="2">
        <v>443</v>
      </c>
      <c r="AP661" s="2">
        <v>452</v>
      </c>
      <c r="AQ661" s="2">
        <v>485</v>
      </c>
    </row>
    <row r="662" spans="1:43">
      <c r="A662" s="56" t="s">
        <v>1629</v>
      </c>
      <c r="B662" s="56" t="s">
        <v>702</v>
      </c>
      <c r="C662" s="56" t="s">
        <v>740</v>
      </c>
      <c r="D662" s="2">
        <v>21</v>
      </c>
      <c r="E662" s="2">
        <v>14</v>
      </c>
      <c r="F662" s="2">
        <v>10</v>
      </c>
      <c r="G662" s="2">
        <v>9</v>
      </c>
      <c r="H662" s="2">
        <v>11</v>
      </c>
      <c r="I662" s="2">
        <v>3</v>
      </c>
      <c r="J662" s="2">
        <v>3</v>
      </c>
      <c r="K662" s="2">
        <v>0</v>
      </c>
      <c r="L662" s="2">
        <v>0</v>
      </c>
      <c r="M662" s="2">
        <v>0</v>
      </c>
      <c r="N662" s="2">
        <v>0</v>
      </c>
      <c r="O662" s="2">
        <v>0</v>
      </c>
      <c r="P662" s="2">
        <v>0</v>
      </c>
      <c r="Q662" s="2">
        <v>0</v>
      </c>
      <c r="R662" s="2">
        <v>0</v>
      </c>
      <c r="S662" s="2">
        <v>0</v>
      </c>
      <c r="T662" s="2">
        <v>0</v>
      </c>
      <c r="X662" s="56" t="s">
        <v>1629</v>
      </c>
      <c r="Y662" s="56" t="s">
        <v>702</v>
      </c>
      <c r="Z662" s="56" t="s">
        <v>740</v>
      </c>
      <c r="AA662" s="2">
        <v>631</v>
      </c>
      <c r="AB662" s="2">
        <v>465</v>
      </c>
      <c r="AC662" s="2">
        <v>504</v>
      </c>
      <c r="AD662" s="2">
        <v>459</v>
      </c>
      <c r="AE662" s="2">
        <v>406</v>
      </c>
      <c r="AF662" s="2">
        <v>203</v>
      </c>
      <c r="AG662" s="2">
        <v>121</v>
      </c>
      <c r="AH662" s="2">
        <v>57</v>
      </c>
      <c r="AI662" s="2">
        <v>51</v>
      </c>
      <c r="AJ662" s="2">
        <v>17</v>
      </c>
      <c r="AK662" s="2">
        <v>7</v>
      </c>
      <c r="AL662" s="2">
        <v>3</v>
      </c>
      <c r="AM662" s="2">
        <v>0</v>
      </c>
      <c r="AN662" s="2">
        <v>0</v>
      </c>
      <c r="AO662" s="2">
        <v>3</v>
      </c>
      <c r="AP662" s="2">
        <v>0</v>
      </c>
      <c r="AQ662" s="2">
        <v>0</v>
      </c>
    </row>
    <row r="663" spans="1:43">
      <c r="A663" s="56" t="s">
        <v>1630</v>
      </c>
      <c r="B663" s="56" t="s">
        <v>466</v>
      </c>
      <c r="C663" s="56" t="s">
        <v>740</v>
      </c>
      <c r="D663" s="2">
        <v>20</v>
      </c>
      <c r="E663" s="2">
        <v>19</v>
      </c>
      <c r="F663" s="2">
        <v>25</v>
      </c>
      <c r="G663" s="2">
        <v>37</v>
      </c>
      <c r="H663" s="2">
        <v>32</v>
      </c>
      <c r="I663" s="2">
        <v>33</v>
      </c>
      <c r="J663" s="2">
        <v>30</v>
      </c>
      <c r="K663" s="2">
        <v>6</v>
      </c>
      <c r="L663" s="2">
        <v>5</v>
      </c>
      <c r="M663" s="2">
        <v>4</v>
      </c>
      <c r="N663" s="2">
        <v>5</v>
      </c>
      <c r="O663" s="2">
        <v>4</v>
      </c>
      <c r="P663" s="2">
        <v>6</v>
      </c>
      <c r="Q663" s="2">
        <v>9</v>
      </c>
      <c r="R663" s="2">
        <v>12</v>
      </c>
      <c r="S663" s="2">
        <v>11</v>
      </c>
      <c r="T663" s="2">
        <v>7</v>
      </c>
      <c r="X663" s="56" t="s">
        <v>1630</v>
      </c>
      <c r="Y663" s="56" t="s">
        <v>466</v>
      </c>
      <c r="Z663" s="56" t="s">
        <v>740</v>
      </c>
      <c r="AA663" s="2">
        <v>479</v>
      </c>
      <c r="AB663" s="2">
        <v>470</v>
      </c>
      <c r="AC663" s="2">
        <v>425</v>
      </c>
      <c r="AD663" s="2">
        <v>504</v>
      </c>
      <c r="AE663" s="2">
        <v>491</v>
      </c>
      <c r="AF663" s="2">
        <v>416</v>
      </c>
      <c r="AG663" s="2">
        <v>487</v>
      </c>
      <c r="AH663" s="2">
        <v>403</v>
      </c>
      <c r="AI663" s="2">
        <v>456</v>
      </c>
      <c r="AJ663" s="2">
        <v>471</v>
      </c>
      <c r="AK663" s="2">
        <v>465</v>
      </c>
      <c r="AL663" s="2">
        <v>445</v>
      </c>
      <c r="AM663" s="2">
        <v>287</v>
      </c>
      <c r="AN663" s="2">
        <v>356</v>
      </c>
      <c r="AO663" s="2">
        <v>406</v>
      </c>
      <c r="AP663" s="2">
        <v>424</v>
      </c>
      <c r="AQ663" s="2">
        <v>423</v>
      </c>
    </row>
    <row r="664" spans="1:43">
      <c r="A664" s="56" t="s">
        <v>1631</v>
      </c>
      <c r="B664" s="56" t="s">
        <v>518</v>
      </c>
      <c r="C664" s="56" t="s">
        <v>740</v>
      </c>
      <c r="D664" s="2">
        <v>0</v>
      </c>
      <c r="E664" s="2">
        <v>0</v>
      </c>
      <c r="F664" s="2">
        <v>0</v>
      </c>
      <c r="G664" s="2">
        <v>0</v>
      </c>
      <c r="H664" s="2">
        <v>3</v>
      </c>
      <c r="I664" s="2">
        <v>3</v>
      </c>
      <c r="J664" s="2">
        <v>3</v>
      </c>
      <c r="K664" s="2">
        <v>0</v>
      </c>
      <c r="L664" s="2">
        <v>0</v>
      </c>
      <c r="M664" s="2">
        <v>3</v>
      </c>
      <c r="N664" s="2">
        <v>3</v>
      </c>
      <c r="O664" s="2">
        <v>3</v>
      </c>
      <c r="P664" s="2">
        <v>0</v>
      </c>
      <c r="Q664" s="2">
        <v>0</v>
      </c>
      <c r="R664" s="2">
        <v>0</v>
      </c>
      <c r="S664" s="2">
        <v>0</v>
      </c>
      <c r="T664" s="2">
        <v>3</v>
      </c>
      <c r="X664" s="56" t="s">
        <v>1631</v>
      </c>
      <c r="Y664" s="56" t="s">
        <v>518</v>
      </c>
      <c r="Z664" s="56" t="s">
        <v>740</v>
      </c>
      <c r="AA664" s="2">
        <v>25</v>
      </c>
      <c r="AB664" s="2">
        <v>37</v>
      </c>
      <c r="AC664" s="2">
        <v>37</v>
      </c>
      <c r="AD664" s="2">
        <v>44</v>
      </c>
      <c r="AE664" s="2">
        <v>61</v>
      </c>
      <c r="AF664" s="2">
        <v>63</v>
      </c>
      <c r="AG664" s="2">
        <v>71</v>
      </c>
      <c r="AH664" s="2">
        <v>58</v>
      </c>
      <c r="AI664" s="2">
        <v>73</v>
      </c>
      <c r="AJ664" s="2">
        <v>68</v>
      </c>
      <c r="AK664" s="2">
        <v>78</v>
      </c>
      <c r="AL664" s="2">
        <v>70</v>
      </c>
      <c r="AM664" s="2">
        <v>60</v>
      </c>
      <c r="AN664" s="2">
        <v>67</v>
      </c>
      <c r="AO664" s="2">
        <v>70</v>
      </c>
      <c r="AP664" s="2">
        <v>72</v>
      </c>
      <c r="AQ664" s="2">
        <v>63</v>
      </c>
    </row>
    <row r="665" spans="1:43">
      <c r="A665" s="56" t="s">
        <v>1632</v>
      </c>
      <c r="B665" s="56" t="s">
        <v>160</v>
      </c>
      <c r="C665" s="56" t="s">
        <v>740</v>
      </c>
      <c r="D665" s="2">
        <v>41</v>
      </c>
      <c r="E665" s="2">
        <v>34</v>
      </c>
      <c r="F665" s="2">
        <v>59</v>
      </c>
      <c r="G665" s="2">
        <v>75</v>
      </c>
      <c r="H665" s="2">
        <v>78</v>
      </c>
      <c r="I665" s="2">
        <v>75</v>
      </c>
      <c r="J665" s="2">
        <v>74</v>
      </c>
      <c r="K665" s="2">
        <v>57</v>
      </c>
      <c r="L665" s="2">
        <v>61</v>
      </c>
      <c r="M665" s="2">
        <v>59</v>
      </c>
      <c r="N665" s="2">
        <v>77</v>
      </c>
      <c r="O665" s="2">
        <v>76</v>
      </c>
      <c r="P665" s="2">
        <v>68</v>
      </c>
      <c r="Q665" s="2">
        <v>65</v>
      </c>
      <c r="R665" s="2">
        <v>69</v>
      </c>
      <c r="S665" s="2">
        <v>80</v>
      </c>
      <c r="T665" s="2">
        <v>87</v>
      </c>
      <c r="X665" s="56" t="s">
        <v>1632</v>
      </c>
      <c r="Y665" s="56" t="s">
        <v>160</v>
      </c>
      <c r="Z665" s="56" t="s">
        <v>740</v>
      </c>
      <c r="AA665" s="2">
        <v>1900</v>
      </c>
      <c r="AB665" s="2">
        <v>1756</v>
      </c>
      <c r="AC665" s="2">
        <v>1809</v>
      </c>
      <c r="AD665" s="2">
        <v>1992</v>
      </c>
      <c r="AE665" s="2">
        <v>2187</v>
      </c>
      <c r="AF665" s="2">
        <v>2377</v>
      </c>
      <c r="AG665" s="2">
        <v>2408</v>
      </c>
      <c r="AH665" s="2">
        <v>2232</v>
      </c>
      <c r="AI665" s="2">
        <v>2359</v>
      </c>
      <c r="AJ665" s="2">
        <v>2427</v>
      </c>
      <c r="AK665" s="2">
        <v>2557</v>
      </c>
      <c r="AL665" s="2">
        <v>2687</v>
      </c>
      <c r="AM665" s="2">
        <v>2590</v>
      </c>
      <c r="AN665" s="2">
        <v>2783</v>
      </c>
      <c r="AO665" s="2">
        <v>2958</v>
      </c>
      <c r="AP665" s="2">
        <v>3050</v>
      </c>
      <c r="AQ665" s="2">
        <v>3152</v>
      </c>
    </row>
    <row r="666" spans="1:43">
      <c r="A666" s="56" t="s">
        <v>1633</v>
      </c>
      <c r="B666" s="56" t="s">
        <v>591</v>
      </c>
      <c r="C666" s="56" t="s">
        <v>740</v>
      </c>
      <c r="D666" s="2">
        <v>0</v>
      </c>
      <c r="E666" s="2">
        <v>0</v>
      </c>
      <c r="F666" s="2">
        <v>0</v>
      </c>
      <c r="G666" s="2">
        <v>0</v>
      </c>
      <c r="H666" s="2">
        <v>0</v>
      </c>
      <c r="I666" s="2">
        <v>0</v>
      </c>
      <c r="J666" s="2">
        <v>0</v>
      </c>
      <c r="K666" s="2">
        <v>0</v>
      </c>
      <c r="L666" s="2">
        <v>0</v>
      </c>
      <c r="M666" s="2">
        <v>0</v>
      </c>
      <c r="N666" s="2">
        <v>0</v>
      </c>
      <c r="O666" s="2">
        <v>0</v>
      </c>
      <c r="P666" s="2">
        <v>0</v>
      </c>
      <c r="Q666" s="2">
        <v>0</v>
      </c>
      <c r="R666" s="2">
        <v>0</v>
      </c>
      <c r="S666" s="2">
        <v>0</v>
      </c>
      <c r="T666" s="2">
        <v>0</v>
      </c>
      <c r="X666" s="56" t="s">
        <v>1633</v>
      </c>
      <c r="Y666" s="56" t="s">
        <v>591</v>
      </c>
      <c r="Z666" s="56" t="s">
        <v>740</v>
      </c>
      <c r="AA666" s="2">
        <v>57</v>
      </c>
      <c r="AB666" s="2">
        <v>44</v>
      </c>
      <c r="AC666" s="2">
        <v>34</v>
      </c>
      <c r="AD666" s="2">
        <v>54</v>
      </c>
      <c r="AE666" s="2">
        <v>57</v>
      </c>
      <c r="AF666" s="2">
        <v>60</v>
      </c>
      <c r="AG666" s="2">
        <v>57</v>
      </c>
      <c r="AH666" s="2">
        <v>55</v>
      </c>
      <c r="AI666" s="2">
        <v>50</v>
      </c>
      <c r="AJ666" s="2">
        <v>47</v>
      </c>
      <c r="AK666" s="2">
        <v>54</v>
      </c>
      <c r="AL666" s="2">
        <v>46</v>
      </c>
      <c r="AM666" s="2">
        <v>42</v>
      </c>
      <c r="AN666" s="2">
        <v>47</v>
      </c>
      <c r="AO666" s="2">
        <v>44</v>
      </c>
      <c r="AP666" s="2">
        <v>60</v>
      </c>
      <c r="AQ666" s="2">
        <v>56</v>
      </c>
    </row>
    <row r="667" spans="1:43">
      <c r="A667" s="56" t="s">
        <v>1634</v>
      </c>
      <c r="B667" s="56" t="s">
        <v>564</v>
      </c>
      <c r="C667" s="56" t="s">
        <v>740</v>
      </c>
      <c r="D667" s="2">
        <v>0</v>
      </c>
      <c r="E667" s="2">
        <v>0</v>
      </c>
      <c r="F667" s="2">
        <v>0</v>
      </c>
      <c r="G667" s="2">
        <v>0</v>
      </c>
      <c r="H667" s="2">
        <v>0</v>
      </c>
      <c r="I667" s="2">
        <v>0</v>
      </c>
      <c r="J667" s="2">
        <v>0</v>
      </c>
      <c r="K667" s="2">
        <v>0</v>
      </c>
      <c r="L667" s="2">
        <v>0</v>
      </c>
      <c r="M667" s="2">
        <v>0</v>
      </c>
      <c r="N667" s="2">
        <v>0</v>
      </c>
      <c r="O667" s="2">
        <v>0</v>
      </c>
      <c r="P667" s="2">
        <v>0</v>
      </c>
      <c r="Q667" s="2">
        <v>0</v>
      </c>
      <c r="R667" s="2">
        <v>0</v>
      </c>
      <c r="S667" s="2">
        <v>0</v>
      </c>
      <c r="T667" s="2">
        <v>0</v>
      </c>
      <c r="X667" s="56" t="s">
        <v>1634</v>
      </c>
      <c r="Y667" s="56" t="s">
        <v>564</v>
      </c>
      <c r="Z667" s="56" t="s">
        <v>740</v>
      </c>
      <c r="AA667" s="2">
        <v>95</v>
      </c>
      <c r="AB667" s="2">
        <v>225</v>
      </c>
      <c r="AC667" s="2">
        <v>103</v>
      </c>
      <c r="AD667" s="2">
        <v>83</v>
      </c>
      <c r="AE667" s="2">
        <v>86</v>
      </c>
      <c r="AF667" s="2">
        <v>87</v>
      </c>
      <c r="AG667" s="2">
        <v>122</v>
      </c>
      <c r="AH667" s="2">
        <v>129</v>
      </c>
      <c r="AI667" s="2">
        <v>148</v>
      </c>
      <c r="AJ667" s="2">
        <v>132</v>
      </c>
      <c r="AK667" s="2">
        <v>67</v>
      </c>
      <c r="AL667" s="2">
        <v>76</v>
      </c>
      <c r="AM667" s="2">
        <v>117</v>
      </c>
      <c r="AN667" s="2">
        <v>116</v>
      </c>
      <c r="AO667" s="2">
        <v>106</v>
      </c>
      <c r="AP667" s="2">
        <v>547</v>
      </c>
      <c r="AQ667" s="2">
        <v>284</v>
      </c>
    </row>
    <row r="668" spans="1:43">
      <c r="A668" s="56" t="s">
        <v>1635</v>
      </c>
      <c r="B668" s="56" t="s">
        <v>502</v>
      </c>
      <c r="C668" s="56" t="s">
        <v>740</v>
      </c>
      <c r="D668" s="2">
        <v>0</v>
      </c>
      <c r="E668" s="2">
        <v>0</v>
      </c>
      <c r="F668" s="2">
        <v>0</v>
      </c>
      <c r="G668" s="2">
        <v>0</v>
      </c>
      <c r="H668" s="2">
        <v>0</v>
      </c>
      <c r="I668" s="2">
        <v>0</v>
      </c>
      <c r="J668" s="2">
        <v>0</v>
      </c>
      <c r="K668" s="2">
        <v>0</v>
      </c>
      <c r="L668" s="2">
        <v>0</v>
      </c>
      <c r="M668" s="2">
        <v>0</v>
      </c>
      <c r="N668" s="2">
        <v>0</v>
      </c>
      <c r="O668" s="2">
        <v>0</v>
      </c>
      <c r="P668" s="2">
        <v>3</v>
      </c>
      <c r="Q668" s="2">
        <v>0</v>
      </c>
      <c r="R668" s="2">
        <v>0</v>
      </c>
      <c r="S668" s="2">
        <v>0</v>
      </c>
      <c r="T668" s="2">
        <v>0</v>
      </c>
      <c r="X668" s="56" t="s">
        <v>1635</v>
      </c>
      <c r="Y668" s="56" t="s">
        <v>502</v>
      </c>
      <c r="Z668" s="56" t="s">
        <v>740</v>
      </c>
      <c r="AA668" s="2">
        <v>29</v>
      </c>
      <c r="AB668" s="2">
        <v>39</v>
      </c>
      <c r="AC668" s="2">
        <v>32</v>
      </c>
      <c r="AD668" s="2">
        <v>26</v>
      </c>
      <c r="AE668" s="2">
        <v>28</v>
      </c>
      <c r="AF668" s="2">
        <v>23</v>
      </c>
      <c r="AG668" s="2">
        <v>17</v>
      </c>
      <c r="AH668" s="2">
        <v>3</v>
      </c>
      <c r="AI668" s="2">
        <v>6</v>
      </c>
      <c r="AJ668" s="2">
        <v>6</v>
      </c>
      <c r="AK668" s="2">
        <v>6</v>
      </c>
      <c r="AL668" s="2">
        <v>3</v>
      </c>
      <c r="AM668" s="2">
        <v>6</v>
      </c>
      <c r="AN668" s="2">
        <v>31</v>
      </c>
      <c r="AO668" s="2">
        <v>6</v>
      </c>
      <c r="AP668" s="2">
        <v>6</v>
      </c>
      <c r="AQ668" s="2">
        <v>19</v>
      </c>
    </row>
    <row r="669" spans="1:43">
      <c r="A669" s="56" t="s">
        <v>1636</v>
      </c>
      <c r="B669" s="56" t="s">
        <v>210</v>
      </c>
      <c r="C669" s="56" t="s">
        <v>740</v>
      </c>
      <c r="D669" s="2">
        <v>118</v>
      </c>
      <c r="E669" s="2">
        <v>94</v>
      </c>
      <c r="F669" s="2">
        <v>63</v>
      </c>
      <c r="G669" s="2">
        <v>69</v>
      </c>
      <c r="H669" s="2">
        <v>116</v>
      </c>
      <c r="I669" s="2">
        <v>93</v>
      </c>
      <c r="J669" s="2">
        <v>99</v>
      </c>
      <c r="K669" s="2">
        <v>108</v>
      </c>
      <c r="L669" s="2">
        <v>109</v>
      </c>
      <c r="M669" s="2">
        <v>117</v>
      </c>
      <c r="N669" s="2">
        <v>118</v>
      </c>
      <c r="O669" s="2">
        <v>112</v>
      </c>
      <c r="P669" s="2">
        <v>75</v>
      </c>
      <c r="Q669" s="2">
        <v>72</v>
      </c>
      <c r="R669" s="2">
        <v>34</v>
      </c>
      <c r="S669" s="2">
        <v>34</v>
      </c>
      <c r="T669" s="2">
        <v>29</v>
      </c>
      <c r="X669" s="56" t="s">
        <v>1636</v>
      </c>
      <c r="Y669" s="56" t="s">
        <v>210</v>
      </c>
      <c r="Z669" s="56" t="s">
        <v>740</v>
      </c>
      <c r="AA669" s="2">
        <v>1684</v>
      </c>
      <c r="AB669" s="2">
        <v>1595</v>
      </c>
      <c r="AC669" s="2">
        <v>1720</v>
      </c>
      <c r="AD669" s="2">
        <v>1823</v>
      </c>
      <c r="AE669" s="2">
        <v>1967</v>
      </c>
      <c r="AF669" s="2">
        <v>1893</v>
      </c>
      <c r="AG669" s="2">
        <v>2000</v>
      </c>
      <c r="AH669" s="2">
        <v>1893</v>
      </c>
      <c r="AI669" s="2">
        <v>1846</v>
      </c>
      <c r="AJ669" s="2">
        <v>1605</v>
      </c>
      <c r="AK669" s="2">
        <v>1655</v>
      </c>
      <c r="AL669" s="2">
        <v>1677</v>
      </c>
      <c r="AM669" s="2">
        <v>1480</v>
      </c>
      <c r="AN669" s="2">
        <v>1589</v>
      </c>
      <c r="AO669" s="2">
        <v>1524</v>
      </c>
      <c r="AP669" s="2">
        <v>1552</v>
      </c>
      <c r="AQ669" s="2">
        <v>1549</v>
      </c>
    </row>
    <row r="670" spans="1:43">
      <c r="A670" s="56" t="s">
        <v>1637</v>
      </c>
      <c r="B670" s="56" t="s">
        <v>133</v>
      </c>
      <c r="C670" s="56" t="s">
        <v>740</v>
      </c>
      <c r="D670" s="2">
        <v>24</v>
      </c>
      <c r="E670" s="2">
        <v>29</v>
      </c>
      <c r="F670" s="2">
        <v>25</v>
      </c>
      <c r="G670" s="2">
        <v>19</v>
      </c>
      <c r="H670" s="2">
        <v>16</v>
      </c>
      <c r="I670" s="2">
        <v>10</v>
      </c>
      <c r="J670" s="2">
        <v>16</v>
      </c>
      <c r="K670" s="2">
        <v>16</v>
      </c>
      <c r="L670" s="2">
        <v>21</v>
      </c>
      <c r="M670" s="2">
        <v>20</v>
      </c>
      <c r="N670" s="2">
        <v>24</v>
      </c>
      <c r="O670" s="2">
        <v>21</v>
      </c>
      <c r="P670" s="2">
        <v>20</v>
      </c>
      <c r="Q670" s="2">
        <v>19</v>
      </c>
      <c r="R670" s="2">
        <v>21</v>
      </c>
      <c r="S670" s="2">
        <v>27</v>
      </c>
      <c r="T670" s="2">
        <v>24</v>
      </c>
      <c r="X670" s="56" t="s">
        <v>1637</v>
      </c>
      <c r="Y670" s="56" t="s">
        <v>133</v>
      </c>
      <c r="Z670" s="56" t="s">
        <v>740</v>
      </c>
      <c r="AA670" s="2">
        <v>801</v>
      </c>
      <c r="AB670" s="2">
        <v>955</v>
      </c>
      <c r="AC670" s="2">
        <v>962</v>
      </c>
      <c r="AD670" s="2">
        <v>1009</v>
      </c>
      <c r="AE670" s="2">
        <v>1205</v>
      </c>
      <c r="AF670" s="2">
        <v>1007</v>
      </c>
      <c r="AG670" s="2">
        <v>1089</v>
      </c>
      <c r="AH670" s="2">
        <v>797</v>
      </c>
      <c r="AI670" s="2">
        <v>750</v>
      </c>
      <c r="AJ670" s="2">
        <v>754</v>
      </c>
      <c r="AK670" s="2">
        <v>706</v>
      </c>
      <c r="AL670" s="2">
        <v>908</v>
      </c>
      <c r="AM670" s="2">
        <v>824</v>
      </c>
      <c r="AN670" s="2">
        <v>828</v>
      </c>
      <c r="AO670" s="2">
        <v>944</v>
      </c>
      <c r="AP670" s="2">
        <v>1056</v>
      </c>
      <c r="AQ670" s="2">
        <v>1109</v>
      </c>
    </row>
    <row r="671" spans="1:43">
      <c r="A671" s="56" t="s">
        <v>1638</v>
      </c>
      <c r="B671" s="56" t="s">
        <v>399</v>
      </c>
      <c r="C671" s="56" t="s">
        <v>740</v>
      </c>
      <c r="D671" s="2">
        <v>64</v>
      </c>
      <c r="E671" s="2">
        <v>128</v>
      </c>
      <c r="F671" s="2">
        <v>35</v>
      </c>
      <c r="G671" s="2">
        <v>32</v>
      </c>
      <c r="H671" s="2">
        <v>34</v>
      </c>
      <c r="I671" s="2">
        <v>54</v>
      </c>
      <c r="J671" s="2">
        <v>27</v>
      </c>
      <c r="K671" s="2">
        <v>15</v>
      </c>
      <c r="L671" s="2">
        <v>16</v>
      </c>
      <c r="M671" s="2">
        <v>21</v>
      </c>
      <c r="N671" s="2">
        <v>9</v>
      </c>
      <c r="O671" s="2">
        <v>18</v>
      </c>
      <c r="P671" s="2">
        <v>22</v>
      </c>
      <c r="Q671" s="2">
        <v>21</v>
      </c>
      <c r="R671" s="2">
        <v>7</v>
      </c>
      <c r="S671" s="2">
        <v>6</v>
      </c>
      <c r="T671" s="2">
        <v>17</v>
      </c>
      <c r="X671" s="56" t="s">
        <v>1638</v>
      </c>
      <c r="Y671" s="56" t="s">
        <v>399</v>
      </c>
      <c r="Z671" s="56" t="s">
        <v>740</v>
      </c>
      <c r="AA671" s="2">
        <v>1909</v>
      </c>
      <c r="AB671" s="2">
        <v>2149</v>
      </c>
      <c r="AC671" s="2">
        <v>2798</v>
      </c>
      <c r="AD671" s="2">
        <v>2872</v>
      </c>
      <c r="AE671" s="2">
        <v>2571</v>
      </c>
      <c r="AF671" s="2">
        <v>2839</v>
      </c>
      <c r="AG671" s="2">
        <v>2973</v>
      </c>
      <c r="AH671" s="2">
        <v>2293</v>
      </c>
      <c r="AI671" s="2">
        <v>1303</v>
      </c>
      <c r="AJ671" s="2">
        <v>1589</v>
      </c>
      <c r="AK671" s="2">
        <v>1250</v>
      </c>
      <c r="AL671" s="2">
        <v>1611</v>
      </c>
      <c r="AM671" s="2">
        <v>1683</v>
      </c>
      <c r="AN671" s="2">
        <v>1951</v>
      </c>
      <c r="AO671" s="2">
        <v>1840</v>
      </c>
      <c r="AP671" s="2">
        <v>1861</v>
      </c>
      <c r="AQ671" s="2">
        <v>1798</v>
      </c>
    </row>
    <row r="672" spans="1:43">
      <c r="A672" s="56" t="s">
        <v>1639</v>
      </c>
      <c r="B672" s="56" t="s">
        <v>78</v>
      </c>
      <c r="C672" s="56" t="s">
        <v>740</v>
      </c>
      <c r="D672" s="2">
        <v>1148</v>
      </c>
      <c r="E672" s="2">
        <v>851</v>
      </c>
      <c r="F672" s="2">
        <v>914</v>
      </c>
      <c r="G672" s="2">
        <v>824</v>
      </c>
      <c r="H672" s="2">
        <v>795</v>
      </c>
      <c r="I672" s="2">
        <v>728</v>
      </c>
      <c r="J672" s="2">
        <v>719</v>
      </c>
      <c r="K672" s="2">
        <v>553</v>
      </c>
      <c r="L672" s="2">
        <v>673</v>
      </c>
      <c r="M672" s="2">
        <v>758</v>
      </c>
      <c r="N672" s="2">
        <v>792</v>
      </c>
      <c r="O672" s="2">
        <v>672</v>
      </c>
      <c r="P672" s="2">
        <v>607</v>
      </c>
      <c r="Q672" s="2">
        <v>668</v>
      </c>
      <c r="R672" s="2">
        <v>763</v>
      </c>
      <c r="S672" s="2">
        <v>661</v>
      </c>
      <c r="T672" s="2">
        <v>731</v>
      </c>
      <c r="X672" s="56" t="s">
        <v>1639</v>
      </c>
      <c r="Y672" s="56" t="s">
        <v>78</v>
      </c>
      <c r="Z672" s="56" t="s">
        <v>740</v>
      </c>
      <c r="AA672" s="2">
        <v>45131</v>
      </c>
      <c r="AB672" s="2">
        <v>34591</v>
      </c>
      <c r="AC672" s="2">
        <v>35131</v>
      </c>
      <c r="AD672" s="2">
        <v>38077</v>
      </c>
      <c r="AE672" s="2">
        <v>41662</v>
      </c>
      <c r="AF672" s="2">
        <v>39573</v>
      </c>
      <c r="AG672" s="2">
        <v>39972</v>
      </c>
      <c r="AH672" s="2">
        <v>32017</v>
      </c>
      <c r="AI672" s="2">
        <v>36454</v>
      </c>
      <c r="AJ672" s="2">
        <v>39653</v>
      </c>
      <c r="AK672" s="2">
        <v>42624</v>
      </c>
      <c r="AL672" s="2">
        <v>40483</v>
      </c>
      <c r="AM672" s="2">
        <v>36606</v>
      </c>
      <c r="AN672" s="2">
        <v>42276</v>
      </c>
      <c r="AO672" s="2">
        <v>41372</v>
      </c>
      <c r="AP672" s="2">
        <v>33900</v>
      </c>
      <c r="AQ672" s="2">
        <v>32581</v>
      </c>
    </row>
    <row r="673" spans="1:43">
      <c r="A673" s="56" t="s">
        <v>1640</v>
      </c>
      <c r="B673" s="56" t="s">
        <v>960</v>
      </c>
      <c r="C673" s="56" t="s">
        <v>740</v>
      </c>
      <c r="D673" s="2">
        <v>0</v>
      </c>
      <c r="E673" s="2">
        <v>0</v>
      </c>
      <c r="F673" s="2">
        <v>0</v>
      </c>
      <c r="G673" s="2">
        <v>0</v>
      </c>
      <c r="H673" s="2">
        <v>0</v>
      </c>
      <c r="I673" s="2">
        <v>0</v>
      </c>
      <c r="J673" s="2">
        <v>0</v>
      </c>
      <c r="K673" s="2">
        <v>0</v>
      </c>
      <c r="L673" s="2">
        <v>0</v>
      </c>
      <c r="M673" s="2">
        <v>0</v>
      </c>
      <c r="N673" s="2">
        <v>0</v>
      </c>
      <c r="O673" s="2">
        <v>0</v>
      </c>
      <c r="P673" s="2">
        <v>0</v>
      </c>
      <c r="Q673" s="2">
        <v>0</v>
      </c>
      <c r="R673" s="2">
        <v>0</v>
      </c>
      <c r="S673" s="2">
        <v>0</v>
      </c>
      <c r="T673" s="2">
        <v>0</v>
      </c>
      <c r="X673" s="56" t="s">
        <v>1640</v>
      </c>
      <c r="Y673" s="56" t="s">
        <v>960</v>
      </c>
      <c r="Z673" s="56" t="s">
        <v>740</v>
      </c>
      <c r="AA673" s="2">
        <v>75</v>
      </c>
      <c r="AB673" s="2">
        <v>41</v>
      </c>
      <c r="AC673" s="2">
        <v>0</v>
      </c>
      <c r="AD673" s="2">
        <v>9</v>
      </c>
      <c r="AE673" s="2">
        <v>24</v>
      </c>
      <c r="AF673" s="2">
        <v>21</v>
      </c>
      <c r="AG673" s="2">
        <v>38</v>
      </c>
      <c r="AH673" s="2">
        <v>94</v>
      </c>
      <c r="AI673" s="2">
        <v>70</v>
      </c>
      <c r="AJ673" s="2">
        <v>40</v>
      </c>
      <c r="AK673" s="2">
        <v>15</v>
      </c>
      <c r="AL673" s="2">
        <v>22</v>
      </c>
      <c r="AM673" s="2">
        <v>10</v>
      </c>
      <c r="AN673" s="2">
        <v>3</v>
      </c>
      <c r="AO673" s="2">
        <v>390</v>
      </c>
      <c r="AP673" s="2">
        <v>3</v>
      </c>
      <c r="AQ673" s="2">
        <v>12</v>
      </c>
    </row>
    <row r="674" spans="1:43">
      <c r="A674" s="56" t="s">
        <v>1641</v>
      </c>
      <c r="B674" s="56" t="s">
        <v>314</v>
      </c>
      <c r="C674" s="56" t="s">
        <v>740</v>
      </c>
      <c r="D674" s="2">
        <v>39</v>
      </c>
      <c r="E674" s="2">
        <v>29</v>
      </c>
      <c r="F674" s="2">
        <v>23</v>
      </c>
      <c r="G674" s="2">
        <v>26</v>
      </c>
      <c r="H674" s="2">
        <v>35</v>
      </c>
      <c r="I674" s="2">
        <v>32</v>
      </c>
      <c r="J674" s="2">
        <v>30</v>
      </c>
      <c r="K674" s="2">
        <v>27</v>
      </c>
      <c r="L674" s="2">
        <v>23</v>
      </c>
      <c r="M674" s="2">
        <v>22</v>
      </c>
      <c r="N674" s="2">
        <v>23</v>
      </c>
      <c r="O674" s="2">
        <v>27</v>
      </c>
      <c r="P674" s="2">
        <v>23</v>
      </c>
      <c r="Q674" s="2">
        <v>40</v>
      </c>
      <c r="R674" s="2">
        <v>48</v>
      </c>
      <c r="S674" s="2">
        <v>19</v>
      </c>
      <c r="T674" s="2">
        <v>17</v>
      </c>
      <c r="X674" s="56" t="s">
        <v>1641</v>
      </c>
      <c r="Y674" s="56" t="s">
        <v>314</v>
      </c>
      <c r="Z674" s="56" t="s">
        <v>740</v>
      </c>
      <c r="AA674" s="2">
        <v>3333</v>
      </c>
      <c r="AB674" s="2">
        <v>2919</v>
      </c>
      <c r="AC674" s="2">
        <v>2958</v>
      </c>
      <c r="AD674" s="2">
        <v>2979</v>
      </c>
      <c r="AE674" s="2">
        <v>2871</v>
      </c>
      <c r="AF674" s="2">
        <v>2739</v>
      </c>
      <c r="AG674" s="2">
        <v>2559</v>
      </c>
      <c r="AH674" s="2">
        <v>2344</v>
      </c>
      <c r="AI674" s="2">
        <v>2195</v>
      </c>
      <c r="AJ674" s="2">
        <v>2153</v>
      </c>
      <c r="AK674" s="2">
        <v>2256</v>
      </c>
      <c r="AL674" s="2">
        <v>2201</v>
      </c>
      <c r="AM674" s="2">
        <v>1470</v>
      </c>
      <c r="AN674" s="2">
        <v>1280</v>
      </c>
      <c r="AO674" s="2">
        <v>1486</v>
      </c>
      <c r="AP674" s="2">
        <v>1569</v>
      </c>
      <c r="AQ674" s="2">
        <v>1538</v>
      </c>
    </row>
    <row r="675" spans="1:43">
      <c r="A675" s="56" t="s">
        <v>1642</v>
      </c>
      <c r="B675" s="56" t="s">
        <v>247</v>
      </c>
      <c r="C675" s="56" t="s">
        <v>740</v>
      </c>
      <c r="D675" s="2">
        <v>74</v>
      </c>
      <c r="E675" s="2">
        <v>51</v>
      </c>
      <c r="F675" s="2">
        <v>45</v>
      </c>
      <c r="G675" s="2">
        <v>51</v>
      </c>
      <c r="H675" s="2">
        <v>52</v>
      </c>
      <c r="I675" s="2">
        <v>55</v>
      </c>
      <c r="J675" s="2">
        <v>52</v>
      </c>
      <c r="K675" s="2">
        <v>45</v>
      </c>
      <c r="L675" s="2">
        <v>44</v>
      </c>
      <c r="M675" s="2">
        <v>44</v>
      </c>
      <c r="N675" s="2">
        <v>44</v>
      </c>
      <c r="O675" s="2">
        <v>45</v>
      </c>
      <c r="P675" s="2">
        <v>21</v>
      </c>
      <c r="Q675" s="2">
        <v>20</v>
      </c>
      <c r="R675" s="2">
        <v>20</v>
      </c>
      <c r="S675" s="2">
        <v>3</v>
      </c>
      <c r="T675" s="2">
        <v>6</v>
      </c>
      <c r="X675" s="56" t="s">
        <v>1642</v>
      </c>
      <c r="Y675" s="56" t="s">
        <v>247</v>
      </c>
      <c r="Z675" s="56" t="s">
        <v>740</v>
      </c>
      <c r="AA675" s="2">
        <v>1360</v>
      </c>
      <c r="AB675" s="2">
        <v>1324</v>
      </c>
      <c r="AC675" s="2">
        <v>1302</v>
      </c>
      <c r="AD675" s="2">
        <v>1403</v>
      </c>
      <c r="AE675" s="2">
        <v>1384</v>
      </c>
      <c r="AF675" s="2">
        <v>1425</v>
      </c>
      <c r="AG675" s="2">
        <v>1413</v>
      </c>
      <c r="AH675" s="2">
        <v>1371</v>
      </c>
      <c r="AI675" s="2">
        <v>1285</v>
      </c>
      <c r="AJ675" s="2">
        <v>1309</v>
      </c>
      <c r="AK675" s="2">
        <v>1258</v>
      </c>
      <c r="AL675" s="2">
        <v>1212</v>
      </c>
      <c r="AM675" s="2">
        <v>767</v>
      </c>
      <c r="AN675" s="2">
        <v>886</v>
      </c>
      <c r="AO675" s="2">
        <v>1053</v>
      </c>
      <c r="AP675" s="2">
        <v>1092</v>
      </c>
      <c r="AQ675" s="2">
        <v>1222</v>
      </c>
    </row>
    <row r="676" spans="1:43">
      <c r="A676" s="56" t="s">
        <v>1643</v>
      </c>
      <c r="B676" s="56" t="s">
        <v>405</v>
      </c>
      <c r="C676" s="56" t="s">
        <v>740</v>
      </c>
      <c r="D676" s="2">
        <v>21</v>
      </c>
      <c r="E676" s="2">
        <v>28</v>
      </c>
      <c r="F676" s="2">
        <v>34</v>
      </c>
      <c r="G676" s="2">
        <v>33</v>
      </c>
      <c r="H676" s="2">
        <v>30</v>
      </c>
      <c r="I676" s="2">
        <v>24</v>
      </c>
      <c r="J676" s="2">
        <v>21</v>
      </c>
      <c r="K676" s="2">
        <v>18</v>
      </c>
      <c r="L676" s="2">
        <v>20</v>
      </c>
      <c r="M676" s="2">
        <v>20</v>
      </c>
      <c r="N676" s="2">
        <v>14</v>
      </c>
      <c r="O676" s="2">
        <v>23</v>
      </c>
      <c r="P676" s="2">
        <v>19</v>
      </c>
      <c r="Q676" s="2">
        <v>16</v>
      </c>
      <c r="R676" s="2">
        <v>19</v>
      </c>
      <c r="S676" s="2">
        <v>22</v>
      </c>
      <c r="T676" s="2">
        <v>22</v>
      </c>
      <c r="X676" s="56" t="s">
        <v>1643</v>
      </c>
      <c r="Y676" s="56" t="s">
        <v>405</v>
      </c>
      <c r="Z676" s="56" t="s">
        <v>740</v>
      </c>
      <c r="AA676" s="2">
        <v>579</v>
      </c>
      <c r="AB676" s="2">
        <v>563</v>
      </c>
      <c r="AC676" s="2">
        <v>532</v>
      </c>
      <c r="AD676" s="2">
        <v>578</v>
      </c>
      <c r="AE676" s="2">
        <v>524</v>
      </c>
      <c r="AF676" s="2">
        <v>544</v>
      </c>
      <c r="AG676" s="2">
        <v>530</v>
      </c>
      <c r="AH676" s="2">
        <v>446</v>
      </c>
      <c r="AI676" s="2">
        <v>490</v>
      </c>
      <c r="AJ676" s="2">
        <v>506</v>
      </c>
      <c r="AK676" s="2">
        <v>474</v>
      </c>
      <c r="AL676" s="2">
        <v>494</v>
      </c>
      <c r="AM676" s="2">
        <v>417</v>
      </c>
      <c r="AN676" s="2">
        <v>424</v>
      </c>
      <c r="AO676" s="2">
        <v>425</v>
      </c>
      <c r="AP676" s="2">
        <v>452</v>
      </c>
      <c r="AQ676" s="2">
        <v>471</v>
      </c>
    </row>
    <row r="677" spans="1:43">
      <c r="A677" s="56" t="s">
        <v>1644</v>
      </c>
      <c r="B677" s="56" t="s">
        <v>523</v>
      </c>
      <c r="C677" s="56" t="s">
        <v>740</v>
      </c>
      <c r="D677" s="2">
        <v>5</v>
      </c>
      <c r="E677" s="2">
        <v>6</v>
      </c>
      <c r="F677" s="2">
        <v>10</v>
      </c>
      <c r="G677" s="2">
        <v>4</v>
      </c>
      <c r="H677" s="2">
        <v>7</v>
      </c>
      <c r="I677" s="2">
        <v>9</v>
      </c>
      <c r="J677" s="2">
        <v>5</v>
      </c>
      <c r="K677" s="2">
        <v>13</v>
      </c>
      <c r="L677" s="2">
        <v>3</v>
      </c>
      <c r="M677" s="2">
        <v>7</v>
      </c>
      <c r="N677" s="2">
        <v>9</v>
      </c>
      <c r="O677" s="2">
        <v>9</v>
      </c>
      <c r="P677" s="2">
        <v>6</v>
      </c>
      <c r="Q677" s="2">
        <v>6</v>
      </c>
      <c r="R677" s="2">
        <v>12</v>
      </c>
      <c r="S677" s="2">
        <v>13</v>
      </c>
      <c r="T677" s="2">
        <v>16</v>
      </c>
      <c r="X677" s="56" t="s">
        <v>1644</v>
      </c>
      <c r="Y677" s="56" t="s">
        <v>523</v>
      </c>
      <c r="Z677" s="56" t="s">
        <v>740</v>
      </c>
      <c r="AA677" s="2">
        <v>216</v>
      </c>
      <c r="AB677" s="2">
        <v>248</v>
      </c>
      <c r="AC677" s="2">
        <v>241</v>
      </c>
      <c r="AD677" s="2">
        <v>277</v>
      </c>
      <c r="AE677" s="2">
        <v>269</v>
      </c>
      <c r="AF677" s="2">
        <v>342</v>
      </c>
      <c r="AG677" s="2">
        <v>346</v>
      </c>
      <c r="AH677" s="2">
        <v>321</v>
      </c>
      <c r="AI677" s="2">
        <v>328</v>
      </c>
      <c r="AJ677" s="2">
        <v>409</v>
      </c>
      <c r="AK677" s="2">
        <v>482</v>
      </c>
      <c r="AL677" s="2">
        <v>520</v>
      </c>
      <c r="AM677" s="2">
        <v>364</v>
      </c>
      <c r="AN677" s="2">
        <v>395</v>
      </c>
      <c r="AO677" s="2">
        <v>485</v>
      </c>
      <c r="AP677" s="2">
        <v>609</v>
      </c>
      <c r="AQ677" s="2">
        <v>786</v>
      </c>
    </row>
    <row r="678" spans="1:43">
      <c r="A678" s="56" t="s">
        <v>1645</v>
      </c>
      <c r="B678" s="56" t="s">
        <v>197</v>
      </c>
      <c r="C678" s="56" t="s">
        <v>740</v>
      </c>
      <c r="D678" s="2">
        <v>42</v>
      </c>
      <c r="E678" s="2">
        <v>10</v>
      </c>
      <c r="F678" s="2">
        <v>3</v>
      </c>
      <c r="G678" s="2">
        <v>3</v>
      </c>
      <c r="H678" s="2">
        <v>10</v>
      </c>
      <c r="I678" s="2">
        <v>19</v>
      </c>
      <c r="J678" s="2">
        <v>20</v>
      </c>
      <c r="K678" s="2">
        <v>23</v>
      </c>
      <c r="L678" s="2">
        <v>18</v>
      </c>
      <c r="M678" s="2">
        <v>18</v>
      </c>
      <c r="N678" s="2">
        <v>30</v>
      </c>
      <c r="O678" s="2">
        <v>28</v>
      </c>
      <c r="P678" s="2">
        <v>19</v>
      </c>
      <c r="Q678" s="2">
        <v>15</v>
      </c>
      <c r="R678" s="2">
        <v>30</v>
      </c>
      <c r="S678" s="2">
        <v>30</v>
      </c>
      <c r="T678" s="2">
        <v>13</v>
      </c>
      <c r="X678" s="56" t="s">
        <v>1645</v>
      </c>
      <c r="Y678" s="56" t="s">
        <v>197</v>
      </c>
      <c r="Z678" s="56" t="s">
        <v>740</v>
      </c>
      <c r="AA678" s="2">
        <v>1052</v>
      </c>
      <c r="AB678" s="2">
        <v>741</v>
      </c>
      <c r="AC678" s="2">
        <v>705</v>
      </c>
      <c r="AD678" s="2">
        <v>577</v>
      </c>
      <c r="AE678" s="2">
        <v>583</v>
      </c>
      <c r="AF678" s="2">
        <v>713</v>
      </c>
      <c r="AG678" s="2">
        <v>860</v>
      </c>
      <c r="AH678" s="2">
        <v>928</v>
      </c>
      <c r="AI678" s="2">
        <v>1157</v>
      </c>
      <c r="AJ678" s="2">
        <v>1280</v>
      </c>
      <c r="AK678" s="2">
        <v>1453</v>
      </c>
      <c r="AL678" s="2">
        <v>1416</v>
      </c>
      <c r="AM678" s="2">
        <v>1183</v>
      </c>
      <c r="AN678" s="2">
        <v>1312</v>
      </c>
      <c r="AO678" s="2">
        <v>1381</v>
      </c>
      <c r="AP678" s="2">
        <v>1698</v>
      </c>
      <c r="AQ678" s="2">
        <v>1457</v>
      </c>
    </row>
    <row r="679" spans="1:43">
      <c r="A679" s="56" t="s">
        <v>1646</v>
      </c>
      <c r="B679" s="56" t="s">
        <v>659</v>
      </c>
      <c r="C679" s="56" t="s">
        <v>740</v>
      </c>
      <c r="D679" s="2">
        <v>3</v>
      </c>
      <c r="E679" s="2">
        <v>6</v>
      </c>
      <c r="F679" s="2">
        <v>6</v>
      </c>
      <c r="G679" s="2">
        <v>6</v>
      </c>
      <c r="H679" s="2">
        <v>7</v>
      </c>
      <c r="I679" s="2">
        <v>8</v>
      </c>
      <c r="J679" s="2">
        <v>10</v>
      </c>
      <c r="K679" s="2">
        <v>7</v>
      </c>
      <c r="L679" s="2">
        <v>13</v>
      </c>
      <c r="M679" s="2">
        <v>10</v>
      </c>
      <c r="N679" s="2">
        <v>12</v>
      </c>
      <c r="O679" s="2">
        <v>0</v>
      </c>
      <c r="P679" s="2">
        <v>3</v>
      </c>
      <c r="Q679" s="2">
        <v>0</v>
      </c>
      <c r="R679" s="2">
        <v>0</v>
      </c>
      <c r="S679" s="2">
        <v>0</v>
      </c>
      <c r="T679" s="2">
        <v>0</v>
      </c>
      <c r="X679" s="56" t="s">
        <v>1646</v>
      </c>
      <c r="Y679" s="56" t="s">
        <v>659</v>
      </c>
      <c r="Z679" s="56" t="s">
        <v>740</v>
      </c>
      <c r="AA679" s="2">
        <v>325</v>
      </c>
      <c r="AB679" s="2">
        <v>259</v>
      </c>
      <c r="AC679" s="2">
        <v>133</v>
      </c>
      <c r="AD679" s="2">
        <v>118</v>
      </c>
      <c r="AE679" s="2">
        <v>121</v>
      </c>
      <c r="AF679" s="2">
        <v>147</v>
      </c>
      <c r="AG679" s="2">
        <v>131</v>
      </c>
      <c r="AH679" s="2">
        <v>202</v>
      </c>
      <c r="AI679" s="2">
        <v>195</v>
      </c>
      <c r="AJ679" s="2">
        <v>198</v>
      </c>
      <c r="AK679" s="2">
        <v>157</v>
      </c>
      <c r="AL679" s="2">
        <v>31</v>
      </c>
      <c r="AM679" s="2">
        <v>31</v>
      </c>
      <c r="AN679" s="2">
        <v>34</v>
      </c>
      <c r="AO679" s="2">
        <v>27</v>
      </c>
      <c r="AP679" s="2">
        <v>18</v>
      </c>
      <c r="AQ679" s="2">
        <v>12</v>
      </c>
    </row>
    <row r="680" spans="1:43">
      <c r="A680" s="56" t="s">
        <v>1647</v>
      </c>
      <c r="B680" s="56" t="s">
        <v>109</v>
      </c>
      <c r="C680" s="56" t="s">
        <v>740</v>
      </c>
      <c r="D680" s="2">
        <v>117</v>
      </c>
      <c r="E680" s="2">
        <v>63</v>
      </c>
      <c r="F680" s="2">
        <v>60</v>
      </c>
      <c r="G680" s="2">
        <v>69</v>
      </c>
      <c r="H680" s="2">
        <v>98</v>
      </c>
      <c r="I680" s="2">
        <v>92</v>
      </c>
      <c r="J680" s="2">
        <v>99</v>
      </c>
      <c r="K680" s="2">
        <v>102</v>
      </c>
      <c r="L680" s="2">
        <v>87</v>
      </c>
      <c r="M680" s="2">
        <v>88</v>
      </c>
      <c r="N680" s="2">
        <v>94</v>
      </c>
      <c r="O680" s="2">
        <v>91</v>
      </c>
      <c r="P680" s="2">
        <v>78</v>
      </c>
      <c r="Q680" s="2">
        <v>72</v>
      </c>
      <c r="R680" s="2">
        <v>72</v>
      </c>
      <c r="S680" s="2">
        <v>79</v>
      </c>
      <c r="T680" s="2">
        <v>101</v>
      </c>
      <c r="X680" s="56" t="s">
        <v>1647</v>
      </c>
      <c r="Y680" s="56" t="s">
        <v>109</v>
      </c>
      <c r="Z680" s="56" t="s">
        <v>740</v>
      </c>
      <c r="AA680" s="2">
        <v>8274</v>
      </c>
      <c r="AB680" s="2">
        <v>8199</v>
      </c>
      <c r="AC680" s="2">
        <v>7968</v>
      </c>
      <c r="AD680" s="2">
        <v>8106</v>
      </c>
      <c r="AE680" s="2">
        <v>8499</v>
      </c>
      <c r="AF680" s="2">
        <v>8704</v>
      </c>
      <c r="AG680" s="2">
        <v>7918</v>
      </c>
      <c r="AH680" s="2">
        <v>7379</v>
      </c>
      <c r="AI680" s="2">
        <v>7185</v>
      </c>
      <c r="AJ680" s="2">
        <v>7227</v>
      </c>
      <c r="AK680" s="2">
        <v>7238</v>
      </c>
      <c r="AL680" s="2">
        <v>7375</v>
      </c>
      <c r="AM680" s="2">
        <v>6429</v>
      </c>
      <c r="AN680" s="2">
        <v>7024</v>
      </c>
      <c r="AO680" s="2">
        <v>7403</v>
      </c>
      <c r="AP680" s="2">
        <v>7233</v>
      </c>
      <c r="AQ680" s="2">
        <v>7125</v>
      </c>
    </row>
    <row r="681" spans="1:43">
      <c r="A681" s="56" t="s">
        <v>1648</v>
      </c>
      <c r="B681" s="56" t="s">
        <v>50</v>
      </c>
      <c r="C681" s="56" t="s">
        <v>740</v>
      </c>
      <c r="D681" s="2">
        <v>39</v>
      </c>
      <c r="E681" s="2">
        <v>37</v>
      </c>
      <c r="F681" s="2">
        <v>38</v>
      </c>
      <c r="G681" s="2">
        <v>43</v>
      </c>
      <c r="H681" s="2">
        <v>44</v>
      </c>
      <c r="I681" s="2">
        <v>40</v>
      </c>
      <c r="J681" s="2">
        <v>46</v>
      </c>
      <c r="K681" s="2">
        <v>54</v>
      </c>
      <c r="L681" s="2">
        <v>56</v>
      </c>
      <c r="M681" s="2">
        <v>65</v>
      </c>
      <c r="N681" s="2">
        <v>59</v>
      </c>
      <c r="O681" s="2">
        <v>59</v>
      </c>
      <c r="P681" s="2">
        <v>66</v>
      </c>
      <c r="Q681" s="2">
        <v>49</v>
      </c>
      <c r="R681" s="2">
        <v>46</v>
      </c>
      <c r="S681" s="2">
        <v>42</v>
      </c>
      <c r="T681" s="2">
        <v>41</v>
      </c>
      <c r="X681" s="56" t="s">
        <v>1648</v>
      </c>
      <c r="Y681" s="56" t="s">
        <v>50</v>
      </c>
      <c r="Z681" s="56" t="s">
        <v>740</v>
      </c>
      <c r="AA681" s="2">
        <v>2322</v>
      </c>
      <c r="AB681" s="2">
        <v>2552</v>
      </c>
      <c r="AC681" s="2">
        <v>2567</v>
      </c>
      <c r="AD681" s="2">
        <v>2603</v>
      </c>
      <c r="AE681" s="2">
        <v>2900</v>
      </c>
      <c r="AF681" s="2">
        <v>2662</v>
      </c>
      <c r="AG681" s="2">
        <v>3582</v>
      </c>
      <c r="AH681" s="2">
        <v>3932</v>
      </c>
      <c r="AI681" s="2">
        <v>4179</v>
      </c>
      <c r="AJ681" s="2">
        <v>4340</v>
      </c>
      <c r="AK681" s="2">
        <v>4149</v>
      </c>
      <c r="AL681" s="2">
        <v>4273</v>
      </c>
      <c r="AM681" s="2">
        <v>3841</v>
      </c>
      <c r="AN681" s="2">
        <v>3859</v>
      </c>
      <c r="AO681" s="2">
        <v>4084</v>
      </c>
      <c r="AP681" s="2">
        <v>4128</v>
      </c>
      <c r="AQ681" s="2">
        <v>4338</v>
      </c>
    </row>
    <row r="682" spans="1:43">
      <c r="A682" s="56" t="s">
        <v>1649</v>
      </c>
      <c r="B682" s="56" t="s">
        <v>538</v>
      </c>
      <c r="C682" s="56" t="s">
        <v>740</v>
      </c>
      <c r="D682" s="2">
        <v>0</v>
      </c>
      <c r="E682" s="2">
        <v>0</v>
      </c>
      <c r="F682" s="2">
        <v>0</v>
      </c>
      <c r="G682" s="2">
        <v>0</v>
      </c>
      <c r="H682" s="2">
        <v>0</v>
      </c>
      <c r="I682" s="2">
        <v>0</v>
      </c>
      <c r="J682" s="2">
        <v>0</v>
      </c>
      <c r="K682" s="2">
        <v>0</v>
      </c>
      <c r="L682" s="2">
        <v>0</v>
      </c>
      <c r="M682" s="2">
        <v>0</v>
      </c>
      <c r="N682" s="2">
        <v>0</v>
      </c>
      <c r="O682" s="2">
        <v>0</v>
      </c>
      <c r="P682" s="2">
        <v>0</v>
      </c>
      <c r="Q682" s="2">
        <v>3</v>
      </c>
      <c r="R682" s="2">
        <v>3</v>
      </c>
      <c r="S682" s="2">
        <v>3</v>
      </c>
      <c r="T682" s="2">
        <v>0</v>
      </c>
      <c r="X682" s="56" t="s">
        <v>1649</v>
      </c>
      <c r="Y682" s="56" t="s">
        <v>538</v>
      </c>
      <c r="Z682" s="56" t="s">
        <v>740</v>
      </c>
      <c r="AA682" s="2">
        <v>29</v>
      </c>
      <c r="AB682" s="2">
        <v>57</v>
      </c>
      <c r="AC682" s="2">
        <v>39</v>
      </c>
      <c r="AD682" s="2">
        <v>23</v>
      </c>
      <c r="AE682" s="2">
        <v>41</v>
      </c>
      <c r="AF682" s="2">
        <v>37</v>
      </c>
      <c r="AG682" s="2">
        <v>25</v>
      </c>
      <c r="AH682" s="2">
        <v>31</v>
      </c>
      <c r="AI682" s="2">
        <v>34</v>
      </c>
      <c r="AJ682" s="2">
        <v>31</v>
      </c>
      <c r="AK682" s="2">
        <v>31</v>
      </c>
      <c r="AL682" s="2">
        <v>30</v>
      </c>
      <c r="AM682" s="2">
        <v>36</v>
      </c>
      <c r="AN682" s="2">
        <v>33</v>
      </c>
      <c r="AO682" s="2">
        <v>36</v>
      </c>
      <c r="AP682" s="2">
        <v>35</v>
      </c>
      <c r="AQ682" s="2">
        <v>21</v>
      </c>
    </row>
    <row r="683" spans="1:43">
      <c r="A683" s="56" t="s">
        <v>1650</v>
      </c>
      <c r="B683" s="56" t="s">
        <v>324</v>
      </c>
      <c r="C683" s="56" t="s">
        <v>740</v>
      </c>
      <c r="D683" s="2">
        <v>61</v>
      </c>
      <c r="E683" s="2">
        <v>67</v>
      </c>
      <c r="F683" s="2">
        <v>81</v>
      </c>
      <c r="G683" s="2">
        <v>97</v>
      </c>
      <c r="H683" s="2">
        <v>108</v>
      </c>
      <c r="I683" s="2">
        <v>105</v>
      </c>
      <c r="J683" s="2">
        <v>131</v>
      </c>
      <c r="K683" s="2">
        <v>119</v>
      </c>
      <c r="L683" s="2">
        <v>95</v>
      </c>
      <c r="M683" s="2">
        <v>123</v>
      </c>
      <c r="N683" s="2">
        <v>132</v>
      </c>
      <c r="O683" s="2">
        <v>121</v>
      </c>
      <c r="P683" s="2">
        <v>118</v>
      </c>
      <c r="Q683" s="2">
        <v>112</v>
      </c>
      <c r="R683" s="2">
        <v>116</v>
      </c>
      <c r="S683" s="2">
        <v>114</v>
      </c>
      <c r="T683" s="2">
        <v>113</v>
      </c>
      <c r="X683" s="56" t="s">
        <v>1650</v>
      </c>
      <c r="Y683" s="56" t="s">
        <v>324</v>
      </c>
      <c r="Z683" s="56" t="s">
        <v>740</v>
      </c>
      <c r="AA683" s="2">
        <v>2692</v>
      </c>
      <c r="AB683" s="2">
        <v>2751</v>
      </c>
      <c r="AC683" s="2">
        <v>3166</v>
      </c>
      <c r="AD683" s="2">
        <v>3305</v>
      </c>
      <c r="AE683" s="2">
        <v>3388</v>
      </c>
      <c r="AF683" s="2">
        <v>3787</v>
      </c>
      <c r="AG683" s="2">
        <v>4171</v>
      </c>
      <c r="AH683" s="2">
        <v>4041</v>
      </c>
      <c r="AI683" s="2">
        <v>3935</v>
      </c>
      <c r="AJ683" s="2">
        <v>4135</v>
      </c>
      <c r="AK683" s="2">
        <v>4266</v>
      </c>
      <c r="AL683" s="2">
        <v>4448</v>
      </c>
      <c r="AM683" s="2">
        <v>4557</v>
      </c>
      <c r="AN683" s="2">
        <v>4771</v>
      </c>
      <c r="AO683" s="2">
        <v>4828</v>
      </c>
      <c r="AP683" s="2">
        <v>5008</v>
      </c>
      <c r="AQ683" s="2">
        <v>5186</v>
      </c>
    </row>
    <row r="684" spans="1:43">
      <c r="A684" s="56" t="s">
        <v>1651</v>
      </c>
      <c r="B684" s="56" t="s">
        <v>326</v>
      </c>
      <c r="C684" s="56" t="s">
        <v>740</v>
      </c>
      <c r="D684" s="2">
        <v>839</v>
      </c>
      <c r="E684" s="2">
        <v>797</v>
      </c>
      <c r="F684" s="2">
        <v>839</v>
      </c>
      <c r="G684" s="2">
        <v>824</v>
      </c>
      <c r="H684" s="2">
        <v>810</v>
      </c>
      <c r="I684" s="2">
        <v>780</v>
      </c>
      <c r="J684" s="2">
        <v>744</v>
      </c>
      <c r="K684" s="2">
        <v>696</v>
      </c>
      <c r="L684" s="2">
        <v>688</v>
      </c>
      <c r="M684" s="2">
        <v>735</v>
      </c>
      <c r="N684" s="2">
        <v>761</v>
      </c>
      <c r="O684" s="2">
        <v>759</v>
      </c>
      <c r="P684" s="2">
        <v>760</v>
      </c>
      <c r="Q684" s="2">
        <v>779</v>
      </c>
      <c r="R684" s="2">
        <v>740</v>
      </c>
      <c r="S684" s="2">
        <v>753</v>
      </c>
      <c r="T684" s="2">
        <v>758</v>
      </c>
      <c r="X684" s="56" t="s">
        <v>1651</v>
      </c>
      <c r="Y684" s="56" t="s">
        <v>326</v>
      </c>
      <c r="Z684" s="56" t="s">
        <v>740</v>
      </c>
      <c r="AA684" s="2">
        <v>16082</v>
      </c>
      <c r="AB684" s="2">
        <v>16932</v>
      </c>
      <c r="AC684" s="2">
        <v>17192</v>
      </c>
      <c r="AD684" s="2">
        <v>17166</v>
      </c>
      <c r="AE684" s="2">
        <v>17268</v>
      </c>
      <c r="AF684" s="2">
        <v>17234</v>
      </c>
      <c r="AG684" s="2">
        <v>17496</v>
      </c>
      <c r="AH684" s="2">
        <v>16778</v>
      </c>
      <c r="AI684" s="2">
        <v>17151</v>
      </c>
      <c r="AJ684" s="2">
        <v>17512</v>
      </c>
      <c r="AK684" s="2">
        <v>17816</v>
      </c>
      <c r="AL684" s="2">
        <v>17793</v>
      </c>
      <c r="AM684" s="2">
        <v>17986</v>
      </c>
      <c r="AN684" s="2">
        <v>18128</v>
      </c>
      <c r="AO684" s="2">
        <v>18064</v>
      </c>
      <c r="AP684" s="2">
        <v>18459</v>
      </c>
      <c r="AQ684" s="2">
        <v>18460</v>
      </c>
    </row>
    <row r="685" spans="1:43">
      <c r="A685" s="56" t="s">
        <v>1652</v>
      </c>
      <c r="B685" s="56" t="s">
        <v>71</v>
      </c>
      <c r="C685" s="56" t="s">
        <v>740</v>
      </c>
      <c r="D685" s="2">
        <v>535</v>
      </c>
      <c r="E685" s="2">
        <v>512</v>
      </c>
      <c r="F685" s="2">
        <v>495</v>
      </c>
      <c r="G685" s="2">
        <v>490</v>
      </c>
      <c r="H685" s="2">
        <v>483</v>
      </c>
      <c r="I685" s="2">
        <v>487</v>
      </c>
      <c r="J685" s="2">
        <v>470</v>
      </c>
      <c r="K685" s="2">
        <v>453</v>
      </c>
      <c r="L685" s="2">
        <v>469</v>
      </c>
      <c r="M685" s="2">
        <v>467</v>
      </c>
      <c r="N685" s="2">
        <v>514</v>
      </c>
      <c r="O685" s="2">
        <v>513</v>
      </c>
      <c r="P685" s="2">
        <v>451</v>
      </c>
      <c r="Q685" s="2">
        <v>481</v>
      </c>
      <c r="R685" s="2">
        <v>506</v>
      </c>
      <c r="S685" s="2">
        <v>501</v>
      </c>
      <c r="T685" s="2">
        <v>497</v>
      </c>
      <c r="X685" s="56" t="s">
        <v>1652</v>
      </c>
      <c r="Y685" s="56" t="s">
        <v>71</v>
      </c>
      <c r="Z685" s="56" t="s">
        <v>740</v>
      </c>
      <c r="AA685" s="2">
        <v>18369</v>
      </c>
      <c r="AB685" s="2">
        <v>18514</v>
      </c>
      <c r="AC685" s="2">
        <v>19176</v>
      </c>
      <c r="AD685" s="2">
        <v>20376</v>
      </c>
      <c r="AE685" s="2">
        <v>21108</v>
      </c>
      <c r="AF685" s="2">
        <v>21668</v>
      </c>
      <c r="AG685" s="2">
        <v>22349</v>
      </c>
      <c r="AH685" s="2">
        <v>21556</v>
      </c>
      <c r="AI685" s="2">
        <v>21891</v>
      </c>
      <c r="AJ685" s="2">
        <v>22318</v>
      </c>
      <c r="AK685" s="2">
        <v>23106</v>
      </c>
      <c r="AL685" s="2">
        <v>22888</v>
      </c>
      <c r="AM685" s="2">
        <v>22498</v>
      </c>
      <c r="AN685" s="2">
        <v>22934</v>
      </c>
      <c r="AO685" s="2">
        <v>23196</v>
      </c>
      <c r="AP685" s="2">
        <v>23688</v>
      </c>
      <c r="AQ685" s="2">
        <v>23409</v>
      </c>
    </row>
    <row r="686" spans="1:43">
      <c r="A686" s="56" t="s">
        <v>1653</v>
      </c>
      <c r="B686" s="56" t="s">
        <v>290</v>
      </c>
      <c r="C686" s="56" t="s">
        <v>740</v>
      </c>
      <c r="D686" s="2">
        <v>6</v>
      </c>
      <c r="E686" s="2">
        <v>9</v>
      </c>
      <c r="F686" s="2">
        <v>6</v>
      </c>
      <c r="G686" s="2">
        <v>9</v>
      </c>
      <c r="H686" s="2">
        <v>28</v>
      </c>
      <c r="I686" s="2">
        <v>40</v>
      </c>
      <c r="J686" s="2">
        <v>36</v>
      </c>
      <c r="K686" s="2">
        <v>8</v>
      </c>
      <c r="L686" s="2">
        <v>46</v>
      </c>
      <c r="M686" s="2">
        <v>33</v>
      </c>
      <c r="N686" s="2">
        <v>14</v>
      </c>
      <c r="O686" s="2">
        <v>21</v>
      </c>
      <c r="P686" s="2">
        <v>10</v>
      </c>
      <c r="Q686" s="2">
        <v>10</v>
      </c>
      <c r="R686" s="2">
        <v>8</v>
      </c>
      <c r="S686" s="2">
        <v>12</v>
      </c>
      <c r="T686" s="2">
        <v>15</v>
      </c>
      <c r="X686" s="56" t="s">
        <v>1653</v>
      </c>
      <c r="Y686" s="56" t="s">
        <v>290</v>
      </c>
      <c r="Z686" s="56" t="s">
        <v>740</v>
      </c>
      <c r="AA686" s="2">
        <v>1000</v>
      </c>
      <c r="AB686" s="2">
        <v>984</v>
      </c>
      <c r="AC686" s="2">
        <v>1005</v>
      </c>
      <c r="AD686" s="2">
        <v>1190</v>
      </c>
      <c r="AE686" s="2">
        <v>1178</v>
      </c>
      <c r="AF686" s="2">
        <v>1028</v>
      </c>
      <c r="AG686" s="2">
        <v>1056</v>
      </c>
      <c r="AH686" s="2">
        <v>839</v>
      </c>
      <c r="AI686" s="2">
        <v>932</v>
      </c>
      <c r="AJ686" s="2">
        <v>928</v>
      </c>
      <c r="AK686" s="2">
        <v>1057</v>
      </c>
      <c r="AL686" s="2">
        <v>1065</v>
      </c>
      <c r="AM686" s="2">
        <v>1080</v>
      </c>
      <c r="AN686" s="2">
        <v>1156</v>
      </c>
      <c r="AO686" s="2">
        <v>1068</v>
      </c>
      <c r="AP686" s="2">
        <v>1133</v>
      </c>
      <c r="AQ686" s="2">
        <v>1264</v>
      </c>
    </row>
    <row r="687" spans="1:43">
      <c r="A687" s="56" t="s">
        <v>1654</v>
      </c>
      <c r="B687" s="56" t="s">
        <v>179</v>
      </c>
      <c r="C687" s="56" t="s">
        <v>740</v>
      </c>
      <c r="D687" s="2">
        <v>3</v>
      </c>
      <c r="E687" s="2">
        <v>0</v>
      </c>
      <c r="F687" s="2">
        <v>0</v>
      </c>
      <c r="G687" s="2">
        <v>0</v>
      </c>
      <c r="H687" s="2">
        <v>0</v>
      </c>
      <c r="I687" s="2">
        <v>0</v>
      </c>
      <c r="J687" s="2">
        <v>3</v>
      </c>
      <c r="K687" s="2">
        <v>0</v>
      </c>
      <c r="L687" s="2">
        <v>0</v>
      </c>
      <c r="M687" s="2">
        <v>0</v>
      </c>
      <c r="N687" s="2">
        <v>0</v>
      </c>
      <c r="O687" s="2">
        <v>0</v>
      </c>
      <c r="P687" s="2">
        <v>0</v>
      </c>
      <c r="Q687" s="2">
        <v>0</v>
      </c>
      <c r="R687" s="2">
        <v>0</v>
      </c>
      <c r="S687" s="2">
        <v>0</v>
      </c>
      <c r="T687" s="2">
        <v>3</v>
      </c>
      <c r="X687" s="56" t="s">
        <v>1654</v>
      </c>
      <c r="Y687" s="56" t="s">
        <v>179</v>
      </c>
      <c r="Z687" s="56" t="s">
        <v>740</v>
      </c>
      <c r="AA687" s="2">
        <v>530</v>
      </c>
      <c r="AB687" s="2">
        <v>540</v>
      </c>
      <c r="AC687" s="2">
        <v>614</v>
      </c>
      <c r="AD687" s="2">
        <v>628</v>
      </c>
      <c r="AE687" s="2">
        <v>701</v>
      </c>
      <c r="AF687" s="2">
        <v>729</v>
      </c>
      <c r="AG687" s="2">
        <v>760</v>
      </c>
      <c r="AH687" s="2">
        <v>768</v>
      </c>
      <c r="AI687" s="2">
        <v>674</v>
      </c>
      <c r="AJ687" s="2">
        <v>685</v>
      </c>
      <c r="AK687" s="2">
        <v>716</v>
      </c>
      <c r="AL687" s="2">
        <v>773</v>
      </c>
      <c r="AM687" s="2">
        <v>820</v>
      </c>
      <c r="AN687" s="2">
        <v>863</v>
      </c>
      <c r="AO687" s="2">
        <v>903</v>
      </c>
      <c r="AP687" s="2">
        <v>885</v>
      </c>
      <c r="AQ687" s="2">
        <v>795</v>
      </c>
    </row>
    <row r="688" spans="1:43">
      <c r="A688" s="56" t="s">
        <v>1655</v>
      </c>
      <c r="B688" s="56" t="s">
        <v>378</v>
      </c>
      <c r="C688" s="56" t="s">
        <v>740</v>
      </c>
      <c r="D688" s="2">
        <v>19</v>
      </c>
      <c r="E688" s="2">
        <v>15</v>
      </c>
      <c r="F688" s="2">
        <v>17</v>
      </c>
      <c r="G688" s="2">
        <v>23</v>
      </c>
      <c r="H688" s="2">
        <v>16</v>
      </c>
      <c r="I688" s="2">
        <v>14</v>
      </c>
      <c r="J688" s="2">
        <v>18</v>
      </c>
      <c r="K688" s="2">
        <v>21</v>
      </c>
      <c r="L688" s="2">
        <v>22</v>
      </c>
      <c r="M688" s="2">
        <v>23</v>
      </c>
      <c r="N688" s="2">
        <v>28</v>
      </c>
      <c r="O688" s="2">
        <v>44</v>
      </c>
      <c r="P688" s="2">
        <v>59</v>
      </c>
      <c r="Q688" s="2">
        <v>62</v>
      </c>
      <c r="R688" s="2">
        <v>55</v>
      </c>
      <c r="S688" s="2">
        <v>56</v>
      </c>
      <c r="T688" s="2">
        <v>58</v>
      </c>
      <c r="X688" s="56" t="s">
        <v>1655</v>
      </c>
      <c r="Y688" s="56" t="s">
        <v>378</v>
      </c>
      <c r="Z688" s="56" t="s">
        <v>740</v>
      </c>
      <c r="AA688" s="2">
        <v>754</v>
      </c>
      <c r="AB688" s="2">
        <v>739</v>
      </c>
      <c r="AC688" s="2">
        <v>795</v>
      </c>
      <c r="AD688" s="2">
        <v>794</v>
      </c>
      <c r="AE688" s="2">
        <v>842</v>
      </c>
      <c r="AF688" s="2">
        <v>929</v>
      </c>
      <c r="AG688" s="2">
        <v>892</v>
      </c>
      <c r="AH688" s="2">
        <v>836</v>
      </c>
      <c r="AI688" s="2">
        <v>866</v>
      </c>
      <c r="AJ688" s="2">
        <v>949</v>
      </c>
      <c r="AK688" s="2">
        <v>997</v>
      </c>
      <c r="AL688" s="2">
        <v>1020</v>
      </c>
      <c r="AM688" s="2">
        <v>884</v>
      </c>
      <c r="AN688" s="2">
        <v>935</v>
      </c>
      <c r="AO688" s="2">
        <v>1030</v>
      </c>
      <c r="AP688" s="2">
        <v>1015</v>
      </c>
      <c r="AQ688" s="2">
        <v>1038</v>
      </c>
    </row>
    <row r="689" spans="1:43">
      <c r="A689" s="56" t="s">
        <v>1656</v>
      </c>
      <c r="B689" s="56" t="s">
        <v>92</v>
      </c>
      <c r="C689" s="56" t="s">
        <v>740</v>
      </c>
      <c r="D689" s="2">
        <v>45</v>
      </c>
      <c r="E689" s="2">
        <v>40</v>
      </c>
      <c r="F689" s="2">
        <v>44</v>
      </c>
      <c r="G689" s="2">
        <v>123</v>
      </c>
      <c r="H689" s="2">
        <v>133</v>
      </c>
      <c r="I689" s="2">
        <v>133</v>
      </c>
      <c r="J689" s="2">
        <v>134</v>
      </c>
      <c r="K689" s="2">
        <v>118</v>
      </c>
      <c r="L689" s="2">
        <v>128</v>
      </c>
      <c r="M689" s="2">
        <v>150</v>
      </c>
      <c r="N689" s="2">
        <v>150</v>
      </c>
      <c r="O689" s="2">
        <v>149</v>
      </c>
      <c r="P689" s="2">
        <v>158</v>
      </c>
      <c r="Q689" s="2">
        <v>174</v>
      </c>
      <c r="R689" s="2">
        <v>171</v>
      </c>
      <c r="S689" s="2">
        <v>192</v>
      </c>
      <c r="T689" s="2">
        <v>173</v>
      </c>
      <c r="X689" s="56" t="s">
        <v>1656</v>
      </c>
      <c r="Y689" s="56" t="s">
        <v>92</v>
      </c>
      <c r="Z689" s="56" t="s">
        <v>740</v>
      </c>
      <c r="AA689" s="2">
        <v>1118</v>
      </c>
      <c r="AB689" s="2">
        <v>1199</v>
      </c>
      <c r="AC689" s="2">
        <v>1242</v>
      </c>
      <c r="AD689" s="2">
        <v>3568</v>
      </c>
      <c r="AE689" s="2">
        <v>3504</v>
      </c>
      <c r="AF689" s="2">
        <v>3689</v>
      </c>
      <c r="AG689" s="2">
        <v>3743</v>
      </c>
      <c r="AH689" s="2">
        <v>3521</v>
      </c>
      <c r="AI689" s="2">
        <v>3679</v>
      </c>
      <c r="AJ689" s="2">
        <v>3941</v>
      </c>
      <c r="AK689" s="2">
        <v>4005</v>
      </c>
      <c r="AL689" s="2">
        <v>4134</v>
      </c>
      <c r="AM689" s="2">
        <v>4229</v>
      </c>
      <c r="AN689" s="2">
        <v>4566</v>
      </c>
      <c r="AO689" s="2">
        <v>4500</v>
      </c>
      <c r="AP689" s="2">
        <v>4530</v>
      </c>
      <c r="AQ689" s="2">
        <v>4455</v>
      </c>
    </row>
    <row r="690" spans="1:43">
      <c r="A690" s="56" t="s">
        <v>1657</v>
      </c>
      <c r="B690" s="56" t="s">
        <v>467</v>
      </c>
      <c r="C690" s="56" t="s">
        <v>740</v>
      </c>
      <c r="D690" s="2">
        <v>153</v>
      </c>
      <c r="E690" s="2">
        <v>139</v>
      </c>
      <c r="F690" s="2">
        <v>131</v>
      </c>
      <c r="G690" s="2">
        <v>148</v>
      </c>
      <c r="H690" s="2">
        <v>168</v>
      </c>
      <c r="I690" s="2">
        <v>88</v>
      </c>
      <c r="J690" s="2">
        <v>90</v>
      </c>
      <c r="K690" s="2">
        <v>92</v>
      </c>
      <c r="L690" s="2">
        <v>103</v>
      </c>
      <c r="M690" s="2">
        <v>23</v>
      </c>
      <c r="N690" s="2">
        <v>29</v>
      </c>
      <c r="O690" s="2">
        <v>26</v>
      </c>
      <c r="P690" s="2">
        <v>18</v>
      </c>
      <c r="Q690" s="2">
        <v>17</v>
      </c>
      <c r="R690" s="2">
        <v>13</v>
      </c>
      <c r="S690" s="2">
        <v>16</v>
      </c>
      <c r="T690" s="2">
        <v>16</v>
      </c>
      <c r="X690" s="56" t="s">
        <v>1657</v>
      </c>
      <c r="Y690" s="56" t="s">
        <v>467</v>
      </c>
      <c r="Z690" s="56" t="s">
        <v>740</v>
      </c>
      <c r="AA690" s="2">
        <v>944</v>
      </c>
      <c r="AB690" s="2">
        <v>934</v>
      </c>
      <c r="AC690" s="2">
        <v>990</v>
      </c>
      <c r="AD690" s="2">
        <v>1131</v>
      </c>
      <c r="AE690" s="2">
        <v>1163</v>
      </c>
      <c r="AF690" s="2">
        <v>1167</v>
      </c>
      <c r="AG690" s="2">
        <v>1279</v>
      </c>
      <c r="AH690" s="2">
        <v>1343</v>
      </c>
      <c r="AI690" s="2">
        <v>1725</v>
      </c>
      <c r="AJ690" s="2">
        <v>1653</v>
      </c>
      <c r="AK690" s="2">
        <v>1377</v>
      </c>
      <c r="AL690" s="2">
        <v>1248</v>
      </c>
      <c r="AM690" s="2">
        <v>1741</v>
      </c>
      <c r="AN690" s="2">
        <v>2097</v>
      </c>
      <c r="AO690" s="2">
        <v>1602</v>
      </c>
      <c r="AP690" s="2">
        <v>2088</v>
      </c>
      <c r="AQ690" s="2">
        <v>2237</v>
      </c>
    </row>
    <row r="691" spans="1:43">
      <c r="A691" s="56" t="s">
        <v>1658</v>
      </c>
      <c r="B691" s="56" t="s">
        <v>540</v>
      </c>
      <c r="C691" s="56" t="s">
        <v>740</v>
      </c>
      <c r="D691" s="2">
        <v>11</v>
      </c>
      <c r="E691" s="2">
        <v>11</v>
      </c>
      <c r="F691" s="2">
        <v>8</v>
      </c>
      <c r="G691" s="2">
        <v>5</v>
      </c>
      <c r="H691" s="2">
        <v>8</v>
      </c>
      <c r="I691" s="2">
        <v>5</v>
      </c>
      <c r="J691" s="2">
        <v>4</v>
      </c>
      <c r="K691" s="2">
        <v>6</v>
      </c>
      <c r="L691" s="2">
        <v>6</v>
      </c>
      <c r="M691" s="2">
        <v>3</v>
      </c>
      <c r="N691" s="2">
        <v>6</v>
      </c>
      <c r="O691" s="2">
        <v>6</v>
      </c>
      <c r="P691" s="2">
        <v>9</v>
      </c>
      <c r="Q691" s="2">
        <v>0</v>
      </c>
      <c r="R691" s="2">
        <v>0</v>
      </c>
      <c r="S691" s="2">
        <v>0</v>
      </c>
      <c r="T691" s="2">
        <v>0</v>
      </c>
      <c r="X691" s="56" t="s">
        <v>1658</v>
      </c>
      <c r="Y691" s="56" t="s">
        <v>540</v>
      </c>
      <c r="Z691" s="56" t="s">
        <v>740</v>
      </c>
      <c r="AA691" s="2">
        <v>256</v>
      </c>
      <c r="AB691" s="2">
        <v>274</v>
      </c>
      <c r="AC691" s="2">
        <v>243</v>
      </c>
      <c r="AD691" s="2">
        <v>232</v>
      </c>
      <c r="AE691" s="2">
        <v>229</v>
      </c>
      <c r="AF691" s="2">
        <v>204</v>
      </c>
      <c r="AG691" s="2">
        <v>136</v>
      </c>
      <c r="AH691" s="2">
        <v>135</v>
      </c>
      <c r="AI691" s="2">
        <v>125</v>
      </c>
      <c r="AJ691" s="2">
        <v>110</v>
      </c>
      <c r="AK691" s="2">
        <v>113</v>
      </c>
      <c r="AL691" s="2">
        <v>103</v>
      </c>
      <c r="AM691" s="2">
        <v>86</v>
      </c>
      <c r="AN691" s="2">
        <v>67</v>
      </c>
      <c r="AO691" s="2">
        <v>54</v>
      </c>
      <c r="AP691" s="2">
        <v>56</v>
      </c>
      <c r="AQ691" s="2">
        <v>55</v>
      </c>
    </row>
    <row r="692" spans="1:43">
      <c r="A692" s="56" t="s">
        <v>1659</v>
      </c>
      <c r="B692" s="56" t="s">
        <v>251</v>
      </c>
      <c r="C692" s="56" t="s">
        <v>740</v>
      </c>
      <c r="D692" s="2">
        <v>92</v>
      </c>
      <c r="E692" s="2">
        <v>74</v>
      </c>
      <c r="F692" s="2">
        <v>33</v>
      </c>
      <c r="G692" s="2">
        <v>4</v>
      </c>
      <c r="H692" s="2">
        <v>12</v>
      </c>
      <c r="I692" s="2">
        <v>0</v>
      </c>
      <c r="J692" s="2">
        <v>26</v>
      </c>
      <c r="K692" s="2">
        <v>0</v>
      </c>
      <c r="L692" s="2">
        <v>0</v>
      </c>
      <c r="M692" s="2">
        <v>0</v>
      </c>
      <c r="N692" s="2">
        <v>0</v>
      </c>
      <c r="O692" s="2">
        <v>0</v>
      </c>
      <c r="P692" s="2">
        <v>0</v>
      </c>
      <c r="Q692" s="2">
        <v>0</v>
      </c>
      <c r="R692" s="2">
        <v>0</v>
      </c>
      <c r="S692" s="2">
        <v>0</v>
      </c>
      <c r="T692" s="2">
        <v>0</v>
      </c>
      <c r="X692" s="56" t="s">
        <v>1659</v>
      </c>
      <c r="Y692" s="56" t="s">
        <v>251</v>
      </c>
      <c r="Z692" s="56" t="s">
        <v>740</v>
      </c>
      <c r="AA692" s="2">
        <v>2331</v>
      </c>
      <c r="AB692" s="2">
        <v>1911</v>
      </c>
      <c r="AC692" s="2">
        <v>1436</v>
      </c>
      <c r="AD692" s="2">
        <v>1355</v>
      </c>
      <c r="AE692" s="2">
        <v>1377</v>
      </c>
      <c r="AF692" s="2">
        <v>1484</v>
      </c>
      <c r="AG692" s="2">
        <v>1539</v>
      </c>
      <c r="AH692" s="2">
        <v>1256</v>
      </c>
      <c r="AI692" s="2">
        <v>1341</v>
      </c>
      <c r="AJ692" s="2">
        <v>1398</v>
      </c>
      <c r="AK692" s="2">
        <v>1465</v>
      </c>
      <c r="AL692" s="2">
        <v>1528</v>
      </c>
      <c r="AM692" s="2">
        <v>1457</v>
      </c>
      <c r="AN692" s="2">
        <v>1219</v>
      </c>
      <c r="AO692" s="2">
        <v>1346</v>
      </c>
      <c r="AP692" s="2">
        <v>1348</v>
      </c>
      <c r="AQ692" s="2">
        <v>1225</v>
      </c>
    </row>
    <row r="693" spans="1:43">
      <c r="A693" s="56" t="s">
        <v>1660</v>
      </c>
      <c r="B693" s="56" t="s">
        <v>199</v>
      </c>
      <c r="C693" s="56" t="s">
        <v>740</v>
      </c>
      <c r="D693" s="2">
        <v>543</v>
      </c>
      <c r="E693" s="2">
        <v>505</v>
      </c>
      <c r="F693" s="2">
        <v>445</v>
      </c>
      <c r="G693" s="2">
        <v>448</v>
      </c>
      <c r="H693" s="2">
        <v>470</v>
      </c>
      <c r="I693" s="2">
        <v>447</v>
      </c>
      <c r="J693" s="2">
        <v>321</v>
      </c>
      <c r="K693" s="2">
        <v>329</v>
      </c>
      <c r="L693" s="2">
        <v>388</v>
      </c>
      <c r="M693" s="2">
        <v>428</v>
      </c>
      <c r="N693" s="2">
        <v>312</v>
      </c>
      <c r="O693" s="2">
        <v>406</v>
      </c>
      <c r="P693" s="2">
        <v>467</v>
      </c>
      <c r="Q693" s="2">
        <v>575</v>
      </c>
      <c r="R693" s="2">
        <v>260</v>
      </c>
      <c r="S693" s="2">
        <v>252</v>
      </c>
      <c r="T693" s="2">
        <v>246</v>
      </c>
      <c r="X693" s="56" t="s">
        <v>1660</v>
      </c>
      <c r="Y693" s="56" t="s">
        <v>199</v>
      </c>
      <c r="Z693" s="56" t="s">
        <v>740</v>
      </c>
      <c r="AA693" s="2">
        <v>3594</v>
      </c>
      <c r="AB693" s="2">
        <v>3341</v>
      </c>
      <c r="AC693" s="2">
        <v>3412</v>
      </c>
      <c r="AD693" s="2">
        <v>3160</v>
      </c>
      <c r="AE693" s="2">
        <v>2951</v>
      </c>
      <c r="AF693" s="2">
        <v>2613</v>
      </c>
      <c r="AG693" s="2">
        <v>2542</v>
      </c>
      <c r="AH693" s="2">
        <v>2256</v>
      </c>
      <c r="AI693" s="2">
        <v>2459</v>
      </c>
      <c r="AJ693" s="2">
        <v>2518</v>
      </c>
      <c r="AK693" s="2">
        <v>2372</v>
      </c>
      <c r="AL693" s="2">
        <v>2288</v>
      </c>
      <c r="AM693" s="2">
        <v>2498</v>
      </c>
      <c r="AN693" s="2">
        <v>2460</v>
      </c>
      <c r="AO693" s="2">
        <v>2561</v>
      </c>
      <c r="AP693" s="2">
        <v>2606</v>
      </c>
      <c r="AQ693" s="2">
        <v>2100</v>
      </c>
    </row>
    <row r="694" spans="1:43">
      <c r="A694" s="56" t="s">
        <v>1661</v>
      </c>
      <c r="B694" s="56" t="s">
        <v>363</v>
      </c>
      <c r="C694" s="56" t="s">
        <v>740</v>
      </c>
      <c r="D694" s="2">
        <v>21</v>
      </c>
      <c r="E694" s="2">
        <v>24</v>
      </c>
      <c r="F694" s="2">
        <v>28</v>
      </c>
      <c r="G694" s="2">
        <v>26</v>
      </c>
      <c r="H694" s="2">
        <v>17</v>
      </c>
      <c r="I694" s="2">
        <v>18</v>
      </c>
      <c r="J694" s="2">
        <v>15</v>
      </c>
      <c r="K694" s="2">
        <v>15</v>
      </c>
      <c r="L694" s="2">
        <v>14</v>
      </c>
      <c r="M694" s="2">
        <v>14</v>
      </c>
      <c r="N694" s="2">
        <v>17</v>
      </c>
      <c r="O694" s="2">
        <v>14</v>
      </c>
      <c r="P694" s="2">
        <v>8</v>
      </c>
      <c r="Q694" s="2">
        <v>9</v>
      </c>
      <c r="R694" s="2">
        <v>12</v>
      </c>
      <c r="S694" s="2">
        <v>12</v>
      </c>
      <c r="T694" s="2">
        <v>12</v>
      </c>
      <c r="X694" s="56" t="s">
        <v>1661</v>
      </c>
      <c r="Y694" s="56" t="s">
        <v>363</v>
      </c>
      <c r="Z694" s="56" t="s">
        <v>740</v>
      </c>
      <c r="AA694" s="2">
        <v>799</v>
      </c>
      <c r="AB694" s="2">
        <v>779</v>
      </c>
      <c r="AC694" s="2">
        <v>895</v>
      </c>
      <c r="AD694" s="2">
        <v>921</v>
      </c>
      <c r="AE694" s="2">
        <v>849</v>
      </c>
      <c r="AF694" s="2">
        <v>859</v>
      </c>
      <c r="AG694" s="2">
        <v>882</v>
      </c>
      <c r="AH694" s="2">
        <v>1002</v>
      </c>
      <c r="AI694" s="2">
        <v>1059</v>
      </c>
      <c r="AJ694" s="2">
        <v>1149</v>
      </c>
      <c r="AK694" s="2">
        <v>989</v>
      </c>
      <c r="AL694" s="2">
        <v>1092</v>
      </c>
      <c r="AM694" s="2">
        <v>677</v>
      </c>
      <c r="AN694" s="2">
        <v>1086</v>
      </c>
      <c r="AO694" s="2">
        <v>1342</v>
      </c>
      <c r="AP694" s="2">
        <v>1304</v>
      </c>
      <c r="AQ694" s="2">
        <v>1324</v>
      </c>
    </row>
    <row r="695" spans="1:43">
      <c r="A695" s="56" t="s">
        <v>1662</v>
      </c>
      <c r="B695" s="56" t="s">
        <v>136</v>
      </c>
      <c r="C695" s="56" t="s">
        <v>740</v>
      </c>
      <c r="D695" s="2">
        <v>24</v>
      </c>
      <c r="E695" s="2">
        <v>25</v>
      </c>
      <c r="F695" s="2">
        <v>25</v>
      </c>
      <c r="G695" s="2">
        <v>26</v>
      </c>
      <c r="H695" s="2">
        <v>31</v>
      </c>
      <c r="I695" s="2">
        <v>29</v>
      </c>
      <c r="J695" s="2">
        <v>25</v>
      </c>
      <c r="K695" s="2">
        <v>29</v>
      </c>
      <c r="L695" s="2">
        <v>31</v>
      </c>
      <c r="M695" s="2">
        <v>30</v>
      </c>
      <c r="N695" s="2">
        <v>34</v>
      </c>
      <c r="O695" s="2">
        <v>29</v>
      </c>
      <c r="P695" s="2">
        <v>27</v>
      </c>
      <c r="Q695" s="2">
        <v>26</v>
      </c>
      <c r="R695" s="2">
        <v>13</v>
      </c>
      <c r="S695" s="2">
        <v>21</v>
      </c>
      <c r="T695" s="2">
        <v>21</v>
      </c>
      <c r="X695" s="56" t="s">
        <v>1662</v>
      </c>
      <c r="Y695" s="56" t="s">
        <v>136</v>
      </c>
      <c r="Z695" s="56" t="s">
        <v>740</v>
      </c>
      <c r="AA695" s="2">
        <v>2376</v>
      </c>
      <c r="AB695" s="2">
        <v>2603</v>
      </c>
      <c r="AC695" s="2">
        <v>2606</v>
      </c>
      <c r="AD695" s="2">
        <v>2631</v>
      </c>
      <c r="AE695" s="2">
        <v>2656</v>
      </c>
      <c r="AF695" s="2">
        <v>2648</v>
      </c>
      <c r="AG695" s="2">
        <v>2759</v>
      </c>
      <c r="AH695" s="2">
        <v>2668</v>
      </c>
      <c r="AI695" s="2">
        <v>2857</v>
      </c>
      <c r="AJ695" s="2">
        <v>3034</v>
      </c>
      <c r="AK695" s="2">
        <v>3062</v>
      </c>
      <c r="AL695" s="2">
        <v>3117</v>
      </c>
      <c r="AM695" s="2">
        <v>2952</v>
      </c>
      <c r="AN695" s="2">
        <v>2782</v>
      </c>
      <c r="AO695" s="2">
        <v>2704</v>
      </c>
      <c r="AP695" s="2">
        <v>2831</v>
      </c>
      <c r="AQ695" s="2">
        <v>2713</v>
      </c>
    </row>
    <row r="696" spans="1:43">
      <c r="A696" s="56" t="s">
        <v>1663</v>
      </c>
      <c r="B696" s="56" t="s">
        <v>517</v>
      </c>
      <c r="C696" s="56" t="s">
        <v>740</v>
      </c>
      <c r="D696" s="2">
        <v>3</v>
      </c>
      <c r="E696" s="2">
        <v>0</v>
      </c>
      <c r="F696" s="2">
        <v>0</v>
      </c>
      <c r="G696" s="2">
        <v>0</v>
      </c>
      <c r="H696" s="2">
        <v>0</v>
      </c>
      <c r="I696" s="2">
        <v>0</v>
      </c>
      <c r="J696" s="2">
        <v>0</v>
      </c>
      <c r="K696" s="2">
        <v>0</v>
      </c>
      <c r="L696" s="2">
        <v>3</v>
      </c>
      <c r="M696" s="2">
        <v>3</v>
      </c>
      <c r="N696" s="2">
        <v>0</v>
      </c>
      <c r="O696" s="2">
        <v>0</v>
      </c>
      <c r="P696" s="2">
        <v>0</v>
      </c>
      <c r="Q696" s="2">
        <v>0</v>
      </c>
      <c r="R696" s="2">
        <v>0</v>
      </c>
      <c r="S696" s="2">
        <v>0</v>
      </c>
      <c r="T696" s="2">
        <v>0</v>
      </c>
      <c r="X696" s="56" t="s">
        <v>1663</v>
      </c>
      <c r="Y696" s="56" t="s">
        <v>517</v>
      </c>
      <c r="Z696" s="56" t="s">
        <v>740</v>
      </c>
      <c r="AA696" s="2">
        <v>459</v>
      </c>
      <c r="AB696" s="2">
        <v>414</v>
      </c>
      <c r="AC696" s="2">
        <v>328</v>
      </c>
      <c r="AD696" s="2">
        <v>315</v>
      </c>
      <c r="AE696" s="2">
        <v>297</v>
      </c>
      <c r="AF696" s="2">
        <v>283</v>
      </c>
      <c r="AG696" s="2">
        <v>271</v>
      </c>
      <c r="AH696" s="2">
        <v>244</v>
      </c>
      <c r="AI696" s="2">
        <v>304</v>
      </c>
      <c r="AJ696" s="2">
        <v>332</v>
      </c>
      <c r="AK696" s="2">
        <v>321</v>
      </c>
      <c r="AL696" s="2">
        <v>317</v>
      </c>
      <c r="AM696" s="2">
        <v>271</v>
      </c>
      <c r="AN696" s="2">
        <v>309</v>
      </c>
      <c r="AO696" s="2">
        <v>320</v>
      </c>
      <c r="AP696" s="2">
        <v>332</v>
      </c>
      <c r="AQ696" s="2">
        <v>279</v>
      </c>
    </row>
    <row r="697" spans="1:43">
      <c r="A697" s="56" t="s">
        <v>1664</v>
      </c>
      <c r="B697" s="56" t="s">
        <v>271</v>
      </c>
      <c r="C697" s="56" t="s">
        <v>740</v>
      </c>
      <c r="D697" s="2">
        <v>67</v>
      </c>
      <c r="E697" s="2">
        <v>62</v>
      </c>
      <c r="F697" s="2">
        <v>54</v>
      </c>
      <c r="G697" s="2">
        <v>72</v>
      </c>
      <c r="H697" s="2">
        <v>66</v>
      </c>
      <c r="I697" s="2">
        <v>76</v>
      </c>
      <c r="J697" s="2">
        <v>80</v>
      </c>
      <c r="K697" s="2">
        <v>65</v>
      </c>
      <c r="L697" s="2">
        <v>70</v>
      </c>
      <c r="M697" s="2">
        <v>66</v>
      </c>
      <c r="N697" s="2">
        <v>62</v>
      </c>
      <c r="O697" s="2">
        <v>51</v>
      </c>
      <c r="P697" s="2">
        <v>49</v>
      </c>
      <c r="Q697" s="2">
        <v>48</v>
      </c>
      <c r="R697" s="2">
        <v>48</v>
      </c>
      <c r="S697" s="2">
        <v>58</v>
      </c>
      <c r="T697" s="2">
        <v>42</v>
      </c>
      <c r="X697" s="56" t="s">
        <v>1664</v>
      </c>
      <c r="Y697" s="56" t="s">
        <v>271</v>
      </c>
      <c r="Z697" s="56" t="s">
        <v>740</v>
      </c>
      <c r="AA697" s="2">
        <v>6966</v>
      </c>
      <c r="AB697" s="2">
        <v>6915</v>
      </c>
      <c r="AC697" s="2">
        <v>6410</v>
      </c>
      <c r="AD697" s="2">
        <v>6209</v>
      </c>
      <c r="AE697" s="2">
        <v>6552</v>
      </c>
      <c r="AF697" s="2">
        <v>6607</v>
      </c>
      <c r="AG697" s="2">
        <v>5757</v>
      </c>
      <c r="AH697" s="2">
        <v>5142</v>
      </c>
      <c r="AI697" s="2">
        <v>4681</v>
      </c>
      <c r="AJ697" s="2">
        <v>4778</v>
      </c>
      <c r="AK697" s="2">
        <v>4676</v>
      </c>
      <c r="AL697" s="2">
        <v>4581</v>
      </c>
      <c r="AM697" s="2">
        <v>4326</v>
      </c>
      <c r="AN697" s="2">
        <v>4226</v>
      </c>
      <c r="AO697" s="2">
        <v>3923</v>
      </c>
      <c r="AP697" s="2">
        <v>3889</v>
      </c>
      <c r="AQ697" s="2">
        <v>3673</v>
      </c>
    </row>
    <row r="698" spans="1:43">
      <c r="A698" s="56" t="s">
        <v>1665</v>
      </c>
      <c r="B698" s="56" t="s">
        <v>616</v>
      </c>
      <c r="C698" s="56" t="s">
        <v>741</v>
      </c>
      <c r="D698" s="2">
        <v>1364</v>
      </c>
      <c r="E698" s="2">
        <v>1372</v>
      </c>
      <c r="F698" s="2">
        <v>1389</v>
      </c>
      <c r="G698" s="2">
        <v>1452</v>
      </c>
      <c r="H698" s="2">
        <v>1408</v>
      </c>
      <c r="I698" s="2">
        <v>1411</v>
      </c>
      <c r="J698" s="2">
        <v>1347</v>
      </c>
      <c r="K698" s="2">
        <v>1332</v>
      </c>
      <c r="L698" s="2">
        <v>1343</v>
      </c>
      <c r="M698" s="2">
        <v>1188</v>
      </c>
      <c r="N698" s="2">
        <v>1209</v>
      </c>
      <c r="O698" s="2">
        <v>1101</v>
      </c>
      <c r="P698" s="2">
        <v>1212</v>
      </c>
      <c r="Q698" s="2">
        <v>1202</v>
      </c>
      <c r="R698" s="2">
        <v>1208</v>
      </c>
      <c r="S698" s="2">
        <v>1184</v>
      </c>
      <c r="T698" s="2">
        <v>1220</v>
      </c>
      <c r="X698" s="56" t="s">
        <v>1665</v>
      </c>
      <c r="Y698" s="56" t="s">
        <v>616</v>
      </c>
      <c r="Z698" s="56" t="s">
        <v>741</v>
      </c>
      <c r="AA698" s="2">
        <v>41672</v>
      </c>
      <c r="AB698" s="2">
        <v>42634</v>
      </c>
      <c r="AC698" s="2">
        <v>43999</v>
      </c>
      <c r="AD698" s="2">
        <v>44389</v>
      </c>
      <c r="AE698" s="2">
        <v>44021</v>
      </c>
      <c r="AF698" s="2">
        <v>44429</v>
      </c>
      <c r="AG698" s="2">
        <v>44264</v>
      </c>
      <c r="AH698" s="2">
        <v>42302</v>
      </c>
      <c r="AI698" s="2">
        <v>43656</v>
      </c>
      <c r="AJ698" s="2">
        <v>44956</v>
      </c>
      <c r="AK698" s="2">
        <v>44726</v>
      </c>
      <c r="AL698" s="2">
        <v>45063</v>
      </c>
      <c r="AM698" s="2">
        <v>45891</v>
      </c>
      <c r="AN698" s="2">
        <v>45823</v>
      </c>
      <c r="AO698" s="2">
        <v>45702</v>
      </c>
      <c r="AP698" s="2">
        <v>45968</v>
      </c>
      <c r="AQ698" s="2">
        <v>45081</v>
      </c>
    </row>
    <row r="699" spans="1:43">
      <c r="A699" s="56" t="s">
        <v>1666</v>
      </c>
      <c r="B699" s="56" t="s">
        <v>45</v>
      </c>
      <c r="C699" s="56" t="s">
        <v>741</v>
      </c>
      <c r="D699" s="2">
        <v>485</v>
      </c>
      <c r="E699" s="2">
        <v>457</v>
      </c>
      <c r="F699" s="2">
        <v>458</v>
      </c>
      <c r="G699" s="2">
        <v>411</v>
      </c>
      <c r="H699" s="2">
        <v>392</v>
      </c>
      <c r="I699" s="2">
        <v>465</v>
      </c>
      <c r="J699" s="2">
        <v>513</v>
      </c>
      <c r="K699" s="2">
        <v>573</v>
      </c>
      <c r="L699" s="2">
        <v>604</v>
      </c>
      <c r="M699" s="2">
        <v>652</v>
      </c>
      <c r="N699" s="2">
        <v>565</v>
      </c>
      <c r="O699" s="2">
        <v>616</v>
      </c>
      <c r="P699" s="2">
        <v>646</v>
      </c>
      <c r="Q699" s="2">
        <v>579</v>
      </c>
      <c r="R699" s="2">
        <v>578</v>
      </c>
      <c r="S699" s="2">
        <v>622</v>
      </c>
      <c r="T699" s="2">
        <v>587</v>
      </c>
      <c r="X699" s="56" t="s">
        <v>1666</v>
      </c>
      <c r="Y699" s="56" t="s">
        <v>45</v>
      </c>
      <c r="Z699" s="56" t="s">
        <v>741</v>
      </c>
      <c r="AA699" s="2">
        <v>16387</v>
      </c>
      <c r="AB699" s="2">
        <v>17432</v>
      </c>
      <c r="AC699" s="2">
        <v>17890</v>
      </c>
      <c r="AD699" s="2">
        <v>18280</v>
      </c>
      <c r="AE699" s="2">
        <v>18837</v>
      </c>
      <c r="AF699" s="2">
        <v>19598</v>
      </c>
      <c r="AG699" s="2">
        <v>20340</v>
      </c>
      <c r="AH699" s="2">
        <v>20972</v>
      </c>
      <c r="AI699" s="2">
        <v>22173</v>
      </c>
      <c r="AJ699" s="2">
        <v>22209</v>
      </c>
      <c r="AK699" s="2">
        <v>22942</v>
      </c>
      <c r="AL699" s="2">
        <v>22630</v>
      </c>
      <c r="AM699" s="2">
        <v>23348</v>
      </c>
      <c r="AN699" s="2">
        <v>23494</v>
      </c>
      <c r="AO699" s="2">
        <v>23329</v>
      </c>
      <c r="AP699" s="2">
        <v>23920</v>
      </c>
      <c r="AQ699" s="2">
        <v>24959</v>
      </c>
    </row>
    <row r="700" spans="1:43">
      <c r="A700" s="56" t="s">
        <v>1667</v>
      </c>
      <c r="B700" s="56" t="s">
        <v>123</v>
      </c>
      <c r="C700" s="56" t="s">
        <v>741</v>
      </c>
      <c r="D700" s="2">
        <v>545</v>
      </c>
      <c r="E700" s="2">
        <v>569</v>
      </c>
      <c r="F700" s="2">
        <v>576</v>
      </c>
      <c r="G700" s="2">
        <v>586</v>
      </c>
      <c r="H700" s="2">
        <v>617</v>
      </c>
      <c r="I700" s="2">
        <v>635</v>
      </c>
      <c r="J700" s="2">
        <v>649</v>
      </c>
      <c r="K700" s="2">
        <v>661</v>
      </c>
      <c r="L700" s="2">
        <v>703</v>
      </c>
      <c r="M700" s="2">
        <v>725</v>
      </c>
      <c r="N700" s="2">
        <v>689</v>
      </c>
      <c r="O700" s="2">
        <v>688</v>
      </c>
      <c r="P700" s="2">
        <v>684</v>
      </c>
      <c r="Q700" s="2">
        <v>749</v>
      </c>
      <c r="R700" s="2">
        <v>796</v>
      </c>
      <c r="S700" s="2">
        <v>805</v>
      </c>
      <c r="T700" s="2">
        <v>791</v>
      </c>
      <c r="X700" s="56" t="s">
        <v>1667</v>
      </c>
      <c r="Y700" s="56" t="s">
        <v>123</v>
      </c>
      <c r="Z700" s="56" t="s">
        <v>741</v>
      </c>
      <c r="AA700" s="2">
        <v>18645</v>
      </c>
      <c r="AB700" s="2">
        <v>18892</v>
      </c>
      <c r="AC700" s="2">
        <v>19371</v>
      </c>
      <c r="AD700" s="2">
        <v>20165</v>
      </c>
      <c r="AE700" s="2">
        <v>20724</v>
      </c>
      <c r="AF700" s="2">
        <v>21693</v>
      </c>
      <c r="AG700" s="2">
        <v>21572</v>
      </c>
      <c r="AH700" s="2">
        <v>21598</v>
      </c>
      <c r="AI700" s="2">
        <v>21753</v>
      </c>
      <c r="AJ700" s="2">
        <v>22787</v>
      </c>
      <c r="AK700" s="2">
        <v>22928</v>
      </c>
      <c r="AL700" s="2">
        <v>22806</v>
      </c>
      <c r="AM700" s="2">
        <v>22596</v>
      </c>
      <c r="AN700" s="2">
        <v>22896</v>
      </c>
      <c r="AO700" s="2">
        <v>23198</v>
      </c>
      <c r="AP700" s="2">
        <v>23520</v>
      </c>
      <c r="AQ700" s="2">
        <v>24496</v>
      </c>
    </row>
    <row r="701" spans="1:43">
      <c r="A701" s="56" t="s">
        <v>1668</v>
      </c>
      <c r="B701" s="56" t="s">
        <v>961</v>
      </c>
      <c r="C701" s="56" t="s">
        <v>741</v>
      </c>
      <c r="D701" s="2">
        <v>6</v>
      </c>
      <c r="E701" s="2">
        <v>3</v>
      </c>
      <c r="F701" s="2">
        <v>0</v>
      </c>
      <c r="G701" s="2">
        <v>3</v>
      </c>
      <c r="H701" s="2">
        <v>0</v>
      </c>
      <c r="I701" s="2">
        <v>0</v>
      </c>
      <c r="J701" s="2">
        <v>3</v>
      </c>
      <c r="K701" s="2">
        <v>6</v>
      </c>
      <c r="L701" s="2">
        <v>6</v>
      </c>
      <c r="M701" s="2">
        <v>6</v>
      </c>
      <c r="N701" s="2">
        <v>6</v>
      </c>
      <c r="O701" s="2">
        <v>0</v>
      </c>
      <c r="P701" s="2">
        <v>6</v>
      </c>
      <c r="Q701" s="2">
        <v>0</v>
      </c>
      <c r="R701" s="2">
        <v>0</v>
      </c>
      <c r="S701" s="2">
        <v>3</v>
      </c>
      <c r="T701" s="2">
        <v>0</v>
      </c>
      <c r="X701" s="56" t="s">
        <v>1668</v>
      </c>
      <c r="Y701" s="56" t="s">
        <v>961</v>
      </c>
      <c r="Z701" s="56" t="s">
        <v>741</v>
      </c>
      <c r="AA701" s="2">
        <v>1800</v>
      </c>
      <c r="AB701" s="2">
        <v>1862</v>
      </c>
      <c r="AC701" s="2">
        <v>1896</v>
      </c>
      <c r="AD701" s="2">
        <v>1876</v>
      </c>
      <c r="AE701" s="2">
        <v>1823</v>
      </c>
      <c r="AF701" s="2">
        <v>1794</v>
      </c>
      <c r="AG701" s="2">
        <v>1841</v>
      </c>
      <c r="AH701" s="2">
        <v>1809</v>
      </c>
      <c r="AI701" s="2">
        <v>1788</v>
      </c>
      <c r="AJ701" s="2">
        <v>1800</v>
      </c>
      <c r="AK701" s="2">
        <v>1781</v>
      </c>
      <c r="AL701" s="2">
        <v>1790</v>
      </c>
      <c r="AM701" s="2">
        <v>1760</v>
      </c>
      <c r="AN701" s="2">
        <v>1771</v>
      </c>
      <c r="AO701" s="2">
        <v>1801</v>
      </c>
      <c r="AP701" s="2">
        <v>1752</v>
      </c>
      <c r="AQ701" s="2">
        <v>1797</v>
      </c>
    </row>
    <row r="702" spans="1:43">
      <c r="A702" s="56" t="s">
        <v>1669</v>
      </c>
      <c r="B702" s="56" t="s">
        <v>662</v>
      </c>
      <c r="C702" s="56" t="s">
        <v>741</v>
      </c>
      <c r="D702" s="2">
        <v>277</v>
      </c>
      <c r="E702" s="2">
        <v>304</v>
      </c>
      <c r="F702" s="2">
        <v>282</v>
      </c>
      <c r="G702" s="2">
        <v>344</v>
      </c>
      <c r="H702" s="2">
        <v>415</v>
      </c>
      <c r="I702" s="2">
        <v>427</v>
      </c>
      <c r="J702" s="2">
        <v>412</v>
      </c>
      <c r="K702" s="2">
        <v>388</v>
      </c>
      <c r="L702" s="2">
        <v>426</v>
      </c>
      <c r="M702" s="2">
        <v>388</v>
      </c>
      <c r="N702" s="2">
        <v>381</v>
      </c>
      <c r="O702" s="2">
        <v>396</v>
      </c>
      <c r="P702" s="2">
        <v>378</v>
      </c>
      <c r="Q702" s="2">
        <v>432</v>
      </c>
      <c r="R702" s="2">
        <v>384</v>
      </c>
      <c r="S702" s="2">
        <v>453</v>
      </c>
      <c r="T702" s="2">
        <v>450</v>
      </c>
      <c r="X702" s="56" t="s">
        <v>1669</v>
      </c>
      <c r="Y702" s="56" t="s">
        <v>662</v>
      </c>
      <c r="Z702" s="56" t="s">
        <v>741</v>
      </c>
      <c r="AA702" s="2">
        <v>23764</v>
      </c>
      <c r="AB702" s="2">
        <v>27405</v>
      </c>
      <c r="AC702" s="2">
        <v>26633</v>
      </c>
      <c r="AD702" s="2">
        <v>28012</v>
      </c>
      <c r="AE702" s="2">
        <v>31424</v>
      </c>
      <c r="AF702" s="2">
        <v>31265</v>
      </c>
      <c r="AG702" s="2">
        <v>31976</v>
      </c>
      <c r="AH702" s="2">
        <v>30888</v>
      </c>
      <c r="AI702" s="2">
        <v>30756</v>
      </c>
      <c r="AJ702" s="2">
        <v>30955</v>
      </c>
      <c r="AK702" s="2">
        <v>30774</v>
      </c>
      <c r="AL702" s="2">
        <v>31482</v>
      </c>
      <c r="AM702" s="2">
        <v>32558</v>
      </c>
      <c r="AN702" s="2">
        <v>33555</v>
      </c>
      <c r="AO702" s="2">
        <v>33838</v>
      </c>
      <c r="AP702" s="2">
        <v>34764</v>
      </c>
      <c r="AQ702" s="2">
        <v>36469</v>
      </c>
    </row>
    <row r="703" spans="1:43">
      <c r="A703" s="56" t="s">
        <v>1670</v>
      </c>
      <c r="B703" s="56" t="s">
        <v>605</v>
      </c>
      <c r="C703" s="56" t="s">
        <v>741</v>
      </c>
      <c r="D703" s="2">
        <v>277</v>
      </c>
      <c r="E703" s="2">
        <v>270</v>
      </c>
      <c r="F703" s="2">
        <v>270</v>
      </c>
      <c r="G703" s="2">
        <v>275</v>
      </c>
      <c r="H703" s="2">
        <v>265</v>
      </c>
      <c r="I703" s="2">
        <v>271</v>
      </c>
      <c r="J703" s="2">
        <v>297</v>
      </c>
      <c r="K703" s="2">
        <v>288</v>
      </c>
      <c r="L703" s="2">
        <v>279</v>
      </c>
      <c r="M703" s="2">
        <v>273</v>
      </c>
      <c r="N703" s="2">
        <v>265</v>
      </c>
      <c r="O703" s="2">
        <v>269</v>
      </c>
      <c r="P703" s="2">
        <v>283</v>
      </c>
      <c r="Q703" s="2">
        <v>270</v>
      </c>
      <c r="R703" s="2">
        <v>259</v>
      </c>
      <c r="S703" s="2">
        <v>245</v>
      </c>
      <c r="T703" s="2">
        <v>255</v>
      </c>
      <c r="X703" s="56" t="s">
        <v>1670</v>
      </c>
      <c r="Y703" s="56" t="s">
        <v>605</v>
      </c>
      <c r="Z703" s="56" t="s">
        <v>741</v>
      </c>
      <c r="AA703" s="2">
        <v>6419</v>
      </c>
      <c r="AB703" s="2">
        <v>6622</v>
      </c>
      <c r="AC703" s="2">
        <v>6835</v>
      </c>
      <c r="AD703" s="2">
        <v>7081</v>
      </c>
      <c r="AE703" s="2">
        <v>7128</v>
      </c>
      <c r="AF703" s="2">
        <v>7158</v>
      </c>
      <c r="AG703" s="2">
        <v>7756</v>
      </c>
      <c r="AH703" s="2">
        <v>7308</v>
      </c>
      <c r="AI703" s="2">
        <v>7253</v>
      </c>
      <c r="AJ703" s="2">
        <v>7258</v>
      </c>
      <c r="AK703" s="2">
        <v>7183</v>
      </c>
      <c r="AL703" s="2">
        <v>7120</v>
      </c>
      <c r="AM703" s="2">
        <v>7142</v>
      </c>
      <c r="AN703" s="2">
        <v>7270</v>
      </c>
      <c r="AO703" s="2">
        <v>7268</v>
      </c>
      <c r="AP703" s="2">
        <v>7100</v>
      </c>
      <c r="AQ703" s="2">
        <v>7188</v>
      </c>
    </row>
    <row r="704" spans="1:43">
      <c r="A704" s="56" t="s">
        <v>1671</v>
      </c>
      <c r="B704" s="56" t="s">
        <v>612</v>
      </c>
      <c r="C704" s="56" t="s">
        <v>741</v>
      </c>
      <c r="D704" s="2">
        <v>468</v>
      </c>
      <c r="E704" s="2">
        <v>465</v>
      </c>
      <c r="F704" s="2">
        <v>449</v>
      </c>
      <c r="G704" s="2">
        <v>461</v>
      </c>
      <c r="H704" s="2">
        <v>453</v>
      </c>
      <c r="I704" s="2">
        <v>458</v>
      </c>
      <c r="J704" s="2">
        <v>471</v>
      </c>
      <c r="K704" s="2">
        <v>479</v>
      </c>
      <c r="L704" s="2">
        <v>484</v>
      </c>
      <c r="M704" s="2">
        <v>431</v>
      </c>
      <c r="N704" s="2">
        <v>368</v>
      </c>
      <c r="O704" s="2">
        <v>381</v>
      </c>
      <c r="P704" s="2">
        <v>375</v>
      </c>
      <c r="Q704" s="2">
        <v>379</v>
      </c>
      <c r="R704" s="2">
        <v>423</v>
      </c>
      <c r="S704" s="2">
        <v>397</v>
      </c>
      <c r="T704" s="2">
        <v>399</v>
      </c>
      <c r="X704" s="56" t="s">
        <v>1671</v>
      </c>
      <c r="Y704" s="56" t="s">
        <v>612</v>
      </c>
      <c r="Z704" s="56" t="s">
        <v>741</v>
      </c>
      <c r="AA704" s="2">
        <v>15431</v>
      </c>
      <c r="AB704" s="2">
        <v>16007</v>
      </c>
      <c r="AC704" s="2">
        <v>16311</v>
      </c>
      <c r="AD704" s="2">
        <v>16486</v>
      </c>
      <c r="AE704" s="2">
        <v>16767</v>
      </c>
      <c r="AF704" s="2">
        <v>17186</v>
      </c>
      <c r="AG704" s="2">
        <v>17905</v>
      </c>
      <c r="AH704" s="2">
        <v>18592</v>
      </c>
      <c r="AI704" s="2">
        <v>18666</v>
      </c>
      <c r="AJ704" s="2">
        <v>17847</v>
      </c>
      <c r="AK704" s="2">
        <v>18281</v>
      </c>
      <c r="AL704" s="2">
        <v>18475</v>
      </c>
      <c r="AM704" s="2">
        <v>18891</v>
      </c>
      <c r="AN704" s="2">
        <v>19687</v>
      </c>
      <c r="AO704" s="2">
        <v>20374</v>
      </c>
      <c r="AP704" s="2">
        <v>20021</v>
      </c>
      <c r="AQ704" s="2">
        <v>20197</v>
      </c>
    </row>
    <row r="705" spans="1:43">
      <c r="A705" s="56" t="s">
        <v>1672</v>
      </c>
      <c r="B705" s="56" t="s">
        <v>407</v>
      </c>
      <c r="C705" s="56" t="s">
        <v>741</v>
      </c>
      <c r="D705" s="2">
        <v>164</v>
      </c>
      <c r="E705" s="2">
        <v>172</v>
      </c>
      <c r="F705" s="2">
        <v>170</v>
      </c>
      <c r="G705" s="2">
        <v>166</v>
      </c>
      <c r="H705" s="2">
        <v>165</v>
      </c>
      <c r="I705" s="2">
        <v>172</v>
      </c>
      <c r="J705" s="2">
        <v>173</v>
      </c>
      <c r="K705" s="2">
        <v>185</v>
      </c>
      <c r="L705" s="2">
        <v>182</v>
      </c>
      <c r="M705" s="2">
        <v>185</v>
      </c>
      <c r="N705" s="2">
        <v>178</v>
      </c>
      <c r="O705" s="2">
        <v>187</v>
      </c>
      <c r="P705" s="2">
        <v>172</v>
      </c>
      <c r="Q705" s="2">
        <v>177</v>
      </c>
      <c r="R705" s="2">
        <v>181</v>
      </c>
      <c r="S705" s="2">
        <v>179</v>
      </c>
      <c r="T705" s="2">
        <v>200</v>
      </c>
      <c r="X705" s="56" t="s">
        <v>1672</v>
      </c>
      <c r="Y705" s="56" t="s">
        <v>407</v>
      </c>
      <c r="Z705" s="56" t="s">
        <v>741</v>
      </c>
      <c r="AA705" s="2">
        <v>3957</v>
      </c>
      <c r="AB705" s="2">
        <v>4052</v>
      </c>
      <c r="AC705" s="2">
        <v>4116</v>
      </c>
      <c r="AD705" s="2">
        <v>4243</v>
      </c>
      <c r="AE705" s="2">
        <v>4198</v>
      </c>
      <c r="AF705" s="2">
        <v>4346</v>
      </c>
      <c r="AG705" s="2">
        <v>4387</v>
      </c>
      <c r="AH705" s="2">
        <v>4472</v>
      </c>
      <c r="AI705" s="2">
        <v>4510</v>
      </c>
      <c r="AJ705" s="2">
        <v>4593</v>
      </c>
      <c r="AK705" s="2">
        <v>4668</v>
      </c>
      <c r="AL705" s="2">
        <v>4453</v>
      </c>
      <c r="AM705" s="2">
        <v>4492</v>
      </c>
      <c r="AN705" s="2">
        <v>4513</v>
      </c>
      <c r="AO705" s="2">
        <v>4570</v>
      </c>
      <c r="AP705" s="2">
        <v>4620</v>
      </c>
      <c r="AQ705" s="2">
        <v>4723</v>
      </c>
    </row>
    <row r="706" spans="1:43">
      <c r="A706" s="56" t="s">
        <v>1673</v>
      </c>
      <c r="B706" s="56" t="s">
        <v>678</v>
      </c>
      <c r="C706" s="56" t="s">
        <v>741</v>
      </c>
      <c r="D706" s="2">
        <v>449</v>
      </c>
      <c r="E706" s="2">
        <v>491</v>
      </c>
      <c r="F706" s="2">
        <v>475</v>
      </c>
      <c r="G706" s="2">
        <v>458</v>
      </c>
      <c r="H706" s="2">
        <v>449</v>
      </c>
      <c r="I706" s="2">
        <v>470</v>
      </c>
      <c r="J706" s="2">
        <v>440</v>
      </c>
      <c r="K706" s="2">
        <v>492</v>
      </c>
      <c r="L706" s="2">
        <v>499</v>
      </c>
      <c r="M706" s="2">
        <v>509</v>
      </c>
      <c r="N706" s="2">
        <v>487</v>
      </c>
      <c r="O706" s="2">
        <v>489</v>
      </c>
      <c r="P706" s="2">
        <v>511</v>
      </c>
      <c r="Q706" s="2">
        <v>540</v>
      </c>
      <c r="R706" s="2">
        <v>500</v>
      </c>
      <c r="S706" s="2">
        <v>439</v>
      </c>
      <c r="T706" s="2">
        <v>451</v>
      </c>
      <c r="X706" s="56" t="s">
        <v>1673</v>
      </c>
      <c r="Y706" s="56" t="s">
        <v>678</v>
      </c>
      <c r="Z706" s="56" t="s">
        <v>741</v>
      </c>
      <c r="AA706" s="2">
        <v>13219</v>
      </c>
      <c r="AB706" s="2">
        <v>14121</v>
      </c>
      <c r="AC706" s="2">
        <v>13869</v>
      </c>
      <c r="AD706" s="2">
        <v>13341</v>
      </c>
      <c r="AE706" s="2">
        <v>13107</v>
      </c>
      <c r="AF706" s="2">
        <v>13544</v>
      </c>
      <c r="AG706" s="2">
        <v>13535</v>
      </c>
      <c r="AH706" s="2">
        <v>14568</v>
      </c>
      <c r="AI706" s="2">
        <v>14426</v>
      </c>
      <c r="AJ706" s="2">
        <v>14718</v>
      </c>
      <c r="AK706" s="2">
        <v>14618</v>
      </c>
      <c r="AL706" s="2">
        <v>14477</v>
      </c>
      <c r="AM706" s="2">
        <v>15056</v>
      </c>
      <c r="AN706" s="2">
        <v>15657</v>
      </c>
      <c r="AO706" s="2">
        <v>14890</v>
      </c>
      <c r="AP706" s="2">
        <v>14580</v>
      </c>
      <c r="AQ706" s="2">
        <v>14895</v>
      </c>
    </row>
    <row r="707" spans="1:43">
      <c r="A707" s="56" t="s">
        <v>1674</v>
      </c>
      <c r="B707" s="56" t="s">
        <v>962</v>
      </c>
      <c r="C707" s="56" t="s">
        <v>85</v>
      </c>
      <c r="D707" s="2">
        <v>0</v>
      </c>
      <c r="E707" s="2">
        <v>0</v>
      </c>
      <c r="F707" s="2">
        <v>0</v>
      </c>
      <c r="G707" s="2">
        <v>0</v>
      </c>
      <c r="H707" s="2">
        <v>0</v>
      </c>
      <c r="I707" s="2">
        <v>0</v>
      </c>
      <c r="J707" s="2">
        <v>0</v>
      </c>
      <c r="K707" s="2">
        <v>0</v>
      </c>
      <c r="L707" s="2">
        <v>0</v>
      </c>
      <c r="M707" s="2">
        <v>0</v>
      </c>
      <c r="N707" s="2">
        <v>0</v>
      </c>
      <c r="O707" s="2">
        <v>0</v>
      </c>
      <c r="P707" s="2">
        <v>0</v>
      </c>
      <c r="Q707" s="2">
        <v>0</v>
      </c>
      <c r="R707" s="2">
        <v>0</v>
      </c>
      <c r="S707" s="2">
        <v>0</v>
      </c>
      <c r="T707" s="2">
        <v>0</v>
      </c>
      <c r="X707" s="56" t="s">
        <v>1674</v>
      </c>
      <c r="Y707" s="56" t="s">
        <v>962</v>
      </c>
      <c r="Z707" s="56" t="s">
        <v>85</v>
      </c>
      <c r="AA707" s="2">
        <v>13</v>
      </c>
      <c r="AB707" s="2">
        <v>11</v>
      </c>
      <c r="AC707" s="2">
        <v>11</v>
      </c>
      <c r="AD707" s="2">
        <v>17</v>
      </c>
      <c r="AE707" s="2">
        <v>20</v>
      </c>
      <c r="AF707" s="2">
        <v>25</v>
      </c>
      <c r="AG707" s="2">
        <v>24</v>
      </c>
      <c r="AH707" s="2">
        <v>24</v>
      </c>
      <c r="AI707" s="2">
        <v>25</v>
      </c>
      <c r="AJ707" s="2">
        <v>33</v>
      </c>
      <c r="AK707" s="2">
        <v>32</v>
      </c>
      <c r="AL707" s="2">
        <v>39</v>
      </c>
      <c r="AM707" s="2">
        <v>37</v>
      </c>
      <c r="AN707" s="2">
        <v>36</v>
      </c>
      <c r="AO707" s="2">
        <v>35</v>
      </c>
      <c r="AP707" s="2">
        <v>20</v>
      </c>
      <c r="AQ707" s="2">
        <v>21</v>
      </c>
    </row>
    <row r="708" spans="1:43">
      <c r="A708" s="56" t="s">
        <v>1675</v>
      </c>
      <c r="B708" s="56" t="s">
        <v>167</v>
      </c>
      <c r="C708" s="56" t="s">
        <v>85</v>
      </c>
      <c r="D708" s="2">
        <v>3071</v>
      </c>
      <c r="E708" s="2">
        <v>3118</v>
      </c>
      <c r="F708" s="2">
        <v>3106</v>
      </c>
      <c r="G708" s="2">
        <v>3139</v>
      </c>
      <c r="H708" s="2">
        <v>3100</v>
      </c>
      <c r="I708" s="2">
        <v>3091</v>
      </c>
      <c r="J708" s="2">
        <v>3110</v>
      </c>
      <c r="K708" s="2">
        <v>3117</v>
      </c>
      <c r="L708" s="2">
        <v>3228</v>
      </c>
      <c r="M708" s="2">
        <v>3351</v>
      </c>
      <c r="N708" s="2">
        <v>3327</v>
      </c>
      <c r="O708" s="2">
        <v>3370</v>
      </c>
      <c r="P708" s="2">
        <v>3452</v>
      </c>
      <c r="Q708" s="2">
        <v>3410</v>
      </c>
      <c r="R708" s="2">
        <v>3414</v>
      </c>
      <c r="S708" s="2">
        <v>3424</v>
      </c>
      <c r="T708" s="2">
        <v>3453</v>
      </c>
      <c r="X708" s="56" t="s">
        <v>1675</v>
      </c>
      <c r="Y708" s="56" t="s">
        <v>167</v>
      </c>
      <c r="Z708" s="56" t="s">
        <v>85</v>
      </c>
      <c r="AA708" s="2">
        <v>90427</v>
      </c>
      <c r="AB708" s="2">
        <v>91720</v>
      </c>
      <c r="AC708" s="2">
        <v>93427</v>
      </c>
      <c r="AD708" s="2">
        <v>94402</v>
      </c>
      <c r="AE708" s="2">
        <v>94240</v>
      </c>
      <c r="AF708" s="2">
        <v>94688</v>
      </c>
      <c r="AG708" s="2">
        <v>95653</v>
      </c>
      <c r="AH708" s="2">
        <v>96691</v>
      </c>
      <c r="AI708" s="2">
        <v>98187</v>
      </c>
      <c r="AJ708" s="2">
        <v>100691</v>
      </c>
      <c r="AK708" s="2">
        <v>101920</v>
      </c>
      <c r="AL708" s="2">
        <v>103490</v>
      </c>
      <c r="AM708" s="2">
        <v>104590</v>
      </c>
      <c r="AN708" s="2">
        <v>105660</v>
      </c>
      <c r="AO708" s="2">
        <v>106015</v>
      </c>
      <c r="AP708" s="2">
        <v>108121</v>
      </c>
      <c r="AQ708" s="2">
        <v>108045</v>
      </c>
    </row>
    <row r="709" spans="1:43">
      <c r="A709" s="56" t="s">
        <v>1676</v>
      </c>
      <c r="B709" s="56" t="s">
        <v>158</v>
      </c>
      <c r="C709" s="56" t="s">
        <v>85</v>
      </c>
      <c r="D709" s="2">
        <v>67</v>
      </c>
      <c r="E709" s="2">
        <v>73</v>
      </c>
      <c r="F709" s="2">
        <v>76</v>
      </c>
      <c r="G709" s="2">
        <v>74</v>
      </c>
      <c r="H709" s="2">
        <v>68</v>
      </c>
      <c r="I709" s="2">
        <v>42</v>
      </c>
      <c r="J709" s="2">
        <v>40</v>
      </c>
      <c r="K709" s="2">
        <v>36</v>
      </c>
      <c r="L709" s="2">
        <v>31</v>
      </c>
      <c r="M709" s="2">
        <v>31</v>
      </c>
      <c r="N709" s="2">
        <v>32</v>
      </c>
      <c r="O709" s="2">
        <v>38</v>
      </c>
      <c r="P709" s="2">
        <v>32</v>
      </c>
      <c r="Q709" s="2">
        <v>30</v>
      </c>
      <c r="R709" s="2">
        <v>34</v>
      </c>
      <c r="S709" s="2">
        <v>35</v>
      </c>
      <c r="T709" s="2">
        <v>49</v>
      </c>
      <c r="X709" s="56" t="s">
        <v>1676</v>
      </c>
      <c r="Y709" s="56" t="s">
        <v>158</v>
      </c>
      <c r="Z709" s="56" t="s">
        <v>85</v>
      </c>
      <c r="AA709" s="2">
        <v>3196</v>
      </c>
      <c r="AB709" s="2">
        <v>3046</v>
      </c>
      <c r="AC709" s="2">
        <v>3031</v>
      </c>
      <c r="AD709" s="2">
        <v>2971</v>
      </c>
      <c r="AE709" s="2">
        <v>2559</v>
      </c>
      <c r="AF709" s="2">
        <v>2350</v>
      </c>
      <c r="AG709" s="2">
        <v>2332</v>
      </c>
      <c r="AH709" s="2">
        <v>2365</v>
      </c>
      <c r="AI709" s="2">
        <v>2358</v>
      </c>
      <c r="AJ709" s="2">
        <v>2402</v>
      </c>
      <c r="AK709" s="2">
        <v>2336</v>
      </c>
      <c r="AL709" s="2">
        <v>2366</v>
      </c>
      <c r="AM709" s="2">
        <v>2190</v>
      </c>
      <c r="AN709" s="2">
        <v>2218</v>
      </c>
      <c r="AO709" s="2">
        <v>2393</v>
      </c>
      <c r="AP709" s="2">
        <v>2604</v>
      </c>
      <c r="AQ709" s="2">
        <v>2653</v>
      </c>
    </row>
    <row r="710" spans="1:43">
      <c r="A710" s="56" t="s">
        <v>1677</v>
      </c>
      <c r="B710" s="56" t="s">
        <v>586</v>
      </c>
      <c r="C710" s="56" t="s">
        <v>85</v>
      </c>
      <c r="D710" s="2">
        <v>142</v>
      </c>
      <c r="E710" s="2">
        <v>146</v>
      </c>
      <c r="F710" s="2">
        <v>140</v>
      </c>
      <c r="G710" s="2">
        <v>143</v>
      </c>
      <c r="H710" s="2">
        <v>131</v>
      </c>
      <c r="I710" s="2">
        <v>129</v>
      </c>
      <c r="J710" s="2">
        <v>145</v>
      </c>
      <c r="K710" s="2">
        <v>135</v>
      </c>
      <c r="L710" s="2">
        <v>146</v>
      </c>
      <c r="M710" s="2">
        <v>143</v>
      </c>
      <c r="N710" s="2">
        <v>134</v>
      </c>
      <c r="O710" s="2">
        <v>139</v>
      </c>
      <c r="P710" s="2">
        <v>116</v>
      </c>
      <c r="Q710" s="2">
        <v>111</v>
      </c>
      <c r="R710" s="2">
        <v>111</v>
      </c>
      <c r="S710" s="2">
        <v>109</v>
      </c>
      <c r="T710" s="2">
        <v>105</v>
      </c>
      <c r="X710" s="56" t="s">
        <v>1677</v>
      </c>
      <c r="Y710" s="56" t="s">
        <v>586</v>
      </c>
      <c r="Z710" s="56" t="s">
        <v>85</v>
      </c>
      <c r="AA710" s="2">
        <v>1677</v>
      </c>
      <c r="AB710" s="2">
        <v>1692</v>
      </c>
      <c r="AC710" s="2">
        <v>1715</v>
      </c>
      <c r="AD710" s="2">
        <v>1735</v>
      </c>
      <c r="AE710" s="2">
        <v>1772</v>
      </c>
      <c r="AF710" s="2">
        <v>1928</v>
      </c>
      <c r="AG710" s="2">
        <v>1938</v>
      </c>
      <c r="AH710" s="2">
        <v>1953</v>
      </c>
      <c r="AI710" s="2">
        <v>1973</v>
      </c>
      <c r="AJ710" s="2">
        <v>1968</v>
      </c>
      <c r="AK710" s="2">
        <v>1931</v>
      </c>
      <c r="AL710" s="2">
        <v>2044</v>
      </c>
      <c r="AM710" s="2">
        <v>2076</v>
      </c>
      <c r="AN710" s="2">
        <v>1927</v>
      </c>
      <c r="AO710" s="2">
        <v>1932</v>
      </c>
      <c r="AP710" s="2">
        <v>1781</v>
      </c>
      <c r="AQ710" s="2">
        <v>1886</v>
      </c>
    </row>
    <row r="711" spans="1:43">
      <c r="A711" s="56" t="s">
        <v>1678</v>
      </c>
      <c r="B711" s="56" t="s">
        <v>231</v>
      </c>
      <c r="C711" s="56" t="s">
        <v>85</v>
      </c>
      <c r="D711" s="2">
        <v>608</v>
      </c>
      <c r="E711" s="2">
        <v>578</v>
      </c>
      <c r="F711" s="2">
        <v>583</v>
      </c>
      <c r="G711" s="2">
        <v>604</v>
      </c>
      <c r="H711" s="2">
        <v>801</v>
      </c>
      <c r="I711" s="2">
        <v>811</v>
      </c>
      <c r="J711" s="2">
        <v>844</v>
      </c>
      <c r="K711" s="2">
        <v>847</v>
      </c>
      <c r="L711" s="2">
        <v>811</v>
      </c>
      <c r="M711" s="2">
        <v>800</v>
      </c>
      <c r="N711" s="2">
        <v>812</v>
      </c>
      <c r="O711" s="2">
        <v>818</v>
      </c>
      <c r="P711" s="2">
        <v>775</v>
      </c>
      <c r="Q711" s="2">
        <v>795</v>
      </c>
      <c r="R711" s="2">
        <v>785</v>
      </c>
      <c r="S711" s="2">
        <v>812</v>
      </c>
      <c r="T711" s="2">
        <v>1007</v>
      </c>
      <c r="X711" s="56" t="s">
        <v>1678</v>
      </c>
      <c r="Y711" s="56" t="s">
        <v>231</v>
      </c>
      <c r="Z711" s="56" t="s">
        <v>85</v>
      </c>
      <c r="AA711" s="2">
        <v>17174</v>
      </c>
      <c r="AB711" s="2">
        <v>17682</v>
      </c>
      <c r="AC711" s="2">
        <v>18191</v>
      </c>
      <c r="AD711" s="2">
        <v>18194</v>
      </c>
      <c r="AE711" s="2">
        <v>19419</v>
      </c>
      <c r="AF711" s="2">
        <v>19623</v>
      </c>
      <c r="AG711" s="2">
        <v>20100</v>
      </c>
      <c r="AH711" s="2">
        <v>19937</v>
      </c>
      <c r="AI711" s="2">
        <v>19802</v>
      </c>
      <c r="AJ711" s="2">
        <v>20059</v>
      </c>
      <c r="AK711" s="2">
        <v>20001</v>
      </c>
      <c r="AL711" s="2">
        <v>20209</v>
      </c>
      <c r="AM711" s="2">
        <v>20074</v>
      </c>
      <c r="AN711" s="2">
        <v>20288</v>
      </c>
      <c r="AO711" s="2">
        <v>20102</v>
      </c>
      <c r="AP711" s="2">
        <v>20153</v>
      </c>
      <c r="AQ711" s="2">
        <v>20281</v>
      </c>
    </row>
    <row r="712" spans="1:43">
      <c r="A712" s="56" t="s">
        <v>1679</v>
      </c>
      <c r="B712" s="56" t="s">
        <v>272</v>
      </c>
      <c r="C712" s="56" t="s">
        <v>85</v>
      </c>
      <c r="D712" s="2">
        <v>720</v>
      </c>
      <c r="E712" s="2">
        <v>696</v>
      </c>
      <c r="F712" s="2">
        <v>689</v>
      </c>
      <c r="G712" s="2">
        <v>697</v>
      </c>
      <c r="H712" s="2">
        <v>500</v>
      </c>
      <c r="I712" s="2">
        <v>502</v>
      </c>
      <c r="J712" s="2">
        <v>495</v>
      </c>
      <c r="K712" s="2">
        <v>494</v>
      </c>
      <c r="L712" s="2">
        <v>465</v>
      </c>
      <c r="M712" s="2">
        <v>469</v>
      </c>
      <c r="N712" s="2">
        <v>474</v>
      </c>
      <c r="O712" s="2">
        <v>471</v>
      </c>
      <c r="P712" s="2">
        <v>482</v>
      </c>
      <c r="Q712" s="2">
        <v>483</v>
      </c>
      <c r="R712" s="2">
        <v>493</v>
      </c>
      <c r="S712" s="2">
        <v>444</v>
      </c>
      <c r="T712" s="2">
        <v>270</v>
      </c>
      <c r="X712" s="56" t="s">
        <v>1679</v>
      </c>
      <c r="Y712" s="56" t="s">
        <v>272</v>
      </c>
      <c r="Z712" s="56" t="s">
        <v>85</v>
      </c>
      <c r="AA712" s="2">
        <v>23960</v>
      </c>
      <c r="AB712" s="2">
        <v>23732</v>
      </c>
      <c r="AC712" s="2">
        <v>23535</v>
      </c>
      <c r="AD712" s="2">
        <v>23447</v>
      </c>
      <c r="AE712" s="2">
        <v>21716</v>
      </c>
      <c r="AF712" s="2">
        <v>21379</v>
      </c>
      <c r="AG712" s="2">
        <v>20712</v>
      </c>
      <c r="AH712" s="2">
        <v>20029</v>
      </c>
      <c r="AI712" s="2">
        <v>19856</v>
      </c>
      <c r="AJ712" s="2">
        <v>19570</v>
      </c>
      <c r="AK712" s="2">
        <v>19295</v>
      </c>
      <c r="AL712" s="2">
        <v>19402</v>
      </c>
      <c r="AM712" s="2">
        <v>19465</v>
      </c>
      <c r="AN712" s="2">
        <v>19619</v>
      </c>
      <c r="AO712" s="2">
        <v>19629</v>
      </c>
      <c r="AP712" s="2">
        <v>19787</v>
      </c>
      <c r="AQ712" s="2">
        <v>19764</v>
      </c>
    </row>
    <row r="713" spans="1:43">
      <c r="A713" s="56" t="s">
        <v>1680</v>
      </c>
      <c r="B713" s="56" t="s">
        <v>104</v>
      </c>
      <c r="C713" s="56" t="s">
        <v>85</v>
      </c>
      <c r="D713" s="2">
        <v>22</v>
      </c>
      <c r="E713" s="2">
        <v>24</v>
      </c>
      <c r="F713" s="2">
        <v>23</v>
      </c>
      <c r="G713" s="2">
        <v>20</v>
      </c>
      <c r="H713" s="2">
        <v>22</v>
      </c>
      <c r="I713" s="2">
        <v>20</v>
      </c>
      <c r="J713" s="2">
        <v>21</v>
      </c>
      <c r="K713" s="2">
        <v>24</v>
      </c>
      <c r="L713" s="2">
        <v>30</v>
      </c>
      <c r="M713" s="2">
        <v>24</v>
      </c>
      <c r="N713" s="2">
        <v>30</v>
      </c>
      <c r="O713" s="2">
        <v>30</v>
      </c>
      <c r="P713" s="2">
        <v>32</v>
      </c>
      <c r="Q713" s="2">
        <v>38</v>
      </c>
      <c r="R713" s="2">
        <v>47</v>
      </c>
      <c r="S713" s="2">
        <v>43</v>
      </c>
      <c r="T713" s="2">
        <v>43</v>
      </c>
      <c r="X713" s="56" t="s">
        <v>1680</v>
      </c>
      <c r="Y713" s="56" t="s">
        <v>104</v>
      </c>
      <c r="Z713" s="56" t="s">
        <v>85</v>
      </c>
      <c r="AA713" s="2">
        <v>576</v>
      </c>
      <c r="AB713" s="2">
        <v>690</v>
      </c>
      <c r="AC713" s="2">
        <v>790</v>
      </c>
      <c r="AD713" s="2">
        <v>840</v>
      </c>
      <c r="AE713" s="2">
        <v>868</v>
      </c>
      <c r="AF713" s="2">
        <v>879</v>
      </c>
      <c r="AG713" s="2">
        <v>872</v>
      </c>
      <c r="AH713" s="2">
        <v>861</v>
      </c>
      <c r="AI713" s="2">
        <v>907</v>
      </c>
      <c r="AJ713" s="2">
        <v>963</v>
      </c>
      <c r="AK713" s="2">
        <v>1036</v>
      </c>
      <c r="AL713" s="2">
        <v>1116</v>
      </c>
      <c r="AM713" s="2">
        <v>1191</v>
      </c>
      <c r="AN713" s="2">
        <v>1363</v>
      </c>
      <c r="AO713" s="2">
        <v>1484</v>
      </c>
      <c r="AP713" s="2">
        <v>1616</v>
      </c>
      <c r="AQ713" s="2">
        <v>1696</v>
      </c>
    </row>
    <row r="714" spans="1:43">
      <c r="A714" s="56" t="s">
        <v>1681</v>
      </c>
      <c r="B714" s="56" t="s">
        <v>653</v>
      </c>
      <c r="C714" s="56" t="s">
        <v>85</v>
      </c>
      <c r="D714" s="2">
        <v>0</v>
      </c>
      <c r="E714" s="2">
        <v>0</v>
      </c>
      <c r="F714" s="2">
        <v>0</v>
      </c>
      <c r="G714" s="2">
        <v>0</v>
      </c>
      <c r="H714" s="2">
        <v>0</v>
      </c>
      <c r="I714" s="2">
        <v>0</v>
      </c>
      <c r="J714" s="2">
        <v>0</v>
      </c>
      <c r="K714" s="2">
        <v>0</v>
      </c>
      <c r="L714" s="2">
        <v>0</v>
      </c>
      <c r="M714" s="2">
        <v>0</v>
      </c>
      <c r="N714" s="2">
        <v>817</v>
      </c>
      <c r="O714" s="2">
        <v>819</v>
      </c>
      <c r="P714" s="2">
        <v>815</v>
      </c>
      <c r="Q714" s="2">
        <v>839</v>
      </c>
      <c r="R714" s="2">
        <v>908</v>
      </c>
      <c r="S714" s="2">
        <v>914</v>
      </c>
      <c r="T714" s="2">
        <v>870</v>
      </c>
      <c r="X714" s="56" t="s">
        <v>1681</v>
      </c>
      <c r="Y714" s="56" t="s">
        <v>653</v>
      </c>
      <c r="Z714" s="56" t="s">
        <v>85</v>
      </c>
      <c r="AA714" s="2">
        <v>22228</v>
      </c>
      <c r="AB714" s="2">
        <v>22367</v>
      </c>
      <c r="AC714" s="2">
        <v>23571</v>
      </c>
      <c r="AD714" s="2">
        <v>24215</v>
      </c>
      <c r="AE714" s="2">
        <v>23723</v>
      </c>
      <c r="AF714" s="2">
        <v>24252</v>
      </c>
      <c r="AG714" s="2">
        <v>25210</v>
      </c>
      <c r="AH714" s="2">
        <v>25296</v>
      </c>
      <c r="AI714" s="2">
        <v>28660</v>
      </c>
      <c r="AJ714" s="2">
        <v>29285</v>
      </c>
      <c r="AK714" s="2">
        <v>34727</v>
      </c>
      <c r="AL714" s="2">
        <v>35654</v>
      </c>
      <c r="AM714" s="2">
        <v>36390</v>
      </c>
      <c r="AN714" s="2">
        <v>37240</v>
      </c>
      <c r="AO714" s="2">
        <v>38186</v>
      </c>
      <c r="AP714" s="2">
        <v>38025</v>
      </c>
      <c r="AQ714" s="2">
        <v>36966</v>
      </c>
    </row>
    <row r="715" spans="1:43">
      <c r="A715" s="56" t="s">
        <v>1682</v>
      </c>
      <c r="B715" s="56" t="s">
        <v>963</v>
      </c>
      <c r="C715" s="56" t="s">
        <v>85</v>
      </c>
      <c r="D715" s="2">
        <v>6</v>
      </c>
      <c r="E715" s="2">
        <v>0</v>
      </c>
      <c r="F715" s="2">
        <v>0</v>
      </c>
      <c r="G715" s="2">
        <v>0</v>
      </c>
      <c r="H715" s="2">
        <v>0</v>
      </c>
      <c r="I715" s="2">
        <v>0</v>
      </c>
      <c r="J715" s="2">
        <v>0</v>
      </c>
      <c r="K715" s="2">
        <v>0</v>
      </c>
      <c r="L715" s="2">
        <v>0</v>
      </c>
      <c r="M715" s="2">
        <v>0</v>
      </c>
      <c r="N715" s="2">
        <v>0</v>
      </c>
      <c r="O715" s="2">
        <v>0</v>
      </c>
      <c r="P715" s="2">
        <v>0</v>
      </c>
      <c r="Q715" s="2">
        <v>0</v>
      </c>
      <c r="R715" s="2">
        <v>0</v>
      </c>
      <c r="S715" s="2">
        <v>0</v>
      </c>
      <c r="T715" s="2">
        <v>0</v>
      </c>
      <c r="X715" s="56" t="s">
        <v>1682</v>
      </c>
      <c r="Y715" s="56" t="s">
        <v>963</v>
      </c>
      <c r="Z715" s="56" t="s">
        <v>85</v>
      </c>
      <c r="AA715" s="2">
        <v>2602</v>
      </c>
      <c r="AB715" s="2">
        <v>2684</v>
      </c>
      <c r="AC715" s="2">
        <v>2870</v>
      </c>
      <c r="AD715" s="2">
        <v>2809</v>
      </c>
      <c r="AE715" s="2">
        <v>2634</v>
      </c>
      <c r="AF715" s="2">
        <v>2946</v>
      </c>
      <c r="AG715" s="2">
        <v>2682</v>
      </c>
      <c r="AH715" s="2">
        <v>2500</v>
      </c>
      <c r="AI715" s="2">
        <v>2813</v>
      </c>
      <c r="AJ715" s="2">
        <v>2830</v>
      </c>
      <c r="AK715" s="2">
        <v>3211</v>
      </c>
      <c r="AL715" s="2">
        <v>3339</v>
      </c>
      <c r="AM715" s="2">
        <v>3377</v>
      </c>
      <c r="AN715" s="2">
        <v>3803</v>
      </c>
      <c r="AO715" s="2">
        <v>3611</v>
      </c>
      <c r="AP715" s="2">
        <v>3662</v>
      </c>
      <c r="AQ715" s="2">
        <v>3671</v>
      </c>
    </row>
    <row r="716" spans="1:43">
      <c r="A716" s="56" t="s">
        <v>1683</v>
      </c>
      <c r="B716" s="56" t="s">
        <v>644</v>
      </c>
      <c r="C716" s="56" t="s">
        <v>85</v>
      </c>
      <c r="D716" s="2">
        <v>641</v>
      </c>
      <c r="E716" s="2">
        <v>624</v>
      </c>
      <c r="F716" s="2">
        <v>640</v>
      </c>
      <c r="G716" s="2">
        <v>696</v>
      </c>
      <c r="H716" s="2">
        <v>610</v>
      </c>
      <c r="I716" s="2">
        <v>763</v>
      </c>
      <c r="J716" s="2">
        <v>748</v>
      </c>
      <c r="K716" s="2">
        <v>758</v>
      </c>
      <c r="L716" s="2">
        <v>776</v>
      </c>
      <c r="M716" s="2">
        <v>754</v>
      </c>
      <c r="N716" s="2">
        <v>0</v>
      </c>
      <c r="O716" s="2">
        <v>0</v>
      </c>
      <c r="P716" s="2">
        <v>0</v>
      </c>
      <c r="Q716" s="2">
        <v>0</v>
      </c>
      <c r="R716" s="2">
        <v>0</v>
      </c>
      <c r="S716" s="2">
        <v>0</v>
      </c>
      <c r="T716" s="2">
        <v>0</v>
      </c>
      <c r="X716" s="56" t="s">
        <v>1683</v>
      </c>
      <c r="Y716" s="56" t="s">
        <v>644</v>
      </c>
      <c r="Z716" s="56" t="s">
        <v>85</v>
      </c>
      <c r="AA716" s="2">
        <v>9729</v>
      </c>
      <c r="AB716" s="2">
        <v>9696</v>
      </c>
      <c r="AC716" s="2">
        <v>9422</v>
      </c>
      <c r="AD716" s="2">
        <v>9757</v>
      </c>
      <c r="AE716" s="2">
        <v>9694</v>
      </c>
      <c r="AF716" s="2">
        <v>9706</v>
      </c>
      <c r="AG716" s="2">
        <v>10259</v>
      </c>
      <c r="AH716" s="2">
        <v>10384</v>
      </c>
      <c r="AI716" s="2">
        <v>7951</v>
      </c>
      <c r="AJ716" s="2">
        <v>8064</v>
      </c>
      <c r="AK716" s="2">
        <v>4160</v>
      </c>
      <c r="AL716" s="2">
        <v>4283</v>
      </c>
      <c r="AM716" s="2">
        <v>4327</v>
      </c>
      <c r="AN716" s="2">
        <v>4757</v>
      </c>
      <c r="AO716" s="2">
        <v>4973</v>
      </c>
      <c r="AP716" s="2">
        <v>4883</v>
      </c>
      <c r="AQ716" s="2">
        <v>4775</v>
      </c>
    </row>
    <row r="717" spans="1:43">
      <c r="A717" s="56" t="s">
        <v>1684</v>
      </c>
      <c r="B717" s="56" t="s">
        <v>964</v>
      </c>
      <c r="C717" s="56" t="s">
        <v>85</v>
      </c>
      <c r="D717" s="2">
        <v>0</v>
      </c>
      <c r="E717" s="2">
        <v>0</v>
      </c>
      <c r="F717" s="2">
        <v>0</v>
      </c>
      <c r="G717" s="2">
        <v>0</v>
      </c>
      <c r="H717" s="2">
        <v>0</v>
      </c>
      <c r="I717" s="2">
        <v>0</v>
      </c>
      <c r="J717" s="2">
        <v>0</v>
      </c>
      <c r="K717" s="2">
        <v>0</v>
      </c>
      <c r="L717" s="2">
        <v>0</v>
      </c>
      <c r="M717" s="2">
        <v>0</v>
      </c>
      <c r="N717" s="2">
        <v>0</v>
      </c>
      <c r="O717" s="2">
        <v>0</v>
      </c>
      <c r="P717" s="2">
        <v>0</v>
      </c>
      <c r="Q717" s="2">
        <v>0</v>
      </c>
      <c r="R717" s="2">
        <v>0</v>
      </c>
      <c r="S717" s="2">
        <v>0</v>
      </c>
      <c r="T717" s="2">
        <v>0</v>
      </c>
      <c r="X717" s="56" t="s">
        <v>1684</v>
      </c>
      <c r="Y717" s="56" t="s">
        <v>964</v>
      </c>
      <c r="Z717" s="56" t="s">
        <v>85</v>
      </c>
      <c r="AA717" s="2">
        <v>1198</v>
      </c>
      <c r="AB717" s="2">
        <v>305</v>
      </c>
      <c r="AC717" s="2">
        <v>0</v>
      </c>
      <c r="AD717" s="2">
        <v>0</v>
      </c>
      <c r="AE717" s="2">
        <v>0</v>
      </c>
      <c r="AF717" s="2">
        <v>0</v>
      </c>
      <c r="AG717" s="2">
        <v>0</v>
      </c>
      <c r="AH717" s="2">
        <v>0</v>
      </c>
      <c r="AI717" s="2">
        <v>0</v>
      </c>
      <c r="AJ717" s="2">
        <v>0</v>
      </c>
      <c r="AK717" s="2">
        <v>0</v>
      </c>
      <c r="AL717" s="2">
        <v>0</v>
      </c>
      <c r="AM717" s="2">
        <v>0</v>
      </c>
      <c r="AN717" s="2">
        <v>0</v>
      </c>
      <c r="AO717" s="2">
        <v>0</v>
      </c>
      <c r="AP717" s="2">
        <v>0</v>
      </c>
      <c r="AQ717" s="2">
        <v>0</v>
      </c>
    </row>
    <row r="718" spans="1:43">
      <c r="A718" s="56" t="s">
        <v>1685</v>
      </c>
      <c r="B718" s="56" t="s">
        <v>315</v>
      </c>
      <c r="C718" s="56" t="s">
        <v>85</v>
      </c>
      <c r="D718" s="2">
        <v>0</v>
      </c>
      <c r="E718" s="2">
        <v>0</v>
      </c>
      <c r="F718" s="2">
        <v>0</v>
      </c>
      <c r="G718" s="2">
        <v>0</v>
      </c>
      <c r="H718" s="2">
        <v>0</v>
      </c>
      <c r="I718" s="2">
        <v>0</v>
      </c>
      <c r="J718" s="2">
        <v>0</v>
      </c>
      <c r="K718" s="2">
        <v>0</v>
      </c>
      <c r="L718" s="2">
        <v>0</v>
      </c>
      <c r="M718" s="2">
        <v>0</v>
      </c>
      <c r="N718" s="2">
        <v>0</v>
      </c>
      <c r="O718" s="2">
        <v>0</v>
      </c>
      <c r="P718" s="2">
        <v>0</v>
      </c>
      <c r="Q718" s="2">
        <v>0</v>
      </c>
      <c r="R718" s="2">
        <v>0</v>
      </c>
      <c r="S718" s="2">
        <v>0</v>
      </c>
      <c r="T718" s="2">
        <v>0</v>
      </c>
      <c r="X718" s="56" t="s">
        <v>1685</v>
      </c>
      <c r="Y718" s="56" t="s">
        <v>315</v>
      </c>
      <c r="Z718" s="56" t="s">
        <v>85</v>
      </c>
      <c r="AA718" s="2">
        <v>1623</v>
      </c>
      <c r="AB718" s="2">
        <v>1652</v>
      </c>
      <c r="AC718" s="2">
        <v>1810</v>
      </c>
      <c r="AD718" s="2">
        <v>1983</v>
      </c>
      <c r="AE718" s="2">
        <v>2146</v>
      </c>
      <c r="AF718" s="2">
        <v>2556</v>
      </c>
      <c r="AG718" s="2">
        <v>2855</v>
      </c>
      <c r="AH718" s="2">
        <v>2857</v>
      </c>
      <c r="AI718" s="2">
        <v>2764</v>
      </c>
      <c r="AJ718" s="2">
        <v>2708</v>
      </c>
      <c r="AK718" s="2">
        <v>2407</v>
      </c>
      <c r="AL718" s="2">
        <v>2385</v>
      </c>
      <c r="AM718" s="2">
        <v>2501</v>
      </c>
      <c r="AN718" s="2">
        <v>2700</v>
      </c>
      <c r="AO718" s="2">
        <v>2747</v>
      </c>
      <c r="AP718" s="2">
        <v>2782</v>
      </c>
      <c r="AQ718" s="2">
        <v>2812</v>
      </c>
    </row>
    <row r="719" spans="1:43">
      <c r="A719" s="56" t="s">
        <v>1686</v>
      </c>
      <c r="B719" s="56" t="s">
        <v>475</v>
      </c>
      <c r="C719" s="56" t="s">
        <v>85</v>
      </c>
      <c r="D719" s="2">
        <v>18</v>
      </c>
      <c r="E719" s="2">
        <v>21</v>
      </c>
      <c r="F719" s="2">
        <v>25</v>
      </c>
      <c r="G719" s="2">
        <v>22</v>
      </c>
      <c r="H719" s="2">
        <v>26</v>
      </c>
      <c r="I719" s="2">
        <v>32</v>
      </c>
      <c r="J719" s="2">
        <v>43</v>
      </c>
      <c r="K719" s="2">
        <v>45</v>
      </c>
      <c r="L719" s="2">
        <v>40</v>
      </c>
      <c r="M719" s="2">
        <v>47</v>
      </c>
      <c r="N719" s="2">
        <v>47</v>
      </c>
      <c r="O719" s="2">
        <v>52</v>
      </c>
      <c r="P719" s="2">
        <v>51</v>
      </c>
      <c r="Q719" s="2">
        <v>48</v>
      </c>
      <c r="R719" s="2">
        <v>53</v>
      </c>
      <c r="S719" s="2">
        <v>58</v>
      </c>
      <c r="T719" s="2">
        <v>50</v>
      </c>
      <c r="X719" s="56" t="s">
        <v>1686</v>
      </c>
      <c r="Y719" s="56" t="s">
        <v>475</v>
      </c>
      <c r="Z719" s="56" t="s">
        <v>85</v>
      </c>
      <c r="AA719" s="2">
        <v>1025</v>
      </c>
      <c r="AB719" s="2">
        <v>993</v>
      </c>
      <c r="AC719" s="2">
        <v>1062</v>
      </c>
      <c r="AD719" s="2">
        <v>1158</v>
      </c>
      <c r="AE719" s="2">
        <v>1263</v>
      </c>
      <c r="AF719" s="2">
        <v>1462</v>
      </c>
      <c r="AG719" s="2">
        <v>1665</v>
      </c>
      <c r="AH719" s="2">
        <v>1893</v>
      </c>
      <c r="AI719" s="2">
        <v>2175</v>
      </c>
      <c r="AJ719" s="2">
        <v>2269</v>
      </c>
      <c r="AK719" s="2">
        <v>2366</v>
      </c>
      <c r="AL719" s="2">
        <v>2408</v>
      </c>
      <c r="AM719" s="2">
        <v>2502</v>
      </c>
      <c r="AN719" s="2">
        <v>2666</v>
      </c>
      <c r="AO719" s="2">
        <v>2804</v>
      </c>
      <c r="AP719" s="2">
        <v>2979</v>
      </c>
      <c r="AQ719" s="2">
        <v>3123</v>
      </c>
    </row>
    <row r="720" spans="1:43">
      <c r="A720" s="56" t="s">
        <v>1687</v>
      </c>
      <c r="B720" s="56" t="s">
        <v>613</v>
      </c>
      <c r="C720" s="56" t="s">
        <v>85</v>
      </c>
      <c r="D720" s="2">
        <v>135</v>
      </c>
      <c r="E720" s="2">
        <v>147</v>
      </c>
      <c r="F720" s="2">
        <v>142</v>
      </c>
      <c r="G720" s="2">
        <v>152</v>
      </c>
      <c r="H720" s="2">
        <v>153</v>
      </c>
      <c r="I720" s="2">
        <v>152</v>
      </c>
      <c r="J720" s="2">
        <v>160</v>
      </c>
      <c r="K720" s="2">
        <v>148</v>
      </c>
      <c r="L720" s="2">
        <v>147</v>
      </c>
      <c r="M720" s="2">
        <v>147</v>
      </c>
      <c r="N720" s="2">
        <v>150</v>
      </c>
      <c r="O720" s="2">
        <v>136</v>
      </c>
      <c r="P720" s="2">
        <v>142</v>
      </c>
      <c r="Q720" s="2">
        <v>151</v>
      </c>
      <c r="R720" s="2">
        <v>141</v>
      </c>
      <c r="S720" s="2">
        <v>130</v>
      </c>
      <c r="T720" s="2">
        <v>122</v>
      </c>
      <c r="X720" s="56" t="s">
        <v>1687</v>
      </c>
      <c r="Y720" s="56" t="s">
        <v>613</v>
      </c>
      <c r="Z720" s="56" t="s">
        <v>85</v>
      </c>
      <c r="AA720" s="2">
        <v>3154</v>
      </c>
      <c r="AB720" s="2">
        <v>3126</v>
      </c>
      <c r="AC720" s="2">
        <v>3214</v>
      </c>
      <c r="AD720" s="2">
        <v>3289</v>
      </c>
      <c r="AE720" s="2">
        <v>3605</v>
      </c>
      <c r="AF720" s="2">
        <v>3835</v>
      </c>
      <c r="AG720" s="2">
        <v>3674</v>
      </c>
      <c r="AH720" s="2">
        <v>3375</v>
      </c>
      <c r="AI720" s="2">
        <v>3366</v>
      </c>
      <c r="AJ720" s="2">
        <v>3370</v>
      </c>
      <c r="AK720" s="2">
        <v>3424</v>
      </c>
      <c r="AL720" s="2">
        <v>3432</v>
      </c>
      <c r="AM720" s="2">
        <v>3479</v>
      </c>
      <c r="AN720" s="2">
        <v>3497</v>
      </c>
      <c r="AO720" s="2">
        <v>3504</v>
      </c>
      <c r="AP720" s="2">
        <v>3507</v>
      </c>
      <c r="AQ720" s="2">
        <v>3447</v>
      </c>
    </row>
    <row r="721" spans="1:43">
      <c r="A721" s="56" t="s">
        <v>1688</v>
      </c>
      <c r="B721" s="56" t="s">
        <v>481</v>
      </c>
      <c r="C721" s="56" t="s">
        <v>85</v>
      </c>
      <c r="D721" s="2">
        <v>7</v>
      </c>
      <c r="E721" s="2">
        <v>9</v>
      </c>
      <c r="F721" s="2">
        <v>8</v>
      </c>
      <c r="G721" s="2">
        <v>9</v>
      </c>
      <c r="H721" s="2">
        <v>9</v>
      </c>
      <c r="I721" s="2">
        <v>8</v>
      </c>
      <c r="J721" s="2">
        <v>6</v>
      </c>
      <c r="K721" s="2">
        <v>8</v>
      </c>
      <c r="L721" s="2">
        <v>8</v>
      </c>
      <c r="M721" s="2">
        <v>11</v>
      </c>
      <c r="N721" s="2">
        <v>17</v>
      </c>
      <c r="O721" s="2">
        <v>16</v>
      </c>
      <c r="P721" s="2">
        <v>17</v>
      </c>
      <c r="Q721" s="2">
        <v>12</v>
      </c>
      <c r="R721" s="2">
        <v>18</v>
      </c>
      <c r="S721" s="2">
        <v>24</v>
      </c>
      <c r="T721" s="2">
        <v>22</v>
      </c>
      <c r="X721" s="56" t="s">
        <v>1688</v>
      </c>
      <c r="Y721" s="56" t="s">
        <v>481</v>
      </c>
      <c r="Z721" s="56" t="s">
        <v>85</v>
      </c>
      <c r="AA721" s="2">
        <v>444</v>
      </c>
      <c r="AB721" s="2">
        <v>512</v>
      </c>
      <c r="AC721" s="2">
        <v>536</v>
      </c>
      <c r="AD721" s="2">
        <v>557</v>
      </c>
      <c r="AE721" s="2">
        <v>619</v>
      </c>
      <c r="AF721" s="2">
        <v>636</v>
      </c>
      <c r="AG721" s="2">
        <v>614</v>
      </c>
      <c r="AH721" s="2">
        <v>747</v>
      </c>
      <c r="AI721" s="2">
        <v>810</v>
      </c>
      <c r="AJ721" s="2">
        <v>853</v>
      </c>
      <c r="AK721" s="2">
        <v>940</v>
      </c>
      <c r="AL721" s="2">
        <v>989</v>
      </c>
      <c r="AM721" s="2">
        <v>1029</v>
      </c>
      <c r="AN721" s="2">
        <v>967</v>
      </c>
      <c r="AO721" s="2">
        <v>1039</v>
      </c>
      <c r="AP721" s="2">
        <v>1048</v>
      </c>
      <c r="AQ721" s="2">
        <v>1063</v>
      </c>
    </row>
    <row r="722" spans="1:43">
      <c r="A722" s="56" t="s">
        <v>1689</v>
      </c>
      <c r="B722" s="56" t="s">
        <v>628</v>
      </c>
      <c r="C722" s="56" t="s">
        <v>85</v>
      </c>
      <c r="D722" s="2">
        <v>0</v>
      </c>
      <c r="E722" s="2">
        <v>0</v>
      </c>
      <c r="F722" s="2">
        <v>0</v>
      </c>
      <c r="G722" s="2">
        <v>0</v>
      </c>
      <c r="H722" s="2">
        <v>0</v>
      </c>
      <c r="I722" s="2">
        <v>0</v>
      </c>
      <c r="J722" s="2">
        <v>0</v>
      </c>
      <c r="K722" s="2">
        <v>0</v>
      </c>
      <c r="L722" s="2">
        <v>0</v>
      </c>
      <c r="M722" s="2">
        <v>0</v>
      </c>
      <c r="N722" s="2">
        <v>0</v>
      </c>
      <c r="O722" s="2">
        <v>3</v>
      </c>
      <c r="P722" s="2">
        <v>0</v>
      </c>
      <c r="Q722" s="2">
        <v>0</v>
      </c>
      <c r="R722" s="2">
        <v>0</v>
      </c>
      <c r="S722" s="2">
        <v>0</v>
      </c>
      <c r="T722" s="2">
        <v>3</v>
      </c>
      <c r="X722" s="56" t="s">
        <v>1689</v>
      </c>
      <c r="Y722" s="56" t="s">
        <v>628</v>
      </c>
      <c r="Z722" s="56" t="s">
        <v>85</v>
      </c>
      <c r="AA722" s="2">
        <v>8</v>
      </c>
      <c r="AB722" s="2">
        <v>27</v>
      </c>
      <c r="AC722" s="2">
        <v>29</v>
      </c>
      <c r="AD722" s="2">
        <v>45</v>
      </c>
      <c r="AE722" s="2">
        <v>53</v>
      </c>
      <c r="AF722" s="2">
        <v>50</v>
      </c>
      <c r="AG722" s="2">
        <v>58</v>
      </c>
      <c r="AH722" s="2">
        <v>66</v>
      </c>
      <c r="AI722" s="2">
        <v>69</v>
      </c>
      <c r="AJ722" s="2">
        <v>65</v>
      </c>
      <c r="AK722" s="2">
        <v>65</v>
      </c>
      <c r="AL722" s="2">
        <v>60</v>
      </c>
      <c r="AM722" s="2">
        <v>74</v>
      </c>
      <c r="AN722" s="2">
        <v>60</v>
      </c>
      <c r="AO722" s="2">
        <v>66</v>
      </c>
      <c r="AP722" s="2">
        <v>60</v>
      </c>
      <c r="AQ722" s="2">
        <v>58</v>
      </c>
    </row>
    <row r="723" spans="1:43">
      <c r="A723" s="56" t="s">
        <v>1690</v>
      </c>
      <c r="B723" s="56" t="s">
        <v>331</v>
      </c>
      <c r="C723" s="56" t="s">
        <v>85</v>
      </c>
      <c r="D723" s="2">
        <v>67</v>
      </c>
      <c r="E723" s="2">
        <v>91</v>
      </c>
      <c r="F723" s="2">
        <v>100</v>
      </c>
      <c r="G723" s="2">
        <v>101</v>
      </c>
      <c r="H723" s="2">
        <v>98</v>
      </c>
      <c r="I723" s="2">
        <v>95</v>
      </c>
      <c r="J723" s="2">
        <v>101</v>
      </c>
      <c r="K723" s="2">
        <v>93</v>
      </c>
      <c r="L723" s="2">
        <v>101</v>
      </c>
      <c r="M723" s="2">
        <v>100</v>
      </c>
      <c r="N723" s="2">
        <v>101</v>
      </c>
      <c r="O723" s="2">
        <v>110</v>
      </c>
      <c r="P723" s="2">
        <v>110</v>
      </c>
      <c r="Q723" s="2">
        <v>112</v>
      </c>
      <c r="R723" s="2">
        <v>109</v>
      </c>
      <c r="S723" s="2">
        <v>106</v>
      </c>
      <c r="T723" s="2">
        <v>109</v>
      </c>
      <c r="X723" s="56" t="s">
        <v>1690</v>
      </c>
      <c r="Y723" s="56" t="s">
        <v>331</v>
      </c>
      <c r="Z723" s="56" t="s">
        <v>85</v>
      </c>
      <c r="AA723" s="2">
        <v>2193</v>
      </c>
      <c r="AB723" s="2">
        <v>2327</v>
      </c>
      <c r="AC723" s="2">
        <v>2478</v>
      </c>
      <c r="AD723" s="2">
        <v>2637</v>
      </c>
      <c r="AE723" s="2">
        <v>2696</v>
      </c>
      <c r="AF723" s="2">
        <v>2821</v>
      </c>
      <c r="AG723" s="2">
        <v>2867</v>
      </c>
      <c r="AH723" s="2">
        <v>2884</v>
      </c>
      <c r="AI723" s="2">
        <v>2980</v>
      </c>
      <c r="AJ723" s="2">
        <v>3019</v>
      </c>
      <c r="AK723" s="2">
        <v>3008</v>
      </c>
      <c r="AL723" s="2">
        <v>3104</v>
      </c>
      <c r="AM723" s="2">
        <v>3143</v>
      </c>
      <c r="AN723" s="2">
        <v>3131</v>
      </c>
      <c r="AO723" s="2">
        <v>3057</v>
      </c>
      <c r="AP723" s="2">
        <v>3081</v>
      </c>
      <c r="AQ723" s="2">
        <v>3094</v>
      </c>
    </row>
    <row r="724" spans="1:43">
      <c r="A724" s="56" t="s">
        <v>1691</v>
      </c>
      <c r="B724" s="56" t="s">
        <v>280</v>
      </c>
      <c r="C724" s="56" t="s">
        <v>85</v>
      </c>
      <c r="D724" s="2">
        <v>88</v>
      </c>
      <c r="E724" s="2">
        <v>79</v>
      </c>
      <c r="F724" s="2">
        <v>81</v>
      </c>
      <c r="G724" s="2">
        <v>74</v>
      </c>
      <c r="H724" s="2">
        <v>85</v>
      </c>
      <c r="I724" s="2">
        <v>86</v>
      </c>
      <c r="J724" s="2">
        <v>73</v>
      </c>
      <c r="K724" s="2">
        <v>85</v>
      </c>
      <c r="L724" s="2">
        <v>85</v>
      </c>
      <c r="M724" s="2">
        <v>88</v>
      </c>
      <c r="N724" s="2">
        <v>86</v>
      </c>
      <c r="O724" s="2">
        <v>83</v>
      </c>
      <c r="P724" s="2">
        <v>84</v>
      </c>
      <c r="Q724" s="2">
        <v>72</v>
      </c>
      <c r="R724" s="2">
        <v>67</v>
      </c>
      <c r="S724" s="2">
        <v>70</v>
      </c>
      <c r="T724" s="2">
        <v>75</v>
      </c>
      <c r="X724" s="56" t="s">
        <v>1691</v>
      </c>
      <c r="Y724" s="56" t="s">
        <v>280</v>
      </c>
      <c r="Z724" s="56" t="s">
        <v>85</v>
      </c>
      <c r="AA724" s="2">
        <v>1910</v>
      </c>
      <c r="AB724" s="2">
        <v>1878</v>
      </c>
      <c r="AC724" s="2">
        <v>1957</v>
      </c>
      <c r="AD724" s="2">
        <v>1996</v>
      </c>
      <c r="AE724" s="2">
        <v>1918</v>
      </c>
      <c r="AF724" s="2">
        <v>1918</v>
      </c>
      <c r="AG724" s="2">
        <v>1858</v>
      </c>
      <c r="AH724" s="2">
        <v>1926</v>
      </c>
      <c r="AI724" s="2">
        <v>1964</v>
      </c>
      <c r="AJ724" s="2">
        <v>1985</v>
      </c>
      <c r="AK724" s="2">
        <v>2005</v>
      </c>
      <c r="AL724" s="2">
        <v>2011</v>
      </c>
      <c r="AM724" s="2">
        <v>2019</v>
      </c>
      <c r="AN724" s="2">
        <v>2017</v>
      </c>
      <c r="AO724" s="2">
        <v>2004</v>
      </c>
      <c r="AP724" s="2">
        <v>1848</v>
      </c>
      <c r="AQ724" s="2">
        <v>1785</v>
      </c>
    </row>
    <row r="725" spans="1:43">
      <c r="A725" s="56" t="s">
        <v>1692</v>
      </c>
      <c r="B725" s="56" t="s">
        <v>965</v>
      </c>
      <c r="C725" s="56" t="s">
        <v>85</v>
      </c>
      <c r="D725" s="2">
        <v>0</v>
      </c>
      <c r="E725" s="2">
        <v>0</v>
      </c>
      <c r="F725" s="2">
        <v>0</v>
      </c>
      <c r="G725" s="2">
        <v>3</v>
      </c>
      <c r="H725" s="2">
        <v>0</v>
      </c>
      <c r="I725" s="2">
        <v>0</v>
      </c>
      <c r="J725" s="2">
        <v>0</v>
      </c>
      <c r="K725" s="2">
        <v>0</v>
      </c>
      <c r="L725" s="2">
        <v>0</v>
      </c>
      <c r="M725" s="2">
        <v>0</v>
      </c>
      <c r="N725" s="2">
        <v>0</v>
      </c>
      <c r="O725" s="2">
        <v>0</v>
      </c>
      <c r="P725" s="2">
        <v>0</v>
      </c>
      <c r="Q725" s="2">
        <v>0</v>
      </c>
      <c r="R725" s="2">
        <v>10</v>
      </c>
      <c r="S725" s="2">
        <v>13</v>
      </c>
      <c r="T725" s="2">
        <v>15</v>
      </c>
      <c r="X725" s="56" t="s">
        <v>1692</v>
      </c>
      <c r="Y725" s="56" t="s">
        <v>965</v>
      </c>
      <c r="Z725" s="56" t="s">
        <v>85</v>
      </c>
      <c r="AA725" s="2">
        <v>11</v>
      </c>
      <c r="AB725" s="2">
        <v>13</v>
      </c>
      <c r="AC725" s="2">
        <v>15</v>
      </c>
      <c r="AD725" s="2">
        <v>12</v>
      </c>
      <c r="AE725" s="2">
        <v>4</v>
      </c>
      <c r="AF725" s="2">
        <v>3</v>
      </c>
      <c r="AG725" s="2">
        <v>9</v>
      </c>
      <c r="AH725" s="2">
        <v>6</v>
      </c>
      <c r="AI725" s="2">
        <v>132</v>
      </c>
      <c r="AJ725" s="2">
        <v>146</v>
      </c>
      <c r="AK725" s="2">
        <v>250</v>
      </c>
      <c r="AL725" s="2">
        <v>278</v>
      </c>
      <c r="AM725" s="2">
        <v>274</v>
      </c>
      <c r="AN725" s="2">
        <v>309</v>
      </c>
      <c r="AO725" s="2">
        <v>329</v>
      </c>
      <c r="AP725" s="2">
        <v>341</v>
      </c>
      <c r="AQ725" s="2">
        <v>425</v>
      </c>
    </row>
    <row r="726" spans="1:43">
      <c r="A726" s="56" t="s">
        <v>1693</v>
      </c>
      <c r="B726" s="56" t="s">
        <v>667</v>
      </c>
      <c r="C726" s="56" t="s">
        <v>85</v>
      </c>
      <c r="D726" s="2">
        <v>21</v>
      </c>
      <c r="E726" s="2">
        <v>21</v>
      </c>
      <c r="F726" s="2">
        <v>24</v>
      </c>
      <c r="G726" s="2">
        <v>28</v>
      </c>
      <c r="H726" s="2">
        <v>28</v>
      </c>
      <c r="I726" s="2">
        <v>30</v>
      </c>
      <c r="J726" s="2">
        <v>28</v>
      </c>
      <c r="K726" s="2">
        <v>31</v>
      </c>
      <c r="L726" s="2">
        <v>27</v>
      </c>
      <c r="M726" s="2">
        <v>24</v>
      </c>
      <c r="N726" s="2">
        <v>12</v>
      </c>
      <c r="O726" s="2">
        <v>12</v>
      </c>
      <c r="P726" s="2">
        <v>15</v>
      </c>
      <c r="Q726" s="2">
        <v>13</v>
      </c>
      <c r="R726" s="2">
        <v>19</v>
      </c>
      <c r="S726" s="2">
        <v>19</v>
      </c>
      <c r="T726" s="2">
        <v>0</v>
      </c>
      <c r="X726" s="56" t="s">
        <v>1693</v>
      </c>
      <c r="Y726" s="56" t="s">
        <v>667</v>
      </c>
      <c r="Z726" s="56" t="s">
        <v>85</v>
      </c>
      <c r="AA726" s="2">
        <v>1137</v>
      </c>
      <c r="AB726" s="2">
        <v>1081</v>
      </c>
      <c r="AC726" s="2">
        <v>1155</v>
      </c>
      <c r="AD726" s="2">
        <v>1108</v>
      </c>
      <c r="AE726" s="2">
        <v>933</v>
      </c>
      <c r="AF726" s="2">
        <v>954</v>
      </c>
      <c r="AG726" s="2">
        <v>853</v>
      </c>
      <c r="AH726" s="2">
        <v>775</v>
      </c>
      <c r="AI726" s="2">
        <v>775</v>
      </c>
      <c r="AJ726" s="2">
        <v>777</v>
      </c>
      <c r="AK726" s="2">
        <v>677</v>
      </c>
      <c r="AL726" s="2">
        <v>657</v>
      </c>
      <c r="AM726" s="2">
        <v>670</v>
      </c>
      <c r="AN726" s="2">
        <v>592</v>
      </c>
      <c r="AO726" s="2">
        <v>517</v>
      </c>
      <c r="AP726" s="2">
        <v>494</v>
      </c>
      <c r="AQ726" s="2">
        <v>240</v>
      </c>
    </row>
    <row r="727" spans="1:43">
      <c r="A727" s="56" t="s">
        <v>1694</v>
      </c>
      <c r="B727" s="56" t="s">
        <v>614</v>
      </c>
      <c r="C727" s="56" t="s">
        <v>85</v>
      </c>
      <c r="D727" s="2">
        <v>148</v>
      </c>
      <c r="E727" s="2">
        <v>162</v>
      </c>
      <c r="F727" s="2">
        <v>153</v>
      </c>
      <c r="G727" s="2">
        <v>170</v>
      </c>
      <c r="H727" s="2">
        <v>170</v>
      </c>
      <c r="I727" s="2">
        <v>191</v>
      </c>
      <c r="J727" s="2">
        <v>201</v>
      </c>
      <c r="K727" s="2">
        <v>203</v>
      </c>
      <c r="L727" s="2">
        <v>231</v>
      </c>
      <c r="M727" s="2">
        <v>247</v>
      </c>
      <c r="N727" s="2">
        <v>252</v>
      </c>
      <c r="O727" s="2">
        <v>221</v>
      </c>
      <c r="P727" s="2">
        <v>179</v>
      </c>
      <c r="Q727" s="2">
        <v>177</v>
      </c>
      <c r="R727" s="2">
        <v>194</v>
      </c>
      <c r="S727" s="2">
        <v>230</v>
      </c>
      <c r="T727" s="2">
        <v>229</v>
      </c>
      <c r="X727" s="56" t="s">
        <v>1694</v>
      </c>
      <c r="Y727" s="56" t="s">
        <v>614</v>
      </c>
      <c r="Z727" s="56" t="s">
        <v>85</v>
      </c>
      <c r="AA727" s="2">
        <v>2850</v>
      </c>
      <c r="AB727" s="2">
        <v>3047</v>
      </c>
      <c r="AC727" s="2">
        <v>3390</v>
      </c>
      <c r="AD727" s="2">
        <v>3854</v>
      </c>
      <c r="AE727" s="2">
        <v>3959</v>
      </c>
      <c r="AF727" s="2">
        <v>4267</v>
      </c>
      <c r="AG727" s="2">
        <v>4334</v>
      </c>
      <c r="AH727" s="2">
        <v>4767</v>
      </c>
      <c r="AI727" s="2">
        <v>5516</v>
      </c>
      <c r="AJ727" s="2">
        <v>5753</v>
      </c>
      <c r="AK727" s="2">
        <v>5542</v>
      </c>
      <c r="AL727" s="2">
        <v>5046</v>
      </c>
      <c r="AM727" s="2">
        <v>4675</v>
      </c>
      <c r="AN727" s="2">
        <v>4533</v>
      </c>
      <c r="AO727" s="2">
        <v>5057</v>
      </c>
      <c r="AP727" s="2">
        <v>5653</v>
      </c>
      <c r="AQ727" s="2">
        <v>5767</v>
      </c>
    </row>
    <row r="728" spans="1:43">
      <c r="A728" s="56" t="s">
        <v>1695</v>
      </c>
      <c r="B728" s="56" t="s">
        <v>533</v>
      </c>
      <c r="C728" s="56" t="s">
        <v>85</v>
      </c>
      <c r="D728" s="2">
        <v>3</v>
      </c>
      <c r="E728" s="2">
        <v>0</v>
      </c>
      <c r="F728" s="2">
        <v>0</v>
      </c>
      <c r="G728" s="2">
        <v>0</v>
      </c>
      <c r="H728" s="2">
        <v>6</v>
      </c>
      <c r="I728" s="2">
        <v>3</v>
      </c>
      <c r="J728" s="2">
        <v>3</v>
      </c>
      <c r="K728" s="2">
        <v>0</v>
      </c>
      <c r="L728" s="2">
        <v>0</v>
      </c>
      <c r="M728" s="2">
        <v>0</v>
      </c>
      <c r="N728" s="2">
        <v>3</v>
      </c>
      <c r="O728" s="2">
        <v>7</v>
      </c>
      <c r="P728" s="2">
        <v>9</v>
      </c>
      <c r="Q728" s="2">
        <v>0</v>
      </c>
      <c r="R728" s="2">
        <v>3</v>
      </c>
      <c r="S728" s="2">
        <v>3</v>
      </c>
      <c r="T728" s="2">
        <v>3</v>
      </c>
      <c r="X728" s="56" t="s">
        <v>1695</v>
      </c>
      <c r="Y728" s="56" t="s">
        <v>533</v>
      </c>
      <c r="Z728" s="56" t="s">
        <v>85</v>
      </c>
      <c r="AA728" s="2">
        <v>92</v>
      </c>
      <c r="AB728" s="2">
        <v>121</v>
      </c>
      <c r="AC728" s="2">
        <v>127</v>
      </c>
      <c r="AD728" s="2">
        <v>154</v>
      </c>
      <c r="AE728" s="2">
        <v>183</v>
      </c>
      <c r="AF728" s="2">
        <v>141</v>
      </c>
      <c r="AG728" s="2">
        <v>167</v>
      </c>
      <c r="AH728" s="2">
        <v>181</v>
      </c>
      <c r="AI728" s="2">
        <v>183</v>
      </c>
      <c r="AJ728" s="2">
        <v>182</v>
      </c>
      <c r="AK728" s="2">
        <v>190</v>
      </c>
      <c r="AL728" s="2">
        <v>160</v>
      </c>
      <c r="AM728" s="2">
        <v>189</v>
      </c>
      <c r="AN728" s="2">
        <v>227</v>
      </c>
      <c r="AO728" s="2">
        <v>230</v>
      </c>
      <c r="AP728" s="2">
        <v>314</v>
      </c>
      <c r="AQ728" s="2">
        <v>268</v>
      </c>
    </row>
    <row r="729" spans="1:43">
      <c r="A729" s="56" t="s">
        <v>1696</v>
      </c>
      <c r="B729" s="56" t="s">
        <v>537</v>
      </c>
      <c r="C729" s="56" t="s">
        <v>85</v>
      </c>
      <c r="D729" s="2">
        <v>0</v>
      </c>
      <c r="E729" s="2">
        <v>0</v>
      </c>
      <c r="F729" s="2">
        <v>3</v>
      </c>
      <c r="G729" s="2">
        <v>0</v>
      </c>
      <c r="H729" s="2">
        <v>0</v>
      </c>
      <c r="I729" s="2">
        <v>3</v>
      </c>
      <c r="J729" s="2">
        <v>0</v>
      </c>
      <c r="K729" s="2">
        <v>0</v>
      </c>
      <c r="L729" s="2">
        <v>0</v>
      </c>
      <c r="M729" s="2">
        <v>0</v>
      </c>
      <c r="N729" s="2">
        <v>0</v>
      </c>
      <c r="O729" s="2">
        <v>0</v>
      </c>
      <c r="P729" s="2">
        <v>0</v>
      </c>
      <c r="Q729" s="2">
        <v>0</v>
      </c>
      <c r="R729" s="2">
        <v>0</v>
      </c>
      <c r="S729" s="2">
        <v>3</v>
      </c>
      <c r="T729" s="2">
        <v>0</v>
      </c>
      <c r="X729" s="56" t="s">
        <v>1696</v>
      </c>
      <c r="Y729" s="56" t="s">
        <v>537</v>
      </c>
      <c r="Z729" s="56" t="s">
        <v>85</v>
      </c>
      <c r="AA729" s="2">
        <v>12</v>
      </c>
      <c r="AB729" s="2">
        <v>7</v>
      </c>
      <c r="AC729" s="2">
        <v>190</v>
      </c>
      <c r="AD729" s="2">
        <v>6</v>
      </c>
      <c r="AE729" s="2">
        <v>9</v>
      </c>
      <c r="AF729" s="2">
        <v>11</v>
      </c>
      <c r="AG729" s="2">
        <v>12</v>
      </c>
      <c r="AH729" s="2">
        <v>17</v>
      </c>
      <c r="AI729" s="2">
        <v>18</v>
      </c>
      <c r="AJ729" s="2">
        <v>17</v>
      </c>
      <c r="AK729" s="2">
        <v>22</v>
      </c>
      <c r="AL729" s="2">
        <v>20</v>
      </c>
      <c r="AM729" s="2">
        <v>22</v>
      </c>
      <c r="AN729" s="2">
        <v>23</v>
      </c>
      <c r="AO729" s="2">
        <v>30</v>
      </c>
      <c r="AP729" s="2">
        <v>29</v>
      </c>
      <c r="AQ729" s="2">
        <v>31</v>
      </c>
    </row>
    <row r="730" spans="1:43">
      <c r="A730" s="56" t="s">
        <v>1697</v>
      </c>
      <c r="B730" s="56" t="s">
        <v>86</v>
      </c>
      <c r="C730" s="56" t="s">
        <v>85</v>
      </c>
      <c r="D730" s="2">
        <v>58</v>
      </c>
      <c r="E730" s="2">
        <v>58</v>
      </c>
      <c r="F730" s="2">
        <v>98</v>
      </c>
      <c r="G730" s="2">
        <v>108</v>
      </c>
      <c r="H730" s="2">
        <v>130</v>
      </c>
      <c r="I730" s="2">
        <v>133</v>
      </c>
      <c r="J730" s="2">
        <v>162</v>
      </c>
      <c r="K730" s="2">
        <v>145</v>
      </c>
      <c r="L730" s="2">
        <v>159</v>
      </c>
      <c r="M730" s="2">
        <v>152</v>
      </c>
      <c r="N730" s="2">
        <v>141</v>
      </c>
      <c r="O730" s="2">
        <v>179</v>
      </c>
      <c r="P730" s="2">
        <v>145</v>
      </c>
      <c r="Q730" s="2">
        <v>149</v>
      </c>
      <c r="R730" s="2">
        <v>125</v>
      </c>
      <c r="S730" s="2">
        <v>139</v>
      </c>
      <c r="T730" s="2">
        <v>129</v>
      </c>
      <c r="X730" s="56" t="s">
        <v>1697</v>
      </c>
      <c r="Y730" s="56" t="s">
        <v>86</v>
      </c>
      <c r="Z730" s="56" t="s">
        <v>85</v>
      </c>
      <c r="AA730" s="2">
        <v>4302</v>
      </c>
      <c r="AB730" s="2">
        <v>4950</v>
      </c>
      <c r="AC730" s="2">
        <v>4856</v>
      </c>
      <c r="AD730" s="2">
        <v>4707</v>
      </c>
      <c r="AE730" s="2">
        <v>5384</v>
      </c>
      <c r="AF730" s="2">
        <v>5441</v>
      </c>
      <c r="AG730" s="2">
        <v>5621</v>
      </c>
      <c r="AH730" s="2">
        <v>5226</v>
      </c>
      <c r="AI730" s="2">
        <v>5413</v>
      </c>
      <c r="AJ730" s="2">
        <v>5564</v>
      </c>
      <c r="AK730" s="2">
        <v>5891</v>
      </c>
      <c r="AL730" s="2">
        <v>6208</v>
      </c>
      <c r="AM730" s="2">
        <v>6186</v>
      </c>
      <c r="AN730" s="2">
        <v>6260</v>
      </c>
      <c r="AO730" s="2">
        <v>6554</v>
      </c>
      <c r="AP730" s="2">
        <v>6744</v>
      </c>
      <c r="AQ730" s="2">
        <v>6740</v>
      </c>
    </row>
    <row r="731" spans="1:43">
      <c r="A731" s="56" t="s">
        <v>1698</v>
      </c>
      <c r="B731" s="56" t="s">
        <v>568</v>
      </c>
      <c r="C731" s="56" t="s">
        <v>85</v>
      </c>
      <c r="D731" s="2">
        <v>96</v>
      </c>
      <c r="E731" s="2">
        <v>112</v>
      </c>
      <c r="F731" s="2">
        <v>110</v>
      </c>
      <c r="G731" s="2">
        <v>119</v>
      </c>
      <c r="H731" s="2">
        <v>124</v>
      </c>
      <c r="I731" s="2">
        <v>124</v>
      </c>
      <c r="J731" s="2">
        <v>102</v>
      </c>
      <c r="K731" s="2">
        <v>105</v>
      </c>
      <c r="L731" s="2">
        <v>122</v>
      </c>
      <c r="M731" s="2">
        <v>121</v>
      </c>
      <c r="N731" s="2">
        <v>133</v>
      </c>
      <c r="O731" s="2">
        <v>138</v>
      </c>
      <c r="P731" s="2">
        <v>128</v>
      </c>
      <c r="Q731" s="2">
        <v>138</v>
      </c>
      <c r="R731" s="2">
        <v>173</v>
      </c>
      <c r="S731" s="2">
        <v>129</v>
      </c>
      <c r="T731" s="2">
        <v>148</v>
      </c>
      <c r="X731" s="56" t="s">
        <v>1698</v>
      </c>
      <c r="Y731" s="56" t="s">
        <v>568</v>
      </c>
      <c r="Z731" s="56" t="s">
        <v>85</v>
      </c>
      <c r="AA731" s="2">
        <v>2615</v>
      </c>
      <c r="AB731" s="2">
        <v>2681</v>
      </c>
      <c r="AC731" s="2">
        <v>2743</v>
      </c>
      <c r="AD731" s="2">
        <v>2817</v>
      </c>
      <c r="AE731" s="2">
        <v>2947</v>
      </c>
      <c r="AF731" s="2">
        <v>2921</v>
      </c>
      <c r="AG731" s="2">
        <v>2986</v>
      </c>
      <c r="AH731" s="2">
        <v>3152</v>
      </c>
      <c r="AI731" s="2">
        <v>3257</v>
      </c>
      <c r="AJ731" s="2">
        <v>3303</v>
      </c>
      <c r="AK731" s="2">
        <v>3441</v>
      </c>
      <c r="AL731" s="2">
        <v>3537</v>
      </c>
      <c r="AM731" s="2">
        <v>3547</v>
      </c>
      <c r="AN731" s="2">
        <v>3737</v>
      </c>
      <c r="AO731" s="2">
        <v>3785</v>
      </c>
      <c r="AP731" s="2">
        <v>3756</v>
      </c>
      <c r="AQ731" s="2">
        <v>3997</v>
      </c>
    </row>
    <row r="732" spans="1:43">
      <c r="A732" s="56" t="s">
        <v>1699</v>
      </c>
      <c r="B732" s="56" t="s">
        <v>178</v>
      </c>
      <c r="C732" s="56" t="s">
        <v>85</v>
      </c>
      <c r="D732" s="2">
        <v>7</v>
      </c>
      <c r="E732" s="2">
        <v>6</v>
      </c>
      <c r="F732" s="2">
        <v>6</v>
      </c>
      <c r="G732" s="2">
        <v>3</v>
      </c>
      <c r="H732" s="2">
        <v>12</v>
      </c>
      <c r="I732" s="2">
        <v>16</v>
      </c>
      <c r="J732" s="2">
        <v>31</v>
      </c>
      <c r="K732" s="2">
        <v>26</v>
      </c>
      <c r="L732" s="2">
        <v>22</v>
      </c>
      <c r="M732" s="2">
        <v>42</v>
      </c>
      <c r="N732" s="2">
        <v>43</v>
      </c>
      <c r="O732" s="2">
        <v>60</v>
      </c>
      <c r="P732" s="2">
        <v>77</v>
      </c>
      <c r="Q732" s="2">
        <v>87</v>
      </c>
      <c r="R732" s="2">
        <v>96</v>
      </c>
      <c r="S732" s="2">
        <v>82</v>
      </c>
      <c r="T732" s="2">
        <v>62</v>
      </c>
      <c r="X732" s="56" t="s">
        <v>1699</v>
      </c>
      <c r="Y732" s="56" t="s">
        <v>178</v>
      </c>
      <c r="Z732" s="56" t="s">
        <v>85</v>
      </c>
      <c r="AA732" s="2">
        <v>431</v>
      </c>
      <c r="AB732" s="2">
        <v>455</v>
      </c>
      <c r="AC732" s="2">
        <v>497</v>
      </c>
      <c r="AD732" s="2">
        <v>473</v>
      </c>
      <c r="AE732" s="2">
        <v>780</v>
      </c>
      <c r="AF732" s="2">
        <v>934</v>
      </c>
      <c r="AG732" s="2">
        <v>1290</v>
      </c>
      <c r="AH732" s="2">
        <v>1204</v>
      </c>
      <c r="AI732" s="2">
        <v>1299</v>
      </c>
      <c r="AJ732" s="2">
        <v>1414</v>
      </c>
      <c r="AK732" s="2">
        <v>1436</v>
      </c>
      <c r="AL732" s="2">
        <v>1686</v>
      </c>
      <c r="AM732" s="2">
        <v>1651</v>
      </c>
      <c r="AN732" s="2">
        <v>1645</v>
      </c>
      <c r="AO732" s="2">
        <v>1876</v>
      </c>
      <c r="AP732" s="2">
        <v>1910</v>
      </c>
      <c r="AQ732" s="2">
        <v>1860</v>
      </c>
    </row>
    <row r="733" spans="1:43">
      <c r="A733" s="56" t="s">
        <v>1700</v>
      </c>
      <c r="B733" s="56" t="s">
        <v>6</v>
      </c>
      <c r="C733" s="56" t="s">
        <v>742</v>
      </c>
      <c r="D733" s="2">
        <v>2641</v>
      </c>
      <c r="E733" s="2">
        <v>2574</v>
      </c>
      <c r="F733" s="2">
        <v>2562</v>
      </c>
      <c r="G733" s="2">
        <v>2583</v>
      </c>
      <c r="H733" s="2">
        <v>2641</v>
      </c>
      <c r="I733" s="2">
        <v>2645</v>
      </c>
      <c r="J733" s="2">
        <v>2671</v>
      </c>
      <c r="K733" s="2">
        <v>2609</v>
      </c>
      <c r="L733" s="2">
        <v>2637</v>
      </c>
      <c r="M733" s="2">
        <v>2643</v>
      </c>
      <c r="N733" s="2">
        <v>2610</v>
      </c>
      <c r="O733" s="2">
        <v>2633</v>
      </c>
      <c r="P733" s="2">
        <v>2667</v>
      </c>
      <c r="Q733" s="2">
        <v>2740</v>
      </c>
      <c r="R733" s="2">
        <v>2792</v>
      </c>
      <c r="S733" s="2">
        <v>2867</v>
      </c>
      <c r="T733" s="2">
        <v>2907</v>
      </c>
      <c r="X733" s="56" t="s">
        <v>1700</v>
      </c>
      <c r="Y733" s="56" t="s">
        <v>6</v>
      </c>
      <c r="Z733" s="56" t="s">
        <v>742</v>
      </c>
      <c r="AA733" s="2">
        <v>79283</v>
      </c>
      <c r="AB733" s="2">
        <v>77914</v>
      </c>
      <c r="AC733" s="2">
        <v>77535</v>
      </c>
      <c r="AD733" s="2">
        <v>76982</v>
      </c>
      <c r="AE733" s="2">
        <v>73915</v>
      </c>
      <c r="AF733" s="2">
        <v>74771</v>
      </c>
      <c r="AG733" s="2">
        <v>75361</v>
      </c>
      <c r="AH733" s="2">
        <v>77674</v>
      </c>
      <c r="AI733" s="2">
        <v>79257</v>
      </c>
      <c r="AJ733" s="2">
        <v>79842</v>
      </c>
      <c r="AK733" s="2">
        <v>80990</v>
      </c>
      <c r="AL733" s="2">
        <v>82406</v>
      </c>
      <c r="AM733" s="2">
        <v>84812</v>
      </c>
      <c r="AN733" s="2">
        <v>88546</v>
      </c>
      <c r="AO733" s="2">
        <v>90562</v>
      </c>
      <c r="AP733" s="2">
        <v>92257</v>
      </c>
      <c r="AQ733" s="2">
        <v>93453</v>
      </c>
    </row>
    <row r="734" spans="1:43">
      <c r="A734" s="56" t="s">
        <v>1701</v>
      </c>
      <c r="B734" s="56" t="s">
        <v>529</v>
      </c>
      <c r="C734" s="56" t="s">
        <v>742</v>
      </c>
      <c r="D734" s="2">
        <v>0</v>
      </c>
      <c r="E734" s="2">
        <v>0</v>
      </c>
      <c r="F734" s="2">
        <v>0</v>
      </c>
      <c r="G734" s="2">
        <v>0</v>
      </c>
      <c r="H734" s="2">
        <v>0</v>
      </c>
      <c r="I734" s="2">
        <v>0</v>
      </c>
      <c r="J734" s="2">
        <v>0</v>
      </c>
      <c r="K734" s="2">
        <v>0</v>
      </c>
      <c r="L734" s="2">
        <v>0</v>
      </c>
      <c r="M734" s="2">
        <v>0</v>
      </c>
      <c r="N734" s="2">
        <v>0</v>
      </c>
      <c r="O734" s="2">
        <v>0</v>
      </c>
      <c r="P734" s="2">
        <v>0</v>
      </c>
      <c r="Q734" s="2">
        <v>0</v>
      </c>
      <c r="R734" s="2">
        <v>0</v>
      </c>
      <c r="S734" s="2">
        <v>0</v>
      </c>
      <c r="T734" s="2">
        <v>0</v>
      </c>
      <c r="X734" s="56" t="s">
        <v>1701</v>
      </c>
      <c r="Y734" s="56" t="s">
        <v>529</v>
      </c>
      <c r="Z734" s="56" t="s">
        <v>742</v>
      </c>
      <c r="AA734" s="2">
        <v>3843</v>
      </c>
      <c r="AB734" s="2">
        <v>3858</v>
      </c>
      <c r="AC734" s="2">
        <v>3557</v>
      </c>
      <c r="AD734" s="2">
        <v>3460</v>
      </c>
      <c r="AE734" s="2">
        <v>3171</v>
      </c>
      <c r="AF734" s="2">
        <v>3193</v>
      </c>
      <c r="AG734" s="2">
        <v>3155</v>
      </c>
      <c r="AH734" s="2">
        <v>2996</v>
      </c>
      <c r="AI734" s="2">
        <v>2946</v>
      </c>
      <c r="AJ734" s="2">
        <v>2904</v>
      </c>
      <c r="AK734" s="2">
        <v>3049</v>
      </c>
      <c r="AL734" s="2">
        <v>2991</v>
      </c>
      <c r="AM734" s="2">
        <v>2928</v>
      </c>
      <c r="AN734" s="2">
        <v>2991</v>
      </c>
      <c r="AO734" s="2">
        <v>3030</v>
      </c>
      <c r="AP734" s="2">
        <v>2802</v>
      </c>
      <c r="AQ734" s="2">
        <v>2860</v>
      </c>
    </row>
    <row r="735" spans="1:43">
      <c r="A735" s="56" t="s">
        <v>1702</v>
      </c>
      <c r="B735" s="56" t="s">
        <v>646</v>
      </c>
      <c r="C735" s="56" t="s">
        <v>742</v>
      </c>
      <c r="D735" s="2">
        <v>0</v>
      </c>
      <c r="E735" s="2">
        <v>0</v>
      </c>
      <c r="F735" s="2">
        <v>0</v>
      </c>
      <c r="G735" s="2">
        <v>0</v>
      </c>
      <c r="H735" s="2">
        <v>0</v>
      </c>
      <c r="I735" s="2">
        <v>0</v>
      </c>
      <c r="J735" s="2">
        <v>0</v>
      </c>
      <c r="K735" s="2">
        <v>34</v>
      </c>
      <c r="L735" s="2">
        <v>59</v>
      </c>
      <c r="M735" s="2">
        <v>57</v>
      </c>
      <c r="N735" s="2">
        <v>52</v>
      </c>
      <c r="O735" s="2">
        <v>17</v>
      </c>
      <c r="P735" s="2">
        <v>20</v>
      </c>
      <c r="Q735" s="2">
        <v>19</v>
      </c>
      <c r="R735" s="2">
        <v>17</v>
      </c>
      <c r="S735" s="2">
        <v>17</v>
      </c>
      <c r="T735" s="2">
        <v>16</v>
      </c>
      <c r="X735" s="56" t="s">
        <v>1702</v>
      </c>
      <c r="Y735" s="56" t="s">
        <v>646</v>
      </c>
      <c r="Z735" s="56" t="s">
        <v>742</v>
      </c>
      <c r="AA735" s="2">
        <v>146</v>
      </c>
      <c r="AB735" s="2">
        <v>163</v>
      </c>
      <c r="AC735" s="2">
        <v>166</v>
      </c>
      <c r="AD735" s="2">
        <v>175</v>
      </c>
      <c r="AE735" s="2">
        <v>161</v>
      </c>
      <c r="AF735" s="2">
        <v>156</v>
      </c>
      <c r="AG735" s="2">
        <v>274</v>
      </c>
      <c r="AH735" s="2">
        <v>313</v>
      </c>
      <c r="AI735" s="2">
        <v>281</v>
      </c>
      <c r="AJ735" s="2">
        <v>373</v>
      </c>
      <c r="AK735" s="2">
        <v>395</v>
      </c>
      <c r="AL735" s="2">
        <v>380</v>
      </c>
      <c r="AM735" s="2">
        <v>302</v>
      </c>
      <c r="AN735" s="2">
        <v>285</v>
      </c>
      <c r="AO735" s="2">
        <v>348</v>
      </c>
      <c r="AP735" s="2">
        <v>485</v>
      </c>
      <c r="AQ735" s="2">
        <v>467</v>
      </c>
    </row>
    <row r="736" spans="1:43">
      <c r="A736" s="56" t="s">
        <v>1703</v>
      </c>
      <c r="B736" s="56" t="s">
        <v>28</v>
      </c>
      <c r="C736" s="56" t="s">
        <v>742</v>
      </c>
      <c r="D736" s="2">
        <v>657</v>
      </c>
      <c r="E736" s="2">
        <v>664</v>
      </c>
      <c r="F736" s="2">
        <v>674</v>
      </c>
      <c r="G736" s="2">
        <v>670</v>
      </c>
      <c r="H736" s="2">
        <v>667</v>
      </c>
      <c r="I736" s="2">
        <v>645</v>
      </c>
      <c r="J736" s="2">
        <v>606</v>
      </c>
      <c r="K736" s="2">
        <v>613</v>
      </c>
      <c r="L736" s="2">
        <v>611</v>
      </c>
      <c r="M736" s="2">
        <v>612</v>
      </c>
      <c r="N736" s="2">
        <v>623</v>
      </c>
      <c r="O736" s="2">
        <v>619</v>
      </c>
      <c r="P736" s="2">
        <v>637</v>
      </c>
      <c r="Q736" s="2">
        <v>643</v>
      </c>
      <c r="R736" s="2">
        <v>657</v>
      </c>
      <c r="S736" s="2">
        <v>594</v>
      </c>
      <c r="T736" s="2">
        <v>583</v>
      </c>
      <c r="X736" s="56" t="s">
        <v>1703</v>
      </c>
      <c r="Y736" s="56" t="s">
        <v>28</v>
      </c>
      <c r="Z736" s="56" t="s">
        <v>742</v>
      </c>
      <c r="AA736" s="2">
        <v>17134</v>
      </c>
      <c r="AB736" s="2">
        <v>17565</v>
      </c>
      <c r="AC736" s="2">
        <v>17581</v>
      </c>
      <c r="AD736" s="2">
        <v>17780</v>
      </c>
      <c r="AE736" s="2">
        <v>17227</v>
      </c>
      <c r="AF736" s="2">
        <v>16859</v>
      </c>
      <c r="AG736" s="2">
        <v>16687</v>
      </c>
      <c r="AH736" s="2">
        <v>16965</v>
      </c>
      <c r="AI736" s="2">
        <v>16710</v>
      </c>
      <c r="AJ736" s="2">
        <v>16193</v>
      </c>
      <c r="AK736" s="2">
        <v>16109</v>
      </c>
      <c r="AL736" s="2">
        <v>15997</v>
      </c>
      <c r="AM736" s="2">
        <v>15770</v>
      </c>
      <c r="AN736" s="2">
        <v>15962</v>
      </c>
      <c r="AO736" s="2">
        <v>16318</v>
      </c>
      <c r="AP736" s="2">
        <v>16007</v>
      </c>
      <c r="AQ736" s="2">
        <v>16318</v>
      </c>
    </row>
    <row r="737" spans="1:43">
      <c r="A737" s="56" t="s">
        <v>1704</v>
      </c>
      <c r="B737" s="56" t="s">
        <v>95</v>
      </c>
      <c r="C737" s="56" t="s">
        <v>742</v>
      </c>
      <c r="D737" s="2">
        <v>87</v>
      </c>
      <c r="E737" s="2">
        <v>84</v>
      </c>
      <c r="F737" s="2">
        <v>90</v>
      </c>
      <c r="G737" s="2">
        <v>83</v>
      </c>
      <c r="H737" s="2">
        <v>96</v>
      </c>
      <c r="I737" s="2">
        <v>98</v>
      </c>
      <c r="J737" s="2">
        <v>97</v>
      </c>
      <c r="K737" s="2">
        <v>105</v>
      </c>
      <c r="L737" s="2">
        <v>103</v>
      </c>
      <c r="M737" s="2">
        <v>105</v>
      </c>
      <c r="N737" s="2">
        <v>112</v>
      </c>
      <c r="O737" s="2">
        <v>113</v>
      </c>
      <c r="P737" s="2">
        <v>117</v>
      </c>
      <c r="Q737" s="2">
        <v>126</v>
      </c>
      <c r="R737" s="2">
        <v>122</v>
      </c>
      <c r="S737" s="2">
        <v>125</v>
      </c>
      <c r="T737" s="2">
        <v>128</v>
      </c>
      <c r="X737" s="56" t="s">
        <v>1704</v>
      </c>
      <c r="Y737" s="56" t="s">
        <v>95</v>
      </c>
      <c r="Z737" s="56" t="s">
        <v>742</v>
      </c>
      <c r="AA737" s="2">
        <v>2002</v>
      </c>
      <c r="AB737" s="2">
        <v>2096</v>
      </c>
      <c r="AC737" s="2">
        <v>2134</v>
      </c>
      <c r="AD737" s="2">
        <v>2071</v>
      </c>
      <c r="AE737" s="2">
        <v>1937</v>
      </c>
      <c r="AF737" s="2">
        <v>2030</v>
      </c>
      <c r="AG737" s="2">
        <v>1901</v>
      </c>
      <c r="AH737" s="2">
        <v>1894</v>
      </c>
      <c r="AI737" s="2">
        <v>1906</v>
      </c>
      <c r="AJ737" s="2">
        <v>1851</v>
      </c>
      <c r="AK737" s="2">
        <v>1913</v>
      </c>
      <c r="AL737" s="2">
        <v>1957</v>
      </c>
      <c r="AM737" s="2">
        <v>1991</v>
      </c>
      <c r="AN737" s="2">
        <v>2084</v>
      </c>
      <c r="AO737" s="2">
        <v>2100</v>
      </c>
      <c r="AP737" s="2">
        <v>2060</v>
      </c>
      <c r="AQ737" s="2">
        <v>2030</v>
      </c>
    </row>
    <row r="738" spans="1:43">
      <c r="A738" s="56" t="s">
        <v>1705</v>
      </c>
      <c r="B738" s="56" t="s">
        <v>60</v>
      </c>
      <c r="C738" s="56" t="s">
        <v>742</v>
      </c>
      <c r="D738" s="2">
        <v>190</v>
      </c>
      <c r="E738" s="2">
        <v>182</v>
      </c>
      <c r="F738" s="2">
        <v>180</v>
      </c>
      <c r="G738" s="2">
        <v>183</v>
      </c>
      <c r="H738" s="2">
        <v>192</v>
      </c>
      <c r="I738" s="2">
        <v>207</v>
      </c>
      <c r="J738" s="2">
        <v>220</v>
      </c>
      <c r="K738" s="2">
        <v>242</v>
      </c>
      <c r="L738" s="2">
        <v>247</v>
      </c>
      <c r="M738" s="2">
        <v>249</v>
      </c>
      <c r="N738" s="2">
        <v>240</v>
      </c>
      <c r="O738" s="2">
        <v>249</v>
      </c>
      <c r="P738" s="2">
        <v>235</v>
      </c>
      <c r="Q738" s="2">
        <v>239</v>
      </c>
      <c r="R738" s="2">
        <v>239</v>
      </c>
      <c r="S738" s="2">
        <v>234</v>
      </c>
      <c r="T738" s="2">
        <v>222</v>
      </c>
      <c r="X738" s="56" t="s">
        <v>1705</v>
      </c>
      <c r="Y738" s="56" t="s">
        <v>60</v>
      </c>
      <c r="Z738" s="56" t="s">
        <v>742</v>
      </c>
      <c r="AA738" s="2">
        <v>3070</v>
      </c>
      <c r="AB738" s="2">
        <v>3329</v>
      </c>
      <c r="AC738" s="2">
        <v>3456</v>
      </c>
      <c r="AD738" s="2">
        <v>3499</v>
      </c>
      <c r="AE738" s="2">
        <v>3599</v>
      </c>
      <c r="AF738" s="2">
        <v>3630</v>
      </c>
      <c r="AG738" s="2">
        <v>3716</v>
      </c>
      <c r="AH738" s="2">
        <v>4109</v>
      </c>
      <c r="AI738" s="2">
        <v>4079</v>
      </c>
      <c r="AJ738" s="2">
        <v>4122</v>
      </c>
      <c r="AK738" s="2">
        <v>4073</v>
      </c>
      <c r="AL738" s="2">
        <v>3988</v>
      </c>
      <c r="AM738" s="2">
        <v>3993</v>
      </c>
      <c r="AN738" s="2">
        <v>4002</v>
      </c>
      <c r="AO738" s="2">
        <v>3915</v>
      </c>
      <c r="AP738" s="2">
        <v>3846</v>
      </c>
      <c r="AQ738" s="2">
        <v>3671</v>
      </c>
    </row>
    <row r="739" spans="1:43">
      <c r="A739" s="56" t="s">
        <v>1706</v>
      </c>
      <c r="B739" s="56" t="s">
        <v>63</v>
      </c>
      <c r="C739" s="56" t="s">
        <v>742</v>
      </c>
      <c r="D739" s="2">
        <v>176</v>
      </c>
      <c r="E739" s="2">
        <v>171</v>
      </c>
      <c r="F739" s="2">
        <v>199</v>
      </c>
      <c r="G739" s="2">
        <v>216</v>
      </c>
      <c r="H739" s="2">
        <v>229</v>
      </c>
      <c r="I739" s="2">
        <v>232</v>
      </c>
      <c r="J739" s="2">
        <v>213</v>
      </c>
      <c r="K739" s="2">
        <v>217</v>
      </c>
      <c r="L739" s="2">
        <v>275</v>
      </c>
      <c r="M739" s="2">
        <v>292</v>
      </c>
      <c r="N739" s="2">
        <v>277</v>
      </c>
      <c r="O739" s="2">
        <v>269</v>
      </c>
      <c r="P739" s="2">
        <v>277</v>
      </c>
      <c r="Q739" s="2">
        <v>279</v>
      </c>
      <c r="R739" s="2">
        <v>256</v>
      </c>
      <c r="S739" s="2">
        <v>259</v>
      </c>
      <c r="T739" s="2">
        <v>230</v>
      </c>
      <c r="X739" s="56" t="s">
        <v>1706</v>
      </c>
      <c r="Y739" s="56" t="s">
        <v>63</v>
      </c>
      <c r="Z739" s="56" t="s">
        <v>742</v>
      </c>
      <c r="AA739" s="2">
        <v>5930</v>
      </c>
      <c r="AB739" s="2">
        <v>6206</v>
      </c>
      <c r="AC739" s="2">
        <v>6690</v>
      </c>
      <c r="AD739" s="2">
        <v>6903</v>
      </c>
      <c r="AE739" s="2">
        <v>7072</v>
      </c>
      <c r="AF739" s="2">
        <v>6634</v>
      </c>
      <c r="AG739" s="2">
        <v>6496</v>
      </c>
      <c r="AH739" s="2">
        <v>6783</v>
      </c>
      <c r="AI739" s="2">
        <v>6959</v>
      </c>
      <c r="AJ739" s="2">
        <v>6918</v>
      </c>
      <c r="AK739" s="2">
        <v>7395</v>
      </c>
      <c r="AL739" s="2">
        <v>7309</v>
      </c>
      <c r="AM739" s="2">
        <v>7262</v>
      </c>
      <c r="AN739" s="2">
        <v>7299</v>
      </c>
      <c r="AO739" s="2">
        <v>7298</v>
      </c>
      <c r="AP739" s="2">
        <v>7237</v>
      </c>
      <c r="AQ739" s="2">
        <v>7020</v>
      </c>
    </row>
    <row r="740" spans="1:43">
      <c r="A740" s="56" t="s">
        <v>1707</v>
      </c>
      <c r="B740" s="56" t="s">
        <v>319</v>
      </c>
      <c r="C740" s="56" t="s">
        <v>742</v>
      </c>
      <c r="D740" s="2">
        <v>469</v>
      </c>
      <c r="E740" s="2">
        <v>445</v>
      </c>
      <c r="F740" s="2">
        <v>490</v>
      </c>
      <c r="G740" s="2">
        <v>512</v>
      </c>
      <c r="H740" s="2">
        <v>514</v>
      </c>
      <c r="I740" s="2">
        <v>536</v>
      </c>
      <c r="J740" s="2">
        <v>580</v>
      </c>
      <c r="K740" s="2">
        <v>534</v>
      </c>
      <c r="L740" s="2">
        <v>529</v>
      </c>
      <c r="M740" s="2">
        <v>498</v>
      </c>
      <c r="N740" s="2">
        <v>507</v>
      </c>
      <c r="O740" s="2">
        <v>522</v>
      </c>
      <c r="P740" s="2">
        <v>539</v>
      </c>
      <c r="Q740" s="2">
        <v>586</v>
      </c>
      <c r="R740" s="2">
        <v>597</v>
      </c>
      <c r="S740" s="2">
        <v>580</v>
      </c>
      <c r="T740" s="2">
        <v>589</v>
      </c>
      <c r="X740" s="56" t="s">
        <v>1707</v>
      </c>
      <c r="Y740" s="56" t="s">
        <v>319</v>
      </c>
      <c r="Z740" s="56" t="s">
        <v>742</v>
      </c>
      <c r="AA740" s="2">
        <v>13027</v>
      </c>
      <c r="AB740" s="2">
        <v>13132</v>
      </c>
      <c r="AC740" s="2">
        <v>14029</v>
      </c>
      <c r="AD740" s="2">
        <v>14101</v>
      </c>
      <c r="AE740" s="2">
        <v>14290</v>
      </c>
      <c r="AF740" s="2">
        <v>14487</v>
      </c>
      <c r="AG740" s="2">
        <v>15054</v>
      </c>
      <c r="AH740" s="2">
        <v>14319</v>
      </c>
      <c r="AI740" s="2">
        <v>14822</v>
      </c>
      <c r="AJ740" s="2">
        <v>15130</v>
      </c>
      <c r="AK740" s="2">
        <v>15153</v>
      </c>
      <c r="AL740" s="2">
        <v>15434</v>
      </c>
      <c r="AM740" s="2">
        <v>16293</v>
      </c>
      <c r="AN740" s="2">
        <v>17629</v>
      </c>
      <c r="AO740" s="2">
        <v>16688</v>
      </c>
      <c r="AP740" s="2">
        <v>17002</v>
      </c>
      <c r="AQ740" s="2">
        <v>17524</v>
      </c>
    </row>
    <row r="741" spans="1:43">
      <c r="A741" s="56" t="s">
        <v>1708</v>
      </c>
      <c r="B741" s="56" t="s">
        <v>434</v>
      </c>
      <c r="C741" s="56" t="s">
        <v>742</v>
      </c>
      <c r="D741" s="2">
        <v>0</v>
      </c>
      <c r="E741" s="2">
        <v>0</v>
      </c>
      <c r="F741" s="2">
        <v>0</v>
      </c>
      <c r="G741" s="2">
        <v>0</v>
      </c>
      <c r="H741" s="2">
        <v>0</v>
      </c>
      <c r="I741" s="2">
        <v>0</v>
      </c>
      <c r="J741" s="2">
        <v>0</v>
      </c>
      <c r="K741" s="2">
        <v>6</v>
      </c>
      <c r="L741" s="2">
        <v>6</v>
      </c>
      <c r="M741" s="2">
        <v>7</v>
      </c>
      <c r="N741" s="2">
        <v>6</v>
      </c>
      <c r="O741" s="2">
        <v>7</v>
      </c>
      <c r="P741" s="2">
        <v>4</v>
      </c>
      <c r="Q741" s="2">
        <v>5</v>
      </c>
      <c r="R741" s="2">
        <v>6</v>
      </c>
      <c r="S741" s="2">
        <v>7</v>
      </c>
      <c r="T741" s="2">
        <v>3</v>
      </c>
      <c r="X741" s="56" t="s">
        <v>1708</v>
      </c>
      <c r="Y741" s="56" t="s">
        <v>434</v>
      </c>
      <c r="Z741" s="56" t="s">
        <v>742</v>
      </c>
      <c r="AA741" s="2">
        <v>127</v>
      </c>
      <c r="AB741" s="2">
        <v>130</v>
      </c>
      <c r="AC741" s="2">
        <v>148</v>
      </c>
      <c r="AD741" s="2">
        <v>169</v>
      </c>
      <c r="AE741" s="2">
        <v>168</v>
      </c>
      <c r="AF741" s="2">
        <v>145</v>
      </c>
      <c r="AG741" s="2">
        <v>362</v>
      </c>
      <c r="AH741" s="2">
        <v>145</v>
      </c>
      <c r="AI741" s="2">
        <v>153</v>
      </c>
      <c r="AJ741" s="2">
        <v>160</v>
      </c>
      <c r="AK741" s="2">
        <v>160</v>
      </c>
      <c r="AL741" s="2">
        <v>147</v>
      </c>
      <c r="AM741" s="2">
        <v>124</v>
      </c>
      <c r="AN741" s="2">
        <v>130</v>
      </c>
      <c r="AO741" s="2">
        <v>217</v>
      </c>
      <c r="AP741" s="2">
        <v>220</v>
      </c>
      <c r="AQ741" s="2">
        <v>301</v>
      </c>
    </row>
    <row r="742" spans="1:43">
      <c r="A742" s="56" t="s">
        <v>1709</v>
      </c>
      <c r="B742" s="56" t="s">
        <v>276</v>
      </c>
      <c r="C742" s="56" t="s">
        <v>742</v>
      </c>
      <c r="D742" s="2">
        <v>47</v>
      </c>
      <c r="E742" s="2">
        <v>47</v>
      </c>
      <c r="F742" s="2">
        <v>44</v>
      </c>
      <c r="G742" s="2">
        <v>42</v>
      </c>
      <c r="H742" s="2">
        <v>44</v>
      </c>
      <c r="I742" s="2">
        <v>55</v>
      </c>
      <c r="J742" s="2">
        <v>46</v>
      </c>
      <c r="K742" s="2">
        <v>49</v>
      </c>
      <c r="L742" s="2">
        <v>52</v>
      </c>
      <c r="M742" s="2">
        <v>56</v>
      </c>
      <c r="N742" s="2">
        <v>57</v>
      </c>
      <c r="O742" s="2">
        <v>54</v>
      </c>
      <c r="P742" s="2">
        <v>66</v>
      </c>
      <c r="Q742" s="2">
        <v>72</v>
      </c>
      <c r="R742" s="2">
        <v>69</v>
      </c>
      <c r="S742" s="2">
        <v>67</v>
      </c>
      <c r="T742" s="2">
        <v>69</v>
      </c>
      <c r="X742" s="56" t="s">
        <v>1709</v>
      </c>
      <c r="Y742" s="56" t="s">
        <v>276</v>
      </c>
      <c r="Z742" s="56" t="s">
        <v>742</v>
      </c>
      <c r="AA742" s="2">
        <v>2010</v>
      </c>
      <c r="AB742" s="2">
        <v>2096</v>
      </c>
      <c r="AC742" s="2">
        <v>2252</v>
      </c>
      <c r="AD742" s="2">
        <v>2318</v>
      </c>
      <c r="AE742" s="2">
        <v>2330</v>
      </c>
      <c r="AF742" s="2">
        <v>2401</v>
      </c>
      <c r="AG742" s="2">
        <v>2385</v>
      </c>
      <c r="AH742" s="2">
        <v>2288</v>
      </c>
      <c r="AI742" s="2">
        <v>2331</v>
      </c>
      <c r="AJ742" s="2">
        <v>2451</v>
      </c>
      <c r="AK742" s="2">
        <v>2531</v>
      </c>
      <c r="AL742" s="2">
        <v>2553</v>
      </c>
      <c r="AM742" s="2">
        <v>2627</v>
      </c>
      <c r="AN742" s="2">
        <v>2680</v>
      </c>
      <c r="AO742" s="2">
        <v>2711</v>
      </c>
      <c r="AP742" s="2">
        <v>2735</v>
      </c>
      <c r="AQ742" s="2">
        <v>2827</v>
      </c>
    </row>
    <row r="743" spans="1:43">
      <c r="A743" s="56" t="s">
        <v>1710</v>
      </c>
      <c r="B743" s="56" t="s">
        <v>506</v>
      </c>
      <c r="C743" s="56" t="s">
        <v>742</v>
      </c>
      <c r="D743" s="2">
        <v>3</v>
      </c>
      <c r="E743" s="2">
        <v>11</v>
      </c>
      <c r="F743" s="2">
        <v>8</v>
      </c>
      <c r="G743" s="2">
        <v>12</v>
      </c>
      <c r="H743" s="2">
        <v>7</v>
      </c>
      <c r="I743" s="2">
        <v>10</v>
      </c>
      <c r="J743" s="2">
        <v>11</v>
      </c>
      <c r="K743" s="2">
        <v>7</v>
      </c>
      <c r="L743" s="2">
        <v>9</v>
      </c>
      <c r="M743" s="2">
        <v>9</v>
      </c>
      <c r="N743" s="2">
        <v>14</v>
      </c>
      <c r="O743" s="2">
        <v>9</v>
      </c>
      <c r="P743" s="2">
        <v>8</v>
      </c>
      <c r="Q743" s="2">
        <v>7</v>
      </c>
      <c r="R743" s="2">
        <v>3</v>
      </c>
      <c r="S743" s="2">
        <v>7</v>
      </c>
      <c r="T743" s="2">
        <v>9</v>
      </c>
      <c r="X743" s="56" t="s">
        <v>1710</v>
      </c>
      <c r="Y743" s="56" t="s">
        <v>506</v>
      </c>
      <c r="Z743" s="56" t="s">
        <v>742</v>
      </c>
      <c r="AA743" s="2">
        <v>199</v>
      </c>
      <c r="AB743" s="2">
        <v>194</v>
      </c>
      <c r="AC743" s="2">
        <v>225</v>
      </c>
      <c r="AD743" s="2">
        <v>252</v>
      </c>
      <c r="AE743" s="2">
        <v>209</v>
      </c>
      <c r="AF743" s="2">
        <v>216</v>
      </c>
      <c r="AG743" s="2">
        <v>196</v>
      </c>
      <c r="AH743" s="2">
        <v>215</v>
      </c>
      <c r="AI743" s="2">
        <v>225</v>
      </c>
      <c r="AJ743" s="2">
        <v>222</v>
      </c>
      <c r="AK743" s="2">
        <v>245</v>
      </c>
      <c r="AL743" s="2">
        <v>249</v>
      </c>
      <c r="AM743" s="2">
        <v>245</v>
      </c>
      <c r="AN743" s="2">
        <v>253</v>
      </c>
      <c r="AO743" s="2">
        <v>256</v>
      </c>
      <c r="AP743" s="2">
        <v>252</v>
      </c>
      <c r="AQ743" s="2">
        <v>263</v>
      </c>
    </row>
    <row r="744" spans="1:43">
      <c r="A744" s="56" t="s">
        <v>1711</v>
      </c>
      <c r="B744" s="56" t="s">
        <v>301</v>
      </c>
      <c r="C744" s="56" t="s">
        <v>742</v>
      </c>
      <c r="D744" s="2">
        <v>24</v>
      </c>
      <c r="E744" s="2">
        <v>24</v>
      </c>
      <c r="F744" s="2">
        <v>24</v>
      </c>
      <c r="G744" s="2">
        <v>23</v>
      </c>
      <c r="H744" s="2">
        <v>25</v>
      </c>
      <c r="I744" s="2">
        <v>22</v>
      </c>
      <c r="J744" s="2">
        <v>21</v>
      </c>
      <c r="K744" s="2">
        <v>20</v>
      </c>
      <c r="L744" s="2">
        <v>18</v>
      </c>
      <c r="M744" s="2">
        <v>16</v>
      </c>
      <c r="N744" s="2">
        <v>19</v>
      </c>
      <c r="O744" s="2">
        <v>23</v>
      </c>
      <c r="P744" s="2">
        <v>19</v>
      </c>
      <c r="Q744" s="2">
        <v>23</v>
      </c>
      <c r="R744" s="2">
        <v>14</v>
      </c>
      <c r="S744" s="2">
        <v>9</v>
      </c>
      <c r="T744" s="2">
        <v>9</v>
      </c>
      <c r="X744" s="56" t="s">
        <v>1711</v>
      </c>
      <c r="Y744" s="56" t="s">
        <v>301</v>
      </c>
      <c r="Z744" s="56" t="s">
        <v>742</v>
      </c>
      <c r="AA744" s="2">
        <v>1807</v>
      </c>
      <c r="AB744" s="2">
        <v>1860</v>
      </c>
      <c r="AC744" s="2">
        <v>2133</v>
      </c>
      <c r="AD744" s="2">
        <v>2345</v>
      </c>
      <c r="AE744" s="2">
        <v>2791</v>
      </c>
      <c r="AF744" s="2">
        <v>2981</v>
      </c>
      <c r="AG744" s="2">
        <v>3176</v>
      </c>
      <c r="AH744" s="2">
        <v>3203</v>
      </c>
      <c r="AI744" s="2">
        <v>3407</v>
      </c>
      <c r="AJ744" s="2">
        <v>3743</v>
      </c>
      <c r="AK744" s="2">
        <v>4001</v>
      </c>
      <c r="AL744" s="2">
        <v>4077</v>
      </c>
      <c r="AM744" s="2">
        <v>4254</v>
      </c>
      <c r="AN744" s="2">
        <v>4304</v>
      </c>
      <c r="AO744" s="2">
        <v>4381</v>
      </c>
      <c r="AP744" s="2">
        <v>4366</v>
      </c>
      <c r="AQ744" s="2">
        <v>4525</v>
      </c>
    </row>
    <row r="745" spans="1:43">
      <c r="A745" s="56" t="s">
        <v>1712</v>
      </c>
      <c r="B745" s="56" t="s">
        <v>118</v>
      </c>
      <c r="C745" s="56" t="s">
        <v>742</v>
      </c>
      <c r="D745" s="2">
        <v>9</v>
      </c>
      <c r="E745" s="2">
        <v>11</v>
      </c>
      <c r="F745" s="2">
        <v>12</v>
      </c>
      <c r="G745" s="2">
        <v>14</v>
      </c>
      <c r="H745" s="2">
        <v>13</v>
      </c>
      <c r="I745" s="2">
        <v>11</v>
      </c>
      <c r="J745" s="2">
        <v>14</v>
      </c>
      <c r="K745" s="2">
        <v>11</v>
      </c>
      <c r="L745" s="2">
        <v>11</v>
      </c>
      <c r="M745" s="2">
        <v>14</v>
      </c>
      <c r="N745" s="2">
        <v>14</v>
      </c>
      <c r="O745" s="2">
        <v>14</v>
      </c>
      <c r="P745" s="2">
        <v>12</v>
      </c>
      <c r="Q745" s="2">
        <v>18</v>
      </c>
      <c r="R745" s="2">
        <v>18</v>
      </c>
      <c r="S745" s="2">
        <v>16</v>
      </c>
      <c r="T745" s="2">
        <v>18</v>
      </c>
      <c r="X745" s="56" t="s">
        <v>1712</v>
      </c>
      <c r="Y745" s="56" t="s">
        <v>118</v>
      </c>
      <c r="Z745" s="56" t="s">
        <v>742</v>
      </c>
      <c r="AA745" s="2">
        <v>1665</v>
      </c>
      <c r="AB745" s="2">
        <v>1767</v>
      </c>
      <c r="AC745" s="2">
        <v>1848</v>
      </c>
      <c r="AD745" s="2">
        <v>2027</v>
      </c>
      <c r="AE745" s="2">
        <v>2111</v>
      </c>
      <c r="AF745" s="2">
        <v>2196</v>
      </c>
      <c r="AG745" s="2">
        <v>2315</v>
      </c>
      <c r="AH745" s="2">
        <v>2347</v>
      </c>
      <c r="AI745" s="2">
        <v>2440</v>
      </c>
      <c r="AJ745" s="2">
        <v>2458</v>
      </c>
      <c r="AK745" s="2">
        <v>2492</v>
      </c>
      <c r="AL745" s="2">
        <v>2562</v>
      </c>
      <c r="AM745" s="2">
        <v>2549</v>
      </c>
      <c r="AN745" s="2">
        <v>2770</v>
      </c>
      <c r="AO745" s="2">
        <v>2909</v>
      </c>
      <c r="AP745" s="2">
        <v>2874</v>
      </c>
      <c r="AQ745" s="2">
        <v>2987</v>
      </c>
    </row>
    <row r="746" spans="1:43">
      <c r="A746" s="56" t="s">
        <v>1713</v>
      </c>
      <c r="B746" s="56" t="s">
        <v>259</v>
      </c>
      <c r="C746" s="56" t="s">
        <v>742</v>
      </c>
      <c r="D746" s="2">
        <v>0</v>
      </c>
      <c r="E746" s="2">
        <v>0</v>
      </c>
      <c r="F746" s="2">
        <v>0</v>
      </c>
      <c r="G746" s="2">
        <v>0</v>
      </c>
      <c r="H746" s="2">
        <v>0</v>
      </c>
      <c r="I746" s="2">
        <v>0</v>
      </c>
      <c r="J746" s="2">
        <v>0</v>
      </c>
      <c r="K746" s="2">
        <v>0</v>
      </c>
      <c r="L746" s="2">
        <v>0</v>
      </c>
      <c r="M746" s="2">
        <v>0</v>
      </c>
      <c r="N746" s="2">
        <v>0</v>
      </c>
      <c r="O746" s="2">
        <v>0</v>
      </c>
      <c r="P746" s="2">
        <v>0</v>
      </c>
      <c r="Q746" s="2">
        <v>0</v>
      </c>
      <c r="R746" s="2">
        <v>0</v>
      </c>
      <c r="S746" s="2">
        <v>0</v>
      </c>
      <c r="T746" s="2">
        <v>0</v>
      </c>
      <c r="X746" s="56" t="s">
        <v>1713</v>
      </c>
      <c r="Y746" s="56" t="s">
        <v>259</v>
      </c>
      <c r="Z746" s="56" t="s">
        <v>742</v>
      </c>
      <c r="AA746" s="2">
        <v>324</v>
      </c>
      <c r="AB746" s="2">
        <v>393</v>
      </c>
      <c r="AC746" s="2">
        <v>423</v>
      </c>
      <c r="AD746" s="2">
        <v>499</v>
      </c>
      <c r="AE746" s="2">
        <v>508</v>
      </c>
      <c r="AF746" s="2">
        <v>572</v>
      </c>
      <c r="AG746" s="2">
        <v>741</v>
      </c>
      <c r="AH746" s="2">
        <v>734</v>
      </c>
      <c r="AI746" s="2">
        <v>789</v>
      </c>
      <c r="AJ746" s="2">
        <v>828</v>
      </c>
      <c r="AK746" s="2">
        <v>868</v>
      </c>
      <c r="AL746" s="2">
        <v>921</v>
      </c>
      <c r="AM746" s="2">
        <v>1029</v>
      </c>
      <c r="AN746" s="2">
        <v>1080</v>
      </c>
      <c r="AO746" s="2">
        <v>1123</v>
      </c>
      <c r="AP746" s="2">
        <v>1137</v>
      </c>
      <c r="AQ746" s="2">
        <v>1185</v>
      </c>
    </row>
    <row r="747" spans="1:43">
      <c r="A747" s="56" t="s">
        <v>1714</v>
      </c>
      <c r="B747" s="56" t="s">
        <v>311</v>
      </c>
      <c r="C747" s="56" t="s">
        <v>742</v>
      </c>
      <c r="D747" s="2">
        <v>355</v>
      </c>
      <c r="E747" s="2">
        <v>355</v>
      </c>
      <c r="F747" s="2">
        <v>363</v>
      </c>
      <c r="G747" s="2">
        <v>369</v>
      </c>
      <c r="H747" s="2">
        <v>364</v>
      </c>
      <c r="I747" s="2">
        <v>375</v>
      </c>
      <c r="J747" s="2">
        <v>376</v>
      </c>
      <c r="K747" s="2">
        <v>368</v>
      </c>
      <c r="L747" s="2">
        <v>367</v>
      </c>
      <c r="M747" s="2">
        <v>366</v>
      </c>
      <c r="N747" s="2">
        <v>383</v>
      </c>
      <c r="O747" s="2">
        <v>384</v>
      </c>
      <c r="P747" s="2">
        <v>384</v>
      </c>
      <c r="Q747" s="2">
        <v>393</v>
      </c>
      <c r="R747" s="2">
        <v>392</v>
      </c>
      <c r="S747" s="2">
        <v>399</v>
      </c>
      <c r="T747" s="2">
        <v>406</v>
      </c>
      <c r="X747" s="56" t="s">
        <v>1714</v>
      </c>
      <c r="Y747" s="56" t="s">
        <v>311</v>
      </c>
      <c r="Z747" s="56" t="s">
        <v>742</v>
      </c>
      <c r="AA747" s="2">
        <v>10515</v>
      </c>
      <c r="AB747" s="2">
        <v>10606</v>
      </c>
      <c r="AC747" s="2">
        <v>10905</v>
      </c>
      <c r="AD747" s="2">
        <v>11063</v>
      </c>
      <c r="AE747" s="2">
        <v>10960</v>
      </c>
      <c r="AF747" s="2">
        <v>11134</v>
      </c>
      <c r="AG747" s="2">
        <v>11148</v>
      </c>
      <c r="AH747" s="2">
        <v>11380</v>
      </c>
      <c r="AI747" s="2">
        <v>11532</v>
      </c>
      <c r="AJ747" s="2">
        <v>11710</v>
      </c>
      <c r="AK747" s="2">
        <v>11857</v>
      </c>
      <c r="AL747" s="2">
        <v>12086</v>
      </c>
      <c r="AM747" s="2">
        <v>12170</v>
      </c>
      <c r="AN747" s="2">
        <v>12456</v>
      </c>
      <c r="AO747" s="2">
        <v>12660</v>
      </c>
      <c r="AP747" s="2">
        <v>12891</v>
      </c>
      <c r="AQ747" s="2">
        <v>13091</v>
      </c>
    </row>
    <row r="748" spans="1:43">
      <c r="A748" s="56" t="s">
        <v>1715</v>
      </c>
      <c r="B748" s="56" t="s">
        <v>603</v>
      </c>
      <c r="C748" s="56" t="s">
        <v>742</v>
      </c>
      <c r="D748" s="2">
        <v>946</v>
      </c>
      <c r="E748" s="2">
        <v>941</v>
      </c>
      <c r="F748" s="2">
        <v>915</v>
      </c>
      <c r="G748" s="2">
        <v>959</v>
      </c>
      <c r="H748" s="2">
        <v>915</v>
      </c>
      <c r="I748" s="2">
        <v>996</v>
      </c>
      <c r="J748" s="2">
        <v>1088</v>
      </c>
      <c r="K748" s="2">
        <v>1038</v>
      </c>
      <c r="L748" s="2">
        <v>1318</v>
      </c>
      <c r="M748" s="2">
        <v>1181</v>
      </c>
      <c r="N748" s="2">
        <v>1165</v>
      </c>
      <c r="O748" s="2">
        <v>1239</v>
      </c>
      <c r="P748" s="2">
        <v>1303</v>
      </c>
      <c r="Q748" s="2">
        <v>1223</v>
      </c>
      <c r="R748" s="2">
        <v>1469</v>
      </c>
      <c r="S748" s="2">
        <v>1526</v>
      </c>
      <c r="T748" s="2">
        <v>1591</v>
      </c>
      <c r="X748" s="56" t="s">
        <v>1715</v>
      </c>
      <c r="Y748" s="56" t="s">
        <v>603</v>
      </c>
      <c r="Z748" s="56" t="s">
        <v>742</v>
      </c>
      <c r="AA748" s="2">
        <v>17548</v>
      </c>
      <c r="AB748" s="2">
        <v>17945</v>
      </c>
      <c r="AC748" s="2">
        <v>19174</v>
      </c>
      <c r="AD748" s="2">
        <v>19947</v>
      </c>
      <c r="AE748" s="2">
        <v>19782</v>
      </c>
      <c r="AF748" s="2">
        <v>20425</v>
      </c>
      <c r="AG748" s="2">
        <v>21150</v>
      </c>
      <c r="AH748" s="2">
        <v>21907</v>
      </c>
      <c r="AI748" s="2">
        <v>22769</v>
      </c>
      <c r="AJ748" s="2">
        <v>24551</v>
      </c>
      <c r="AK748" s="2">
        <v>26951</v>
      </c>
      <c r="AL748" s="2">
        <v>28278</v>
      </c>
      <c r="AM748" s="2">
        <v>29452</v>
      </c>
      <c r="AN748" s="2">
        <v>29221</v>
      </c>
      <c r="AO748" s="2">
        <v>36836</v>
      </c>
      <c r="AP748" s="2">
        <v>37460</v>
      </c>
      <c r="AQ748" s="2">
        <v>38304</v>
      </c>
    </row>
    <row r="749" spans="1:43">
      <c r="A749" s="56" t="s">
        <v>1716</v>
      </c>
      <c r="B749" s="56" t="s">
        <v>495</v>
      </c>
      <c r="C749" s="56" t="s">
        <v>742</v>
      </c>
      <c r="D749" s="2">
        <v>198</v>
      </c>
      <c r="E749" s="2">
        <v>214</v>
      </c>
      <c r="F749" s="2">
        <v>220</v>
      </c>
      <c r="G749" s="2">
        <v>225</v>
      </c>
      <c r="H749" s="2">
        <v>208</v>
      </c>
      <c r="I749" s="2">
        <v>214</v>
      </c>
      <c r="J749" s="2">
        <v>220</v>
      </c>
      <c r="K749" s="2">
        <v>228</v>
      </c>
      <c r="L749" s="2">
        <v>232</v>
      </c>
      <c r="M749" s="2">
        <v>243</v>
      </c>
      <c r="N749" s="2">
        <v>245</v>
      </c>
      <c r="O749" s="2">
        <v>239</v>
      </c>
      <c r="P749" s="2">
        <v>228</v>
      </c>
      <c r="Q749" s="2">
        <v>240</v>
      </c>
      <c r="R749" s="2">
        <v>239</v>
      </c>
      <c r="S749" s="2">
        <v>248</v>
      </c>
      <c r="T749" s="2">
        <v>265</v>
      </c>
      <c r="X749" s="56" t="s">
        <v>1716</v>
      </c>
      <c r="Y749" s="56" t="s">
        <v>495</v>
      </c>
      <c r="Z749" s="56" t="s">
        <v>742</v>
      </c>
      <c r="AA749" s="2">
        <v>6095</v>
      </c>
      <c r="AB749" s="2">
        <v>6407</v>
      </c>
      <c r="AC749" s="2">
        <v>6433</v>
      </c>
      <c r="AD749" s="2">
        <v>6648</v>
      </c>
      <c r="AE749" s="2">
        <v>6452</v>
      </c>
      <c r="AF749" s="2">
        <v>6598</v>
      </c>
      <c r="AG749" s="2">
        <v>6807</v>
      </c>
      <c r="AH749" s="2">
        <v>6973</v>
      </c>
      <c r="AI749" s="2">
        <v>7148</v>
      </c>
      <c r="AJ749" s="2">
        <v>7322</v>
      </c>
      <c r="AK749" s="2">
        <v>7518</v>
      </c>
      <c r="AL749" s="2">
        <v>7464</v>
      </c>
      <c r="AM749" s="2">
        <v>7585</v>
      </c>
      <c r="AN749" s="2">
        <v>7627</v>
      </c>
      <c r="AO749" s="2">
        <v>7602</v>
      </c>
      <c r="AP749" s="2">
        <v>7545</v>
      </c>
      <c r="AQ749" s="2">
        <v>7510</v>
      </c>
    </row>
    <row r="750" spans="1:43">
      <c r="A750" s="56" t="s">
        <v>1717</v>
      </c>
      <c r="B750" s="56" t="s">
        <v>604</v>
      </c>
      <c r="C750" s="56" t="s">
        <v>742</v>
      </c>
      <c r="D750" s="2">
        <v>175</v>
      </c>
      <c r="E750" s="2">
        <v>192</v>
      </c>
      <c r="F750" s="2">
        <v>193</v>
      </c>
      <c r="G750" s="2">
        <v>173</v>
      </c>
      <c r="H750" s="2">
        <v>182</v>
      </c>
      <c r="I750" s="2">
        <v>201</v>
      </c>
      <c r="J750" s="2">
        <v>191</v>
      </c>
      <c r="K750" s="2">
        <v>180</v>
      </c>
      <c r="L750" s="2">
        <v>174</v>
      </c>
      <c r="M750" s="2">
        <v>211</v>
      </c>
      <c r="N750" s="2">
        <v>201</v>
      </c>
      <c r="O750" s="2">
        <v>214</v>
      </c>
      <c r="P750" s="2">
        <v>205</v>
      </c>
      <c r="Q750" s="2">
        <v>265</v>
      </c>
      <c r="R750" s="2">
        <v>206</v>
      </c>
      <c r="S750" s="2">
        <v>215</v>
      </c>
      <c r="T750" s="2">
        <v>228</v>
      </c>
      <c r="X750" s="56" t="s">
        <v>1717</v>
      </c>
      <c r="Y750" s="56" t="s">
        <v>604</v>
      </c>
      <c r="Z750" s="56" t="s">
        <v>742</v>
      </c>
      <c r="AA750" s="2">
        <v>4017</v>
      </c>
      <c r="AB750" s="2">
        <v>4609</v>
      </c>
      <c r="AC750" s="2">
        <v>4837</v>
      </c>
      <c r="AD750" s="2">
        <v>4941</v>
      </c>
      <c r="AE750" s="2">
        <v>5019</v>
      </c>
      <c r="AF750" s="2">
        <v>5094</v>
      </c>
      <c r="AG750" s="2">
        <v>5178</v>
      </c>
      <c r="AH750" s="2">
        <v>4939</v>
      </c>
      <c r="AI750" s="2">
        <v>5344</v>
      </c>
      <c r="AJ750" s="2">
        <v>5624</v>
      </c>
      <c r="AK750" s="2">
        <v>6059</v>
      </c>
      <c r="AL750" s="2">
        <v>6243</v>
      </c>
      <c r="AM750" s="2">
        <v>6445</v>
      </c>
      <c r="AN750" s="2">
        <v>7382</v>
      </c>
      <c r="AO750" s="2">
        <v>7455</v>
      </c>
      <c r="AP750" s="2">
        <v>7528</v>
      </c>
      <c r="AQ750" s="2">
        <v>7708</v>
      </c>
    </row>
    <row r="751" spans="1:43">
      <c r="A751" s="56" t="s">
        <v>1718</v>
      </c>
      <c r="B751" s="56" t="s">
        <v>169</v>
      </c>
      <c r="C751" s="56" t="s">
        <v>742</v>
      </c>
      <c r="D751" s="2">
        <v>254</v>
      </c>
      <c r="E751" s="2">
        <v>376</v>
      </c>
      <c r="F751" s="2">
        <v>360</v>
      </c>
      <c r="G751" s="2">
        <v>350</v>
      </c>
      <c r="H751" s="2">
        <v>357</v>
      </c>
      <c r="I751" s="2">
        <v>295</v>
      </c>
      <c r="J751" s="2">
        <v>223</v>
      </c>
      <c r="K751" s="2">
        <v>221</v>
      </c>
      <c r="L751" s="2">
        <v>230</v>
      </c>
      <c r="M751" s="2">
        <v>265</v>
      </c>
      <c r="N751" s="2">
        <v>257</v>
      </c>
      <c r="O751" s="2">
        <v>275</v>
      </c>
      <c r="P751" s="2">
        <v>259</v>
      </c>
      <c r="Q751" s="2">
        <v>318</v>
      </c>
      <c r="R751" s="2">
        <v>312</v>
      </c>
      <c r="S751" s="2">
        <v>326</v>
      </c>
      <c r="T751" s="2">
        <v>315</v>
      </c>
      <c r="X751" s="56" t="s">
        <v>1718</v>
      </c>
      <c r="Y751" s="56" t="s">
        <v>169</v>
      </c>
      <c r="Z751" s="56" t="s">
        <v>742</v>
      </c>
      <c r="AA751" s="2">
        <v>5611</v>
      </c>
      <c r="AB751" s="2">
        <v>5569</v>
      </c>
      <c r="AC751" s="2">
        <v>5511</v>
      </c>
      <c r="AD751" s="2">
        <v>5725</v>
      </c>
      <c r="AE751" s="2">
        <v>5938</v>
      </c>
      <c r="AF751" s="2">
        <v>6327</v>
      </c>
      <c r="AG751" s="2">
        <v>6417</v>
      </c>
      <c r="AH751" s="2">
        <v>6814</v>
      </c>
      <c r="AI751" s="2">
        <v>7250</v>
      </c>
      <c r="AJ751" s="2">
        <v>7414</v>
      </c>
      <c r="AK751" s="2">
        <v>7767</v>
      </c>
      <c r="AL751" s="2">
        <v>7717</v>
      </c>
      <c r="AM751" s="2">
        <v>7807</v>
      </c>
      <c r="AN751" s="2">
        <v>8803</v>
      </c>
      <c r="AO751" s="2">
        <v>8908</v>
      </c>
      <c r="AP751" s="2">
        <v>9341</v>
      </c>
      <c r="AQ751" s="2">
        <v>9515</v>
      </c>
    </row>
    <row r="752" spans="1:43">
      <c r="A752" s="56" t="s">
        <v>1719</v>
      </c>
      <c r="B752" s="56" t="s">
        <v>464</v>
      </c>
      <c r="C752" s="56" t="s">
        <v>742</v>
      </c>
      <c r="D752" s="2">
        <v>17</v>
      </c>
      <c r="E752" s="2">
        <v>23</v>
      </c>
      <c r="F752" s="2">
        <v>19</v>
      </c>
      <c r="G752" s="2">
        <v>24</v>
      </c>
      <c r="H752" s="2">
        <v>18</v>
      </c>
      <c r="I752" s="2">
        <v>17</v>
      </c>
      <c r="J752" s="2">
        <v>18</v>
      </c>
      <c r="K752" s="2">
        <v>19</v>
      </c>
      <c r="L752" s="2">
        <v>16</v>
      </c>
      <c r="M752" s="2">
        <v>21</v>
      </c>
      <c r="N752" s="2">
        <v>22</v>
      </c>
      <c r="O752" s="2">
        <v>32</v>
      </c>
      <c r="P752" s="2">
        <v>29</v>
      </c>
      <c r="Q752" s="2">
        <v>30</v>
      </c>
      <c r="R752" s="2">
        <v>31</v>
      </c>
      <c r="S752" s="2">
        <v>40</v>
      </c>
      <c r="T752" s="2">
        <v>37</v>
      </c>
      <c r="X752" s="56" t="s">
        <v>1719</v>
      </c>
      <c r="Y752" s="56" t="s">
        <v>464</v>
      </c>
      <c r="Z752" s="56" t="s">
        <v>742</v>
      </c>
      <c r="AA752" s="2">
        <v>866</v>
      </c>
      <c r="AB752" s="2">
        <v>839</v>
      </c>
      <c r="AC752" s="2">
        <v>841</v>
      </c>
      <c r="AD752" s="2">
        <v>851</v>
      </c>
      <c r="AE752" s="2">
        <v>849</v>
      </c>
      <c r="AF752" s="2">
        <v>873</v>
      </c>
      <c r="AG752" s="2">
        <v>915</v>
      </c>
      <c r="AH752" s="2">
        <v>990</v>
      </c>
      <c r="AI752" s="2">
        <v>1022</v>
      </c>
      <c r="AJ752" s="2">
        <v>1056</v>
      </c>
      <c r="AK752" s="2">
        <v>1069</v>
      </c>
      <c r="AL752" s="2">
        <v>1172</v>
      </c>
      <c r="AM752" s="2">
        <v>1227</v>
      </c>
      <c r="AN752" s="2">
        <v>1337</v>
      </c>
      <c r="AO752" s="2">
        <v>1459</v>
      </c>
      <c r="AP752" s="2">
        <v>1589</v>
      </c>
      <c r="AQ752" s="2">
        <v>1620</v>
      </c>
    </row>
    <row r="753" spans="1:43">
      <c r="A753" s="56" t="s">
        <v>1720</v>
      </c>
      <c r="B753" s="56" t="s">
        <v>35</v>
      </c>
      <c r="C753" s="56" t="s">
        <v>742</v>
      </c>
      <c r="D753" s="2">
        <v>86</v>
      </c>
      <c r="E753" s="2">
        <v>73</v>
      </c>
      <c r="F753" s="2">
        <v>89</v>
      </c>
      <c r="G753" s="2">
        <v>70</v>
      </c>
      <c r="H753" s="2">
        <v>65</v>
      </c>
      <c r="I753" s="2">
        <v>61</v>
      </c>
      <c r="J753" s="2">
        <v>63</v>
      </c>
      <c r="K753" s="2">
        <v>69</v>
      </c>
      <c r="L753" s="2">
        <v>66</v>
      </c>
      <c r="M753" s="2">
        <v>60</v>
      </c>
      <c r="N753" s="2">
        <v>60</v>
      </c>
      <c r="O753" s="2">
        <v>68</v>
      </c>
      <c r="P753" s="2">
        <v>64</v>
      </c>
      <c r="Q753" s="2">
        <v>45</v>
      </c>
      <c r="R753" s="2">
        <v>42</v>
      </c>
      <c r="S753" s="2">
        <v>38</v>
      </c>
      <c r="T753" s="2">
        <v>40</v>
      </c>
      <c r="X753" s="56" t="s">
        <v>1720</v>
      </c>
      <c r="Y753" s="56" t="s">
        <v>35</v>
      </c>
      <c r="Z753" s="56" t="s">
        <v>742</v>
      </c>
      <c r="AA753" s="2">
        <v>1437</v>
      </c>
      <c r="AB753" s="2">
        <v>2989</v>
      </c>
      <c r="AC753" s="2">
        <v>3226</v>
      </c>
      <c r="AD753" s="2">
        <v>4172</v>
      </c>
      <c r="AE753" s="2">
        <v>7148</v>
      </c>
      <c r="AF753" s="2">
        <v>7498</v>
      </c>
      <c r="AG753" s="2">
        <v>8748</v>
      </c>
      <c r="AH753" s="2">
        <v>9339</v>
      </c>
      <c r="AI753" s="2">
        <v>9986</v>
      </c>
      <c r="AJ753" s="2">
        <v>10235</v>
      </c>
      <c r="AK753" s="2">
        <v>10441</v>
      </c>
      <c r="AL753" s="2">
        <v>10464</v>
      </c>
      <c r="AM753" s="2">
        <v>10735</v>
      </c>
      <c r="AN753" s="2">
        <v>10930</v>
      </c>
      <c r="AO753" s="2">
        <v>10508</v>
      </c>
      <c r="AP753" s="2">
        <v>10583</v>
      </c>
      <c r="AQ753" s="2">
        <v>10812</v>
      </c>
    </row>
    <row r="754" spans="1:43">
      <c r="A754" s="56" t="s">
        <v>1721</v>
      </c>
      <c r="B754" s="56" t="s">
        <v>98</v>
      </c>
      <c r="C754" s="56" t="s">
        <v>742</v>
      </c>
      <c r="D754" s="2">
        <v>132</v>
      </c>
      <c r="E754" s="2">
        <v>136</v>
      </c>
      <c r="F754" s="2">
        <v>142</v>
      </c>
      <c r="G754" s="2">
        <v>142</v>
      </c>
      <c r="H754" s="2">
        <v>147</v>
      </c>
      <c r="I754" s="2">
        <v>155</v>
      </c>
      <c r="J754" s="2">
        <v>161</v>
      </c>
      <c r="K754" s="2">
        <v>168</v>
      </c>
      <c r="L754" s="2">
        <v>175</v>
      </c>
      <c r="M754" s="2">
        <v>175</v>
      </c>
      <c r="N754" s="2">
        <v>182</v>
      </c>
      <c r="O754" s="2">
        <v>183</v>
      </c>
      <c r="P754" s="2">
        <v>188</v>
      </c>
      <c r="Q754" s="2">
        <v>194</v>
      </c>
      <c r="R754" s="2">
        <v>202</v>
      </c>
      <c r="S754" s="2">
        <v>211</v>
      </c>
      <c r="T754" s="2">
        <v>230</v>
      </c>
      <c r="X754" s="56" t="s">
        <v>1721</v>
      </c>
      <c r="Y754" s="56" t="s">
        <v>98</v>
      </c>
      <c r="Z754" s="56" t="s">
        <v>742</v>
      </c>
      <c r="AA754" s="2">
        <v>3295</v>
      </c>
      <c r="AB754" s="2">
        <v>3887</v>
      </c>
      <c r="AC754" s="2">
        <v>3978</v>
      </c>
      <c r="AD754" s="2">
        <v>4353</v>
      </c>
      <c r="AE754" s="2">
        <v>4930</v>
      </c>
      <c r="AF754" s="2">
        <v>5204</v>
      </c>
      <c r="AG754" s="2">
        <v>5317</v>
      </c>
      <c r="AH754" s="2">
        <v>5593</v>
      </c>
      <c r="AI754" s="2">
        <v>5607</v>
      </c>
      <c r="AJ754" s="2">
        <v>5622</v>
      </c>
      <c r="AK754" s="2">
        <v>5599</v>
      </c>
      <c r="AL754" s="2">
        <v>5876</v>
      </c>
      <c r="AM754" s="2">
        <v>6046</v>
      </c>
      <c r="AN754" s="2">
        <v>6063</v>
      </c>
      <c r="AO754" s="2">
        <v>6260</v>
      </c>
      <c r="AP754" s="2">
        <v>6290</v>
      </c>
      <c r="AQ754" s="2">
        <v>6426</v>
      </c>
    </row>
    <row r="755" spans="1:43">
      <c r="A755" s="56" t="s">
        <v>1722</v>
      </c>
      <c r="B755" s="56" t="s">
        <v>299</v>
      </c>
      <c r="C755" s="56" t="s">
        <v>742</v>
      </c>
      <c r="D755" s="2">
        <v>111</v>
      </c>
      <c r="E755" s="2">
        <v>129</v>
      </c>
      <c r="F755" s="2">
        <v>135</v>
      </c>
      <c r="G755" s="2">
        <v>134</v>
      </c>
      <c r="H755" s="2">
        <v>160</v>
      </c>
      <c r="I755" s="2">
        <v>158</v>
      </c>
      <c r="J755" s="2">
        <v>166</v>
      </c>
      <c r="K755" s="2">
        <v>181</v>
      </c>
      <c r="L755" s="2">
        <v>185</v>
      </c>
      <c r="M755" s="2">
        <v>179</v>
      </c>
      <c r="N755" s="2">
        <v>206</v>
      </c>
      <c r="O755" s="2">
        <v>220</v>
      </c>
      <c r="P755" s="2">
        <v>209</v>
      </c>
      <c r="Q755" s="2">
        <v>203</v>
      </c>
      <c r="R755" s="2">
        <v>211</v>
      </c>
      <c r="S755" s="2">
        <v>205</v>
      </c>
      <c r="T755" s="2">
        <v>200</v>
      </c>
      <c r="X755" s="56" t="s">
        <v>1722</v>
      </c>
      <c r="Y755" s="56" t="s">
        <v>299</v>
      </c>
      <c r="Z755" s="56" t="s">
        <v>742</v>
      </c>
      <c r="AA755" s="2">
        <v>5104</v>
      </c>
      <c r="AB755" s="2">
        <v>5502</v>
      </c>
      <c r="AC755" s="2">
        <v>5381</v>
      </c>
      <c r="AD755" s="2">
        <v>5644</v>
      </c>
      <c r="AE755" s="2">
        <v>5782</v>
      </c>
      <c r="AF755" s="2">
        <v>6054</v>
      </c>
      <c r="AG755" s="2">
        <v>6431</v>
      </c>
      <c r="AH755" s="2">
        <v>6899</v>
      </c>
      <c r="AI755" s="2">
        <v>7355</v>
      </c>
      <c r="AJ755" s="2">
        <v>7523</v>
      </c>
      <c r="AK755" s="2">
        <v>7761</v>
      </c>
      <c r="AL755" s="2">
        <v>7753</v>
      </c>
      <c r="AM755" s="2">
        <v>7825</v>
      </c>
      <c r="AN755" s="2">
        <v>7823</v>
      </c>
      <c r="AO755" s="2">
        <v>8021</v>
      </c>
      <c r="AP755" s="2">
        <v>7864</v>
      </c>
      <c r="AQ755" s="2">
        <v>7770</v>
      </c>
    </row>
    <row r="756" spans="1:43">
      <c r="A756" s="56" t="s">
        <v>1723</v>
      </c>
      <c r="B756" s="56" t="s">
        <v>670</v>
      </c>
      <c r="C756" s="56" t="s">
        <v>742</v>
      </c>
      <c r="D756" s="2">
        <v>0</v>
      </c>
      <c r="E756" s="2">
        <v>0</v>
      </c>
      <c r="F756" s="2">
        <v>0</v>
      </c>
      <c r="G756" s="2">
        <v>0</v>
      </c>
      <c r="H756" s="2">
        <v>0</v>
      </c>
      <c r="I756" s="2">
        <v>0</v>
      </c>
      <c r="J756" s="2">
        <v>0</v>
      </c>
      <c r="K756" s="2">
        <v>0</v>
      </c>
      <c r="L756" s="2">
        <v>0</v>
      </c>
      <c r="M756" s="2">
        <v>0</v>
      </c>
      <c r="N756" s="2">
        <v>0</v>
      </c>
      <c r="O756" s="2">
        <v>40</v>
      </c>
      <c r="P756" s="2">
        <v>35</v>
      </c>
      <c r="Q756" s="2">
        <v>34</v>
      </c>
      <c r="R756" s="2">
        <v>33</v>
      </c>
      <c r="S756" s="2">
        <v>19</v>
      </c>
      <c r="T756" s="2">
        <v>20</v>
      </c>
      <c r="X756" s="56" t="s">
        <v>1723</v>
      </c>
      <c r="Y756" s="56" t="s">
        <v>670</v>
      </c>
      <c r="Z756" s="56" t="s">
        <v>742</v>
      </c>
      <c r="AA756" s="2">
        <v>143</v>
      </c>
      <c r="AB756" s="2">
        <v>149</v>
      </c>
      <c r="AC756" s="2">
        <v>128</v>
      </c>
      <c r="AD756" s="2">
        <v>141</v>
      </c>
      <c r="AE756" s="2">
        <v>153</v>
      </c>
      <c r="AF756" s="2">
        <v>160</v>
      </c>
      <c r="AG756" s="2">
        <v>159</v>
      </c>
      <c r="AH756" s="2">
        <v>298</v>
      </c>
      <c r="AI756" s="2">
        <v>676</v>
      </c>
      <c r="AJ756" s="2">
        <v>1059</v>
      </c>
      <c r="AK756" s="2">
        <v>1127</v>
      </c>
      <c r="AL756" s="2">
        <v>1031</v>
      </c>
      <c r="AM756" s="2">
        <v>1158</v>
      </c>
      <c r="AN756" s="2">
        <v>1328</v>
      </c>
      <c r="AO756" s="2">
        <v>1391</v>
      </c>
      <c r="AP756" s="2">
        <v>1416</v>
      </c>
      <c r="AQ756" s="2">
        <v>1470</v>
      </c>
    </row>
    <row r="757" spans="1:43">
      <c r="A757" s="56" t="s">
        <v>1724</v>
      </c>
      <c r="B757" s="56" t="s">
        <v>141</v>
      </c>
      <c r="C757" s="56" t="s">
        <v>742</v>
      </c>
      <c r="D757" s="2">
        <v>2928</v>
      </c>
      <c r="E757" s="2">
        <v>2776</v>
      </c>
      <c r="F757" s="2">
        <v>2725</v>
      </c>
      <c r="G757" s="2">
        <v>2742</v>
      </c>
      <c r="H757" s="2">
        <v>2718</v>
      </c>
      <c r="I757" s="2">
        <v>2729</v>
      </c>
      <c r="J757" s="2">
        <v>2514</v>
      </c>
      <c r="K757" s="2">
        <v>2737</v>
      </c>
      <c r="L757" s="2">
        <v>2720</v>
      </c>
      <c r="M757" s="2">
        <v>2771</v>
      </c>
      <c r="N757" s="2">
        <v>2787</v>
      </c>
      <c r="O757" s="2">
        <v>2743</v>
      </c>
      <c r="P757" s="2">
        <v>2777</v>
      </c>
      <c r="Q757" s="2">
        <v>2646</v>
      </c>
      <c r="R757" s="2">
        <v>2619</v>
      </c>
      <c r="S757" s="2">
        <v>2669</v>
      </c>
      <c r="T757" s="2">
        <v>2792</v>
      </c>
      <c r="X757" s="56" t="s">
        <v>1724</v>
      </c>
      <c r="Y757" s="56" t="s">
        <v>141</v>
      </c>
      <c r="Z757" s="56" t="s">
        <v>742</v>
      </c>
      <c r="AA757" s="2">
        <v>73243</v>
      </c>
      <c r="AB757" s="2">
        <v>73338</v>
      </c>
      <c r="AC757" s="2">
        <v>73463</v>
      </c>
      <c r="AD757" s="2">
        <v>74478</v>
      </c>
      <c r="AE757" s="2">
        <v>74276</v>
      </c>
      <c r="AF757" s="2">
        <v>74654</v>
      </c>
      <c r="AG757" s="2">
        <v>74970</v>
      </c>
      <c r="AH757" s="2">
        <v>75461</v>
      </c>
      <c r="AI757" s="2">
        <v>75509</v>
      </c>
      <c r="AJ757" s="2">
        <v>75437</v>
      </c>
      <c r="AK757" s="2">
        <v>74617</v>
      </c>
      <c r="AL757" s="2">
        <v>74866</v>
      </c>
      <c r="AM757" s="2">
        <v>73752</v>
      </c>
      <c r="AN757" s="2">
        <v>73000</v>
      </c>
      <c r="AO757" s="2">
        <v>72137</v>
      </c>
      <c r="AP757" s="2">
        <v>72419</v>
      </c>
      <c r="AQ757" s="2">
        <v>72950</v>
      </c>
    </row>
    <row r="758" spans="1:43">
      <c r="A758" s="56" t="s">
        <v>1725</v>
      </c>
      <c r="B758" s="56" t="s">
        <v>698</v>
      </c>
      <c r="C758" s="56" t="s">
        <v>742</v>
      </c>
      <c r="D758" s="2">
        <v>0</v>
      </c>
      <c r="E758" s="2">
        <v>0</v>
      </c>
      <c r="F758" s="2">
        <v>0</v>
      </c>
      <c r="G758" s="2">
        <v>0</v>
      </c>
      <c r="H758" s="2">
        <v>0</v>
      </c>
      <c r="I758" s="2">
        <v>0</v>
      </c>
      <c r="J758" s="2">
        <v>0</v>
      </c>
      <c r="K758" s="2">
        <v>0</v>
      </c>
      <c r="L758" s="2">
        <v>0</v>
      </c>
      <c r="M758" s="2">
        <v>0</v>
      </c>
      <c r="N758" s="2">
        <v>0</v>
      </c>
      <c r="O758" s="2">
        <v>0</v>
      </c>
      <c r="P758" s="2">
        <v>0</v>
      </c>
      <c r="Q758" s="2">
        <v>0</v>
      </c>
      <c r="R758" s="2">
        <v>0</v>
      </c>
      <c r="S758" s="2">
        <v>0</v>
      </c>
      <c r="T758" s="2">
        <v>0</v>
      </c>
      <c r="X758" s="56" t="s">
        <v>1725</v>
      </c>
      <c r="Y758" s="56" t="s">
        <v>698</v>
      </c>
      <c r="Z758" s="56" t="s">
        <v>742</v>
      </c>
      <c r="AA758" s="2">
        <v>132</v>
      </c>
      <c r="AB758" s="2">
        <v>141</v>
      </c>
      <c r="AC758" s="2">
        <v>154</v>
      </c>
      <c r="AD758" s="2">
        <v>154</v>
      </c>
      <c r="AE758" s="2">
        <v>163</v>
      </c>
      <c r="AF758" s="2">
        <v>167</v>
      </c>
      <c r="AG758" s="2">
        <v>177</v>
      </c>
      <c r="AH758" s="2">
        <v>172</v>
      </c>
      <c r="AI758" s="2">
        <v>199</v>
      </c>
      <c r="AJ758" s="2">
        <v>293</v>
      </c>
      <c r="AK758" s="2">
        <v>322</v>
      </c>
      <c r="AL758" s="2">
        <v>539</v>
      </c>
      <c r="AM758" s="2">
        <v>520</v>
      </c>
      <c r="AN758" s="2">
        <v>540</v>
      </c>
      <c r="AO758" s="2">
        <v>497</v>
      </c>
      <c r="AP758" s="2">
        <v>484</v>
      </c>
      <c r="AQ758" s="2">
        <v>465</v>
      </c>
    </row>
    <row r="759" spans="1:43">
      <c r="A759" s="56" t="s">
        <v>1726</v>
      </c>
      <c r="B759" s="56" t="s">
        <v>423</v>
      </c>
      <c r="C759" s="56" t="s">
        <v>742</v>
      </c>
      <c r="D759" s="2">
        <v>13</v>
      </c>
      <c r="E759" s="2">
        <v>8</v>
      </c>
      <c r="F759" s="2">
        <v>4</v>
      </c>
      <c r="G759" s="2">
        <v>5</v>
      </c>
      <c r="H759" s="2">
        <v>4</v>
      </c>
      <c r="I759" s="2">
        <v>20</v>
      </c>
      <c r="J759" s="2">
        <v>37</v>
      </c>
      <c r="K759" s="2">
        <v>19</v>
      </c>
      <c r="L759" s="2">
        <v>21</v>
      </c>
      <c r="M759" s="2">
        <v>19</v>
      </c>
      <c r="N759" s="2">
        <v>50</v>
      </c>
      <c r="O759" s="2">
        <v>53</v>
      </c>
      <c r="P759" s="2">
        <v>62</v>
      </c>
      <c r="Q759" s="2">
        <v>64</v>
      </c>
      <c r="R759" s="2">
        <v>81</v>
      </c>
      <c r="S759" s="2">
        <v>29</v>
      </c>
      <c r="T759" s="2">
        <v>16</v>
      </c>
      <c r="X759" s="56" t="s">
        <v>1726</v>
      </c>
      <c r="Y759" s="56" t="s">
        <v>423</v>
      </c>
      <c r="Z759" s="56" t="s">
        <v>742</v>
      </c>
      <c r="AA759" s="2">
        <v>1274</v>
      </c>
      <c r="AB759" s="2">
        <v>1241</v>
      </c>
      <c r="AC759" s="2">
        <v>1266</v>
      </c>
      <c r="AD759" s="2">
        <v>1279</v>
      </c>
      <c r="AE759" s="2">
        <v>1400</v>
      </c>
      <c r="AF759" s="2">
        <v>1400</v>
      </c>
      <c r="AG759" s="2">
        <v>1453</v>
      </c>
      <c r="AH759" s="2">
        <v>1392</v>
      </c>
      <c r="AI759" s="2">
        <v>1366</v>
      </c>
      <c r="AJ759" s="2">
        <v>1438</v>
      </c>
      <c r="AK759" s="2">
        <v>1577</v>
      </c>
      <c r="AL759" s="2">
        <v>1742</v>
      </c>
      <c r="AM759" s="2">
        <v>1767</v>
      </c>
      <c r="AN759" s="2">
        <v>1739</v>
      </c>
      <c r="AO759" s="2">
        <v>1822</v>
      </c>
      <c r="AP759" s="2">
        <v>1482</v>
      </c>
      <c r="AQ759" s="2">
        <v>1601</v>
      </c>
    </row>
    <row r="760" spans="1:43">
      <c r="A760" s="56" t="s">
        <v>1727</v>
      </c>
      <c r="B760" s="56" t="s">
        <v>624</v>
      </c>
      <c r="C760" s="56" t="s">
        <v>742</v>
      </c>
      <c r="D760" s="2">
        <v>496</v>
      </c>
      <c r="E760" s="2">
        <v>623</v>
      </c>
      <c r="F760" s="2">
        <v>646</v>
      </c>
      <c r="G760" s="2">
        <v>680</v>
      </c>
      <c r="H760" s="2">
        <v>707</v>
      </c>
      <c r="I760" s="2">
        <v>703</v>
      </c>
      <c r="J760" s="2">
        <v>618</v>
      </c>
      <c r="K760" s="2">
        <v>649</v>
      </c>
      <c r="L760" s="2">
        <v>601</v>
      </c>
      <c r="M760" s="2">
        <v>569</v>
      </c>
      <c r="N760" s="2">
        <v>586</v>
      </c>
      <c r="O760" s="2">
        <v>633</v>
      </c>
      <c r="P760" s="2">
        <v>613</v>
      </c>
      <c r="Q760" s="2">
        <v>609</v>
      </c>
      <c r="R760" s="2">
        <v>928</v>
      </c>
      <c r="S760" s="2">
        <v>943</v>
      </c>
      <c r="T760" s="2">
        <v>805</v>
      </c>
      <c r="X760" s="56" t="s">
        <v>1727</v>
      </c>
      <c r="Y760" s="56" t="s">
        <v>624</v>
      </c>
      <c r="Z760" s="56" t="s">
        <v>742</v>
      </c>
      <c r="AA760" s="2">
        <v>13898</v>
      </c>
      <c r="AB760" s="2">
        <v>15147</v>
      </c>
      <c r="AC760" s="2">
        <v>17218</v>
      </c>
      <c r="AD760" s="2">
        <v>18246</v>
      </c>
      <c r="AE760" s="2">
        <v>19975</v>
      </c>
      <c r="AF760" s="2">
        <v>20996</v>
      </c>
      <c r="AG760" s="2">
        <v>22102</v>
      </c>
      <c r="AH760" s="2">
        <v>23112</v>
      </c>
      <c r="AI760" s="2">
        <v>23434</v>
      </c>
      <c r="AJ760" s="2">
        <v>23862</v>
      </c>
      <c r="AK760" s="2">
        <v>24553</v>
      </c>
      <c r="AL760" s="2">
        <v>25298</v>
      </c>
      <c r="AM760" s="2">
        <v>26134</v>
      </c>
      <c r="AN760" s="2">
        <v>27379</v>
      </c>
      <c r="AO760" s="2">
        <v>28535</v>
      </c>
      <c r="AP760" s="2">
        <v>29788</v>
      </c>
      <c r="AQ760" s="2">
        <v>29965</v>
      </c>
    </row>
    <row r="761" spans="1:43">
      <c r="A761" s="56" t="s">
        <v>1728</v>
      </c>
      <c r="B761" s="56" t="s">
        <v>606</v>
      </c>
      <c r="C761" s="56" t="s">
        <v>742</v>
      </c>
      <c r="D761" s="2">
        <v>85</v>
      </c>
      <c r="E761" s="2">
        <v>84</v>
      </c>
      <c r="F761" s="2">
        <v>82</v>
      </c>
      <c r="G761" s="2">
        <v>102</v>
      </c>
      <c r="H761" s="2">
        <v>104</v>
      </c>
      <c r="I761" s="2">
        <v>96</v>
      </c>
      <c r="J761" s="2">
        <v>50</v>
      </c>
      <c r="K761" s="2">
        <v>0</v>
      </c>
      <c r="L761" s="2">
        <v>0</v>
      </c>
      <c r="M761" s="2">
        <v>0</v>
      </c>
      <c r="N761" s="2">
        <v>0</v>
      </c>
      <c r="O761" s="2">
        <v>0</v>
      </c>
      <c r="P761" s="2">
        <v>0</v>
      </c>
      <c r="Q761" s="2">
        <v>0</v>
      </c>
      <c r="R761" s="2">
        <v>0</v>
      </c>
      <c r="S761" s="2">
        <v>0</v>
      </c>
      <c r="T761" s="2">
        <v>0</v>
      </c>
      <c r="X761" s="56" t="s">
        <v>1728</v>
      </c>
      <c r="Y761" s="56" t="s">
        <v>606</v>
      </c>
      <c r="Z761" s="56" t="s">
        <v>742</v>
      </c>
      <c r="AA761" s="2">
        <v>2151</v>
      </c>
      <c r="AB761" s="2">
        <v>2042</v>
      </c>
      <c r="AC761" s="2">
        <v>1902</v>
      </c>
      <c r="AD761" s="2">
        <v>1829</v>
      </c>
      <c r="AE761" s="2">
        <v>1621</v>
      </c>
      <c r="AF761" s="2">
        <v>1423</v>
      </c>
      <c r="AG761" s="2">
        <v>1368</v>
      </c>
      <c r="AH761" s="2">
        <v>1288</v>
      </c>
      <c r="AI761" s="2">
        <v>1133</v>
      </c>
      <c r="AJ761" s="2">
        <v>1029</v>
      </c>
      <c r="AK761" s="2">
        <v>880</v>
      </c>
      <c r="AL761" s="2">
        <v>648</v>
      </c>
      <c r="AM761" s="2">
        <v>543</v>
      </c>
      <c r="AN761" s="2">
        <v>319</v>
      </c>
      <c r="AO761" s="2">
        <v>225</v>
      </c>
      <c r="AP761" s="2">
        <v>186</v>
      </c>
      <c r="AQ761" s="2">
        <v>151</v>
      </c>
    </row>
    <row r="762" spans="1:43">
      <c r="A762" s="56" t="s">
        <v>1729</v>
      </c>
      <c r="B762" s="56" t="s">
        <v>38</v>
      </c>
      <c r="C762" s="56" t="s">
        <v>742</v>
      </c>
      <c r="D762" s="2">
        <v>989</v>
      </c>
      <c r="E762" s="2">
        <v>928</v>
      </c>
      <c r="F762" s="2">
        <v>968</v>
      </c>
      <c r="G762" s="2">
        <v>1037</v>
      </c>
      <c r="H762" s="2">
        <v>1181</v>
      </c>
      <c r="I762" s="2">
        <v>1188</v>
      </c>
      <c r="J762" s="2">
        <v>1372</v>
      </c>
      <c r="K762" s="2">
        <v>1445</v>
      </c>
      <c r="L762" s="2">
        <v>1637</v>
      </c>
      <c r="M762" s="2">
        <v>1839</v>
      </c>
      <c r="N762" s="2">
        <v>1831</v>
      </c>
      <c r="O762" s="2">
        <v>1811</v>
      </c>
      <c r="P762" s="2">
        <v>1863</v>
      </c>
      <c r="Q762" s="2">
        <v>1887</v>
      </c>
      <c r="R762" s="2">
        <v>1572</v>
      </c>
      <c r="S762" s="2">
        <v>1536</v>
      </c>
      <c r="T762" s="2">
        <v>1686</v>
      </c>
      <c r="X762" s="56" t="s">
        <v>1729</v>
      </c>
      <c r="Y762" s="56" t="s">
        <v>38</v>
      </c>
      <c r="Z762" s="56" t="s">
        <v>742</v>
      </c>
      <c r="AA762" s="2">
        <v>10236</v>
      </c>
      <c r="AB762" s="2">
        <v>12706</v>
      </c>
      <c r="AC762" s="2">
        <v>12807</v>
      </c>
      <c r="AD762" s="2">
        <v>13804</v>
      </c>
      <c r="AE762" s="2">
        <v>15858</v>
      </c>
      <c r="AF762" s="2">
        <v>17392</v>
      </c>
      <c r="AG762" s="2">
        <v>19334</v>
      </c>
      <c r="AH762" s="2">
        <v>20859</v>
      </c>
      <c r="AI762" s="2">
        <v>21998</v>
      </c>
      <c r="AJ762" s="2">
        <v>23318</v>
      </c>
      <c r="AK762" s="2">
        <v>24763</v>
      </c>
      <c r="AL762" s="2">
        <v>25249</v>
      </c>
      <c r="AM762" s="2">
        <v>25811</v>
      </c>
      <c r="AN762" s="2">
        <v>27009</v>
      </c>
      <c r="AO762" s="2">
        <v>27257</v>
      </c>
      <c r="AP762" s="2">
        <v>28613</v>
      </c>
      <c r="AQ762" s="2">
        <v>28994</v>
      </c>
    </row>
    <row r="763" spans="1:43">
      <c r="A763" s="56" t="s">
        <v>1730</v>
      </c>
      <c r="B763" s="56" t="s">
        <v>377</v>
      </c>
      <c r="C763" s="56" t="s">
        <v>742</v>
      </c>
      <c r="D763" s="2">
        <v>172</v>
      </c>
      <c r="E763" s="2">
        <v>193</v>
      </c>
      <c r="F763" s="2">
        <v>176</v>
      </c>
      <c r="G763" s="2">
        <v>165</v>
      </c>
      <c r="H763" s="2">
        <v>151</v>
      </c>
      <c r="I763" s="2">
        <v>151</v>
      </c>
      <c r="J763" s="2">
        <v>168</v>
      </c>
      <c r="K763" s="2">
        <v>155</v>
      </c>
      <c r="L763" s="2">
        <v>226</v>
      </c>
      <c r="M763" s="2">
        <v>205</v>
      </c>
      <c r="N763" s="2">
        <v>194</v>
      </c>
      <c r="O763" s="2">
        <v>185</v>
      </c>
      <c r="P763" s="2">
        <v>183</v>
      </c>
      <c r="Q763" s="2">
        <v>173</v>
      </c>
      <c r="R763" s="2">
        <v>184</v>
      </c>
      <c r="S763" s="2">
        <v>174</v>
      </c>
      <c r="T763" s="2">
        <v>178</v>
      </c>
      <c r="X763" s="56" t="s">
        <v>1730</v>
      </c>
      <c r="Y763" s="56" t="s">
        <v>377</v>
      </c>
      <c r="Z763" s="56" t="s">
        <v>742</v>
      </c>
      <c r="AA763" s="2">
        <v>2451</v>
      </c>
      <c r="AB763" s="2">
        <v>2424</v>
      </c>
      <c r="AC763" s="2">
        <v>2372</v>
      </c>
      <c r="AD763" s="2">
        <v>2381</v>
      </c>
      <c r="AE763" s="2">
        <v>2306</v>
      </c>
      <c r="AF763" s="2">
        <v>2372</v>
      </c>
      <c r="AG763" s="2">
        <v>2505</v>
      </c>
      <c r="AH763" s="2">
        <v>2761</v>
      </c>
      <c r="AI763" s="2">
        <v>2649</v>
      </c>
      <c r="AJ763" s="2">
        <v>2892</v>
      </c>
      <c r="AK763" s="2">
        <v>2984</v>
      </c>
      <c r="AL763" s="2">
        <v>2910</v>
      </c>
      <c r="AM763" s="2">
        <v>3028</v>
      </c>
      <c r="AN763" s="2">
        <v>3007</v>
      </c>
      <c r="AO763" s="2">
        <v>2756</v>
      </c>
      <c r="AP763" s="2">
        <v>2519</v>
      </c>
      <c r="AQ763" s="2">
        <v>2616</v>
      </c>
    </row>
    <row r="764" spans="1:43">
      <c r="A764" s="56" t="s">
        <v>1731</v>
      </c>
      <c r="B764" s="56" t="s">
        <v>480</v>
      </c>
      <c r="C764" s="56" t="s">
        <v>742</v>
      </c>
      <c r="D764" s="2">
        <v>140</v>
      </c>
      <c r="E764" s="2">
        <v>244</v>
      </c>
      <c r="F764" s="2">
        <v>265</v>
      </c>
      <c r="G764" s="2">
        <v>222</v>
      </c>
      <c r="H764" s="2">
        <v>210</v>
      </c>
      <c r="I764" s="2">
        <v>217</v>
      </c>
      <c r="J764" s="2">
        <v>249</v>
      </c>
      <c r="K764" s="2">
        <v>216</v>
      </c>
      <c r="L764" s="2">
        <v>199</v>
      </c>
      <c r="M764" s="2">
        <v>209</v>
      </c>
      <c r="N764" s="2">
        <v>208</v>
      </c>
      <c r="O764" s="2">
        <v>212</v>
      </c>
      <c r="P764" s="2">
        <v>230</v>
      </c>
      <c r="Q764" s="2">
        <v>253</v>
      </c>
      <c r="R764" s="2">
        <v>294</v>
      </c>
      <c r="S764" s="2">
        <v>300</v>
      </c>
      <c r="T764" s="2">
        <v>301</v>
      </c>
      <c r="X764" s="56" t="s">
        <v>1731</v>
      </c>
      <c r="Y764" s="56" t="s">
        <v>480</v>
      </c>
      <c r="Z764" s="56" t="s">
        <v>742</v>
      </c>
      <c r="AA764" s="2">
        <v>7418</v>
      </c>
      <c r="AB764" s="2">
        <v>6070</v>
      </c>
      <c r="AC764" s="2">
        <v>6264</v>
      </c>
      <c r="AD764" s="2">
        <v>6227</v>
      </c>
      <c r="AE764" s="2">
        <v>6323</v>
      </c>
      <c r="AF764" s="2">
        <v>6469</v>
      </c>
      <c r="AG764" s="2">
        <v>6417</v>
      </c>
      <c r="AH764" s="2">
        <v>6480</v>
      </c>
      <c r="AI764" s="2">
        <v>6139</v>
      </c>
      <c r="AJ764" s="2">
        <v>6207</v>
      </c>
      <c r="AK764" s="2">
        <v>6344</v>
      </c>
      <c r="AL764" s="2">
        <v>5935</v>
      </c>
      <c r="AM764" s="2">
        <v>6411</v>
      </c>
      <c r="AN764" s="2">
        <v>6509</v>
      </c>
      <c r="AO764" s="2">
        <v>6850</v>
      </c>
      <c r="AP764" s="2">
        <v>6552</v>
      </c>
      <c r="AQ764" s="2">
        <v>6398</v>
      </c>
    </row>
    <row r="765" spans="1:43">
      <c r="A765" s="56" t="s">
        <v>1732</v>
      </c>
      <c r="B765" s="56" t="s">
        <v>629</v>
      </c>
      <c r="C765" s="56" t="s">
        <v>742</v>
      </c>
      <c r="D765" s="2">
        <v>0</v>
      </c>
      <c r="E765" s="2">
        <v>0</v>
      </c>
      <c r="F765" s="2">
        <v>0</v>
      </c>
      <c r="G765" s="2">
        <v>0</v>
      </c>
      <c r="H765" s="2">
        <v>0</v>
      </c>
      <c r="I765" s="2">
        <v>0</v>
      </c>
      <c r="J765" s="2">
        <v>0</v>
      </c>
      <c r="K765" s="2">
        <v>0</v>
      </c>
      <c r="L765" s="2">
        <v>0</v>
      </c>
      <c r="M765" s="2">
        <v>0</v>
      </c>
      <c r="N765" s="2">
        <v>0</v>
      </c>
      <c r="O765" s="2">
        <v>0</v>
      </c>
      <c r="P765" s="2">
        <v>14</v>
      </c>
      <c r="Q765" s="2">
        <v>16</v>
      </c>
      <c r="R765" s="2">
        <v>0</v>
      </c>
      <c r="S765" s="2">
        <v>0</v>
      </c>
      <c r="T765" s="2">
        <v>0</v>
      </c>
      <c r="X765" s="56" t="s">
        <v>1732</v>
      </c>
      <c r="Y765" s="56" t="s">
        <v>629</v>
      </c>
      <c r="Z765" s="56" t="s">
        <v>742</v>
      </c>
      <c r="AA765" s="2">
        <v>1070</v>
      </c>
      <c r="AB765" s="2">
        <v>1266</v>
      </c>
      <c r="AC765" s="2">
        <v>1267</v>
      </c>
      <c r="AD765" s="2">
        <v>1242</v>
      </c>
      <c r="AE765" s="2">
        <v>1292</v>
      </c>
      <c r="AF765" s="2">
        <v>1284</v>
      </c>
      <c r="AG765" s="2">
        <v>1244</v>
      </c>
      <c r="AH765" s="2">
        <v>1169</v>
      </c>
      <c r="AI765" s="2">
        <v>1173</v>
      </c>
      <c r="AJ765" s="2">
        <v>1195</v>
      </c>
      <c r="AK765" s="2">
        <v>1255</v>
      </c>
      <c r="AL765" s="2">
        <v>1429</v>
      </c>
      <c r="AM765" s="2">
        <v>1445</v>
      </c>
      <c r="AN765" s="2">
        <v>1287</v>
      </c>
      <c r="AO765" s="2">
        <v>1283</v>
      </c>
      <c r="AP765" s="2">
        <v>1156</v>
      </c>
      <c r="AQ765" s="2">
        <v>1145</v>
      </c>
    </row>
    <row r="766" spans="1:43">
      <c r="A766" s="56" t="s">
        <v>1733</v>
      </c>
      <c r="B766" s="56" t="s">
        <v>279</v>
      </c>
      <c r="C766" s="56" t="s">
        <v>742</v>
      </c>
      <c r="D766" s="2">
        <v>171</v>
      </c>
      <c r="E766" s="2">
        <v>181</v>
      </c>
      <c r="F766" s="2">
        <v>187</v>
      </c>
      <c r="G766" s="2">
        <v>183</v>
      </c>
      <c r="H766" s="2">
        <v>171</v>
      </c>
      <c r="I766" s="2">
        <v>167</v>
      </c>
      <c r="J766" s="2">
        <v>220</v>
      </c>
      <c r="K766" s="2">
        <v>231</v>
      </c>
      <c r="L766" s="2">
        <v>222</v>
      </c>
      <c r="M766" s="2">
        <v>212</v>
      </c>
      <c r="N766" s="2">
        <v>230</v>
      </c>
      <c r="O766" s="2">
        <v>216</v>
      </c>
      <c r="P766" s="2">
        <v>217</v>
      </c>
      <c r="Q766" s="2">
        <v>199</v>
      </c>
      <c r="R766" s="2">
        <v>220</v>
      </c>
      <c r="S766" s="2">
        <v>235</v>
      </c>
      <c r="T766" s="2">
        <v>254</v>
      </c>
      <c r="X766" s="56" t="s">
        <v>1733</v>
      </c>
      <c r="Y766" s="56" t="s">
        <v>279</v>
      </c>
      <c r="Z766" s="56" t="s">
        <v>742</v>
      </c>
      <c r="AA766" s="2">
        <v>6519</v>
      </c>
      <c r="AB766" s="2">
        <v>6732</v>
      </c>
      <c r="AC766" s="2">
        <v>6679</v>
      </c>
      <c r="AD766" s="2">
        <v>6535</v>
      </c>
      <c r="AE766" s="2">
        <v>6250</v>
      </c>
      <c r="AF766" s="2">
        <v>6153</v>
      </c>
      <c r="AG766" s="2">
        <v>6491</v>
      </c>
      <c r="AH766" s="2">
        <v>6411</v>
      </c>
      <c r="AI766" s="2">
        <v>6611</v>
      </c>
      <c r="AJ766" s="2">
        <v>7021</v>
      </c>
      <c r="AK766" s="2">
        <v>7045</v>
      </c>
      <c r="AL766" s="2">
        <v>6769</v>
      </c>
      <c r="AM766" s="2">
        <v>6601</v>
      </c>
      <c r="AN766" s="2">
        <v>6677</v>
      </c>
      <c r="AO766" s="2">
        <v>6513</v>
      </c>
      <c r="AP766" s="2">
        <v>6954</v>
      </c>
      <c r="AQ766" s="2">
        <v>7538</v>
      </c>
    </row>
    <row r="767" spans="1:43">
      <c r="A767" s="56" t="s">
        <v>1734</v>
      </c>
      <c r="B767" s="56" t="s">
        <v>356</v>
      </c>
      <c r="C767" s="56" t="s">
        <v>742</v>
      </c>
      <c r="D767" s="2">
        <v>37</v>
      </c>
      <c r="E767" s="2">
        <v>38</v>
      </c>
      <c r="F767" s="2">
        <v>34</v>
      </c>
      <c r="G767" s="2">
        <v>82</v>
      </c>
      <c r="H767" s="2">
        <v>98</v>
      </c>
      <c r="I767" s="2">
        <v>98</v>
      </c>
      <c r="J767" s="2">
        <v>92</v>
      </c>
      <c r="K767" s="2">
        <v>98</v>
      </c>
      <c r="L767" s="2">
        <v>153</v>
      </c>
      <c r="M767" s="2">
        <v>149</v>
      </c>
      <c r="N767" s="2">
        <v>149</v>
      </c>
      <c r="O767" s="2">
        <v>117</v>
      </c>
      <c r="P767" s="2">
        <v>88</v>
      </c>
      <c r="Q767" s="2">
        <v>60</v>
      </c>
      <c r="R767" s="2">
        <v>54</v>
      </c>
      <c r="S767" s="2">
        <v>62</v>
      </c>
      <c r="T767" s="2">
        <v>76</v>
      </c>
      <c r="X767" s="56" t="s">
        <v>1734</v>
      </c>
      <c r="Y767" s="56" t="s">
        <v>356</v>
      </c>
      <c r="Z767" s="56" t="s">
        <v>742</v>
      </c>
      <c r="AA767" s="2">
        <v>960</v>
      </c>
      <c r="AB767" s="2">
        <v>1010</v>
      </c>
      <c r="AC767" s="2">
        <v>1228</v>
      </c>
      <c r="AD767" s="2">
        <v>1492</v>
      </c>
      <c r="AE767" s="2">
        <v>1902</v>
      </c>
      <c r="AF767" s="2">
        <v>2021</v>
      </c>
      <c r="AG767" s="2">
        <v>2051</v>
      </c>
      <c r="AH767" s="2">
        <v>2050</v>
      </c>
      <c r="AI767" s="2">
        <v>2702</v>
      </c>
      <c r="AJ767" s="2">
        <v>2887</v>
      </c>
      <c r="AK767" s="2">
        <v>2747</v>
      </c>
      <c r="AL767" s="2">
        <v>2414</v>
      </c>
      <c r="AM767" s="2">
        <v>2338</v>
      </c>
      <c r="AN767" s="2">
        <v>2056</v>
      </c>
      <c r="AO767" s="2">
        <v>2057</v>
      </c>
      <c r="AP767" s="2">
        <v>2068</v>
      </c>
      <c r="AQ767" s="2">
        <v>2230</v>
      </c>
    </row>
    <row r="768" spans="1:43">
      <c r="A768" s="56" t="s">
        <v>1735</v>
      </c>
      <c r="B768" s="56" t="s">
        <v>555</v>
      </c>
      <c r="C768" s="56" t="s">
        <v>742</v>
      </c>
      <c r="D768" s="2">
        <v>877</v>
      </c>
      <c r="E768" s="2">
        <v>954</v>
      </c>
      <c r="F768" s="2">
        <v>971</v>
      </c>
      <c r="G768" s="2">
        <v>946</v>
      </c>
      <c r="H768" s="2">
        <v>936</v>
      </c>
      <c r="I768" s="2">
        <v>792</v>
      </c>
      <c r="J768" s="2">
        <v>897</v>
      </c>
      <c r="K768" s="2">
        <v>841</v>
      </c>
      <c r="L768" s="2">
        <v>547</v>
      </c>
      <c r="M768" s="2">
        <v>534</v>
      </c>
      <c r="N768" s="2">
        <v>562</v>
      </c>
      <c r="O768" s="2">
        <v>520</v>
      </c>
      <c r="P768" s="2">
        <v>515</v>
      </c>
      <c r="Q768" s="2">
        <v>473</v>
      </c>
      <c r="R768" s="2">
        <v>245</v>
      </c>
      <c r="S768" s="2">
        <v>337</v>
      </c>
      <c r="T768" s="2">
        <v>343</v>
      </c>
      <c r="X768" s="56" t="s">
        <v>1735</v>
      </c>
      <c r="Y768" s="56" t="s">
        <v>555</v>
      </c>
      <c r="Z768" s="56" t="s">
        <v>742</v>
      </c>
      <c r="AA768" s="2">
        <v>30884</v>
      </c>
      <c r="AB768" s="2">
        <v>31906</v>
      </c>
      <c r="AC768" s="2">
        <v>31457</v>
      </c>
      <c r="AD768" s="2">
        <v>31134</v>
      </c>
      <c r="AE768" s="2">
        <v>29782</v>
      </c>
      <c r="AF768" s="2">
        <v>28455</v>
      </c>
      <c r="AG768" s="2">
        <v>27127</v>
      </c>
      <c r="AH768" s="2">
        <v>28100</v>
      </c>
      <c r="AI768" s="2">
        <v>27266</v>
      </c>
      <c r="AJ768" s="2">
        <v>26587</v>
      </c>
      <c r="AK768" s="2">
        <v>25031</v>
      </c>
      <c r="AL768" s="2">
        <v>24892</v>
      </c>
      <c r="AM768" s="2">
        <v>24167</v>
      </c>
      <c r="AN768" s="2">
        <v>24316</v>
      </c>
      <c r="AO768" s="2">
        <v>17166</v>
      </c>
      <c r="AP768" s="2">
        <v>18648</v>
      </c>
      <c r="AQ768" s="2">
        <v>19305</v>
      </c>
    </row>
    <row r="769" spans="1:43">
      <c r="A769" s="56" t="s">
        <v>1736</v>
      </c>
      <c r="B769" s="56" t="s">
        <v>617</v>
      </c>
      <c r="C769" s="56" t="s">
        <v>742</v>
      </c>
      <c r="D769" s="2">
        <v>296</v>
      </c>
      <c r="E769" s="2">
        <v>249</v>
      </c>
      <c r="F769" s="2">
        <v>269</v>
      </c>
      <c r="G769" s="2">
        <v>261</v>
      </c>
      <c r="H769" s="2">
        <v>263</v>
      </c>
      <c r="I769" s="2">
        <v>250</v>
      </c>
      <c r="J769" s="2">
        <v>337</v>
      </c>
      <c r="K769" s="2">
        <v>302</v>
      </c>
      <c r="L769" s="2">
        <v>228</v>
      </c>
      <c r="M769" s="2">
        <v>221</v>
      </c>
      <c r="N769" s="2">
        <v>271</v>
      </c>
      <c r="O769" s="2">
        <v>283</v>
      </c>
      <c r="P769" s="2">
        <v>268</v>
      </c>
      <c r="Q769" s="2">
        <v>273</v>
      </c>
      <c r="R769" s="2">
        <v>274</v>
      </c>
      <c r="S769" s="2">
        <v>286</v>
      </c>
      <c r="T769" s="2">
        <v>312</v>
      </c>
      <c r="X769" s="56" t="s">
        <v>1736</v>
      </c>
      <c r="Y769" s="56" t="s">
        <v>617</v>
      </c>
      <c r="Z769" s="56" t="s">
        <v>742</v>
      </c>
      <c r="AA769" s="2">
        <v>4525</v>
      </c>
      <c r="AB769" s="2">
        <v>4346</v>
      </c>
      <c r="AC769" s="2">
        <v>4524</v>
      </c>
      <c r="AD769" s="2">
        <v>4584</v>
      </c>
      <c r="AE769" s="2">
        <v>4530</v>
      </c>
      <c r="AF769" s="2">
        <v>4695</v>
      </c>
      <c r="AG769" s="2">
        <v>4816</v>
      </c>
      <c r="AH769" s="2">
        <v>5929</v>
      </c>
      <c r="AI769" s="2">
        <v>6066</v>
      </c>
      <c r="AJ769" s="2">
        <v>6486</v>
      </c>
      <c r="AK769" s="2">
        <v>6975</v>
      </c>
      <c r="AL769" s="2">
        <v>7012</v>
      </c>
      <c r="AM769" s="2">
        <v>6861</v>
      </c>
      <c r="AN769" s="2">
        <v>6929</v>
      </c>
      <c r="AO769" s="2">
        <v>7308</v>
      </c>
      <c r="AP769" s="2">
        <v>7211</v>
      </c>
      <c r="AQ769" s="2">
        <v>7344</v>
      </c>
    </row>
    <row r="770" spans="1:43">
      <c r="A770" s="56" t="s">
        <v>1737</v>
      </c>
      <c r="B770" s="56" t="s">
        <v>561</v>
      </c>
      <c r="C770" s="56" t="s">
        <v>742</v>
      </c>
      <c r="D770" s="2">
        <v>3</v>
      </c>
      <c r="E770" s="2">
        <v>3</v>
      </c>
      <c r="F770" s="2">
        <v>3</v>
      </c>
      <c r="G770" s="2">
        <v>3</v>
      </c>
      <c r="H770" s="2">
        <v>3</v>
      </c>
      <c r="I770" s="2">
        <v>3</v>
      </c>
      <c r="J770" s="2">
        <v>3</v>
      </c>
      <c r="K770" s="2">
        <v>6</v>
      </c>
      <c r="L770" s="2">
        <v>6</v>
      </c>
      <c r="M770" s="2">
        <v>6</v>
      </c>
      <c r="N770" s="2">
        <v>10</v>
      </c>
      <c r="O770" s="2">
        <v>10</v>
      </c>
      <c r="P770" s="2">
        <v>8</v>
      </c>
      <c r="Q770" s="2">
        <v>11</v>
      </c>
      <c r="R770" s="2">
        <v>12</v>
      </c>
      <c r="S770" s="2">
        <v>13</v>
      </c>
      <c r="T770" s="2">
        <v>10</v>
      </c>
      <c r="X770" s="56" t="s">
        <v>1737</v>
      </c>
      <c r="Y770" s="56" t="s">
        <v>561</v>
      </c>
      <c r="Z770" s="56" t="s">
        <v>742</v>
      </c>
      <c r="AA770" s="2">
        <v>558</v>
      </c>
      <c r="AB770" s="2">
        <v>617</v>
      </c>
      <c r="AC770" s="2">
        <v>600</v>
      </c>
      <c r="AD770" s="2">
        <v>583</v>
      </c>
      <c r="AE770" s="2">
        <v>625</v>
      </c>
      <c r="AF770" s="2">
        <v>636</v>
      </c>
      <c r="AG770" s="2">
        <v>591</v>
      </c>
      <c r="AH770" s="2">
        <v>611</v>
      </c>
      <c r="AI770" s="2">
        <v>590</v>
      </c>
      <c r="AJ770" s="2">
        <v>522</v>
      </c>
      <c r="AK770" s="2">
        <v>504</v>
      </c>
      <c r="AL770" s="2">
        <v>570</v>
      </c>
      <c r="AM770" s="2">
        <v>577</v>
      </c>
      <c r="AN770" s="2">
        <v>579</v>
      </c>
      <c r="AO770" s="2">
        <v>585</v>
      </c>
      <c r="AP770" s="2">
        <v>526</v>
      </c>
      <c r="AQ770" s="2">
        <v>538</v>
      </c>
    </row>
    <row r="771" spans="1:43">
      <c r="A771" s="56" t="s">
        <v>1738</v>
      </c>
      <c r="B771" s="56" t="s">
        <v>243</v>
      </c>
      <c r="C771" s="56" t="s">
        <v>742</v>
      </c>
      <c r="D771" s="2">
        <v>2460</v>
      </c>
      <c r="E771" s="2">
        <v>2608</v>
      </c>
      <c r="F771" s="2">
        <v>2673</v>
      </c>
      <c r="G771" s="2">
        <v>2849</v>
      </c>
      <c r="H771" s="2">
        <v>2822</v>
      </c>
      <c r="I771" s="2">
        <v>2816</v>
      </c>
      <c r="J771" s="2">
        <v>2833</v>
      </c>
      <c r="K771" s="2">
        <v>2711</v>
      </c>
      <c r="L771" s="2">
        <v>2660</v>
      </c>
      <c r="M771" s="2">
        <v>2670</v>
      </c>
      <c r="N771" s="2">
        <v>2714</v>
      </c>
      <c r="O771" s="2">
        <v>2705</v>
      </c>
      <c r="P771" s="2">
        <v>2731</v>
      </c>
      <c r="Q771" s="2">
        <v>2765</v>
      </c>
      <c r="R771" s="2">
        <v>2731</v>
      </c>
      <c r="S771" s="2">
        <v>2873</v>
      </c>
      <c r="T771" s="2">
        <v>2893</v>
      </c>
      <c r="X771" s="56" t="s">
        <v>1738</v>
      </c>
      <c r="Y771" s="56" t="s">
        <v>243</v>
      </c>
      <c r="Z771" s="56" t="s">
        <v>742</v>
      </c>
      <c r="AA771" s="2">
        <v>81622</v>
      </c>
      <c r="AB771" s="2">
        <v>86769</v>
      </c>
      <c r="AC771" s="2">
        <v>89700</v>
      </c>
      <c r="AD771" s="2">
        <v>93125</v>
      </c>
      <c r="AE771" s="2">
        <v>93367</v>
      </c>
      <c r="AF771" s="2">
        <v>94010</v>
      </c>
      <c r="AG771" s="2">
        <v>93929</v>
      </c>
      <c r="AH771" s="2">
        <v>92074</v>
      </c>
      <c r="AI771" s="2">
        <v>92359</v>
      </c>
      <c r="AJ771" s="2">
        <v>92497</v>
      </c>
      <c r="AK771" s="2">
        <v>93001</v>
      </c>
      <c r="AL771" s="2">
        <v>93239</v>
      </c>
      <c r="AM771" s="2">
        <v>92869</v>
      </c>
      <c r="AN771" s="2">
        <v>92519</v>
      </c>
      <c r="AO771" s="2">
        <v>91802</v>
      </c>
      <c r="AP771" s="2">
        <v>92824</v>
      </c>
      <c r="AQ771" s="2">
        <v>93097</v>
      </c>
    </row>
    <row r="772" spans="1:43">
      <c r="A772" s="56" t="s">
        <v>1739</v>
      </c>
      <c r="B772" s="56" t="s">
        <v>641</v>
      </c>
      <c r="C772" s="56" t="s">
        <v>742</v>
      </c>
      <c r="D772" s="2">
        <v>5</v>
      </c>
      <c r="E772" s="2">
        <v>3</v>
      </c>
      <c r="F772" s="2">
        <v>0</v>
      </c>
      <c r="G772" s="2">
        <v>3</v>
      </c>
      <c r="H772" s="2">
        <v>0</v>
      </c>
      <c r="I772" s="2">
        <v>0</v>
      </c>
      <c r="J772" s="2">
        <v>0</v>
      </c>
      <c r="K772" s="2">
        <v>0</v>
      </c>
      <c r="L772" s="2">
        <v>0</v>
      </c>
      <c r="M772" s="2">
        <v>0</v>
      </c>
      <c r="N772" s="2">
        <v>0</v>
      </c>
      <c r="O772" s="2">
        <v>0</v>
      </c>
      <c r="P772" s="2">
        <v>0</v>
      </c>
      <c r="Q772" s="2">
        <v>0</v>
      </c>
      <c r="R772" s="2">
        <v>0</v>
      </c>
      <c r="S772" s="2">
        <v>0</v>
      </c>
      <c r="T772" s="2">
        <v>0</v>
      </c>
      <c r="X772" s="56" t="s">
        <v>1739</v>
      </c>
      <c r="Y772" s="56" t="s">
        <v>641</v>
      </c>
      <c r="Z772" s="56" t="s">
        <v>742</v>
      </c>
      <c r="AA772" s="2">
        <v>137</v>
      </c>
      <c r="AB772" s="2">
        <v>82</v>
      </c>
      <c r="AC772" s="2">
        <v>51</v>
      </c>
      <c r="AD772" s="2">
        <v>51</v>
      </c>
      <c r="AE772" s="2">
        <v>35</v>
      </c>
      <c r="AF772" s="2">
        <v>38</v>
      </c>
      <c r="AG772" s="2">
        <v>46</v>
      </c>
      <c r="AH772" s="2">
        <v>39</v>
      </c>
      <c r="AI772" s="2">
        <v>34</v>
      </c>
      <c r="AJ772" s="2">
        <v>33</v>
      </c>
      <c r="AK772" s="2">
        <v>35</v>
      </c>
      <c r="AL772" s="2">
        <v>35</v>
      </c>
      <c r="AM772" s="2">
        <v>24</v>
      </c>
      <c r="AN772" s="2">
        <v>27</v>
      </c>
      <c r="AO772" s="2">
        <v>30</v>
      </c>
      <c r="AP772" s="2">
        <v>49</v>
      </c>
      <c r="AQ772" s="2">
        <v>44</v>
      </c>
    </row>
    <row r="773" spans="1:43">
      <c r="A773" s="56" t="s">
        <v>1740</v>
      </c>
      <c r="B773" s="56" t="s">
        <v>552</v>
      </c>
      <c r="C773" s="56" t="s">
        <v>742</v>
      </c>
      <c r="D773" s="2">
        <v>443</v>
      </c>
      <c r="E773" s="2">
        <v>447</v>
      </c>
      <c r="F773" s="2">
        <v>441</v>
      </c>
      <c r="G773" s="2">
        <v>432</v>
      </c>
      <c r="H773" s="2">
        <v>430</v>
      </c>
      <c r="I773" s="2">
        <v>430</v>
      </c>
      <c r="J773" s="2">
        <v>358</v>
      </c>
      <c r="K773" s="2">
        <v>357</v>
      </c>
      <c r="L773" s="2">
        <v>326</v>
      </c>
      <c r="M773" s="2">
        <v>316</v>
      </c>
      <c r="N773" s="2">
        <v>315</v>
      </c>
      <c r="O773" s="2">
        <v>285</v>
      </c>
      <c r="P773" s="2">
        <v>272</v>
      </c>
      <c r="Q773" s="2">
        <v>259</v>
      </c>
      <c r="R773" s="2">
        <v>265</v>
      </c>
      <c r="S773" s="2">
        <v>278</v>
      </c>
      <c r="T773" s="2">
        <v>275</v>
      </c>
      <c r="X773" s="56" t="s">
        <v>1740</v>
      </c>
      <c r="Y773" s="56" t="s">
        <v>552</v>
      </c>
      <c r="Z773" s="56" t="s">
        <v>742</v>
      </c>
      <c r="AA773" s="2">
        <v>9376</v>
      </c>
      <c r="AB773" s="2">
        <v>9945</v>
      </c>
      <c r="AC773" s="2">
        <v>10054</v>
      </c>
      <c r="AD773" s="2">
        <v>10225</v>
      </c>
      <c r="AE773" s="2">
        <v>10311</v>
      </c>
      <c r="AF773" s="2">
        <v>10345</v>
      </c>
      <c r="AG773" s="2">
        <v>10576</v>
      </c>
      <c r="AH773" s="2">
        <v>10535</v>
      </c>
      <c r="AI773" s="2">
        <v>10440</v>
      </c>
      <c r="AJ773" s="2">
        <v>10650</v>
      </c>
      <c r="AK773" s="2">
        <v>10613</v>
      </c>
      <c r="AL773" s="2">
        <v>10396</v>
      </c>
      <c r="AM773" s="2">
        <v>10251</v>
      </c>
      <c r="AN773" s="2">
        <v>10088</v>
      </c>
      <c r="AO773" s="2">
        <v>10354</v>
      </c>
      <c r="AP773" s="2">
        <v>10829</v>
      </c>
      <c r="AQ773" s="2">
        <v>11233</v>
      </c>
    </row>
    <row r="774" spans="1:43">
      <c r="A774" s="56" t="s">
        <v>1741</v>
      </c>
      <c r="B774" s="56" t="s">
        <v>569</v>
      </c>
      <c r="C774" s="56" t="s">
        <v>742</v>
      </c>
      <c r="D774" s="2">
        <v>67</v>
      </c>
      <c r="E774" s="2">
        <v>57</v>
      </c>
      <c r="F774" s="2">
        <v>45</v>
      </c>
      <c r="G774" s="2">
        <v>44</v>
      </c>
      <c r="H774" s="2">
        <v>43</v>
      </c>
      <c r="I774" s="2">
        <v>39</v>
      </c>
      <c r="J774" s="2">
        <v>28</v>
      </c>
      <c r="K774" s="2">
        <v>41</v>
      </c>
      <c r="L774" s="2">
        <v>35</v>
      </c>
      <c r="M774" s="2">
        <v>25</v>
      </c>
      <c r="N774" s="2">
        <v>42</v>
      </c>
      <c r="O774" s="2">
        <v>37</v>
      </c>
      <c r="P774" s="2">
        <v>31</v>
      </c>
      <c r="Q774" s="2">
        <v>38</v>
      </c>
      <c r="R774" s="2">
        <v>42</v>
      </c>
      <c r="S774" s="2">
        <v>46</v>
      </c>
      <c r="T774" s="2">
        <v>39</v>
      </c>
      <c r="X774" s="56" t="s">
        <v>1741</v>
      </c>
      <c r="Y774" s="56" t="s">
        <v>569</v>
      </c>
      <c r="Z774" s="56" t="s">
        <v>742</v>
      </c>
      <c r="AA774" s="2">
        <v>1596</v>
      </c>
      <c r="AB774" s="2">
        <v>1720</v>
      </c>
      <c r="AC774" s="2">
        <v>1683</v>
      </c>
      <c r="AD774" s="2">
        <v>1743</v>
      </c>
      <c r="AE774" s="2">
        <v>1719</v>
      </c>
      <c r="AF774" s="2">
        <v>1654</v>
      </c>
      <c r="AG774" s="2">
        <v>1601</v>
      </c>
      <c r="AH774" s="2">
        <v>1824</v>
      </c>
      <c r="AI774" s="2">
        <v>1705</v>
      </c>
      <c r="AJ774" s="2">
        <v>1703</v>
      </c>
      <c r="AK774" s="2">
        <v>1799</v>
      </c>
      <c r="AL774" s="2">
        <v>1766</v>
      </c>
      <c r="AM774" s="2">
        <v>1743</v>
      </c>
      <c r="AN774" s="2">
        <v>1826</v>
      </c>
      <c r="AO774" s="2">
        <v>2009</v>
      </c>
      <c r="AP774" s="2">
        <v>2267</v>
      </c>
      <c r="AQ774" s="2">
        <v>1944</v>
      </c>
    </row>
    <row r="775" spans="1:43">
      <c r="A775" s="56" t="s">
        <v>1742</v>
      </c>
      <c r="B775" s="56" t="s">
        <v>125</v>
      </c>
      <c r="C775" s="56" t="s">
        <v>742</v>
      </c>
      <c r="D775" s="2">
        <v>226</v>
      </c>
      <c r="E775" s="2">
        <v>252</v>
      </c>
      <c r="F775" s="2">
        <v>275</v>
      </c>
      <c r="G775" s="2">
        <v>348</v>
      </c>
      <c r="H775" s="2">
        <v>356</v>
      </c>
      <c r="I775" s="2">
        <v>385</v>
      </c>
      <c r="J775" s="2">
        <v>336</v>
      </c>
      <c r="K775" s="2">
        <v>366</v>
      </c>
      <c r="L775" s="2">
        <v>420</v>
      </c>
      <c r="M775" s="2">
        <v>389</v>
      </c>
      <c r="N775" s="2">
        <v>390</v>
      </c>
      <c r="O775" s="2">
        <v>435</v>
      </c>
      <c r="P775" s="2">
        <v>455</v>
      </c>
      <c r="Q775" s="2">
        <v>483</v>
      </c>
      <c r="R775" s="2">
        <v>527</v>
      </c>
      <c r="S775" s="2">
        <v>464</v>
      </c>
      <c r="T775" s="2">
        <v>501</v>
      </c>
      <c r="X775" s="56" t="s">
        <v>1742</v>
      </c>
      <c r="Y775" s="56" t="s">
        <v>125</v>
      </c>
      <c r="Z775" s="56" t="s">
        <v>742</v>
      </c>
      <c r="AA775" s="2">
        <v>6621</v>
      </c>
      <c r="AB775" s="2">
        <v>7063</v>
      </c>
      <c r="AC775" s="2">
        <v>7579</v>
      </c>
      <c r="AD775" s="2">
        <v>8577</v>
      </c>
      <c r="AE775" s="2">
        <v>8527</v>
      </c>
      <c r="AF775" s="2">
        <v>8982</v>
      </c>
      <c r="AG775" s="2">
        <v>9211</v>
      </c>
      <c r="AH775" s="2">
        <v>9675</v>
      </c>
      <c r="AI775" s="2">
        <v>11019</v>
      </c>
      <c r="AJ775" s="2">
        <v>10927</v>
      </c>
      <c r="AK775" s="2">
        <v>11152</v>
      </c>
      <c r="AL775" s="2">
        <v>11461</v>
      </c>
      <c r="AM775" s="2">
        <v>11167</v>
      </c>
      <c r="AN775" s="2">
        <v>10927</v>
      </c>
      <c r="AO775" s="2">
        <v>10771</v>
      </c>
      <c r="AP775" s="2">
        <v>10816</v>
      </c>
      <c r="AQ775" s="2">
        <v>10953</v>
      </c>
    </row>
    <row r="776" spans="1:43">
      <c r="A776" s="56" t="s">
        <v>1743</v>
      </c>
      <c r="B776" s="56" t="s">
        <v>357</v>
      </c>
      <c r="C776" s="56" t="s">
        <v>742</v>
      </c>
      <c r="D776" s="2">
        <v>17</v>
      </c>
      <c r="E776" s="2">
        <v>20</v>
      </c>
      <c r="F776" s="2">
        <v>20</v>
      </c>
      <c r="G776" s="2">
        <v>17</v>
      </c>
      <c r="H776" s="2">
        <v>19</v>
      </c>
      <c r="I776" s="2">
        <v>21</v>
      </c>
      <c r="J776" s="2">
        <v>23</v>
      </c>
      <c r="K776" s="2">
        <v>23</v>
      </c>
      <c r="L776" s="2">
        <v>20</v>
      </c>
      <c r="M776" s="2">
        <v>25</v>
      </c>
      <c r="N776" s="2">
        <v>27</v>
      </c>
      <c r="O776" s="2">
        <v>28</v>
      </c>
      <c r="P776" s="2">
        <v>26</v>
      </c>
      <c r="Q776" s="2">
        <v>29</v>
      </c>
      <c r="R776" s="2">
        <v>28</v>
      </c>
      <c r="S776" s="2">
        <v>27</v>
      </c>
      <c r="T776" s="2">
        <v>26</v>
      </c>
      <c r="X776" s="56" t="s">
        <v>1743</v>
      </c>
      <c r="Y776" s="56" t="s">
        <v>357</v>
      </c>
      <c r="Z776" s="56" t="s">
        <v>742</v>
      </c>
      <c r="AA776" s="2">
        <v>701</v>
      </c>
      <c r="AB776" s="2">
        <v>681</v>
      </c>
      <c r="AC776" s="2">
        <v>650</v>
      </c>
      <c r="AD776" s="2">
        <v>663</v>
      </c>
      <c r="AE776" s="2">
        <v>655</v>
      </c>
      <c r="AF776" s="2">
        <v>666</v>
      </c>
      <c r="AG776" s="2">
        <v>666</v>
      </c>
      <c r="AH776" s="2">
        <v>743</v>
      </c>
      <c r="AI776" s="2">
        <v>671</v>
      </c>
      <c r="AJ776" s="2">
        <v>708</v>
      </c>
      <c r="AK776" s="2">
        <v>734</v>
      </c>
      <c r="AL776" s="2">
        <v>808</v>
      </c>
      <c r="AM776" s="2">
        <v>824</v>
      </c>
      <c r="AN776" s="2">
        <v>875</v>
      </c>
      <c r="AO776" s="2">
        <v>929</v>
      </c>
      <c r="AP776" s="2">
        <v>927</v>
      </c>
      <c r="AQ776" s="2">
        <v>899</v>
      </c>
    </row>
    <row r="777" spans="1:43">
      <c r="A777" s="56" t="s">
        <v>1744</v>
      </c>
      <c r="B777" s="56" t="s">
        <v>218</v>
      </c>
      <c r="C777" s="56" t="s">
        <v>742</v>
      </c>
      <c r="D777" s="2">
        <v>487</v>
      </c>
      <c r="E777" s="2">
        <v>408</v>
      </c>
      <c r="F777" s="2">
        <v>662</v>
      </c>
      <c r="G777" s="2">
        <v>535</v>
      </c>
      <c r="H777" s="2">
        <v>472</v>
      </c>
      <c r="I777" s="2">
        <v>450</v>
      </c>
      <c r="J777" s="2">
        <v>406</v>
      </c>
      <c r="K777" s="2">
        <v>348</v>
      </c>
      <c r="L777" s="2">
        <v>338</v>
      </c>
      <c r="M777" s="2">
        <v>346</v>
      </c>
      <c r="N777" s="2">
        <v>307</v>
      </c>
      <c r="O777" s="2">
        <v>303</v>
      </c>
      <c r="P777" s="2">
        <v>283</v>
      </c>
      <c r="Q777" s="2">
        <v>281</v>
      </c>
      <c r="R777" s="2">
        <v>236</v>
      </c>
      <c r="S777" s="2">
        <v>386</v>
      </c>
      <c r="T777" s="2">
        <v>402</v>
      </c>
      <c r="X777" s="56" t="s">
        <v>1744</v>
      </c>
      <c r="Y777" s="56" t="s">
        <v>218</v>
      </c>
      <c r="Z777" s="56" t="s">
        <v>742</v>
      </c>
      <c r="AA777" s="2">
        <v>9644</v>
      </c>
      <c r="AB777" s="2">
        <v>9306</v>
      </c>
      <c r="AC777" s="2">
        <v>9696</v>
      </c>
      <c r="AD777" s="2">
        <v>9437</v>
      </c>
      <c r="AE777" s="2">
        <v>8709</v>
      </c>
      <c r="AF777" s="2">
        <v>8620</v>
      </c>
      <c r="AG777" s="2">
        <v>8533</v>
      </c>
      <c r="AH777" s="2">
        <v>7509</v>
      </c>
      <c r="AI777" s="2">
        <v>7406</v>
      </c>
      <c r="AJ777" s="2">
        <v>6798</v>
      </c>
      <c r="AK777" s="2">
        <v>5981</v>
      </c>
      <c r="AL777" s="2">
        <v>5854</v>
      </c>
      <c r="AM777" s="2">
        <v>6230</v>
      </c>
      <c r="AN777" s="2">
        <v>6300</v>
      </c>
      <c r="AO777" s="2">
        <v>6164</v>
      </c>
      <c r="AP777" s="2">
        <v>6140</v>
      </c>
      <c r="AQ777" s="2">
        <v>6406</v>
      </c>
    </row>
    <row r="778" spans="1:43">
      <c r="A778" s="56" t="s">
        <v>1745</v>
      </c>
      <c r="B778" s="56" t="s">
        <v>201</v>
      </c>
      <c r="C778" s="56" t="s">
        <v>742</v>
      </c>
      <c r="D778" s="2">
        <v>325</v>
      </c>
      <c r="E778" s="2">
        <v>196</v>
      </c>
      <c r="F778" s="2">
        <v>192</v>
      </c>
      <c r="G778" s="2">
        <v>179</v>
      </c>
      <c r="H778" s="2">
        <v>168</v>
      </c>
      <c r="I778" s="2">
        <v>183</v>
      </c>
      <c r="J778" s="2">
        <v>218</v>
      </c>
      <c r="K778" s="2">
        <v>212</v>
      </c>
      <c r="L778" s="2">
        <v>161</v>
      </c>
      <c r="M778" s="2">
        <v>173</v>
      </c>
      <c r="N778" s="2">
        <v>167</v>
      </c>
      <c r="O778" s="2">
        <v>181</v>
      </c>
      <c r="P778" s="2">
        <v>195</v>
      </c>
      <c r="Q778" s="2">
        <v>235</v>
      </c>
      <c r="R778" s="2">
        <v>183</v>
      </c>
      <c r="S778" s="2">
        <v>264</v>
      </c>
      <c r="T778" s="2">
        <v>250</v>
      </c>
      <c r="X778" s="56" t="s">
        <v>1745</v>
      </c>
      <c r="Y778" s="56" t="s">
        <v>201</v>
      </c>
      <c r="Z778" s="56" t="s">
        <v>742</v>
      </c>
      <c r="AA778" s="2">
        <v>8578</v>
      </c>
      <c r="AB778" s="2">
        <v>8081</v>
      </c>
      <c r="AC778" s="2">
        <v>8101</v>
      </c>
      <c r="AD778" s="2">
        <v>8214</v>
      </c>
      <c r="AE778" s="2">
        <v>6862</v>
      </c>
      <c r="AF778" s="2">
        <v>7049</v>
      </c>
      <c r="AG778" s="2">
        <v>7492</v>
      </c>
      <c r="AH778" s="2">
        <v>6454</v>
      </c>
      <c r="AI778" s="2">
        <v>6323</v>
      </c>
      <c r="AJ778" s="2">
        <v>6294</v>
      </c>
      <c r="AK778" s="2">
        <v>6566</v>
      </c>
      <c r="AL778" s="2">
        <v>6897</v>
      </c>
      <c r="AM778" s="2">
        <v>7009</v>
      </c>
      <c r="AN778" s="2">
        <v>7673</v>
      </c>
      <c r="AO778" s="2">
        <v>7575</v>
      </c>
      <c r="AP778" s="2">
        <v>7581</v>
      </c>
      <c r="AQ778" s="2">
        <v>6885</v>
      </c>
    </row>
    <row r="779" spans="1:43">
      <c r="A779" s="56" t="s">
        <v>1746</v>
      </c>
      <c r="B779" s="56" t="s">
        <v>159</v>
      </c>
      <c r="C779" s="56" t="s">
        <v>742</v>
      </c>
      <c r="D779" s="2">
        <v>99</v>
      </c>
      <c r="E779" s="2">
        <v>98</v>
      </c>
      <c r="F779" s="2">
        <v>91</v>
      </c>
      <c r="G779" s="2">
        <v>92</v>
      </c>
      <c r="H779" s="2">
        <v>84</v>
      </c>
      <c r="I779" s="2">
        <v>72</v>
      </c>
      <c r="J779" s="2">
        <v>75</v>
      </c>
      <c r="K779" s="2">
        <v>76</v>
      </c>
      <c r="L779" s="2">
        <v>72</v>
      </c>
      <c r="M779" s="2">
        <v>66</v>
      </c>
      <c r="N779" s="2">
        <v>68</v>
      </c>
      <c r="O779" s="2">
        <v>66</v>
      </c>
      <c r="P779" s="2">
        <v>77</v>
      </c>
      <c r="Q779" s="2">
        <v>102</v>
      </c>
      <c r="R779" s="2">
        <v>99</v>
      </c>
      <c r="S779" s="2">
        <v>89</v>
      </c>
      <c r="T779" s="2">
        <v>100</v>
      </c>
      <c r="X779" s="56" t="s">
        <v>1746</v>
      </c>
      <c r="Y779" s="56" t="s">
        <v>159</v>
      </c>
      <c r="Z779" s="56" t="s">
        <v>742</v>
      </c>
      <c r="AA779" s="2">
        <v>3294</v>
      </c>
      <c r="AB779" s="2">
        <v>3198</v>
      </c>
      <c r="AC779" s="2">
        <v>3312</v>
      </c>
      <c r="AD779" s="2">
        <v>3389</v>
      </c>
      <c r="AE779" s="2">
        <v>3404</v>
      </c>
      <c r="AF779" s="2">
        <v>3310</v>
      </c>
      <c r="AG779" s="2">
        <v>3541</v>
      </c>
      <c r="AH779" s="2">
        <v>3633</v>
      </c>
      <c r="AI779" s="2">
        <v>3700</v>
      </c>
      <c r="AJ779" s="2">
        <v>3767</v>
      </c>
      <c r="AK779" s="2">
        <v>3708</v>
      </c>
      <c r="AL779" s="2">
        <v>3815</v>
      </c>
      <c r="AM779" s="2">
        <v>3867</v>
      </c>
      <c r="AN779" s="2">
        <v>3869</v>
      </c>
      <c r="AO779" s="2">
        <v>4040</v>
      </c>
      <c r="AP779" s="2">
        <v>4223</v>
      </c>
      <c r="AQ779" s="2">
        <v>4342</v>
      </c>
    </row>
    <row r="780" spans="1:43">
      <c r="A780" s="56" t="s">
        <v>1747</v>
      </c>
      <c r="B780" s="56" t="s">
        <v>453</v>
      </c>
      <c r="C780" s="56" t="s">
        <v>742</v>
      </c>
      <c r="D780" s="2">
        <v>30</v>
      </c>
      <c r="E780" s="2">
        <v>45</v>
      </c>
      <c r="F780" s="2">
        <v>33</v>
      </c>
      <c r="G780" s="2">
        <v>16</v>
      </c>
      <c r="H780" s="2">
        <v>21</v>
      </c>
      <c r="I780" s="2">
        <v>30</v>
      </c>
      <c r="J780" s="2">
        <v>28</v>
      </c>
      <c r="K780" s="2">
        <v>38</v>
      </c>
      <c r="L780" s="2">
        <v>64</v>
      </c>
      <c r="M780" s="2">
        <v>44</v>
      </c>
      <c r="N780" s="2">
        <v>11</v>
      </c>
      <c r="O780" s="2">
        <v>9</v>
      </c>
      <c r="P780" s="2">
        <v>8</v>
      </c>
      <c r="Q780" s="2">
        <v>11</v>
      </c>
      <c r="R780" s="2">
        <v>58</v>
      </c>
      <c r="S780" s="2">
        <v>94</v>
      </c>
      <c r="T780" s="2">
        <v>67</v>
      </c>
      <c r="X780" s="56" t="s">
        <v>1747</v>
      </c>
      <c r="Y780" s="56" t="s">
        <v>453</v>
      </c>
      <c r="Z780" s="56" t="s">
        <v>742</v>
      </c>
      <c r="AA780" s="2">
        <v>1166</v>
      </c>
      <c r="AB780" s="2">
        <v>2161</v>
      </c>
      <c r="AC780" s="2">
        <v>1929</v>
      </c>
      <c r="AD780" s="2">
        <v>1567</v>
      </c>
      <c r="AE780" s="2">
        <v>1475</v>
      </c>
      <c r="AF780" s="2">
        <v>1599</v>
      </c>
      <c r="AG780" s="2">
        <v>1544</v>
      </c>
      <c r="AH780" s="2">
        <v>2397</v>
      </c>
      <c r="AI780" s="2">
        <v>2931</v>
      </c>
      <c r="AJ780" s="2">
        <v>1351</v>
      </c>
      <c r="AK780" s="2">
        <v>743</v>
      </c>
      <c r="AL780" s="2">
        <v>598</v>
      </c>
      <c r="AM780" s="2">
        <v>539</v>
      </c>
      <c r="AN780" s="2">
        <v>483</v>
      </c>
      <c r="AO780" s="2">
        <v>1101</v>
      </c>
      <c r="AP780" s="2">
        <v>1408</v>
      </c>
      <c r="AQ780" s="2">
        <v>1457</v>
      </c>
    </row>
    <row r="781" spans="1:43">
      <c r="A781" s="56" t="s">
        <v>1748</v>
      </c>
      <c r="B781" s="56" t="s">
        <v>265</v>
      </c>
      <c r="C781" s="56" t="s">
        <v>742</v>
      </c>
      <c r="D781" s="2">
        <v>139</v>
      </c>
      <c r="E781" s="2">
        <v>173</v>
      </c>
      <c r="F781" s="2">
        <v>175</v>
      </c>
      <c r="G781" s="2">
        <v>185</v>
      </c>
      <c r="H781" s="2">
        <v>177</v>
      </c>
      <c r="I781" s="2">
        <v>192</v>
      </c>
      <c r="J781" s="2">
        <v>178</v>
      </c>
      <c r="K781" s="2">
        <v>192</v>
      </c>
      <c r="L781" s="2">
        <v>70</v>
      </c>
      <c r="M781" s="2">
        <v>65</v>
      </c>
      <c r="N781" s="2">
        <v>78</v>
      </c>
      <c r="O781" s="2">
        <v>70</v>
      </c>
      <c r="P781" s="2">
        <v>64</v>
      </c>
      <c r="Q781" s="2">
        <v>43</v>
      </c>
      <c r="R781" s="2">
        <v>49</v>
      </c>
      <c r="S781" s="2">
        <v>56</v>
      </c>
      <c r="T781" s="2">
        <v>54</v>
      </c>
      <c r="X781" s="56" t="s">
        <v>1748</v>
      </c>
      <c r="Y781" s="56" t="s">
        <v>265</v>
      </c>
      <c r="Z781" s="56" t="s">
        <v>742</v>
      </c>
      <c r="AA781" s="2">
        <v>1385</v>
      </c>
      <c r="AB781" s="2">
        <v>1226</v>
      </c>
      <c r="AC781" s="2">
        <v>1279</v>
      </c>
      <c r="AD781" s="2">
        <v>1309</v>
      </c>
      <c r="AE781" s="2">
        <v>1316</v>
      </c>
      <c r="AF781" s="2">
        <v>1275</v>
      </c>
      <c r="AG781" s="2">
        <v>1299</v>
      </c>
      <c r="AH781" s="2">
        <v>1358</v>
      </c>
      <c r="AI781" s="2">
        <v>1277</v>
      </c>
      <c r="AJ781" s="2">
        <v>1391</v>
      </c>
      <c r="AK781" s="2">
        <v>1470</v>
      </c>
      <c r="AL781" s="2">
        <v>1568</v>
      </c>
      <c r="AM781" s="2">
        <v>1643</v>
      </c>
      <c r="AN781" s="2">
        <v>1694</v>
      </c>
      <c r="AO781" s="2">
        <v>1715</v>
      </c>
      <c r="AP781" s="2">
        <v>1829</v>
      </c>
      <c r="AQ781" s="2">
        <v>1886</v>
      </c>
    </row>
    <row r="782" spans="1:43">
      <c r="A782" s="56" t="s">
        <v>1749</v>
      </c>
      <c r="B782" s="56" t="s">
        <v>615</v>
      </c>
      <c r="C782" s="56" t="s">
        <v>742</v>
      </c>
      <c r="D782" s="2">
        <v>212</v>
      </c>
      <c r="E782" s="2">
        <v>231</v>
      </c>
      <c r="F782" s="2">
        <v>283</v>
      </c>
      <c r="G782" s="2">
        <v>286</v>
      </c>
      <c r="H782" s="2">
        <v>274</v>
      </c>
      <c r="I782" s="2">
        <v>256</v>
      </c>
      <c r="J782" s="2">
        <v>249</v>
      </c>
      <c r="K782" s="2">
        <v>269</v>
      </c>
      <c r="L782" s="2">
        <v>334</v>
      </c>
      <c r="M782" s="2">
        <v>313</v>
      </c>
      <c r="N782" s="2">
        <v>281</v>
      </c>
      <c r="O782" s="2">
        <v>270</v>
      </c>
      <c r="P782" s="2">
        <v>230</v>
      </c>
      <c r="Q782" s="2">
        <v>215</v>
      </c>
      <c r="R782" s="2">
        <v>245</v>
      </c>
      <c r="S782" s="2">
        <v>263</v>
      </c>
      <c r="T782" s="2">
        <v>262</v>
      </c>
      <c r="X782" s="56" t="s">
        <v>1749</v>
      </c>
      <c r="Y782" s="56" t="s">
        <v>615</v>
      </c>
      <c r="Z782" s="56" t="s">
        <v>742</v>
      </c>
      <c r="AA782" s="2">
        <v>7823</v>
      </c>
      <c r="AB782" s="2">
        <v>7902</v>
      </c>
      <c r="AC782" s="2">
        <v>8267</v>
      </c>
      <c r="AD782" s="2">
        <v>8390</v>
      </c>
      <c r="AE782" s="2">
        <v>8147</v>
      </c>
      <c r="AF782" s="2">
        <v>8305</v>
      </c>
      <c r="AG782" s="2">
        <v>8191</v>
      </c>
      <c r="AH782" s="2">
        <v>8384</v>
      </c>
      <c r="AI782" s="2">
        <v>8891</v>
      </c>
      <c r="AJ782" s="2">
        <v>8963</v>
      </c>
      <c r="AK782" s="2">
        <v>8607</v>
      </c>
      <c r="AL782" s="2">
        <v>8229</v>
      </c>
      <c r="AM782" s="2">
        <v>7663</v>
      </c>
      <c r="AN782" s="2">
        <v>7621</v>
      </c>
      <c r="AO782" s="2">
        <v>8200</v>
      </c>
      <c r="AP782" s="2">
        <v>8913</v>
      </c>
      <c r="AQ782" s="2">
        <v>9299</v>
      </c>
    </row>
    <row r="783" spans="1:43">
      <c r="A783" s="56" t="s">
        <v>1750</v>
      </c>
      <c r="B783" s="56" t="s">
        <v>395</v>
      </c>
      <c r="C783" s="56" t="s">
        <v>742</v>
      </c>
      <c r="D783" s="2">
        <v>92</v>
      </c>
      <c r="E783" s="2">
        <v>113</v>
      </c>
      <c r="F783" s="2">
        <v>106</v>
      </c>
      <c r="G783" s="2">
        <v>104</v>
      </c>
      <c r="H783" s="2">
        <v>97</v>
      </c>
      <c r="I783" s="2">
        <v>117</v>
      </c>
      <c r="J783" s="2">
        <v>115</v>
      </c>
      <c r="K783" s="2">
        <v>72</v>
      </c>
      <c r="L783" s="2">
        <v>82</v>
      </c>
      <c r="M783" s="2">
        <v>87</v>
      </c>
      <c r="N783" s="2">
        <v>125</v>
      </c>
      <c r="O783" s="2">
        <v>113</v>
      </c>
      <c r="P783" s="2">
        <v>97</v>
      </c>
      <c r="Q783" s="2">
        <v>100</v>
      </c>
      <c r="R783" s="2">
        <v>146</v>
      </c>
      <c r="S783" s="2">
        <v>135</v>
      </c>
      <c r="T783" s="2">
        <v>163</v>
      </c>
      <c r="X783" s="56" t="s">
        <v>1750</v>
      </c>
      <c r="Y783" s="56" t="s">
        <v>395</v>
      </c>
      <c r="Z783" s="56" t="s">
        <v>742</v>
      </c>
      <c r="AA783" s="2">
        <v>5223</v>
      </c>
      <c r="AB783" s="2">
        <v>3762</v>
      </c>
      <c r="AC783" s="2">
        <v>3578</v>
      </c>
      <c r="AD783" s="2">
        <v>3485</v>
      </c>
      <c r="AE783" s="2">
        <v>3442</v>
      </c>
      <c r="AF783" s="2">
        <v>3666</v>
      </c>
      <c r="AG783" s="2">
        <v>4034</v>
      </c>
      <c r="AH783" s="2">
        <v>2768</v>
      </c>
      <c r="AI783" s="2">
        <v>2766</v>
      </c>
      <c r="AJ783" s="2">
        <v>3300</v>
      </c>
      <c r="AK783" s="2">
        <v>3633</v>
      </c>
      <c r="AL783" s="2">
        <v>4024</v>
      </c>
      <c r="AM783" s="2">
        <v>4615</v>
      </c>
      <c r="AN783" s="2">
        <v>4771</v>
      </c>
      <c r="AO783" s="2">
        <v>5575</v>
      </c>
      <c r="AP783" s="2">
        <v>5156</v>
      </c>
      <c r="AQ783" s="2">
        <v>5155</v>
      </c>
    </row>
    <row r="784" spans="1:43">
      <c r="A784" s="56" t="s">
        <v>1751</v>
      </c>
      <c r="B784" s="56" t="s">
        <v>229</v>
      </c>
      <c r="C784" s="56" t="s">
        <v>743</v>
      </c>
      <c r="D784" s="2">
        <v>98</v>
      </c>
      <c r="E784" s="2">
        <v>104</v>
      </c>
      <c r="F784" s="2">
        <v>100</v>
      </c>
      <c r="G784" s="2">
        <v>87</v>
      </c>
      <c r="H784" s="2">
        <v>84</v>
      </c>
      <c r="I784" s="2">
        <v>77</v>
      </c>
      <c r="J784" s="2">
        <v>67</v>
      </c>
      <c r="K784" s="2">
        <v>76</v>
      </c>
      <c r="L784" s="2">
        <v>94</v>
      </c>
      <c r="M784" s="2">
        <v>85</v>
      </c>
      <c r="N784" s="2">
        <v>94</v>
      </c>
      <c r="O784" s="2">
        <v>98</v>
      </c>
      <c r="P784" s="2">
        <v>113</v>
      </c>
      <c r="Q784" s="2">
        <v>104</v>
      </c>
      <c r="R784" s="2">
        <v>113</v>
      </c>
      <c r="S784" s="2">
        <v>125</v>
      </c>
      <c r="T784" s="2">
        <v>128</v>
      </c>
      <c r="X784" s="56" t="s">
        <v>1751</v>
      </c>
      <c r="Y784" s="56" t="s">
        <v>229</v>
      </c>
      <c r="Z784" s="56" t="s">
        <v>743</v>
      </c>
      <c r="AA784" s="2">
        <v>3834</v>
      </c>
      <c r="AB784" s="2">
        <v>3991</v>
      </c>
      <c r="AC784" s="2">
        <v>3888</v>
      </c>
      <c r="AD784" s="2">
        <v>3674</v>
      </c>
      <c r="AE784" s="2">
        <v>3915</v>
      </c>
      <c r="AF784" s="2">
        <v>3959</v>
      </c>
      <c r="AG784" s="2">
        <v>4115</v>
      </c>
      <c r="AH784" s="2">
        <v>4188</v>
      </c>
      <c r="AI784" s="2">
        <v>4446</v>
      </c>
      <c r="AJ784" s="2">
        <v>4589</v>
      </c>
      <c r="AK784" s="2">
        <v>4835</v>
      </c>
      <c r="AL784" s="2">
        <v>4911</v>
      </c>
      <c r="AM784" s="2">
        <v>4926</v>
      </c>
      <c r="AN784" s="2">
        <v>4928</v>
      </c>
      <c r="AO784" s="2">
        <v>5296</v>
      </c>
      <c r="AP784" s="2">
        <v>5750</v>
      </c>
      <c r="AQ784" s="2">
        <v>5899</v>
      </c>
    </row>
    <row r="785" spans="1:43">
      <c r="A785" s="56" t="s">
        <v>1752</v>
      </c>
      <c r="B785" s="56" t="s">
        <v>237</v>
      </c>
      <c r="C785" s="56" t="s">
        <v>743</v>
      </c>
      <c r="D785" s="2">
        <v>29</v>
      </c>
      <c r="E785" s="2">
        <v>68</v>
      </c>
      <c r="F785" s="2">
        <v>73</v>
      </c>
      <c r="G785" s="2">
        <v>65</v>
      </c>
      <c r="H785" s="2">
        <v>61</v>
      </c>
      <c r="I785" s="2">
        <v>60</v>
      </c>
      <c r="J785" s="2">
        <v>61</v>
      </c>
      <c r="K785" s="2">
        <v>57</v>
      </c>
      <c r="L785" s="2">
        <v>54</v>
      </c>
      <c r="M785" s="2">
        <v>59</v>
      </c>
      <c r="N785" s="2">
        <v>53</v>
      </c>
      <c r="O785" s="2">
        <v>50</v>
      </c>
      <c r="P785" s="2">
        <v>49</v>
      </c>
      <c r="Q785" s="2">
        <v>50</v>
      </c>
      <c r="R785" s="2">
        <v>56</v>
      </c>
      <c r="S785" s="2">
        <v>59</v>
      </c>
      <c r="T785" s="2">
        <v>59</v>
      </c>
      <c r="X785" s="56" t="s">
        <v>1752</v>
      </c>
      <c r="Y785" s="56" t="s">
        <v>237</v>
      </c>
      <c r="Z785" s="56" t="s">
        <v>743</v>
      </c>
      <c r="AA785" s="2">
        <v>2917</v>
      </c>
      <c r="AB785" s="2">
        <v>3262</v>
      </c>
      <c r="AC785" s="2">
        <v>3442</v>
      </c>
      <c r="AD785" s="2">
        <v>3137</v>
      </c>
      <c r="AE785" s="2">
        <v>3522</v>
      </c>
      <c r="AF785" s="2">
        <v>3492</v>
      </c>
      <c r="AG785" s="2">
        <v>3639</v>
      </c>
      <c r="AH785" s="2">
        <v>3358</v>
      </c>
      <c r="AI785" s="2">
        <v>3430</v>
      </c>
      <c r="AJ785" s="2">
        <v>3629</v>
      </c>
      <c r="AK785" s="2">
        <v>3769</v>
      </c>
      <c r="AL785" s="2">
        <v>4073</v>
      </c>
      <c r="AM785" s="2">
        <v>3852</v>
      </c>
      <c r="AN785" s="2">
        <v>3956</v>
      </c>
      <c r="AO785" s="2">
        <v>4261</v>
      </c>
      <c r="AP785" s="2">
        <v>4448</v>
      </c>
      <c r="AQ785" s="2">
        <v>4375</v>
      </c>
    </row>
    <row r="786" spans="1:43">
      <c r="A786" s="56" t="s">
        <v>1753</v>
      </c>
      <c r="B786" s="56" t="s">
        <v>556</v>
      </c>
      <c r="C786" s="56" t="s">
        <v>743</v>
      </c>
      <c r="D786" s="2">
        <v>9</v>
      </c>
      <c r="E786" s="2">
        <v>3</v>
      </c>
      <c r="F786" s="2">
        <v>0</v>
      </c>
      <c r="G786" s="2">
        <v>3</v>
      </c>
      <c r="H786" s="2">
        <v>9</v>
      </c>
      <c r="I786" s="2">
        <v>9</v>
      </c>
      <c r="J786" s="2">
        <v>6</v>
      </c>
      <c r="K786" s="2">
        <v>3</v>
      </c>
      <c r="L786" s="2">
        <v>3</v>
      </c>
      <c r="M786" s="2">
        <v>6</v>
      </c>
      <c r="N786" s="2">
        <v>3</v>
      </c>
      <c r="O786" s="2">
        <v>6</v>
      </c>
      <c r="P786" s="2">
        <v>3</v>
      </c>
      <c r="Q786" s="2">
        <v>3</v>
      </c>
      <c r="R786" s="2">
        <v>6</v>
      </c>
      <c r="S786" s="2">
        <v>6</v>
      </c>
      <c r="T786" s="2">
        <v>9</v>
      </c>
      <c r="X786" s="56" t="s">
        <v>1753</v>
      </c>
      <c r="Y786" s="56" t="s">
        <v>556</v>
      </c>
      <c r="Z786" s="56" t="s">
        <v>743</v>
      </c>
      <c r="AA786" s="2">
        <v>279</v>
      </c>
      <c r="AB786" s="2">
        <v>295</v>
      </c>
      <c r="AC786" s="2">
        <v>271</v>
      </c>
      <c r="AD786" s="2">
        <v>256</v>
      </c>
      <c r="AE786" s="2">
        <v>285</v>
      </c>
      <c r="AF786" s="2">
        <v>293</v>
      </c>
      <c r="AG786" s="2">
        <v>283</v>
      </c>
      <c r="AH786" s="2">
        <v>291</v>
      </c>
      <c r="AI786" s="2">
        <v>306</v>
      </c>
      <c r="AJ786" s="2">
        <v>303</v>
      </c>
      <c r="AK786" s="2">
        <v>322</v>
      </c>
      <c r="AL786" s="2">
        <v>357</v>
      </c>
      <c r="AM786" s="2">
        <v>319</v>
      </c>
      <c r="AN786" s="2">
        <v>335</v>
      </c>
      <c r="AO786" s="2">
        <v>337</v>
      </c>
      <c r="AP786" s="2">
        <v>389</v>
      </c>
      <c r="AQ786" s="2">
        <v>448</v>
      </c>
    </row>
    <row r="787" spans="1:43">
      <c r="A787" s="56" t="s">
        <v>1754</v>
      </c>
      <c r="B787" s="56" t="s">
        <v>381</v>
      </c>
      <c r="C787" s="56" t="s">
        <v>743</v>
      </c>
      <c r="D787" s="2">
        <v>16</v>
      </c>
      <c r="E787" s="2">
        <v>22</v>
      </c>
      <c r="F787" s="2">
        <v>21</v>
      </c>
      <c r="G787" s="2">
        <v>18</v>
      </c>
      <c r="H787" s="2">
        <v>18</v>
      </c>
      <c r="I787" s="2">
        <v>27</v>
      </c>
      <c r="J787" s="2">
        <v>27</v>
      </c>
      <c r="K787" s="2">
        <v>28</v>
      </c>
      <c r="L787" s="2">
        <v>26</v>
      </c>
      <c r="M787" s="2">
        <v>26</v>
      </c>
      <c r="N787" s="2">
        <v>25</v>
      </c>
      <c r="O787" s="2">
        <v>30</v>
      </c>
      <c r="P787" s="2">
        <v>35</v>
      </c>
      <c r="Q787" s="2">
        <v>24</v>
      </c>
      <c r="R787" s="2">
        <v>33</v>
      </c>
      <c r="S787" s="2">
        <v>51</v>
      </c>
      <c r="T787" s="2">
        <v>45</v>
      </c>
      <c r="X787" s="56" t="s">
        <v>1754</v>
      </c>
      <c r="Y787" s="56" t="s">
        <v>381</v>
      </c>
      <c r="Z787" s="56" t="s">
        <v>743</v>
      </c>
      <c r="AA787" s="2">
        <v>1151</v>
      </c>
      <c r="AB787" s="2">
        <v>1400</v>
      </c>
      <c r="AC787" s="2">
        <v>1538</v>
      </c>
      <c r="AD787" s="2">
        <v>1696</v>
      </c>
      <c r="AE787" s="2">
        <v>1758</v>
      </c>
      <c r="AF787" s="2">
        <v>1828</v>
      </c>
      <c r="AG787" s="2">
        <v>1977</v>
      </c>
      <c r="AH787" s="2">
        <v>2103</v>
      </c>
      <c r="AI787" s="2">
        <v>2232</v>
      </c>
      <c r="AJ787" s="2">
        <v>2261</v>
      </c>
      <c r="AK787" s="2">
        <v>2506</v>
      </c>
      <c r="AL787" s="2">
        <v>2714</v>
      </c>
      <c r="AM787" s="2">
        <v>2365</v>
      </c>
      <c r="AN787" s="2">
        <v>2760</v>
      </c>
      <c r="AO787" s="2">
        <v>3382</v>
      </c>
      <c r="AP787" s="2">
        <v>3397</v>
      </c>
      <c r="AQ787" s="2">
        <v>3595</v>
      </c>
    </row>
    <row r="788" spans="1:43">
      <c r="A788" s="56" t="s">
        <v>1755</v>
      </c>
      <c r="B788" s="56" t="s">
        <v>534</v>
      </c>
      <c r="C788" s="56" t="s">
        <v>743</v>
      </c>
      <c r="D788" s="2">
        <v>73</v>
      </c>
      <c r="E788" s="2">
        <v>71</v>
      </c>
      <c r="F788" s="2">
        <v>54</v>
      </c>
      <c r="G788" s="2">
        <v>53</v>
      </c>
      <c r="H788" s="2">
        <v>77</v>
      </c>
      <c r="I788" s="2">
        <v>79</v>
      </c>
      <c r="J788" s="2">
        <v>81</v>
      </c>
      <c r="K788" s="2">
        <v>71</v>
      </c>
      <c r="L788" s="2">
        <v>75</v>
      </c>
      <c r="M788" s="2">
        <v>67</v>
      </c>
      <c r="N788" s="2">
        <v>68</v>
      </c>
      <c r="O788" s="2">
        <v>78</v>
      </c>
      <c r="P788" s="2">
        <v>82</v>
      </c>
      <c r="Q788" s="2">
        <v>90</v>
      </c>
      <c r="R788" s="2">
        <v>102</v>
      </c>
      <c r="S788" s="2">
        <v>99</v>
      </c>
      <c r="T788" s="2">
        <v>93</v>
      </c>
      <c r="X788" s="56" t="s">
        <v>1755</v>
      </c>
      <c r="Y788" s="56" t="s">
        <v>534</v>
      </c>
      <c r="Z788" s="56" t="s">
        <v>743</v>
      </c>
      <c r="AA788" s="2">
        <v>2209</v>
      </c>
      <c r="AB788" s="2">
        <v>2336</v>
      </c>
      <c r="AC788" s="2">
        <v>1875</v>
      </c>
      <c r="AD788" s="2">
        <v>1845</v>
      </c>
      <c r="AE788" s="2">
        <v>2459</v>
      </c>
      <c r="AF788" s="2">
        <v>2462</v>
      </c>
      <c r="AG788" s="2">
        <v>2539</v>
      </c>
      <c r="AH788" s="2">
        <v>2317</v>
      </c>
      <c r="AI788" s="2">
        <v>2371</v>
      </c>
      <c r="AJ788" s="2">
        <v>2445</v>
      </c>
      <c r="AK788" s="2">
        <v>2551</v>
      </c>
      <c r="AL788" s="2">
        <v>2691</v>
      </c>
      <c r="AM788" s="2">
        <v>2774</v>
      </c>
      <c r="AN788" s="2">
        <v>2820</v>
      </c>
      <c r="AO788" s="2">
        <v>2988</v>
      </c>
      <c r="AP788" s="2">
        <v>3263</v>
      </c>
      <c r="AQ788" s="2">
        <v>3412</v>
      </c>
    </row>
    <row r="789" spans="1:43">
      <c r="A789" s="56" t="s">
        <v>1756</v>
      </c>
      <c r="B789" s="56" t="s">
        <v>590</v>
      </c>
      <c r="C789" s="56" t="s">
        <v>743</v>
      </c>
      <c r="D789" s="2">
        <v>0</v>
      </c>
      <c r="E789" s="2">
        <v>3</v>
      </c>
      <c r="F789" s="2">
        <v>10</v>
      </c>
      <c r="G789" s="2">
        <v>3</v>
      </c>
      <c r="H789" s="2">
        <v>6</v>
      </c>
      <c r="I789" s="2">
        <v>6</v>
      </c>
      <c r="J789" s="2">
        <v>6</v>
      </c>
      <c r="K789" s="2">
        <v>9</v>
      </c>
      <c r="L789" s="2">
        <v>9</v>
      </c>
      <c r="M789" s="2">
        <v>9</v>
      </c>
      <c r="N789" s="2">
        <v>3</v>
      </c>
      <c r="O789" s="2">
        <v>7</v>
      </c>
      <c r="P789" s="2">
        <v>8</v>
      </c>
      <c r="Q789" s="2">
        <v>9</v>
      </c>
      <c r="R789" s="2">
        <v>9</v>
      </c>
      <c r="S789" s="2">
        <v>7</v>
      </c>
      <c r="T789" s="2">
        <v>9</v>
      </c>
      <c r="X789" s="56" t="s">
        <v>1756</v>
      </c>
      <c r="Y789" s="56" t="s">
        <v>590</v>
      </c>
      <c r="Z789" s="56" t="s">
        <v>743</v>
      </c>
      <c r="AA789" s="2">
        <v>118</v>
      </c>
      <c r="AB789" s="2">
        <v>196</v>
      </c>
      <c r="AC789" s="2">
        <v>232</v>
      </c>
      <c r="AD789" s="2">
        <v>247</v>
      </c>
      <c r="AE789" s="2">
        <v>314</v>
      </c>
      <c r="AF789" s="2">
        <v>331</v>
      </c>
      <c r="AG789" s="2">
        <v>351</v>
      </c>
      <c r="AH789" s="2">
        <v>425</v>
      </c>
      <c r="AI789" s="2">
        <v>454</v>
      </c>
      <c r="AJ789" s="2">
        <v>498</v>
      </c>
      <c r="AK789" s="2">
        <v>505</v>
      </c>
      <c r="AL789" s="2">
        <v>491</v>
      </c>
      <c r="AM789" s="2">
        <v>475</v>
      </c>
      <c r="AN789" s="2">
        <v>431</v>
      </c>
      <c r="AO789" s="2">
        <v>474</v>
      </c>
      <c r="AP789" s="2">
        <v>500</v>
      </c>
      <c r="AQ789" s="2">
        <v>494</v>
      </c>
    </row>
    <row r="790" spans="1:43">
      <c r="A790" s="56" t="s">
        <v>1757</v>
      </c>
      <c r="B790" s="56" t="s">
        <v>541</v>
      </c>
      <c r="C790" s="56" t="s">
        <v>743</v>
      </c>
      <c r="D790" s="2">
        <v>0</v>
      </c>
      <c r="E790" s="2">
        <v>0</v>
      </c>
      <c r="F790" s="2">
        <v>0</v>
      </c>
      <c r="G790" s="2">
        <v>3</v>
      </c>
      <c r="H790" s="2">
        <v>3</v>
      </c>
      <c r="I790" s="2">
        <v>6</v>
      </c>
      <c r="J790" s="2">
        <v>3</v>
      </c>
      <c r="K790" s="2">
        <v>9</v>
      </c>
      <c r="L790" s="2">
        <v>0</v>
      </c>
      <c r="M790" s="2">
        <v>6</v>
      </c>
      <c r="N790" s="2">
        <v>3</v>
      </c>
      <c r="O790" s="2">
        <v>3</v>
      </c>
      <c r="P790" s="2">
        <v>3</v>
      </c>
      <c r="Q790" s="2">
        <v>3</v>
      </c>
      <c r="R790" s="2">
        <v>6</v>
      </c>
      <c r="S790" s="2">
        <v>3</v>
      </c>
      <c r="T790" s="2">
        <v>3</v>
      </c>
      <c r="X790" s="56" t="s">
        <v>1757</v>
      </c>
      <c r="Y790" s="56" t="s">
        <v>541</v>
      </c>
      <c r="Z790" s="56" t="s">
        <v>743</v>
      </c>
      <c r="AA790" s="2">
        <v>56</v>
      </c>
      <c r="AB790" s="2">
        <v>87</v>
      </c>
      <c r="AC790" s="2">
        <v>95</v>
      </c>
      <c r="AD790" s="2">
        <v>257</v>
      </c>
      <c r="AE790" s="2">
        <v>367</v>
      </c>
      <c r="AF790" s="2">
        <v>375</v>
      </c>
      <c r="AG790" s="2">
        <v>360</v>
      </c>
      <c r="AH790" s="2">
        <v>378</v>
      </c>
      <c r="AI790" s="2">
        <v>400</v>
      </c>
      <c r="AJ790" s="2">
        <v>402</v>
      </c>
      <c r="AK790" s="2">
        <v>433</v>
      </c>
      <c r="AL790" s="2">
        <v>199</v>
      </c>
      <c r="AM790" s="2">
        <v>190</v>
      </c>
      <c r="AN790" s="2">
        <v>204</v>
      </c>
      <c r="AO790" s="2">
        <v>217</v>
      </c>
      <c r="AP790" s="2">
        <v>194</v>
      </c>
      <c r="AQ790" s="2">
        <v>187</v>
      </c>
    </row>
    <row r="791" spans="1:43">
      <c r="A791" s="56" t="s">
        <v>1758</v>
      </c>
      <c r="B791" s="56" t="s">
        <v>318</v>
      </c>
      <c r="C791" s="56" t="s">
        <v>743</v>
      </c>
      <c r="D791" s="2">
        <v>41</v>
      </c>
      <c r="E791" s="2">
        <v>43</v>
      </c>
      <c r="F791" s="2">
        <v>44</v>
      </c>
      <c r="G791" s="2">
        <v>23</v>
      </c>
      <c r="H791" s="2">
        <v>51</v>
      </c>
      <c r="I791" s="2">
        <v>52</v>
      </c>
      <c r="J791" s="2">
        <v>45</v>
      </c>
      <c r="K791" s="2">
        <v>33</v>
      </c>
      <c r="L791" s="2">
        <v>40</v>
      </c>
      <c r="M791" s="2">
        <v>41</v>
      </c>
      <c r="N791" s="2">
        <v>47</v>
      </c>
      <c r="O791" s="2">
        <v>41</v>
      </c>
      <c r="P791" s="2">
        <v>46</v>
      </c>
      <c r="Q791" s="2">
        <v>47</v>
      </c>
      <c r="R791" s="2">
        <v>61</v>
      </c>
      <c r="S791" s="2">
        <v>61</v>
      </c>
      <c r="T791" s="2">
        <v>62</v>
      </c>
      <c r="X791" s="56" t="s">
        <v>1758</v>
      </c>
      <c r="Y791" s="56" t="s">
        <v>318</v>
      </c>
      <c r="Z791" s="56" t="s">
        <v>743</v>
      </c>
      <c r="AA791" s="2">
        <v>1557</v>
      </c>
      <c r="AB791" s="2">
        <v>1623</v>
      </c>
      <c r="AC791" s="2">
        <v>1524</v>
      </c>
      <c r="AD791" s="2">
        <v>1460</v>
      </c>
      <c r="AE791" s="2">
        <v>1835</v>
      </c>
      <c r="AF791" s="2">
        <v>2010</v>
      </c>
      <c r="AG791" s="2">
        <v>2019</v>
      </c>
      <c r="AH791" s="2">
        <v>2002</v>
      </c>
      <c r="AI791" s="2">
        <v>2156</v>
      </c>
      <c r="AJ791" s="2">
        <v>2274</v>
      </c>
      <c r="AK791" s="2">
        <v>2259</v>
      </c>
      <c r="AL791" s="2">
        <v>2248</v>
      </c>
      <c r="AM791" s="2">
        <v>2318</v>
      </c>
      <c r="AN791" s="2">
        <v>2281</v>
      </c>
      <c r="AO791" s="2">
        <v>2352</v>
      </c>
      <c r="AP791" s="2">
        <v>2467</v>
      </c>
      <c r="AQ791" s="2">
        <v>2459</v>
      </c>
    </row>
    <row r="792" spans="1:43">
      <c r="A792" s="56" t="s">
        <v>1759</v>
      </c>
      <c r="B792" s="56" t="s">
        <v>547</v>
      </c>
      <c r="C792" s="56" t="s">
        <v>743</v>
      </c>
      <c r="D792" s="2">
        <v>0</v>
      </c>
      <c r="E792" s="2">
        <v>0</v>
      </c>
      <c r="F792" s="2">
        <v>0</v>
      </c>
      <c r="G792" s="2">
        <v>0</v>
      </c>
      <c r="H792" s="2">
        <v>0</v>
      </c>
      <c r="I792" s="2">
        <v>0</v>
      </c>
      <c r="J792" s="2">
        <v>0</v>
      </c>
      <c r="K792" s="2">
        <v>0</v>
      </c>
      <c r="L792" s="2">
        <v>0</v>
      </c>
      <c r="M792" s="2">
        <v>3</v>
      </c>
      <c r="N792" s="2">
        <v>0</v>
      </c>
      <c r="O792" s="2">
        <v>0</v>
      </c>
      <c r="P792" s="2">
        <v>3</v>
      </c>
      <c r="Q792" s="2">
        <v>6</v>
      </c>
      <c r="R792" s="2">
        <v>3</v>
      </c>
      <c r="S792" s="2">
        <v>6</v>
      </c>
      <c r="T792" s="2">
        <v>6</v>
      </c>
      <c r="X792" s="56" t="s">
        <v>1759</v>
      </c>
      <c r="Y792" s="56" t="s">
        <v>547</v>
      </c>
      <c r="Z792" s="56" t="s">
        <v>743</v>
      </c>
      <c r="AA792" s="2">
        <v>0</v>
      </c>
      <c r="AB792" s="2">
        <v>0</v>
      </c>
      <c r="AC792" s="2">
        <v>0</v>
      </c>
      <c r="AD792" s="2">
        <v>0</v>
      </c>
      <c r="AE792" s="2">
        <v>0</v>
      </c>
      <c r="AF792" s="2">
        <v>0</v>
      </c>
      <c r="AG792" s="2">
        <v>0</v>
      </c>
      <c r="AH792" s="2">
        <v>0</v>
      </c>
      <c r="AI792" s="2">
        <v>0</v>
      </c>
      <c r="AJ792" s="2">
        <v>83</v>
      </c>
      <c r="AK792" s="2">
        <v>102</v>
      </c>
      <c r="AL792" s="2">
        <v>138</v>
      </c>
      <c r="AM792" s="2">
        <v>133</v>
      </c>
      <c r="AN792" s="2">
        <v>151</v>
      </c>
      <c r="AO792" s="2">
        <v>170</v>
      </c>
      <c r="AP792" s="2">
        <v>187</v>
      </c>
      <c r="AQ792" s="2">
        <v>184</v>
      </c>
    </row>
    <row r="793" spans="1:43">
      <c r="A793" s="56" t="s">
        <v>1760</v>
      </c>
      <c r="B793" s="56" t="s">
        <v>585</v>
      </c>
      <c r="C793" s="56" t="s">
        <v>743</v>
      </c>
      <c r="D793" s="2">
        <v>3</v>
      </c>
      <c r="E793" s="2">
        <v>0</v>
      </c>
      <c r="F793" s="2">
        <v>6</v>
      </c>
      <c r="G793" s="2">
        <v>3</v>
      </c>
      <c r="H793" s="2">
        <v>0</v>
      </c>
      <c r="I793" s="2">
        <v>6</v>
      </c>
      <c r="J793" s="2">
        <v>3</v>
      </c>
      <c r="K793" s="2">
        <v>3</v>
      </c>
      <c r="L793" s="2">
        <v>3</v>
      </c>
      <c r="M793" s="2">
        <v>3</v>
      </c>
      <c r="N793" s="2">
        <v>3</v>
      </c>
      <c r="O793" s="2">
        <v>3</v>
      </c>
      <c r="P793" s="2">
        <v>3</v>
      </c>
      <c r="Q793" s="2">
        <v>3</v>
      </c>
      <c r="R793" s="2">
        <v>3</v>
      </c>
      <c r="S793" s="2">
        <v>0</v>
      </c>
      <c r="T793" s="2">
        <v>0</v>
      </c>
      <c r="X793" s="56" t="s">
        <v>1760</v>
      </c>
      <c r="Y793" s="56" t="s">
        <v>585</v>
      </c>
      <c r="Z793" s="56" t="s">
        <v>743</v>
      </c>
      <c r="AA793" s="2">
        <v>63</v>
      </c>
      <c r="AB793" s="2">
        <v>64</v>
      </c>
      <c r="AC793" s="2">
        <v>68</v>
      </c>
      <c r="AD793" s="2">
        <v>74</v>
      </c>
      <c r="AE793" s="2">
        <v>85</v>
      </c>
      <c r="AF793" s="2">
        <v>98</v>
      </c>
      <c r="AG793" s="2">
        <v>91</v>
      </c>
      <c r="AH793" s="2">
        <v>110</v>
      </c>
      <c r="AI793" s="2">
        <v>108</v>
      </c>
      <c r="AJ793" s="2">
        <v>107</v>
      </c>
      <c r="AK793" s="2">
        <v>98</v>
      </c>
      <c r="AL793" s="2">
        <v>110</v>
      </c>
      <c r="AM793" s="2">
        <v>91</v>
      </c>
      <c r="AN793" s="2">
        <v>91</v>
      </c>
      <c r="AO793" s="2">
        <v>92</v>
      </c>
      <c r="AP793" s="2">
        <v>109</v>
      </c>
      <c r="AQ793" s="2">
        <v>136</v>
      </c>
    </row>
    <row r="794" spans="1:43">
      <c r="A794" s="56" t="s">
        <v>1761</v>
      </c>
      <c r="B794" s="56" t="s">
        <v>335</v>
      </c>
      <c r="C794" s="56" t="s">
        <v>743</v>
      </c>
      <c r="D794" s="2">
        <v>0</v>
      </c>
      <c r="E794" s="2">
        <v>5</v>
      </c>
      <c r="F794" s="2">
        <v>5</v>
      </c>
      <c r="G794" s="2">
        <v>20</v>
      </c>
      <c r="H794" s="2">
        <v>48</v>
      </c>
      <c r="I794" s="2">
        <v>40</v>
      </c>
      <c r="J794" s="2">
        <v>40</v>
      </c>
      <c r="K794" s="2">
        <v>41</v>
      </c>
      <c r="L794" s="2">
        <v>46</v>
      </c>
      <c r="M794" s="2">
        <v>35</v>
      </c>
      <c r="N794" s="2">
        <v>42</v>
      </c>
      <c r="O794" s="2">
        <v>38</v>
      </c>
      <c r="P794" s="2">
        <v>34</v>
      </c>
      <c r="Q794" s="2">
        <v>37</v>
      </c>
      <c r="R794" s="2">
        <v>30</v>
      </c>
      <c r="S794" s="2">
        <v>34</v>
      </c>
      <c r="T794" s="2">
        <v>32</v>
      </c>
      <c r="X794" s="56" t="s">
        <v>1761</v>
      </c>
      <c r="Y794" s="56" t="s">
        <v>335</v>
      </c>
      <c r="Z794" s="56" t="s">
        <v>743</v>
      </c>
      <c r="AA794" s="2">
        <v>474</v>
      </c>
      <c r="AB794" s="2">
        <v>711</v>
      </c>
      <c r="AC794" s="2">
        <v>709</v>
      </c>
      <c r="AD794" s="2">
        <v>862</v>
      </c>
      <c r="AE794" s="2">
        <v>930</v>
      </c>
      <c r="AF794" s="2">
        <v>983</v>
      </c>
      <c r="AG794" s="2">
        <v>942</v>
      </c>
      <c r="AH794" s="2">
        <v>994</v>
      </c>
      <c r="AI794" s="2">
        <v>1049</v>
      </c>
      <c r="AJ794" s="2">
        <v>1122</v>
      </c>
      <c r="AK794" s="2">
        <v>1188</v>
      </c>
      <c r="AL794" s="2">
        <v>1227</v>
      </c>
      <c r="AM794" s="2">
        <v>1018</v>
      </c>
      <c r="AN794" s="2">
        <v>1182</v>
      </c>
      <c r="AO794" s="2">
        <v>1362</v>
      </c>
      <c r="AP794" s="2">
        <v>1421</v>
      </c>
      <c r="AQ794" s="2">
        <v>1454</v>
      </c>
    </row>
    <row r="795" spans="1:43">
      <c r="A795" s="56" t="s">
        <v>1762</v>
      </c>
      <c r="B795" s="56" t="s">
        <v>619</v>
      </c>
      <c r="C795" s="56" t="s">
        <v>743</v>
      </c>
      <c r="D795" s="2">
        <v>103</v>
      </c>
      <c r="E795" s="2">
        <v>105</v>
      </c>
      <c r="F795" s="2">
        <v>103</v>
      </c>
      <c r="G795" s="2">
        <v>101</v>
      </c>
      <c r="H795" s="2">
        <v>106</v>
      </c>
      <c r="I795" s="2">
        <v>94</v>
      </c>
      <c r="J795" s="2">
        <v>94</v>
      </c>
      <c r="K795" s="2">
        <v>98</v>
      </c>
      <c r="L795" s="2">
        <v>86</v>
      </c>
      <c r="M795" s="2">
        <v>92</v>
      </c>
      <c r="N795" s="2">
        <v>92</v>
      </c>
      <c r="O795" s="2">
        <v>88</v>
      </c>
      <c r="P795" s="2">
        <v>89</v>
      </c>
      <c r="Q795" s="2">
        <v>86</v>
      </c>
      <c r="R795" s="2">
        <v>87</v>
      </c>
      <c r="S795" s="2">
        <v>89</v>
      </c>
      <c r="T795" s="2">
        <v>82</v>
      </c>
      <c r="X795" s="56" t="s">
        <v>1762</v>
      </c>
      <c r="Y795" s="56" t="s">
        <v>619</v>
      </c>
      <c r="Z795" s="56" t="s">
        <v>743</v>
      </c>
      <c r="AA795" s="2">
        <v>2580</v>
      </c>
      <c r="AB795" s="2">
        <v>2636</v>
      </c>
      <c r="AC795" s="2">
        <v>2614</v>
      </c>
      <c r="AD795" s="2">
        <v>2598</v>
      </c>
      <c r="AE795" s="2">
        <v>2593</v>
      </c>
      <c r="AF795" s="2">
        <v>2606</v>
      </c>
      <c r="AG795" s="2">
        <v>2535</v>
      </c>
      <c r="AH795" s="2">
        <v>2629</v>
      </c>
      <c r="AI795" s="2">
        <v>2606</v>
      </c>
      <c r="AJ795" s="2">
        <v>2628</v>
      </c>
      <c r="AK795" s="2">
        <v>2635</v>
      </c>
      <c r="AL795" s="2">
        <v>2678</v>
      </c>
      <c r="AM795" s="2">
        <v>2595</v>
      </c>
      <c r="AN795" s="2">
        <v>2654</v>
      </c>
      <c r="AO795" s="2">
        <v>2717</v>
      </c>
      <c r="AP795" s="2">
        <v>2721</v>
      </c>
      <c r="AQ795" s="2">
        <v>2762</v>
      </c>
    </row>
    <row r="796" spans="1:43">
      <c r="A796" s="56" t="s">
        <v>1763</v>
      </c>
      <c r="B796" s="56" t="s">
        <v>966</v>
      </c>
      <c r="C796" s="56" t="s">
        <v>743</v>
      </c>
      <c r="D796" s="2">
        <v>0</v>
      </c>
      <c r="E796" s="2">
        <v>0</v>
      </c>
      <c r="F796" s="2">
        <v>0</v>
      </c>
      <c r="G796" s="2">
        <v>0</v>
      </c>
      <c r="H796" s="2">
        <v>0</v>
      </c>
      <c r="I796" s="2">
        <v>0</v>
      </c>
      <c r="J796" s="2">
        <v>0</v>
      </c>
      <c r="K796" s="2">
        <v>0</v>
      </c>
      <c r="L796" s="2">
        <v>0</v>
      </c>
      <c r="M796" s="2">
        <v>0</v>
      </c>
      <c r="N796" s="2">
        <v>0</v>
      </c>
      <c r="O796" s="2">
        <v>0</v>
      </c>
      <c r="P796" s="2">
        <v>0</v>
      </c>
      <c r="Q796" s="2">
        <v>0</v>
      </c>
      <c r="R796" s="2">
        <v>0</v>
      </c>
      <c r="S796" s="2">
        <v>0</v>
      </c>
      <c r="T796" s="2">
        <v>0</v>
      </c>
      <c r="X796" s="56" t="s">
        <v>1763</v>
      </c>
      <c r="Y796" s="56" t="s">
        <v>966</v>
      </c>
      <c r="Z796" s="56" t="s">
        <v>743</v>
      </c>
      <c r="AA796" s="2">
        <v>539</v>
      </c>
      <c r="AB796" s="2">
        <v>728</v>
      </c>
      <c r="AC796" s="2">
        <v>751</v>
      </c>
      <c r="AD796" s="2">
        <v>780</v>
      </c>
      <c r="AE796" s="2">
        <v>778</v>
      </c>
      <c r="AF796" s="2">
        <v>774</v>
      </c>
      <c r="AG796" s="2">
        <v>790</v>
      </c>
      <c r="AH796" s="2">
        <v>780</v>
      </c>
      <c r="AI796" s="2">
        <v>748</v>
      </c>
      <c r="AJ796" s="2">
        <v>877</v>
      </c>
      <c r="AK796" s="2">
        <v>824</v>
      </c>
      <c r="AL796" s="2">
        <v>845</v>
      </c>
      <c r="AM796" s="2">
        <v>893</v>
      </c>
      <c r="AN796" s="2">
        <v>1128</v>
      </c>
      <c r="AO796" s="2">
        <v>1096</v>
      </c>
      <c r="AP796" s="2">
        <v>1065</v>
      </c>
      <c r="AQ796" s="2">
        <v>1036</v>
      </c>
    </row>
    <row r="797" spans="1:43">
      <c r="A797" s="56" t="s">
        <v>1764</v>
      </c>
      <c r="B797" s="56" t="s">
        <v>572</v>
      </c>
      <c r="C797" s="56" t="s">
        <v>743</v>
      </c>
      <c r="D797" s="2">
        <v>0</v>
      </c>
      <c r="E797" s="2">
        <v>0</v>
      </c>
      <c r="F797" s="2">
        <v>0</v>
      </c>
      <c r="G797" s="2">
        <v>0</v>
      </c>
      <c r="H797" s="2">
        <v>0</v>
      </c>
      <c r="I797" s="2">
        <v>0</v>
      </c>
      <c r="J797" s="2">
        <v>0</v>
      </c>
      <c r="K797" s="2">
        <v>0</v>
      </c>
      <c r="L797" s="2">
        <v>0</v>
      </c>
      <c r="M797" s="2">
        <v>0</v>
      </c>
      <c r="N797" s="2">
        <v>0</v>
      </c>
      <c r="O797" s="2">
        <v>3</v>
      </c>
      <c r="P797" s="2">
        <v>0</v>
      </c>
      <c r="Q797" s="2">
        <v>0</v>
      </c>
      <c r="R797" s="2">
        <v>0</v>
      </c>
      <c r="S797" s="2">
        <v>0</v>
      </c>
      <c r="T797" s="2">
        <v>0</v>
      </c>
      <c r="X797" s="56" t="s">
        <v>1764</v>
      </c>
      <c r="Y797" s="56" t="s">
        <v>572</v>
      </c>
      <c r="Z797" s="56" t="s">
        <v>743</v>
      </c>
      <c r="AA797" s="2">
        <v>510</v>
      </c>
      <c r="AB797" s="2">
        <v>548</v>
      </c>
      <c r="AC797" s="2">
        <v>514</v>
      </c>
      <c r="AD797" s="2">
        <v>547</v>
      </c>
      <c r="AE797" s="2">
        <v>589</v>
      </c>
      <c r="AF797" s="2">
        <v>631</v>
      </c>
      <c r="AG797" s="2">
        <v>632</v>
      </c>
      <c r="AH797" s="2">
        <v>628</v>
      </c>
      <c r="AI797" s="2">
        <v>609</v>
      </c>
      <c r="AJ797" s="2">
        <v>625</v>
      </c>
      <c r="AK797" s="2">
        <v>649</v>
      </c>
      <c r="AL797" s="2">
        <v>693</v>
      </c>
      <c r="AM797" s="2">
        <v>725</v>
      </c>
      <c r="AN797" s="2">
        <v>747</v>
      </c>
      <c r="AO797" s="2">
        <v>776</v>
      </c>
      <c r="AP797" s="2">
        <v>796</v>
      </c>
      <c r="AQ797" s="2">
        <v>771</v>
      </c>
    </row>
    <row r="798" spans="1:43">
      <c r="A798" s="56" t="s">
        <v>1765</v>
      </c>
      <c r="B798" s="56" t="s">
        <v>397</v>
      </c>
      <c r="C798" s="56" t="s">
        <v>743</v>
      </c>
      <c r="D798" s="2">
        <v>3</v>
      </c>
      <c r="E798" s="2">
        <v>0</v>
      </c>
      <c r="F798" s="2">
        <v>3</v>
      </c>
      <c r="G798" s="2">
        <v>4</v>
      </c>
      <c r="H798" s="2">
        <v>8</v>
      </c>
      <c r="I798" s="2">
        <v>11</v>
      </c>
      <c r="J798" s="2">
        <v>10</v>
      </c>
      <c r="K798" s="2">
        <v>9</v>
      </c>
      <c r="L798" s="2">
        <v>0</v>
      </c>
      <c r="M798" s="2">
        <v>14</v>
      </c>
      <c r="N798" s="2">
        <v>15</v>
      </c>
      <c r="O798" s="2">
        <v>14</v>
      </c>
      <c r="P798" s="2">
        <v>15</v>
      </c>
      <c r="Q798" s="2">
        <v>16</v>
      </c>
      <c r="R798" s="2">
        <v>15</v>
      </c>
      <c r="S798" s="2">
        <v>15</v>
      </c>
      <c r="T798" s="2">
        <v>22</v>
      </c>
      <c r="X798" s="56" t="s">
        <v>1765</v>
      </c>
      <c r="Y798" s="56" t="s">
        <v>397</v>
      </c>
      <c r="Z798" s="56" t="s">
        <v>743</v>
      </c>
      <c r="AA798" s="2">
        <v>487</v>
      </c>
      <c r="AB798" s="2">
        <v>490</v>
      </c>
      <c r="AC798" s="2">
        <v>528</v>
      </c>
      <c r="AD798" s="2">
        <v>579</v>
      </c>
      <c r="AE798" s="2">
        <v>619</v>
      </c>
      <c r="AF798" s="2">
        <v>655</v>
      </c>
      <c r="AG798" s="2">
        <v>661</v>
      </c>
      <c r="AH798" s="2">
        <v>700</v>
      </c>
      <c r="AI798" s="2">
        <v>704</v>
      </c>
      <c r="AJ798" s="2">
        <v>739</v>
      </c>
      <c r="AK798" s="2">
        <v>751</v>
      </c>
      <c r="AL798" s="2">
        <v>804</v>
      </c>
      <c r="AM798" s="2">
        <v>826</v>
      </c>
      <c r="AN798" s="2">
        <v>878</v>
      </c>
      <c r="AO798" s="2">
        <v>986</v>
      </c>
      <c r="AP798" s="2">
        <v>1053</v>
      </c>
      <c r="AQ798" s="2">
        <v>1150</v>
      </c>
    </row>
    <row r="799" spans="1:43">
      <c r="A799" s="56" t="s">
        <v>1766</v>
      </c>
      <c r="B799" s="56" t="s">
        <v>196</v>
      </c>
      <c r="C799" s="56" t="s">
        <v>743</v>
      </c>
      <c r="D799" s="2">
        <v>108</v>
      </c>
      <c r="E799" s="2">
        <v>108</v>
      </c>
      <c r="F799" s="2">
        <v>97</v>
      </c>
      <c r="G799" s="2">
        <v>106</v>
      </c>
      <c r="H799" s="2">
        <v>108</v>
      </c>
      <c r="I799" s="2">
        <v>123</v>
      </c>
      <c r="J799" s="2">
        <v>103</v>
      </c>
      <c r="K799" s="2">
        <v>109</v>
      </c>
      <c r="L799" s="2">
        <v>135</v>
      </c>
      <c r="M799" s="2">
        <v>125</v>
      </c>
      <c r="N799" s="2">
        <v>138</v>
      </c>
      <c r="O799" s="2">
        <v>111</v>
      </c>
      <c r="P799" s="2">
        <v>94</v>
      </c>
      <c r="Q799" s="2">
        <v>117</v>
      </c>
      <c r="R799" s="2">
        <v>115</v>
      </c>
      <c r="S799" s="2">
        <v>127</v>
      </c>
      <c r="T799" s="2">
        <v>124</v>
      </c>
      <c r="X799" s="56" t="s">
        <v>1766</v>
      </c>
      <c r="Y799" s="56" t="s">
        <v>196</v>
      </c>
      <c r="Z799" s="56" t="s">
        <v>743</v>
      </c>
      <c r="AA799" s="2">
        <v>2629</v>
      </c>
      <c r="AB799" s="2">
        <v>3090</v>
      </c>
      <c r="AC799" s="2">
        <v>2706</v>
      </c>
      <c r="AD799" s="2">
        <v>2701</v>
      </c>
      <c r="AE799" s="2">
        <v>2620</v>
      </c>
      <c r="AF799" s="2">
        <v>2780</v>
      </c>
      <c r="AG799" s="2">
        <v>2861</v>
      </c>
      <c r="AH799" s="2">
        <v>2560</v>
      </c>
      <c r="AI799" s="2">
        <v>2690</v>
      </c>
      <c r="AJ799" s="2">
        <v>2742</v>
      </c>
      <c r="AK799" s="2">
        <v>2895</v>
      </c>
      <c r="AL799" s="2">
        <v>2838</v>
      </c>
      <c r="AM799" s="2">
        <v>2660</v>
      </c>
      <c r="AN799" s="2">
        <v>3075</v>
      </c>
      <c r="AO799" s="2">
        <v>3235</v>
      </c>
      <c r="AP799" s="2">
        <v>3275</v>
      </c>
      <c r="AQ799" s="2">
        <v>3193</v>
      </c>
    </row>
    <row r="800" spans="1:43">
      <c r="A800" s="56" t="s">
        <v>1767</v>
      </c>
      <c r="B800" s="56" t="s">
        <v>593</v>
      </c>
      <c r="C800" s="56" t="s">
        <v>743</v>
      </c>
      <c r="D800" s="2">
        <v>0</v>
      </c>
      <c r="E800" s="2">
        <v>0</v>
      </c>
      <c r="F800" s="2">
        <v>0</v>
      </c>
      <c r="G800" s="2">
        <v>0</v>
      </c>
      <c r="H800" s="2">
        <v>0</v>
      </c>
      <c r="I800" s="2">
        <v>0</v>
      </c>
      <c r="J800" s="2">
        <v>0</v>
      </c>
      <c r="K800" s="2">
        <v>0</v>
      </c>
      <c r="L800" s="2">
        <v>0</v>
      </c>
      <c r="M800" s="2">
        <v>0</v>
      </c>
      <c r="N800" s="2">
        <v>0</v>
      </c>
      <c r="O800" s="2">
        <v>0</v>
      </c>
      <c r="P800" s="2">
        <v>0</v>
      </c>
      <c r="Q800" s="2">
        <v>0</v>
      </c>
      <c r="R800" s="2">
        <v>0</v>
      </c>
      <c r="S800" s="2">
        <v>0</v>
      </c>
      <c r="T800" s="2">
        <v>0</v>
      </c>
      <c r="X800" s="56" t="s">
        <v>1767</v>
      </c>
      <c r="Y800" s="56" t="s">
        <v>593</v>
      </c>
      <c r="Z800" s="56" t="s">
        <v>743</v>
      </c>
      <c r="AA800" s="2">
        <v>349</v>
      </c>
      <c r="AB800" s="2">
        <v>313</v>
      </c>
      <c r="AC800" s="2">
        <v>338</v>
      </c>
      <c r="AD800" s="2">
        <v>322</v>
      </c>
      <c r="AE800" s="2">
        <v>335</v>
      </c>
      <c r="AF800" s="2">
        <v>343</v>
      </c>
      <c r="AG800" s="2">
        <v>353</v>
      </c>
      <c r="AH800" s="2">
        <v>341</v>
      </c>
      <c r="AI800" s="2">
        <v>347</v>
      </c>
      <c r="AJ800" s="2">
        <v>315</v>
      </c>
      <c r="AK800" s="2">
        <v>341</v>
      </c>
      <c r="AL800" s="2">
        <v>367</v>
      </c>
      <c r="AM800" s="2">
        <v>348</v>
      </c>
      <c r="AN800" s="2">
        <v>398</v>
      </c>
      <c r="AO800" s="2">
        <v>432</v>
      </c>
      <c r="AP800" s="2">
        <v>437</v>
      </c>
      <c r="AQ800" s="2">
        <v>427</v>
      </c>
    </row>
    <row r="801" spans="1:43">
      <c r="A801" s="56" t="s">
        <v>1768</v>
      </c>
      <c r="B801" s="56" t="s">
        <v>578</v>
      </c>
      <c r="C801" s="56" t="s">
        <v>743</v>
      </c>
      <c r="D801" s="2">
        <v>0</v>
      </c>
      <c r="E801" s="2">
        <v>0</v>
      </c>
      <c r="F801" s="2">
        <v>0</v>
      </c>
      <c r="G801" s="2">
        <v>0</v>
      </c>
      <c r="H801" s="2">
        <v>0</v>
      </c>
      <c r="I801" s="2">
        <v>0</v>
      </c>
      <c r="J801" s="2">
        <v>0</v>
      </c>
      <c r="K801" s="2">
        <v>0</v>
      </c>
      <c r="L801" s="2">
        <v>0</v>
      </c>
      <c r="M801" s="2">
        <v>0</v>
      </c>
      <c r="N801" s="2">
        <v>0</v>
      </c>
      <c r="O801" s="2">
        <v>0</v>
      </c>
      <c r="P801" s="2">
        <v>0</v>
      </c>
      <c r="Q801" s="2">
        <v>0</v>
      </c>
      <c r="R801" s="2">
        <v>0</v>
      </c>
      <c r="S801" s="2">
        <v>0</v>
      </c>
      <c r="T801" s="2">
        <v>0</v>
      </c>
      <c r="X801" s="56" t="s">
        <v>1768</v>
      </c>
      <c r="Y801" s="56" t="s">
        <v>578</v>
      </c>
      <c r="Z801" s="56" t="s">
        <v>743</v>
      </c>
      <c r="AA801" s="2">
        <v>4</v>
      </c>
      <c r="AB801" s="2">
        <v>17</v>
      </c>
      <c r="AC801" s="2">
        <v>17</v>
      </c>
      <c r="AD801" s="2">
        <v>17</v>
      </c>
      <c r="AE801" s="2">
        <v>21</v>
      </c>
      <c r="AF801" s="2">
        <v>32</v>
      </c>
      <c r="AG801" s="2">
        <v>38</v>
      </c>
      <c r="AH801" s="2">
        <v>22</v>
      </c>
      <c r="AI801" s="2">
        <v>26</v>
      </c>
      <c r="AJ801" s="2">
        <v>43</v>
      </c>
      <c r="AK801" s="2">
        <v>44</v>
      </c>
      <c r="AL801" s="2">
        <v>32</v>
      </c>
      <c r="AM801" s="2">
        <v>63</v>
      </c>
      <c r="AN801" s="2">
        <v>59</v>
      </c>
      <c r="AO801" s="2">
        <v>102</v>
      </c>
      <c r="AP801" s="2">
        <v>82</v>
      </c>
      <c r="AQ801" s="2">
        <v>96</v>
      </c>
    </row>
    <row r="802" spans="1:43">
      <c r="A802" s="56" t="s">
        <v>1769</v>
      </c>
      <c r="B802" s="56" t="s">
        <v>565</v>
      </c>
      <c r="C802" s="56" t="s">
        <v>743</v>
      </c>
      <c r="D802" s="2">
        <v>5</v>
      </c>
      <c r="E802" s="2">
        <v>7</v>
      </c>
      <c r="F802" s="2">
        <v>9</v>
      </c>
      <c r="G802" s="2">
        <v>3</v>
      </c>
      <c r="H802" s="2">
        <v>0</v>
      </c>
      <c r="I802" s="2">
        <v>0</v>
      </c>
      <c r="J802" s="2">
        <v>0</v>
      </c>
      <c r="K802" s="2">
        <v>0</v>
      </c>
      <c r="L802" s="2">
        <v>0</v>
      </c>
      <c r="M802" s="2">
        <v>0</v>
      </c>
      <c r="N802" s="2">
        <v>0</v>
      </c>
      <c r="O802" s="2">
        <v>0</v>
      </c>
      <c r="P802" s="2">
        <v>0</v>
      </c>
      <c r="Q802" s="2">
        <v>3</v>
      </c>
      <c r="R802" s="2">
        <v>3</v>
      </c>
      <c r="S802" s="2">
        <v>0</v>
      </c>
      <c r="T802" s="2">
        <v>3</v>
      </c>
      <c r="X802" s="56" t="s">
        <v>1769</v>
      </c>
      <c r="Y802" s="56" t="s">
        <v>565</v>
      </c>
      <c r="Z802" s="56" t="s">
        <v>743</v>
      </c>
      <c r="AA802" s="2">
        <v>839</v>
      </c>
      <c r="AB802" s="2">
        <v>733</v>
      </c>
      <c r="AC802" s="2">
        <v>724</v>
      </c>
      <c r="AD802" s="2">
        <v>755</v>
      </c>
      <c r="AE802" s="2">
        <v>706</v>
      </c>
      <c r="AF802" s="2">
        <v>774</v>
      </c>
      <c r="AG802" s="2">
        <v>774</v>
      </c>
      <c r="AH802" s="2">
        <v>697</v>
      </c>
      <c r="AI802" s="2">
        <v>716</v>
      </c>
      <c r="AJ802" s="2">
        <v>706</v>
      </c>
      <c r="AK802" s="2">
        <v>734</v>
      </c>
      <c r="AL802" s="2">
        <v>821</v>
      </c>
      <c r="AM802" s="2">
        <v>826</v>
      </c>
      <c r="AN802" s="2">
        <v>941</v>
      </c>
      <c r="AO802" s="2">
        <v>955</v>
      </c>
      <c r="AP802" s="2">
        <v>932</v>
      </c>
      <c r="AQ802" s="2">
        <v>894</v>
      </c>
    </row>
    <row r="803" spans="1:43">
      <c r="A803" s="56" t="s">
        <v>1770</v>
      </c>
      <c r="B803" s="56" t="s">
        <v>640</v>
      </c>
      <c r="C803" s="56" t="s">
        <v>743</v>
      </c>
      <c r="D803" s="2">
        <v>0</v>
      </c>
      <c r="E803" s="2">
        <v>0</v>
      </c>
      <c r="F803" s="2">
        <v>0</v>
      </c>
      <c r="G803" s="2">
        <v>0</v>
      </c>
      <c r="H803" s="2">
        <v>0</v>
      </c>
      <c r="I803" s="2">
        <v>0</v>
      </c>
      <c r="J803" s="2">
        <v>0</v>
      </c>
      <c r="K803" s="2">
        <v>0</v>
      </c>
      <c r="L803" s="2">
        <v>0</v>
      </c>
      <c r="M803" s="2">
        <v>0</v>
      </c>
      <c r="N803" s="2">
        <v>0</v>
      </c>
      <c r="O803" s="2">
        <v>0</v>
      </c>
      <c r="P803" s="2">
        <v>0</v>
      </c>
      <c r="Q803" s="2">
        <v>0</v>
      </c>
      <c r="R803" s="2">
        <v>0</v>
      </c>
      <c r="S803" s="2">
        <v>0</v>
      </c>
      <c r="T803" s="2">
        <v>0</v>
      </c>
      <c r="X803" s="56" t="s">
        <v>1770</v>
      </c>
      <c r="Y803" s="56" t="s">
        <v>640</v>
      </c>
      <c r="Z803" s="56" t="s">
        <v>743</v>
      </c>
      <c r="AA803" s="2">
        <v>219</v>
      </c>
      <c r="AB803" s="2">
        <v>221</v>
      </c>
      <c r="AC803" s="2">
        <v>267</v>
      </c>
      <c r="AD803" s="2">
        <v>223</v>
      </c>
      <c r="AE803" s="2">
        <v>229</v>
      </c>
      <c r="AF803" s="2">
        <v>267</v>
      </c>
      <c r="AG803" s="2">
        <v>267</v>
      </c>
      <c r="AH803" s="2">
        <v>278</v>
      </c>
      <c r="AI803" s="2">
        <v>275</v>
      </c>
      <c r="AJ803" s="2">
        <v>305</v>
      </c>
      <c r="AK803" s="2">
        <v>305</v>
      </c>
      <c r="AL803" s="2">
        <v>345</v>
      </c>
      <c r="AM803" s="2">
        <v>385</v>
      </c>
      <c r="AN803" s="2">
        <v>369</v>
      </c>
      <c r="AO803" s="2">
        <v>393</v>
      </c>
      <c r="AP803" s="2">
        <v>387</v>
      </c>
      <c r="AQ803" s="2">
        <v>403</v>
      </c>
    </row>
    <row r="804" spans="1:43">
      <c r="A804" s="56" t="s">
        <v>1771</v>
      </c>
      <c r="B804" s="56" t="s">
        <v>396</v>
      </c>
      <c r="C804" s="56" t="s">
        <v>743</v>
      </c>
      <c r="D804" s="2">
        <v>83</v>
      </c>
      <c r="E804" s="2">
        <v>76</v>
      </c>
      <c r="F804" s="2">
        <v>101</v>
      </c>
      <c r="G804" s="2">
        <v>91</v>
      </c>
      <c r="H804" s="2">
        <v>87</v>
      </c>
      <c r="I804" s="2">
        <v>83</v>
      </c>
      <c r="J804" s="2">
        <v>82</v>
      </c>
      <c r="K804" s="2">
        <v>53</v>
      </c>
      <c r="L804" s="2">
        <v>46</v>
      </c>
      <c r="M804" s="2">
        <v>51</v>
      </c>
      <c r="N804" s="2">
        <v>47</v>
      </c>
      <c r="O804" s="2">
        <v>45</v>
      </c>
      <c r="P804" s="2">
        <v>40</v>
      </c>
      <c r="Q804" s="2">
        <v>43</v>
      </c>
      <c r="R804" s="2">
        <v>42</v>
      </c>
      <c r="S804" s="2">
        <v>38</v>
      </c>
      <c r="T804" s="2">
        <v>39</v>
      </c>
      <c r="X804" s="56" t="s">
        <v>1771</v>
      </c>
      <c r="Y804" s="56" t="s">
        <v>396</v>
      </c>
      <c r="Z804" s="56" t="s">
        <v>743</v>
      </c>
      <c r="AA804" s="2">
        <v>1633</v>
      </c>
      <c r="AB804" s="2">
        <v>1759</v>
      </c>
      <c r="AC804" s="2">
        <v>1799</v>
      </c>
      <c r="AD804" s="2">
        <v>1413</v>
      </c>
      <c r="AE804" s="2">
        <v>1760</v>
      </c>
      <c r="AF804" s="2">
        <v>1736</v>
      </c>
      <c r="AG804" s="2">
        <v>1729</v>
      </c>
      <c r="AH804" s="2">
        <v>1536</v>
      </c>
      <c r="AI804" s="2">
        <v>1524</v>
      </c>
      <c r="AJ804" s="2">
        <v>1469</v>
      </c>
      <c r="AK804" s="2">
        <v>1453</v>
      </c>
      <c r="AL804" s="2">
        <v>1416</v>
      </c>
      <c r="AM804" s="2">
        <v>1357</v>
      </c>
      <c r="AN804" s="2">
        <v>1334</v>
      </c>
      <c r="AO804" s="2">
        <v>1327</v>
      </c>
      <c r="AP804" s="2">
        <v>1303</v>
      </c>
      <c r="AQ804" s="2">
        <v>1227</v>
      </c>
    </row>
    <row r="805" spans="1:43">
      <c r="A805" s="56" t="s">
        <v>1772</v>
      </c>
      <c r="B805" s="56" t="s">
        <v>329</v>
      </c>
      <c r="C805" s="56" t="s">
        <v>743</v>
      </c>
      <c r="D805" s="2">
        <v>250</v>
      </c>
      <c r="E805" s="2">
        <v>257</v>
      </c>
      <c r="F805" s="2">
        <v>255</v>
      </c>
      <c r="G805" s="2">
        <v>267</v>
      </c>
      <c r="H805" s="2">
        <v>266</v>
      </c>
      <c r="I805" s="2">
        <v>255</v>
      </c>
      <c r="J805" s="2">
        <v>238</v>
      </c>
      <c r="K805" s="2">
        <v>240</v>
      </c>
      <c r="L805" s="2">
        <v>271</v>
      </c>
      <c r="M805" s="2">
        <v>269</v>
      </c>
      <c r="N805" s="2">
        <v>265</v>
      </c>
      <c r="O805" s="2">
        <v>275</v>
      </c>
      <c r="P805" s="2">
        <v>270</v>
      </c>
      <c r="Q805" s="2">
        <v>243</v>
      </c>
      <c r="R805" s="2">
        <v>259</v>
      </c>
      <c r="S805" s="2">
        <v>238</v>
      </c>
      <c r="T805" s="2">
        <v>253</v>
      </c>
      <c r="X805" s="56" t="s">
        <v>1772</v>
      </c>
      <c r="Y805" s="56" t="s">
        <v>329</v>
      </c>
      <c r="Z805" s="56" t="s">
        <v>743</v>
      </c>
      <c r="AA805" s="2">
        <v>4073</v>
      </c>
      <c r="AB805" s="2">
        <v>4158</v>
      </c>
      <c r="AC805" s="2">
        <v>4236</v>
      </c>
      <c r="AD805" s="2">
        <v>4000</v>
      </c>
      <c r="AE805" s="2">
        <v>4107</v>
      </c>
      <c r="AF805" s="2">
        <v>4187</v>
      </c>
      <c r="AG805" s="2">
        <v>4025</v>
      </c>
      <c r="AH805" s="2">
        <v>4223</v>
      </c>
      <c r="AI805" s="2">
        <v>4512</v>
      </c>
      <c r="AJ805" s="2">
        <v>4570</v>
      </c>
      <c r="AK805" s="2">
        <v>4639</v>
      </c>
      <c r="AL805" s="2">
        <v>4776</v>
      </c>
      <c r="AM805" s="2">
        <v>4520</v>
      </c>
      <c r="AN805" s="2">
        <v>4805</v>
      </c>
      <c r="AO805" s="2">
        <v>5251</v>
      </c>
      <c r="AP805" s="2">
        <v>5478</v>
      </c>
      <c r="AQ805" s="2">
        <v>5458</v>
      </c>
    </row>
    <row r="806" spans="1:43">
      <c r="A806" s="56" t="s">
        <v>1773</v>
      </c>
      <c r="B806" s="56" t="s">
        <v>75</v>
      </c>
      <c r="C806" s="56" t="s">
        <v>743</v>
      </c>
      <c r="D806" s="2">
        <v>149</v>
      </c>
      <c r="E806" s="2">
        <v>133</v>
      </c>
      <c r="F806" s="2">
        <v>118</v>
      </c>
      <c r="G806" s="2">
        <v>130</v>
      </c>
      <c r="H806" s="2">
        <v>108</v>
      </c>
      <c r="I806" s="2">
        <v>119</v>
      </c>
      <c r="J806" s="2">
        <v>110</v>
      </c>
      <c r="K806" s="2">
        <v>129</v>
      </c>
      <c r="L806" s="2">
        <v>161</v>
      </c>
      <c r="M806" s="2">
        <v>164</v>
      </c>
      <c r="N806" s="2">
        <v>155</v>
      </c>
      <c r="O806" s="2">
        <v>159</v>
      </c>
      <c r="P806" s="2">
        <v>154</v>
      </c>
      <c r="Q806" s="2">
        <v>190</v>
      </c>
      <c r="R806" s="2">
        <v>193</v>
      </c>
      <c r="S806" s="2">
        <v>209</v>
      </c>
      <c r="T806" s="2">
        <v>233</v>
      </c>
      <c r="X806" s="56" t="s">
        <v>1773</v>
      </c>
      <c r="Y806" s="56" t="s">
        <v>75</v>
      </c>
      <c r="Z806" s="56" t="s">
        <v>743</v>
      </c>
      <c r="AA806" s="2">
        <v>4542</v>
      </c>
      <c r="AB806" s="2">
        <v>4632</v>
      </c>
      <c r="AC806" s="2">
        <v>5172</v>
      </c>
      <c r="AD806" s="2">
        <v>5494</v>
      </c>
      <c r="AE806" s="2">
        <v>5263</v>
      </c>
      <c r="AF806" s="2">
        <v>5730</v>
      </c>
      <c r="AG806" s="2">
        <v>6259</v>
      </c>
      <c r="AH806" s="2">
        <v>7176</v>
      </c>
      <c r="AI806" s="2">
        <v>7851</v>
      </c>
      <c r="AJ806" s="2">
        <v>8407</v>
      </c>
      <c r="AK806" s="2">
        <v>9123</v>
      </c>
      <c r="AL806" s="2">
        <v>9580</v>
      </c>
      <c r="AM806" s="2">
        <v>10045</v>
      </c>
      <c r="AN806" s="2">
        <v>10974</v>
      </c>
      <c r="AO806" s="2">
        <v>11855</v>
      </c>
      <c r="AP806" s="2">
        <v>12654</v>
      </c>
      <c r="AQ806" s="2">
        <v>12940</v>
      </c>
    </row>
    <row r="807" spans="1:43">
      <c r="A807" s="56" t="s">
        <v>1774</v>
      </c>
      <c r="B807" s="56" t="s">
        <v>367</v>
      </c>
      <c r="C807" s="56" t="s">
        <v>743</v>
      </c>
      <c r="D807" s="2">
        <v>110</v>
      </c>
      <c r="E807" s="2">
        <v>109</v>
      </c>
      <c r="F807" s="2">
        <v>121</v>
      </c>
      <c r="G807" s="2">
        <v>139</v>
      </c>
      <c r="H807" s="2">
        <v>148</v>
      </c>
      <c r="I807" s="2">
        <v>131</v>
      </c>
      <c r="J807" s="2">
        <v>142</v>
      </c>
      <c r="K807" s="2">
        <v>196</v>
      </c>
      <c r="L807" s="2">
        <v>117</v>
      </c>
      <c r="M807" s="2">
        <v>149</v>
      </c>
      <c r="N807" s="2">
        <v>127</v>
      </c>
      <c r="O807" s="2">
        <v>136</v>
      </c>
      <c r="P807" s="2">
        <v>137</v>
      </c>
      <c r="Q807" s="2">
        <v>129</v>
      </c>
      <c r="R807" s="2">
        <v>143</v>
      </c>
      <c r="S807" s="2">
        <v>130</v>
      </c>
      <c r="T807" s="2">
        <v>134</v>
      </c>
      <c r="X807" s="56" t="s">
        <v>1774</v>
      </c>
      <c r="Y807" s="56" t="s">
        <v>367</v>
      </c>
      <c r="Z807" s="56" t="s">
        <v>743</v>
      </c>
      <c r="AA807" s="2">
        <v>4302</v>
      </c>
      <c r="AB807" s="2">
        <v>4492</v>
      </c>
      <c r="AC807" s="2">
        <v>4937</v>
      </c>
      <c r="AD807" s="2">
        <v>5269</v>
      </c>
      <c r="AE807" s="2">
        <v>5358</v>
      </c>
      <c r="AF807" s="2">
        <v>5320</v>
      </c>
      <c r="AG807" s="2">
        <v>5344</v>
      </c>
      <c r="AH807" s="2">
        <v>5485</v>
      </c>
      <c r="AI807" s="2">
        <v>5498</v>
      </c>
      <c r="AJ807" s="2">
        <v>5496</v>
      </c>
      <c r="AK807" s="2">
        <v>5417</v>
      </c>
      <c r="AL807" s="2">
        <v>5502</v>
      </c>
      <c r="AM807" s="2">
        <v>5151</v>
      </c>
      <c r="AN807" s="2">
        <v>5024</v>
      </c>
      <c r="AO807" s="2">
        <v>4903</v>
      </c>
      <c r="AP807" s="2">
        <v>4853</v>
      </c>
      <c r="AQ807" s="2">
        <v>5039</v>
      </c>
    </row>
    <row r="808" spans="1:43">
      <c r="A808" s="56" t="s">
        <v>1775</v>
      </c>
      <c r="B808" s="56" t="s">
        <v>372</v>
      </c>
      <c r="C808" s="56" t="s">
        <v>743</v>
      </c>
      <c r="D808" s="2">
        <v>62</v>
      </c>
      <c r="E808" s="2">
        <v>39</v>
      </c>
      <c r="F808" s="2">
        <v>54</v>
      </c>
      <c r="G808" s="2">
        <v>56</v>
      </c>
      <c r="H808" s="2">
        <v>46</v>
      </c>
      <c r="I808" s="2">
        <v>48</v>
      </c>
      <c r="J808" s="2">
        <v>48</v>
      </c>
      <c r="K808" s="2">
        <v>52</v>
      </c>
      <c r="L808" s="2">
        <v>36</v>
      </c>
      <c r="M808" s="2">
        <v>39</v>
      </c>
      <c r="N808" s="2">
        <v>42</v>
      </c>
      <c r="O808" s="2">
        <v>36</v>
      </c>
      <c r="P808" s="2">
        <v>26</v>
      </c>
      <c r="Q808" s="2">
        <v>23</v>
      </c>
      <c r="R808" s="2">
        <v>22</v>
      </c>
      <c r="S808" s="2">
        <v>10</v>
      </c>
      <c r="T808" s="2">
        <v>13</v>
      </c>
      <c r="X808" s="56" t="s">
        <v>1775</v>
      </c>
      <c r="Y808" s="56" t="s">
        <v>372</v>
      </c>
      <c r="Z808" s="56" t="s">
        <v>743</v>
      </c>
      <c r="AA808" s="2">
        <v>1808</v>
      </c>
      <c r="AB808" s="2">
        <v>1764</v>
      </c>
      <c r="AC808" s="2">
        <v>1645</v>
      </c>
      <c r="AD808" s="2">
        <v>1696</v>
      </c>
      <c r="AE808" s="2">
        <v>1664</v>
      </c>
      <c r="AF808" s="2">
        <v>1626</v>
      </c>
      <c r="AG808" s="2">
        <v>1619</v>
      </c>
      <c r="AH808" s="2">
        <v>1566</v>
      </c>
      <c r="AI808" s="2">
        <v>1476</v>
      </c>
      <c r="AJ808" s="2">
        <v>1565</v>
      </c>
      <c r="AK808" s="2">
        <v>1586</v>
      </c>
      <c r="AL808" s="2">
        <v>1679</v>
      </c>
      <c r="AM808" s="2">
        <v>1555</v>
      </c>
      <c r="AN808" s="2">
        <v>1664</v>
      </c>
      <c r="AO808" s="2">
        <v>1624</v>
      </c>
      <c r="AP808" s="2">
        <v>1625</v>
      </c>
      <c r="AQ808" s="2">
        <v>1596</v>
      </c>
    </row>
    <row r="809" spans="1:43">
      <c r="A809" s="56" t="s">
        <v>1776</v>
      </c>
      <c r="B809" s="56" t="s">
        <v>293</v>
      </c>
      <c r="C809" s="56" t="s">
        <v>743</v>
      </c>
      <c r="D809" s="2">
        <v>22</v>
      </c>
      <c r="E809" s="2">
        <v>10</v>
      </c>
      <c r="F809" s="2">
        <v>9</v>
      </c>
      <c r="G809" s="2">
        <v>9</v>
      </c>
      <c r="H809" s="2">
        <v>5</v>
      </c>
      <c r="I809" s="2">
        <v>8</v>
      </c>
      <c r="J809" s="2">
        <v>6</v>
      </c>
      <c r="K809" s="2">
        <v>10</v>
      </c>
      <c r="L809" s="2">
        <v>11</v>
      </c>
      <c r="M809" s="2">
        <v>8</v>
      </c>
      <c r="N809" s="2">
        <v>11</v>
      </c>
      <c r="O809" s="2">
        <v>28</v>
      </c>
      <c r="P809" s="2">
        <v>24</v>
      </c>
      <c r="Q809" s="2">
        <v>29</v>
      </c>
      <c r="R809" s="2">
        <v>19</v>
      </c>
      <c r="S809" s="2">
        <v>22</v>
      </c>
      <c r="T809" s="2">
        <v>10</v>
      </c>
      <c r="X809" s="56" t="s">
        <v>1776</v>
      </c>
      <c r="Y809" s="56" t="s">
        <v>293</v>
      </c>
      <c r="Z809" s="56" t="s">
        <v>743</v>
      </c>
      <c r="AA809" s="2">
        <v>479</v>
      </c>
      <c r="AB809" s="2">
        <v>450</v>
      </c>
      <c r="AC809" s="2">
        <v>412</v>
      </c>
      <c r="AD809" s="2">
        <v>615</v>
      </c>
      <c r="AE809" s="2">
        <v>589</v>
      </c>
      <c r="AF809" s="2">
        <v>548</v>
      </c>
      <c r="AG809" s="2">
        <v>581</v>
      </c>
      <c r="AH809" s="2">
        <v>683</v>
      </c>
      <c r="AI809" s="2">
        <v>921</v>
      </c>
      <c r="AJ809" s="2">
        <v>1264</v>
      </c>
      <c r="AK809" s="2">
        <v>1136</v>
      </c>
      <c r="AL809" s="2">
        <v>1347</v>
      </c>
      <c r="AM809" s="2">
        <v>1458</v>
      </c>
      <c r="AN809" s="2">
        <v>1828</v>
      </c>
      <c r="AO809" s="2">
        <v>1458</v>
      </c>
      <c r="AP809" s="2">
        <v>1359</v>
      </c>
      <c r="AQ809" s="2">
        <v>1868</v>
      </c>
    </row>
    <row r="810" spans="1:43">
      <c r="A810" s="56" t="s">
        <v>1777</v>
      </c>
      <c r="B810" s="56" t="s">
        <v>388</v>
      </c>
      <c r="C810" s="56" t="s">
        <v>743</v>
      </c>
      <c r="D810" s="2">
        <v>4</v>
      </c>
      <c r="E810" s="2">
        <v>13</v>
      </c>
      <c r="F810" s="2">
        <v>6</v>
      </c>
      <c r="G810" s="2">
        <v>9</v>
      </c>
      <c r="H810" s="2">
        <v>11</v>
      </c>
      <c r="I810" s="2">
        <v>10</v>
      </c>
      <c r="J810" s="2">
        <v>17</v>
      </c>
      <c r="K810" s="2">
        <v>14</v>
      </c>
      <c r="L810" s="2">
        <v>14</v>
      </c>
      <c r="M810" s="2">
        <v>10</v>
      </c>
      <c r="N810" s="2">
        <v>22</v>
      </c>
      <c r="O810" s="2">
        <v>20</v>
      </c>
      <c r="P810" s="2">
        <v>24</v>
      </c>
      <c r="Q810" s="2">
        <v>23</v>
      </c>
      <c r="R810" s="2">
        <v>27</v>
      </c>
      <c r="S810" s="2">
        <v>24</v>
      </c>
      <c r="T810" s="2">
        <v>22</v>
      </c>
      <c r="X810" s="56" t="s">
        <v>1777</v>
      </c>
      <c r="Y810" s="56" t="s">
        <v>388</v>
      </c>
      <c r="Z810" s="56" t="s">
        <v>743</v>
      </c>
      <c r="AA810" s="2">
        <v>788</v>
      </c>
      <c r="AB810" s="2">
        <v>721</v>
      </c>
      <c r="AC810" s="2">
        <v>720</v>
      </c>
      <c r="AD810" s="2">
        <v>653</v>
      </c>
      <c r="AE810" s="2">
        <v>595</v>
      </c>
      <c r="AF810" s="2">
        <v>611</v>
      </c>
      <c r="AG810" s="2">
        <v>619</v>
      </c>
      <c r="AH810" s="2">
        <v>558</v>
      </c>
      <c r="AI810" s="2">
        <v>643</v>
      </c>
      <c r="AJ810" s="2">
        <v>803</v>
      </c>
      <c r="AK810" s="2">
        <v>845</v>
      </c>
      <c r="AL810" s="2">
        <v>852</v>
      </c>
      <c r="AM810" s="2">
        <v>678</v>
      </c>
      <c r="AN810" s="2">
        <v>817</v>
      </c>
      <c r="AO810" s="2">
        <v>915</v>
      </c>
      <c r="AP810" s="2">
        <v>953</v>
      </c>
      <c r="AQ810" s="2">
        <v>992</v>
      </c>
    </row>
    <row r="811" spans="1:43">
      <c r="A811" s="56" t="s">
        <v>1778</v>
      </c>
      <c r="B811" s="56" t="s">
        <v>308</v>
      </c>
      <c r="C811" s="56" t="s">
        <v>743</v>
      </c>
      <c r="D811" s="2">
        <v>3</v>
      </c>
      <c r="E811" s="2">
        <v>0</v>
      </c>
      <c r="F811" s="2">
        <v>7</v>
      </c>
      <c r="G811" s="2">
        <v>0</v>
      </c>
      <c r="H811" s="2">
        <v>3</v>
      </c>
      <c r="I811" s="2">
        <v>0</v>
      </c>
      <c r="J811" s="2">
        <v>5</v>
      </c>
      <c r="K811" s="2">
        <v>3</v>
      </c>
      <c r="L811" s="2">
        <v>0</v>
      </c>
      <c r="M811" s="2">
        <v>3</v>
      </c>
      <c r="N811" s="2">
        <v>54</v>
      </c>
      <c r="O811" s="2">
        <v>51</v>
      </c>
      <c r="P811" s="2">
        <v>25</v>
      </c>
      <c r="Q811" s="2">
        <v>37</v>
      </c>
      <c r="R811" s="2">
        <v>24</v>
      </c>
      <c r="S811" s="2">
        <v>8</v>
      </c>
      <c r="T811" s="2">
        <v>11</v>
      </c>
      <c r="X811" s="56" t="s">
        <v>1778</v>
      </c>
      <c r="Y811" s="56" t="s">
        <v>308</v>
      </c>
      <c r="Z811" s="56" t="s">
        <v>743</v>
      </c>
      <c r="AA811" s="2">
        <v>225</v>
      </c>
      <c r="AB811" s="2">
        <v>289</v>
      </c>
      <c r="AC811" s="2">
        <v>324</v>
      </c>
      <c r="AD811" s="2">
        <v>343</v>
      </c>
      <c r="AE811" s="2">
        <v>448</v>
      </c>
      <c r="AF811" s="2">
        <v>495</v>
      </c>
      <c r="AG811" s="2">
        <v>509</v>
      </c>
      <c r="AH811" s="2">
        <v>490</v>
      </c>
      <c r="AI811" s="2">
        <v>503</v>
      </c>
      <c r="AJ811" s="2">
        <v>481</v>
      </c>
      <c r="AK811" s="2">
        <v>641</v>
      </c>
      <c r="AL811" s="2">
        <v>585</v>
      </c>
      <c r="AM811" s="2">
        <v>515</v>
      </c>
      <c r="AN811" s="2">
        <v>621</v>
      </c>
      <c r="AO811" s="2">
        <v>757</v>
      </c>
      <c r="AP811" s="2">
        <v>674</v>
      </c>
      <c r="AQ811" s="2">
        <v>625</v>
      </c>
    </row>
    <row r="812" spans="1:43">
      <c r="A812" s="56" t="s">
        <v>1779</v>
      </c>
      <c r="B812" s="56" t="s">
        <v>519</v>
      </c>
      <c r="C812" s="56" t="s">
        <v>743</v>
      </c>
      <c r="D812" s="2">
        <v>3</v>
      </c>
      <c r="E812" s="2">
        <v>0</v>
      </c>
      <c r="F812" s="2">
        <v>0</v>
      </c>
      <c r="G812" s="2">
        <v>9</v>
      </c>
      <c r="H812" s="2">
        <v>9</v>
      </c>
      <c r="I812" s="2">
        <v>3</v>
      </c>
      <c r="J812" s="2">
        <v>6</v>
      </c>
      <c r="K812" s="2">
        <v>3</v>
      </c>
      <c r="L812" s="2">
        <v>3</v>
      </c>
      <c r="M812" s="2">
        <v>11</v>
      </c>
      <c r="N812" s="2">
        <v>3</v>
      </c>
      <c r="O812" s="2">
        <v>3</v>
      </c>
      <c r="P812" s="2">
        <v>3</v>
      </c>
      <c r="Q812" s="2">
        <v>3</v>
      </c>
      <c r="R812" s="2">
        <v>4</v>
      </c>
      <c r="S812" s="2">
        <v>0</v>
      </c>
      <c r="T812" s="2">
        <v>0</v>
      </c>
      <c r="X812" s="56" t="s">
        <v>1779</v>
      </c>
      <c r="Y812" s="56" t="s">
        <v>519</v>
      </c>
      <c r="Z812" s="56" t="s">
        <v>743</v>
      </c>
      <c r="AA812" s="2">
        <v>124</v>
      </c>
      <c r="AB812" s="2">
        <v>112</v>
      </c>
      <c r="AC812" s="2">
        <v>106</v>
      </c>
      <c r="AD812" s="2">
        <v>117</v>
      </c>
      <c r="AE812" s="2">
        <v>134</v>
      </c>
      <c r="AF812" s="2">
        <v>144</v>
      </c>
      <c r="AG812" s="2">
        <v>158</v>
      </c>
      <c r="AH812" s="2">
        <v>140</v>
      </c>
      <c r="AI812" s="2">
        <v>143</v>
      </c>
      <c r="AJ812" s="2">
        <v>138</v>
      </c>
      <c r="AK812" s="2">
        <v>155</v>
      </c>
      <c r="AL812" s="2">
        <v>155</v>
      </c>
      <c r="AM812" s="2">
        <v>184</v>
      </c>
      <c r="AN812" s="2">
        <v>172</v>
      </c>
      <c r="AO812" s="2">
        <v>137</v>
      </c>
      <c r="AP812" s="2">
        <v>146</v>
      </c>
      <c r="AQ812" s="2">
        <v>131</v>
      </c>
    </row>
    <row r="813" spans="1:43">
      <c r="A813" s="56" t="s">
        <v>1780</v>
      </c>
      <c r="B813" s="56" t="s">
        <v>473</v>
      </c>
      <c r="C813" s="56" t="s">
        <v>743</v>
      </c>
      <c r="D813" s="2">
        <v>25</v>
      </c>
      <c r="E813" s="2">
        <v>24</v>
      </c>
      <c r="F813" s="2">
        <v>21</v>
      </c>
      <c r="G813" s="2">
        <v>22</v>
      </c>
      <c r="H813" s="2">
        <v>23</v>
      </c>
      <c r="I813" s="2">
        <v>23</v>
      </c>
      <c r="J813" s="2">
        <v>15</v>
      </c>
      <c r="K813" s="2">
        <v>16</v>
      </c>
      <c r="L813" s="2">
        <v>14</v>
      </c>
      <c r="M813" s="2">
        <v>14</v>
      </c>
      <c r="N813" s="2">
        <v>15</v>
      </c>
      <c r="O813" s="2">
        <v>18</v>
      </c>
      <c r="P813" s="2">
        <v>17</v>
      </c>
      <c r="Q813" s="2">
        <v>12</v>
      </c>
      <c r="R813" s="2">
        <v>12</v>
      </c>
      <c r="S813" s="2">
        <v>12</v>
      </c>
      <c r="T813" s="2">
        <v>11</v>
      </c>
      <c r="X813" s="56" t="s">
        <v>1780</v>
      </c>
      <c r="Y813" s="56" t="s">
        <v>473</v>
      </c>
      <c r="Z813" s="56" t="s">
        <v>743</v>
      </c>
      <c r="AA813" s="2">
        <v>2749</v>
      </c>
      <c r="AB813" s="2">
        <v>2848</v>
      </c>
      <c r="AC813" s="2">
        <v>2838</v>
      </c>
      <c r="AD813" s="2">
        <v>2806</v>
      </c>
      <c r="AE813" s="2">
        <v>2740</v>
      </c>
      <c r="AF813" s="2">
        <v>2748</v>
      </c>
      <c r="AG813" s="2">
        <v>2409</v>
      </c>
      <c r="AH813" s="2">
        <v>2470</v>
      </c>
      <c r="AI813" s="2">
        <v>2510</v>
      </c>
      <c r="AJ813" s="2">
        <v>2573</v>
      </c>
      <c r="AK813" s="2">
        <v>2581</v>
      </c>
      <c r="AL813" s="2">
        <v>2355</v>
      </c>
      <c r="AM813" s="2">
        <v>2359</v>
      </c>
      <c r="AN813" s="2">
        <v>2357</v>
      </c>
      <c r="AO813" s="2">
        <v>2378</v>
      </c>
      <c r="AP813" s="2">
        <v>2415</v>
      </c>
      <c r="AQ813" s="2">
        <v>2461</v>
      </c>
    </row>
    <row r="814" spans="1:43">
      <c r="A814" s="56" t="s">
        <v>1781</v>
      </c>
      <c r="B814" s="56" t="s">
        <v>503</v>
      </c>
      <c r="C814" s="56" t="s">
        <v>743</v>
      </c>
      <c r="D814" s="2">
        <v>3</v>
      </c>
      <c r="E814" s="2">
        <v>3</v>
      </c>
      <c r="F814" s="2">
        <v>3</v>
      </c>
      <c r="G814" s="2">
        <v>3</v>
      </c>
      <c r="H814" s="2">
        <v>3</v>
      </c>
      <c r="I814" s="2">
        <v>3</v>
      </c>
      <c r="J814" s="2">
        <v>3</v>
      </c>
      <c r="K814" s="2">
        <v>3</v>
      </c>
      <c r="L814" s="2">
        <v>3</v>
      </c>
      <c r="M814" s="2">
        <v>3</v>
      </c>
      <c r="N814" s="2">
        <v>3</v>
      </c>
      <c r="O814" s="2">
        <v>3</v>
      </c>
      <c r="P814" s="2">
        <v>3</v>
      </c>
      <c r="Q814" s="2">
        <v>3</v>
      </c>
      <c r="R814" s="2">
        <v>3</v>
      </c>
      <c r="S814" s="2">
        <v>3</v>
      </c>
      <c r="T814" s="2">
        <v>3</v>
      </c>
      <c r="X814" s="56" t="s">
        <v>1781</v>
      </c>
      <c r="Y814" s="56" t="s">
        <v>503</v>
      </c>
      <c r="Z814" s="56" t="s">
        <v>743</v>
      </c>
      <c r="AA814" s="2">
        <v>1085</v>
      </c>
      <c r="AB814" s="2">
        <v>1084</v>
      </c>
      <c r="AC814" s="2">
        <v>1125</v>
      </c>
      <c r="AD814" s="2">
        <v>1177</v>
      </c>
      <c r="AE814" s="2">
        <v>1198</v>
      </c>
      <c r="AF814" s="2">
        <v>1248</v>
      </c>
      <c r="AG814" s="2">
        <v>1299</v>
      </c>
      <c r="AH814" s="2">
        <v>1217</v>
      </c>
      <c r="AI814" s="2">
        <v>1251</v>
      </c>
      <c r="AJ814" s="2">
        <v>1282</v>
      </c>
      <c r="AK814" s="2">
        <v>1307</v>
      </c>
      <c r="AL814" s="2">
        <v>1352</v>
      </c>
      <c r="AM814" s="2">
        <v>1332</v>
      </c>
      <c r="AN814" s="2">
        <v>1364</v>
      </c>
      <c r="AO814" s="2">
        <v>1359</v>
      </c>
      <c r="AP814" s="2">
        <v>1398</v>
      </c>
      <c r="AQ814" s="2">
        <v>1423</v>
      </c>
    </row>
    <row r="815" spans="1:43">
      <c r="A815" s="56" t="s">
        <v>1782</v>
      </c>
      <c r="B815" s="56" t="s">
        <v>384</v>
      </c>
      <c r="C815" s="56" t="s">
        <v>743</v>
      </c>
      <c r="D815" s="2">
        <v>49</v>
      </c>
      <c r="E815" s="2">
        <v>47</v>
      </c>
      <c r="F815" s="2">
        <v>50</v>
      </c>
      <c r="G815" s="2">
        <v>52</v>
      </c>
      <c r="H815" s="2">
        <v>49</v>
      </c>
      <c r="I815" s="2">
        <v>53</v>
      </c>
      <c r="J815" s="2">
        <v>50</v>
      </c>
      <c r="K815" s="2">
        <v>51</v>
      </c>
      <c r="L815" s="2">
        <v>50</v>
      </c>
      <c r="M815" s="2">
        <v>52</v>
      </c>
      <c r="N815" s="2">
        <v>53</v>
      </c>
      <c r="O815" s="2">
        <v>63</v>
      </c>
      <c r="P815" s="2">
        <v>64</v>
      </c>
      <c r="Q815" s="2">
        <v>67</v>
      </c>
      <c r="R815" s="2">
        <v>62</v>
      </c>
      <c r="S815" s="2">
        <v>62</v>
      </c>
      <c r="T815" s="2">
        <v>58</v>
      </c>
      <c r="X815" s="56" t="s">
        <v>1782</v>
      </c>
      <c r="Y815" s="56" t="s">
        <v>384</v>
      </c>
      <c r="Z815" s="56" t="s">
        <v>743</v>
      </c>
      <c r="AA815" s="2">
        <v>3029</v>
      </c>
      <c r="AB815" s="2">
        <v>3108</v>
      </c>
      <c r="AC815" s="2">
        <v>3171</v>
      </c>
      <c r="AD815" s="2">
        <v>3219</v>
      </c>
      <c r="AE815" s="2">
        <v>3179</v>
      </c>
      <c r="AF815" s="2">
        <v>3244</v>
      </c>
      <c r="AG815" s="2">
        <v>3243</v>
      </c>
      <c r="AH815" s="2">
        <v>3324</v>
      </c>
      <c r="AI815" s="2">
        <v>3381</v>
      </c>
      <c r="AJ815" s="2">
        <v>3327</v>
      </c>
      <c r="AK815" s="2">
        <v>3366</v>
      </c>
      <c r="AL815" s="2">
        <v>3370</v>
      </c>
      <c r="AM815" s="2">
        <v>3426</v>
      </c>
      <c r="AN815" s="2">
        <v>3482</v>
      </c>
      <c r="AO815" s="2">
        <v>3543</v>
      </c>
      <c r="AP815" s="2">
        <v>3618</v>
      </c>
      <c r="AQ815" s="2">
        <v>3706</v>
      </c>
    </row>
    <row r="816" spans="1:43">
      <c r="A816" s="56" t="s">
        <v>1783</v>
      </c>
      <c r="B816" s="56" t="s">
        <v>347</v>
      </c>
      <c r="C816" s="56" t="s">
        <v>743</v>
      </c>
      <c r="D816" s="2">
        <v>349</v>
      </c>
      <c r="E816" s="2">
        <v>359</v>
      </c>
      <c r="F816" s="2">
        <v>374</v>
      </c>
      <c r="G816" s="2">
        <v>433</v>
      </c>
      <c r="H816" s="2">
        <v>400</v>
      </c>
      <c r="I816" s="2">
        <v>387</v>
      </c>
      <c r="J816" s="2">
        <v>408</v>
      </c>
      <c r="K816" s="2">
        <v>433</v>
      </c>
      <c r="L816" s="2">
        <v>408</v>
      </c>
      <c r="M816" s="2">
        <v>384</v>
      </c>
      <c r="N816" s="2">
        <v>414</v>
      </c>
      <c r="O816" s="2">
        <v>372</v>
      </c>
      <c r="P816" s="2">
        <v>387</v>
      </c>
      <c r="Q816" s="2">
        <v>378</v>
      </c>
      <c r="R816" s="2">
        <v>394</v>
      </c>
      <c r="S816" s="2">
        <v>409</v>
      </c>
      <c r="T816" s="2">
        <v>393</v>
      </c>
      <c r="X816" s="56" t="s">
        <v>1783</v>
      </c>
      <c r="Y816" s="56" t="s">
        <v>347</v>
      </c>
      <c r="Z816" s="56" t="s">
        <v>743</v>
      </c>
      <c r="AA816" s="2">
        <v>10736</v>
      </c>
      <c r="AB816" s="2">
        <v>10893</v>
      </c>
      <c r="AC816" s="2">
        <v>10991</v>
      </c>
      <c r="AD816" s="2">
        <v>11378</v>
      </c>
      <c r="AE816" s="2">
        <v>11012</v>
      </c>
      <c r="AF816" s="2">
        <v>10872</v>
      </c>
      <c r="AG816" s="2">
        <v>11146</v>
      </c>
      <c r="AH816" s="2">
        <v>11484</v>
      </c>
      <c r="AI816" s="2">
        <v>11387</v>
      </c>
      <c r="AJ816" s="2">
        <v>11392</v>
      </c>
      <c r="AK816" s="2">
        <v>11648</v>
      </c>
      <c r="AL816" s="2">
        <v>11588</v>
      </c>
      <c r="AM816" s="2">
        <v>11139</v>
      </c>
      <c r="AN816" s="2">
        <v>11463</v>
      </c>
      <c r="AO816" s="2">
        <v>11426</v>
      </c>
      <c r="AP816" s="2">
        <v>11425</v>
      </c>
      <c r="AQ816" s="2">
        <v>11325</v>
      </c>
    </row>
    <row r="817" spans="1:43">
      <c r="A817" s="56" t="s">
        <v>1784</v>
      </c>
      <c r="B817" s="56" t="s">
        <v>512</v>
      </c>
      <c r="C817" s="56" t="s">
        <v>743</v>
      </c>
      <c r="D817" s="2">
        <v>9</v>
      </c>
      <c r="E817" s="2">
        <v>10</v>
      </c>
      <c r="F817" s="2">
        <v>11</v>
      </c>
      <c r="G817" s="2">
        <v>8</v>
      </c>
      <c r="H817" s="2">
        <v>10</v>
      </c>
      <c r="I817" s="2">
        <v>12</v>
      </c>
      <c r="J817" s="2">
        <v>10</v>
      </c>
      <c r="K817" s="2">
        <v>10</v>
      </c>
      <c r="L817" s="2">
        <v>8</v>
      </c>
      <c r="M817" s="2">
        <v>4</v>
      </c>
      <c r="N817" s="2">
        <v>5</v>
      </c>
      <c r="O817" s="2">
        <v>8</v>
      </c>
      <c r="P817" s="2">
        <v>10</v>
      </c>
      <c r="Q817" s="2">
        <v>6</v>
      </c>
      <c r="R817" s="2">
        <v>5</v>
      </c>
      <c r="S817" s="2">
        <v>7</v>
      </c>
      <c r="T817" s="2">
        <v>3</v>
      </c>
      <c r="X817" s="56" t="s">
        <v>1784</v>
      </c>
      <c r="Y817" s="56" t="s">
        <v>512</v>
      </c>
      <c r="Z817" s="56" t="s">
        <v>743</v>
      </c>
      <c r="AA817" s="2">
        <v>636</v>
      </c>
      <c r="AB817" s="2">
        <v>642</v>
      </c>
      <c r="AC817" s="2">
        <v>644</v>
      </c>
      <c r="AD817" s="2">
        <v>663</v>
      </c>
      <c r="AE817" s="2">
        <v>643</v>
      </c>
      <c r="AF817" s="2">
        <v>621</v>
      </c>
      <c r="AG817" s="2">
        <v>630</v>
      </c>
      <c r="AH817" s="2">
        <v>595</v>
      </c>
      <c r="AI817" s="2">
        <v>636</v>
      </c>
      <c r="AJ817" s="2">
        <v>630</v>
      </c>
      <c r="AK817" s="2">
        <v>648</v>
      </c>
      <c r="AL817" s="2">
        <v>642</v>
      </c>
      <c r="AM817" s="2">
        <v>679</v>
      </c>
      <c r="AN817" s="2">
        <v>658</v>
      </c>
      <c r="AO817" s="2">
        <v>706</v>
      </c>
      <c r="AP817" s="2">
        <v>660</v>
      </c>
      <c r="AQ817" s="2">
        <v>687</v>
      </c>
    </row>
    <row r="818" spans="1:43">
      <c r="A818" s="56" t="s">
        <v>1785</v>
      </c>
      <c r="B818" s="56" t="s">
        <v>270</v>
      </c>
      <c r="C818" s="56" t="s">
        <v>743</v>
      </c>
      <c r="D818" s="2">
        <v>85</v>
      </c>
      <c r="E818" s="2">
        <v>97</v>
      </c>
      <c r="F818" s="2">
        <v>97</v>
      </c>
      <c r="G818" s="2">
        <v>110</v>
      </c>
      <c r="H818" s="2">
        <v>89</v>
      </c>
      <c r="I818" s="2">
        <v>94</v>
      </c>
      <c r="J818" s="2">
        <v>91</v>
      </c>
      <c r="K818" s="2">
        <v>89</v>
      </c>
      <c r="L818" s="2">
        <v>101</v>
      </c>
      <c r="M818" s="2">
        <v>101</v>
      </c>
      <c r="N818" s="2">
        <v>113</v>
      </c>
      <c r="O818" s="2">
        <v>93</v>
      </c>
      <c r="P818" s="2">
        <v>119</v>
      </c>
      <c r="Q818" s="2">
        <v>129</v>
      </c>
      <c r="R818" s="2">
        <v>123</v>
      </c>
      <c r="S818" s="2">
        <v>133</v>
      </c>
      <c r="T818" s="2">
        <v>135</v>
      </c>
      <c r="X818" s="56" t="s">
        <v>1785</v>
      </c>
      <c r="Y818" s="56" t="s">
        <v>270</v>
      </c>
      <c r="Z818" s="56" t="s">
        <v>743</v>
      </c>
      <c r="AA818" s="2">
        <v>5374</v>
      </c>
      <c r="AB818" s="2">
        <v>5453</v>
      </c>
      <c r="AC818" s="2">
        <v>5868</v>
      </c>
      <c r="AD818" s="2">
        <v>6633</v>
      </c>
      <c r="AE818" s="2">
        <v>5779</v>
      </c>
      <c r="AF818" s="2">
        <v>6176</v>
      </c>
      <c r="AG818" s="2">
        <v>6431</v>
      </c>
      <c r="AH818" s="2">
        <v>6049</v>
      </c>
      <c r="AI818" s="2">
        <v>6251</v>
      </c>
      <c r="AJ818" s="2">
        <v>6460</v>
      </c>
      <c r="AK818" s="2">
        <v>6927</v>
      </c>
      <c r="AL818" s="2">
        <v>7146</v>
      </c>
      <c r="AM818" s="2">
        <v>7128</v>
      </c>
      <c r="AN818" s="2">
        <v>7925</v>
      </c>
      <c r="AO818" s="2">
        <v>8125</v>
      </c>
      <c r="AP818" s="2">
        <v>8156</v>
      </c>
      <c r="AQ818" s="2">
        <v>8454</v>
      </c>
    </row>
    <row r="819" spans="1:43">
      <c r="A819" s="56" t="s">
        <v>1786</v>
      </c>
      <c r="B819" s="56" t="s">
        <v>41</v>
      </c>
      <c r="C819" s="56" t="s">
        <v>743</v>
      </c>
      <c r="D819" s="2">
        <v>0</v>
      </c>
      <c r="E819" s="2">
        <v>0</v>
      </c>
      <c r="F819" s="2">
        <v>0</v>
      </c>
      <c r="G819" s="2">
        <v>0</v>
      </c>
      <c r="H819" s="2">
        <v>6</v>
      </c>
      <c r="I819" s="2">
        <v>3</v>
      </c>
      <c r="J819" s="2">
        <v>6</v>
      </c>
      <c r="K819" s="2">
        <v>6</v>
      </c>
      <c r="L819" s="2">
        <v>3</v>
      </c>
      <c r="M819" s="2">
        <v>3</v>
      </c>
      <c r="N819" s="2">
        <v>0</v>
      </c>
      <c r="O819" s="2">
        <v>6</v>
      </c>
      <c r="P819" s="2">
        <v>6</v>
      </c>
      <c r="Q819" s="2">
        <v>3</v>
      </c>
      <c r="R819" s="2">
        <v>6</v>
      </c>
      <c r="S819" s="2">
        <v>11</v>
      </c>
      <c r="T819" s="2">
        <v>8</v>
      </c>
      <c r="X819" s="56" t="s">
        <v>1786</v>
      </c>
      <c r="Y819" s="56" t="s">
        <v>41</v>
      </c>
      <c r="Z819" s="56" t="s">
        <v>743</v>
      </c>
      <c r="AA819" s="2">
        <v>243</v>
      </c>
      <c r="AB819" s="2">
        <v>331</v>
      </c>
      <c r="AC819" s="2">
        <v>461</v>
      </c>
      <c r="AD819" s="2">
        <v>604</v>
      </c>
      <c r="AE819" s="2">
        <v>432</v>
      </c>
      <c r="AF819" s="2">
        <v>504</v>
      </c>
      <c r="AG819" s="2">
        <v>559</v>
      </c>
      <c r="AH819" s="2">
        <v>534</v>
      </c>
      <c r="AI819" s="2">
        <v>702</v>
      </c>
      <c r="AJ819" s="2">
        <v>791</v>
      </c>
      <c r="AK819" s="2">
        <v>861</v>
      </c>
      <c r="AL819" s="2">
        <v>884</v>
      </c>
      <c r="AM819" s="2">
        <v>971</v>
      </c>
      <c r="AN819" s="2">
        <v>1057</v>
      </c>
      <c r="AO819" s="2">
        <v>1059</v>
      </c>
      <c r="AP819" s="2">
        <v>1156</v>
      </c>
      <c r="AQ819" s="2">
        <v>1089</v>
      </c>
    </row>
    <row r="820" spans="1:43">
      <c r="A820" s="56" t="s">
        <v>1787</v>
      </c>
      <c r="B820" s="56" t="s">
        <v>312</v>
      </c>
      <c r="C820" s="56" t="s">
        <v>743</v>
      </c>
      <c r="D820" s="2">
        <v>35</v>
      </c>
      <c r="E820" s="2">
        <v>26</v>
      </c>
      <c r="F820" s="2">
        <v>28</v>
      </c>
      <c r="G820" s="2">
        <v>18</v>
      </c>
      <c r="H820" s="2">
        <v>20</v>
      </c>
      <c r="I820" s="2">
        <v>21</v>
      </c>
      <c r="J820" s="2">
        <v>19</v>
      </c>
      <c r="K820" s="2">
        <v>23</v>
      </c>
      <c r="L820" s="2">
        <v>23</v>
      </c>
      <c r="M820" s="2">
        <v>23</v>
      </c>
      <c r="N820" s="2">
        <v>22</v>
      </c>
      <c r="O820" s="2">
        <v>19</v>
      </c>
      <c r="P820" s="2">
        <v>24</v>
      </c>
      <c r="Q820" s="2">
        <v>23</v>
      </c>
      <c r="R820" s="2">
        <v>22</v>
      </c>
      <c r="S820" s="2">
        <v>21</v>
      </c>
      <c r="T820" s="2">
        <v>22</v>
      </c>
      <c r="X820" s="56" t="s">
        <v>1787</v>
      </c>
      <c r="Y820" s="56" t="s">
        <v>312</v>
      </c>
      <c r="Z820" s="56" t="s">
        <v>743</v>
      </c>
      <c r="AA820" s="2">
        <v>917</v>
      </c>
      <c r="AB820" s="2">
        <v>860</v>
      </c>
      <c r="AC820" s="2">
        <v>822</v>
      </c>
      <c r="AD820" s="2">
        <v>842</v>
      </c>
      <c r="AE820" s="2">
        <v>870</v>
      </c>
      <c r="AF820" s="2">
        <v>803</v>
      </c>
      <c r="AG820" s="2">
        <v>827</v>
      </c>
      <c r="AH820" s="2">
        <v>681</v>
      </c>
      <c r="AI820" s="2">
        <v>670</v>
      </c>
      <c r="AJ820" s="2">
        <v>683</v>
      </c>
      <c r="AK820" s="2">
        <v>732</v>
      </c>
      <c r="AL820" s="2">
        <v>721</v>
      </c>
      <c r="AM820" s="2">
        <v>670</v>
      </c>
      <c r="AN820" s="2">
        <v>620</v>
      </c>
      <c r="AO820" s="2">
        <v>546</v>
      </c>
      <c r="AP820" s="2">
        <v>532</v>
      </c>
      <c r="AQ820" s="2">
        <v>672</v>
      </c>
    </row>
    <row r="821" spans="1:43">
      <c r="A821" s="56" t="s">
        <v>1788</v>
      </c>
      <c r="B821" s="56" t="s">
        <v>577</v>
      </c>
      <c r="C821" s="56" t="s">
        <v>743</v>
      </c>
      <c r="D821" s="2">
        <v>0</v>
      </c>
      <c r="E821" s="2">
        <v>0</v>
      </c>
      <c r="F821" s="2">
        <v>0</v>
      </c>
      <c r="G821" s="2">
        <v>0</v>
      </c>
      <c r="H821" s="2">
        <v>0</v>
      </c>
      <c r="I821" s="2">
        <v>0</v>
      </c>
      <c r="J821" s="2">
        <v>0</v>
      </c>
      <c r="K821" s="2">
        <v>0</v>
      </c>
      <c r="L821" s="2">
        <v>0</v>
      </c>
      <c r="M821" s="2">
        <v>0</v>
      </c>
      <c r="N821" s="2">
        <v>0</v>
      </c>
      <c r="O821" s="2">
        <v>0</v>
      </c>
      <c r="P821" s="2">
        <v>0</v>
      </c>
      <c r="Q821" s="2">
        <v>3</v>
      </c>
      <c r="R821" s="2">
        <v>3</v>
      </c>
      <c r="S821" s="2">
        <v>0</v>
      </c>
      <c r="T821" s="2">
        <v>0</v>
      </c>
      <c r="X821" s="56" t="s">
        <v>1788</v>
      </c>
      <c r="Y821" s="56" t="s">
        <v>577</v>
      </c>
      <c r="Z821" s="56" t="s">
        <v>743</v>
      </c>
      <c r="AA821" s="2">
        <v>340</v>
      </c>
      <c r="AB821" s="2">
        <v>287</v>
      </c>
      <c r="AC821" s="2">
        <v>245</v>
      </c>
      <c r="AD821" s="2">
        <v>241</v>
      </c>
      <c r="AE821" s="2">
        <v>232</v>
      </c>
      <c r="AF821" s="2">
        <v>252</v>
      </c>
      <c r="AG821" s="2">
        <v>256</v>
      </c>
      <c r="AH821" s="2">
        <v>259</v>
      </c>
      <c r="AI821" s="2">
        <v>278</v>
      </c>
      <c r="AJ821" s="2">
        <v>339</v>
      </c>
      <c r="AK821" s="2">
        <v>306</v>
      </c>
      <c r="AL821" s="2">
        <v>295</v>
      </c>
      <c r="AM821" s="2">
        <v>225</v>
      </c>
      <c r="AN821" s="2">
        <v>203</v>
      </c>
      <c r="AO821" s="2">
        <v>188</v>
      </c>
      <c r="AP821" s="2">
        <v>173</v>
      </c>
      <c r="AQ821" s="2">
        <v>181</v>
      </c>
    </row>
    <row r="822" spans="1:43">
      <c r="A822" s="56" t="s">
        <v>1789</v>
      </c>
      <c r="B822" s="56" t="s">
        <v>594</v>
      </c>
      <c r="C822" s="56" t="s">
        <v>743</v>
      </c>
      <c r="D822" s="2">
        <v>6</v>
      </c>
      <c r="E822" s="2">
        <v>8</v>
      </c>
      <c r="F822" s="2">
        <v>9</v>
      </c>
      <c r="G822" s="2">
        <v>3</v>
      </c>
      <c r="H822" s="2">
        <v>3</v>
      </c>
      <c r="I822" s="2">
        <v>3</v>
      </c>
      <c r="J822" s="2">
        <v>3</v>
      </c>
      <c r="K822" s="2">
        <v>3</v>
      </c>
      <c r="L822" s="2">
        <v>6</v>
      </c>
      <c r="M822" s="2">
        <v>3</v>
      </c>
      <c r="N822" s="2">
        <v>6</v>
      </c>
      <c r="O822" s="2">
        <v>3</v>
      </c>
      <c r="P822" s="2">
        <v>0</v>
      </c>
      <c r="Q822" s="2">
        <v>0</v>
      </c>
      <c r="R822" s="2">
        <v>3</v>
      </c>
      <c r="S822" s="2">
        <v>3</v>
      </c>
      <c r="T822" s="2">
        <v>6</v>
      </c>
      <c r="X822" s="56" t="s">
        <v>1789</v>
      </c>
      <c r="Y822" s="56" t="s">
        <v>594</v>
      </c>
      <c r="Z822" s="56" t="s">
        <v>743</v>
      </c>
      <c r="AA822" s="2">
        <v>317</v>
      </c>
      <c r="AB822" s="2">
        <v>320</v>
      </c>
      <c r="AC822" s="2">
        <v>316</v>
      </c>
      <c r="AD822" s="2">
        <v>296</v>
      </c>
      <c r="AE822" s="2">
        <v>262</v>
      </c>
      <c r="AF822" s="2">
        <v>241</v>
      </c>
      <c r="AG822" s="2">
        <v>234</v>
      </c>
      <c r="AH822" s="2">
        <v>235</v>
      </c>
      <c r="AI822" s="2">
        <v>226</v>
      </c>
      <c r="AJ822" s="2">
        <v>236</v>
      </c>
      <c r="AK822" s="2">
        <v>217</v>
      </c>
      <c r="AL822" s="2">
        <v>207</v>
      </c>
      <c r="AM822" s="2">
        <v>214</v>
      </c>
      <c r="AN822" s="2">
        <v>224</v>
      </c>
      <c r="AO822" s="2">
        <v>200</v>
      </c>
      <c r="AP822" s="2">
        <v>263</v>
      </c>
      <c r="AQ822" s="2">
        <v>243</v>
      </c>
    </row>
    <row r="823" spans="1:43">
      <c r="A823" s="56" t="s">
        <v>1790</v>
      </c>
      <c r="B823" s="56" t="s">
        <v>255</v>
      </c>
      <c r="C823" s="56" t="s">
        <v>743</v>
      </c>
      <c r="D823" s="2">
        <v>29</v>
      </c>
      <c r="E823" s="2">
        <v>19</v>
      </c>
      <c r="F823" s="2">
        <v>17</v>
      </c>
      <c r="G823" s="2">
        <v>19</v>
      </c>
      <c r="H823" s="2">
        <v>22</v>
      </c>
      <c r="I823" s="2">
        <v>23</v>
      </c>
      <c r="J823" s="2">
        <v>22</v>
      </c>
      <c r="K823" s="2">
        <v>17</v>
      </c>
      <c r="L823" s="2">
        <v>21</v>
      </c>
      <c r="M823" s="2">
        <v>21</v>
      </c>
      <c r="N823" s="2">
        <v>17</v>
      </c>
      <c r="O823" s="2">
        <v>22</v>
      </c>
      <c r="P823" s="2">
        <v>19</v>
      </c>
      <c r="Q823" s="2">
        <v>11</v>
      </c>
      <c r="R823" s="2">
        <v>14</v>
      </c>
      <c r="S823" s="2">
        <v>15</v>
      </c>
      <c r="T823" s="2">
        <v>19</v>
      </c>
      <c r="X823" s="56" t="s">
        <v>1790</v>
      </c>
      <c r="Y823" s="56" t="s">
        <v>255</v>
      </c>
      <c r="Z823" s="56" t="s">
        <v>743</v>
      </c>
      <c r="AA823" s="2">
        <v>545</v>
      </c>
      <c r="AB823" s="2">
        <v>529</v>
      </c>
      <c r="AC823" s="2">
        <v>507</v>
      </c>
      <c r="AD823" s="2">
        <v>431</v>
      </c>
      <c r="AE823" s="2">
        <v>432</v>
      </c>
      <c r="AF823" s="2">
        <v>414</v>
      </c>
      <c r="AG823" s="2">
        <v>402</v>
      </c>
      <c r="AH823" s="2">
        <v>399</v>
      </c>
      <c r="AI823" s="2">
        <v>375</v>
      </c>
      <c r="AJ823" s="2">
        <v>378</v>
      </c>
      <c r="AK823" s="2">
        <v>380</v>
      </c>
      <c r="AL823" s="2">
        <v>379</v>
      </c>
      <c r="AM823" s="2">
        <v>361</v>
      </c>
      <c r="AN823" s="2">
        <v>365</v>
      </c>
      <c r="AO823" s="2">
        <v>364</v>
      </c>
      <c r="AP823" s="2">
        <v>354</v>
      </c>
      <c r="AQ823" s="2">
        <v>356</v>
      </c>
    </row>
    <row r="824" spans="1:43">
      <c r="A824" s="56" t="s">
        <v>1791</v>
      </c>
      <c r="B824" s="56" t="s">
        <v>562</v>
      </c>
      <c r="C824" s="56" t="s">
        <v>743</v>
      </c>
      <c r="D824" s="2">
        <v>3</v>
      </c>
      <c r="E824" s="2">
        <v>3</v>
      </c>
      <c r="F824" s="2">
        <v>3</v>
      </c>
      <c r="G824" s="2">
        <v>3</v>
      </c>
      <c r="H824" s="2">
        <v>0</v>
      </c>
      <c r="I824" s="2">
        <v>3</v>
      </c>
      <c r="J824" s="2">
        <v>3</v>
      </c>
      <c r="K824" s="2">
        <v>3</v>
      </c>
      <c r="L824" s="2">
        <v>6</v>
      </c>
      <c r="M824" s="2">
        <v>3</v>
      </c>
      <c r="N824" s="2">
        <v>3</v>
      </c>
      <c r="O824" s="2">
        <v>0</v>
      </c>
      <c r="P824" s="2">
        <v>3</v>
      </c>
      <c r="Q824" s="2">
        <v>6</v>
      </c>
      <c r="R824" s="2">
        <v>6</v>
      </c>
      <c r="S824" s="2">
        <v>3</v>
      </c>
      <c r="T824" s="2">
        <v>0</v>
      </c>
      <c r="X824" s="56" t="s">
        <v>1791</v>
      </c>
      <c r="Y824" s="56" t="s">
        <v>562</v>
      </c>
      <c r="Z824" s="56" t="s">
        <v>743</v>
      </c>
      <c r="AA824" s="2">
        <v>150</v>
      </c>
      <c r="AB824" s="2">
        <v>138</v>
      </c>
      <c r="AC824" s="2">
        <v>155</v>
      </c>
      <c r="AD824" s="2">
        <v>151</v>
      </c>
      <c r="AE824" s="2">
        <v>147</v>
      </c>
      <c r="AF824" s="2">
        <v>155</v>
      </c>
      <c r="AG824" s="2">
        <v>165</v>
      </c>
      <c r="AH824" s="2">
        <v>158</v>
      </c>
      <c r="AI824" s="2">
        <v>155</v>
      </c>
      <c r="AJ824" s="2">
        <v>135</v>
      </c>
      <c r="AK824" s="2">
        <v>144</v>
      </c>
      <c r="AL824" s="2">
        <v>139</v>
      </c>
      <c r="AM824" s="2">
        <v>124</v>
      </c>
      <c r="AN824" s="2">
        <v>126</v>
      </c>
      <c r="AO824" s="2">
        <v>120</v>
      </c>
      <c r="AP824" s="2">
        <v>113</v>
      </c>
      <c r="AQ824" s="2">
        <v>121</v>
      </c>
    </row>
    <row r="825" spans="1:43">
      <c r="A825" s="56" t="s">
        <v>1792</v>
      </c>
      <c r="B825" s="56" t="s">
        <v>543</v>
      </c>
      <c r="C825" s="56" t="s">
        <v>743</v>
      </c>
      <c r="D825" s="2">
        <v>7</v>
      </c>
      <c r="E825" s="2">
        <v>14</v>
      </c>
      <c r="F825" s="2">
        <v>6</v>
      </c>
      <c r="G825" s="2">
        <v>9</v>
      </c>
      <c r="H825" s="2">
        <v>6</v>
      </c>
      <c r="I825" s="2">
        <v>9</v>
      </c>
      <c r="J825" s="2">
        <v>6</v>
      </c>
      <c r="K825" s="2">
        <v>9</v>
      </c>
      <c r="L825" s="2">
        <v>3</v>
      </c>
      <c r="M825" s="2">
        <v>6</v>
      </c>
      <c r="N825" s="2">
        <v>9</v>
      </c>
      <c r="O825" s="2">
        <v>6</v>
      </c>
      <c r="P825" s="2">
        <v>9</v>
      </c>
      <c r="Q825" s="2">
        <v>9</v>
      </c>
      <c r="R825" s="2">
        <v>9</v>
      </c>
      <c r="S825" s="2">
        <v>12</v>
      </c>
      <c r="T825" s="2">
        <v>6</v>
      </c>
      <c r="X825" s="56" t="s">
        <v>1792</v>
      </c>
      <c r="Y825" s="56" t="s">
        <v>543</v>
      </c>
      <c r="Z825" s="56" t="s">
        <v>743</v>
      </c>
      <c r="AA825" s="2">
        <v>162</v>
      </c>
      <c r="AB825" s="2">
        <v>169</v>
      </c>
      <c r="AC825" s="2">
        <v>140</v>
      </c>
      <c r="AD825" s="2">
        <v>135</v>
      </c>
      <c r="AE825" s="2">
        <v>143</v>
      </c>
      <c r="AF825" s="2">
        <v>145</v>
      </c>
      <c r="AG825" s="2">
        <v>146</v>
      </c>
      <c r="AH825" s="2">
        <v>169</v>
      </c>
      <c r="AI825" s="2">
        <v>176</v>
      </c>
      <c r="AJ825" s="2">
        <v>166</v>
      </c>
      <c r="AK825" s="2">
        <v>160</v>
      </c>
      <c r="AL825" s="2">
        <v>153</v>
      </c>
      <c r="AM825" s="2">
        <v>152</v>
      </c>
      <c r="AN825" s="2">
        <v>174</v>
      </c>
      <c r="AO825" s="2">
        <v>166</v>
      </c>
      <c r="AP825" s="2">
        <v>173</v>
      </c>
      <c r="AQ825" s="2">
        <v>198</v>
      </c>
    </row>
    <row r="826" spans="1:43">
      <c r="A826" s="56" t="s">
        <v>1793</v>
      </c>
      <c r="B826" s="56" t="s">
        <v>625</v>
      </c>
      <c r="C826" s="56" t="s">
        <v>743</v>
      </c>
      <c r="D826" s="2">
        <v>0</v>
      </c>
      <c r="E826" s="2">
        <v>0</v>
      </c>
      <c r="F826" s="2">
        <v>0</v>
      </c>
      <c r="G826" s="2">
        <v>3</v>
      </c>
      <c r="H826" s="2">
        <v>3</v>
      </c>
      <c r="I826" s="2">
        <v>0</v>
      </c>
      <c r="J826" s="2">
        <v>0</v>
      </c>
      <c r="K826" s="2">
        <v>6</v>
      </c>
      <c r="L826" s="2">
        <v>0</v>
      </c>
      <c r="M826" s="2">
        <v>0</v>
      </c>
      <c r="N826" s="2">
        <v>0</v>
      </c>
      <c r="O826" s="2">
        <v>0</v>
      </c>
      <c r="P826" s="2">
        <v>0</v>
      </c>
      <c r="Q826" s="2">
        <v>0</v>
      </c>
      <c r="R826" s="2">
        <v>0</v>
      </c>
      <c r="S826" s="2">
        <v>0</v>
      </c>
      <c r="T826" s="2">
        <v>0</v>
      </c>
      <c r="X826" s="56" t="s">
        <v>1793</v>
      </c>
      <c r="Y826" s="56" t="s">
        <v>625</v>
      </c>
      <c r="Z826" s="56" t="s">
        <v>743</v>
      </c>
      <c r="AA826" s="2">
        <v>77</v>
      </c>
      <c r="AB826" s="2">
        <v>68</v>
      </c>
      <c r="AC826" s="2">
        <v>63</v>
      </c>
      <c r="AD826" s="2">
        <v>60</v>
      </c>
      <c r="AE826" s="2">
        <v>55</v>
      </c>
      <c r="AF826" s="2">
        <v>57</v>
      </c>
      <c r="AG826" s="2">
        <v>51</v>
      </c>
      <c r="AH826" s="2">
        <v>56</v>
      </c>
      <c r="AI826" s="2">
        <v>58</v>
      </c>
      <c r="AJ826" s="2">
        <v>61</v>
      </c>
      <c r="AK826" s="2">
        <v>52</v>
      </c>
      <c r="AL826" s="2">
        <v>53</v>
      </c>
      <c r="AM826" s="2">
        <v>53</v>
      </c>
      <c r="AN826" s="2">
        <v>52</v>
      </c>
      <c r="AO826" s="2">
        <v>53</v>
      </c>
      <c r="AP826" s="2">
        <v>57</v>
      </c>
      <c r="AQ826" s="2">
        <v>75</v>
      </c>
    </row>
    <row r="827" spans="1:43">
      <c r="A827" s="56" t="s">
        <v>1794</v>
      </c>
      <c r="B827" s="56" t="s">
        <v>550</v>
      </c>
      <c r="C827" s="56" t="s">
        <v>743</v>
      </c>
      <c r="D827" s="2">
        <v>9</v>
      </c>
      <c r="E827" s="2">
        <v>11</v>
      </c>
      <c r="F827" s="2">
        <v>11</v>
      </c>
      <c r="G827" s="2">
        <v>10</v>
      </c>
      <c r="H827" s="2">
        <v>9</v>
      </c>
      <c r="I827" s="2">
        <v>10</v>
      </c>
      <c r="J827" s="2">
        <v>6</v>
      </c>
      <c r="K827" s="2">
        <v>6</v>
      </c>
      <c r="L827" s="2">
        <v>6</v>
      </c>
      <c r="M827" s="2">
        <v>9</v>
      </c>
      <c r="N827" s="2">
        <v>9</v>
      </c>
      <c r="O827" s="2">
        <v>12</v>
      </c>
      <c r="P827" s="2">
        <v>12</v>
      </c>
      <c r="Q827" s="2">
        <v>10</v>
      </c>
      <c r="R827" s="2">
        <v>6</v>
      </c>
      <c r="S827" s="2">
        <v>9</v>
      </c>
      <c r="T827" s="2">
        <v>6</v>
      </c>
      <c r="X827" s="56" t="s">
        <v>1794</v>
      </c>
      <c r="Y827" s="56" t="s">
        <v>550</v>
      </c>
      <c r="Z827" s="56" t="s">
        <v>743</v>
      </c>
      <c r="AA827" s="2">
        <v>300</v>
      </c>
      <c r="AB827" s="2">
        <v>294</v>
      </c>
      <c r="AC827" s="2">
        <v>269</v>
      </c>
      <c r="AD827" s="2">
        <v>238</v>
      </c>
      <c r="AE827" s="2">
        <v>264</v>
      </c>
      <c r="AF827" s="2">
        <v>266</v>
      </c>
      <c r="AG827" s="2">
        <v>260</v>
      </c>
      <c r="AH827" s="2">
        <v>285</v>
      </c>
      <c r="AI827" s="2">
        <v>280</v>
      </c>
      <c r="AJ827" s="2">
        <v>332</v>
      </c>
      <c r="AK827" s="2">
        <v>333</v>
      </c>
      <c r="AL827" s="2">
        <v>327</v>
      </c>
      <c r="AM827" s="2">
        <v>342</v>
      </c>
      <c r="AN827" s="2">
        <v>400</v>
      </c>
      <c r="AO827" s="2">
        <v>424</v>
      </c>
      <c r="AP827" s="2">
        <v>453</v>
      </c>
      <c r="AQ827" s="2">
        <v>504</v>
      </c>
    </row>
    <row r="828" spans="1:43">
      <c r="A828" s="56" t="s">
        <v>1795</v>
      </c>
      <c r="B828" s="56" t="s">
        <v>89</v>
      </c>
      <c r="C828" s="56" t="s">
        <v>743</v>
      </c>
      <c r="D828" s="2">
        <v>89</v>
      </c>
      <c r="E828" s="2">
        <v>77</v>
      </c>
      <c r="F828" s="2">
        <v>90</v>
      </c>
      <c r="G828" s="2">
        <v>114</v>
      </c>
      <c r="H828" s="2">
        <v>104</v>
      </c>
      <c r="I828" s="2">
        <v>116</v>
      </c>
      <c r="J828" s="2">
        <v>126</v>
      </c>
      <c r="K828" s="2">
        <v>125</v>
      </c>
      <c r="L828" s="2">
        <v>98</v>
      </c>
      <c r="M828" s="2">
        <v>117</v>
      </c>
      <c r="N828" s="2">
        <v>104</v>
      </c>
      <c r="O828" s="2">
        <v>123</v>
      </c>
      <c r="P828" s="2">
        <v>111</v>
      </c>
      <c r="Q828" s="2">
        <v>140</v>
      </c>
      <c r="R828" s="2">
        <v>143</v>
      </c>
      <c r="S828" s="2">
        <v>168</v>
      </c>
      <c r="T828" s="2">
        <v>147</v>
      </c>
      <c r="X828" s="56" t="s">
        <v>1795</v>
      </c>
      <c r="Y828" s="56" t="s">
        <v>89</v>
      </c>
      <c r="Z828" s="56" t="s">
        <v>743</v>
      </c>
      <c r="AA828" s="2">
        <v>2887</v>
      </c>
      <c r="AB828" s="2">
        <v>2731</v>
      </c>
      <c r="AC828" s="2">
        <v>2754</v>
      </c>
      <c r="AD828" s="2">
        <v>2863</v>
      </c>
      <c r="AE828" s="2">
        <v>2789</v>
      </c>
      <c r="AF828" s="2">
        <v>2760</v>
      </c>
      <c r="AG828" s="2">
        <v>2764</v>
      </c>
      <c r="AH828" s="2">
        <v>2559</v>
      </c>
      <c r="AI828" s="2">
        <v>2487</v>
      </c>
      <c r="AJ828" s="2">
        <v>2540</v>
      </c>
      <c r="AK828" s="2">
        <v>2540</v>
      </c>
      <c r="AL828" s="2">
        <v>2537</v>
      </c>
      <c r="AM828" s="2">
        <v>2401</v>
      </c>
      <c r="AN828" s="2">
        <v>2561</v>
      </c>
      <c r="AO828" s="2">
        <v>2582</v>
      </c>
      <c r="AP828" s="2">
        <v>2755</v>
      </c>
      <c r="AQ828" s="2">
        <v>2907</v>
      </c>
    </row>
    <row r="829" spans="1:43">
      <c r="A829" s="56" t="s">
        <v>1796</v>
      </c>
      <c r="B829" s="56" t="s">
        <v>362</v>
      </c>
      <c r="C829" s="56" t="s">
        <v>743</v>
      </c>
      <c r="D829" s="2">
        <v>555</v>
      </c>
      <c r="E829" s="2">
        <v>551</v>
      </c>
      <c r="F829" s="2">
        <v>542</v>
      </c>
      <c r="G829" s="2">
        <v>566</v>
      </c>
      <c r="H829" s="2">
        <v>531</v>
      </c>
      <c r="I829" s="2">
        <v>548</v>
      </c>
      <c r="J829" s="2">
        <v>543</v>
      </c>
      <c r="K829" s="2">
        <v>552</v>
      </c>
      <c r="L829" s="2">
        <v>569</v>
      </c>
      <c r="M829" s="2">
        <v>558</v>
      </c>
      <c r="N829" s="2">
        <v>560</v>
      </c>
      <c r="O829" s="2">
        <v>572</v>
      </c>
      <c r="P829" s="2">
        <v>553</v>
      </c>
      <c r="Q829" s="2">
        <v>543</v>
      </c>
      <c r="R829" s="2">
        <v>517</v>
      </c>
      <c r="S829" s="2">
        <v>520</v>
      </c>
      <c r="T829" s="2">
        <v>537</v>
      </c>
      <c r="X829" s="56" t="s">
        <v>1796</v>
      </c>
      <c r="Y829" s="56" t="s">
        <v>362</v>
      </c>
      <c r="Z829" s="56" t="s">
        <v>743</v>
      </c>
      <c r="AA829" s="2">
        <v>16559</v>
      </c>
      <c r="AB829" s="2">
        <v>16745</v>
      </c>
      <c r="AC829" s="2">
        <v>16669</v>
      </c>
      <c r="AD829" s="2">
        <v>16806</v>
      </c>
      <c r="AE829" s="2">
        <v>16653</v>
      </c>
      <c r="AF829" s="2">
        <v>16800</v>
      </c>
      <c r="AG829" s="2">
        <v>17130</v>
      </c>
      <c r="AH829" s="2">
        <v>17117</v>
      </c>
      <c r="AI829" s="2">
        <v>17365</v>
      </c>
      <c r="AJ829" s="2">
        <v>17544</v>
      </c>
      <c r="AK829" s="2">
        <v>17677</v>
      </c>
      <c r="AL829" s="2">
        <v>17754</v>
      </c>
      <c r="AM829" s="2">
        <v>17252</v>
      </c>
      <c r="AN829" s="2">
        <v>17125</v>
      </c>
      <c r="AO829" s="2">
        <v>17096</v>
      </c>
      <c r="AP829" s="2">
        <v>17041</v>
      </c>
      <c r="AQ829" s="2">
        <v>17054</v>
      </c>
    </row>
    <row r="830" spans="1:43">
      <c r="A830" s="56" t="s">
        <v>1797</v>
      </c>
      <c r="B830" s="56" t="s">
        <v>376</v>
      </c>
      <c r="C830" s="56" t="s">
        <v>743</v>
      </c>
      <c r="D830" s="2">
        <v>61</v>
      </c>
      <c r="E830" s="2">
        <v>62</v>
      </c>
      <c r="F830" s="2">
        <v>55</v>
      </c>
      <c r="G830" s="2">
        <v>50</v>
      </c>
      <c r="H830" s="2">
        <v>54</v>
      </c>
      <c r="I830" s="2">
        <v>63</v>
      </c>
      <c r="J830" s="2">
        <v>64</v>
      </c>
      <c r="K830" s="2">
        <v>63</v>
      </c>
      <c r="L830" s="2">
        <v>57</v>
      </c>
      <c r="M830" s="2">
        <v>59</v>
      </c>
      <c r="N830" s="2">
        <v>59</v>
      </c>
      <c r="O830" s="2">
        <v>57</v>
      </c>
      <c r="P830" s="2">
        <v>59</v>
      </c>
      <c r="Q830" s="2">
        <v>65</v>
      </c>
      <c r="R830" s="2">
        <v>61</v>
      </c>
      <c r="S830" s="2">
        <v>54</v>
      </c>
      <c r="T830" s="2">
        <v>60</v>
      </c>
      <c r="X830" s="56" t="s">
        <v>1797</v>
      </c>
      <c r="Y830" s="56" t="s">
        <v>376</v>
      </c>
      <c r="Z830" s="56" t="s">
        <v>743</v>
      </c>
      <c r="AA830" s="2">
        <v>1321</v>
      </c>
      <c r="AB830" s="2">
        <v>1373</v>
      </c>
      <c r="AC830" s="2">
        <v>1397</v>
      </c>
      <c r="AD830" s="2">
        <v>1420</v>
      </c>
      <c r="AE830" s="2">
        <v>1392</v>
      </c>
      <c r="AF830" s="2">
        <v>1480</v>
      </c>
      <c r="AG830" s="2">
        <v>1571</v>
      </c>
      <c r="AH830" s="2">
        <v>1437</v>
      </c>
      <c r="AI830" s="2">
        <v>1440</v>
      </c>
      <c r="AJ830" s="2">
        <v>1449</v>
      </c>
      <c r="AK830" s="2">
        <v>1479</v>
      </c>
      <c r="AL830" s="2">
        <v>1475</v>
      </c>
      <c r="AM830" s="2">
        <v>1459</v>
      </c>
      <c r="AN830" s="2">
        <v>1545</v>
      </c>
      <c r="AO830" s="2">
        <v>1562</v>
      </c>
      <c r="AP830" s="2">
        <v>1587</v>
      </c>
      <c r="AQ830" s="2">
        <v>1571</v>
      </c>
    </row>
    <row r="831" spans="1:43">
      <c r="A831" s="56" t="s">
        <v>1798</v>
      </c>
      <c r="B831" s="56" t="s">
        <v>485</v>
      </c>
      <c r="C831" s="56" t="s">
        <v>743</v>
      </c>
      <c r="D831" s="2">
        <v>34</v>
      </c>
      <c r="E831" s="2">
        <v>35</v>
      </c>
      <c r="F831" s="2">
        <v>40</v>
      </c>
      <c r="G831" s="2">
        <v>28</v>
      </c>
      <c r="H831" s="2">
        <v>30</v>
      </c>
      <c r="I831" s="2">
        <v>34</v>
      </c>
      <c r="J831" s="2">
        <v>30</v>
      </c>
      <c r="K831" s="2">
        <v>40</v>
      </c>
      <c r="L831" s="2">
        <v>38</v>
      </c>
      <c r="M831" s="2">
        <v>41</v>
      </c>
      <c r="N831" s="2">
        <v>46</v>
      </c>
      <c r="O831" s="2">
        <v>49</v>
      </c>
      <c r="P831" s="2">
        <v>45</v>
      </c>
      <c r="Q831" s="2">
        <v>47</v>
      </c>
      <c r="R831" s="2">
        <v>43</v>
      </c>
      <c r="S831" s="2">
        <v>40</v>
      </c>
      <c r="T831" s="2">
        <v>30</v>
      </c>
      <c r="X831" s="56" t="s">
        <v>1798</v>
      </c>
      <c r="Y831" s="56" t="s">
        <v>485</v>
      </c>
      <c r="Z831" s="56" t="s">
        <v>743</v>
      </c>
      <c r="AA831" s="2">
        <v>809</v>
      </c>
      <c r="AB831" s="2">
        <v>926</v>
      </c>
      <c r="AC831" s="2">
        <v>1050</v>
      </c>
      <c r="AD831" s="2">
        <v>1032</v>
      </c>
      <c r="AE831" s="2">
        <v>1185</v>
      </c>
      <c r="AF831" s="2">
        <v>1266</v>
      </c>
      <c r="AG831" s="2">
        <v>1402</v>
      </c>
      <c r="AH831" s="2">
        <v>1434</v>
      </c>
      <c r="AI831" s="2">
        <v>1444</v>
      </c>
      <c r="AJ831" s="2">
        <v>1558</v>
      </c>
      <c r="AK831" s="2">
        <v>1629</v>
      </c>
      <c r="AL831" s="2">
        <v>1772</v>
      </c>
      <c r="AM831" s="2">
        <v>1740</v>
      </c>
      <c r="AN831" s="2">
        <v>1842</v>
      </c>
      <c r="AO831" s="2">
        <v>1954</v>
      </c>
      <c r="AP831" s="2">
        <v>1942</v>
      </c>
      <c r="AQ831" s="2">
        <v>1991</v>
      </c>
    </row>
    <row r="832" spans="1:43">
      <c r="A832" s="56" t="s">
        <v>1799</v>
      </c>
      <c r="B832" s="56" t="s">
        <v>488</v>
      </c>
      <c r="C832" s="56" t="s">
        <v>743</v>
      </c>
      <c r="D832" s="2">
        <v>6</v>
      </c>
      <c r="E832" s="2">
        <v>21</v>
      </c>
      <c r="F832" s="2">
        <v>37</v>
      </c>
      <c r="G832" s="2">
        <v>39</v>
      </c>
      <c r="H832" s="2">
        <v>30</v>
      </c>
      <c r="I832" s="2">
        <v>40</v>
      </c>
      <c r="J832" s="2">
        <v>30</v>
      </c>
      <c r="K832" s="2">
        <v>40</v>
      </c>
      <c r="L832" s="2">
        <v>40</v>
      </c>
      <c r="M832" s="2">
        <v>53</v>
      </c>
      <c r="N832" s="2">
        <v>48</v>
      </c>
      <c r="O832" s="2">
        <v>50</v>
      </c>
      <c r="P832" s="2">
        <v>48</v>
      </c>
      <c r="Q832" s="2">
        <v>51</v>
      </c>
      <c r="R832" s="2">
        <v>52</v>
      </c>
      <c r="S832" s="2">
        <v>59</v>
      </c>
      <c r="T832" s="2">
        <v>58</v>
      </c>
      <c r="X832" s="56" t="s">
        <v>1799</v>
      </c>
      <c r="Y832" s="56" t="s">
        <v>488</v>
      </c>
      <c r="Z832" s="56" t="s">
        <v>743</v>
      </c>
      <c r="AA832" s="2">
        <v>370</v>
      </c>
      <c r="AB832" s="2">
        <v>504</v>
      </c>
      <c r="AC832" s="2">
        <v>588</v>
      </c>
      <c r="AD832" s="2">
        <v>645</v>
      </c>
      <c r="AE832" s="2">
        <v>933</v>
      </c>
      <c r="AF832" s="2">
        <v>986</v>
      </c>
      <c r="AG832" s="2">
        <v>1028</v>
      </c>
      <c r="AH832" s="2">
        <v>1162</v>
      </c>
      <c r="AI832" s="2">
        <v>1360</v>
      </c>
      <c r="AJ832" s="2">
        <v>1480</v>
      </c>
      <c r="AK832" s="2">
        <v>1566</v>
      </c>
      <c r="AL832" s="2">
        <v>1591</v>
      </c>
      <c r="AM832" s="2">
        <v>1743</v>
      </c>
      <c r="AN832" s="2">
        <v>1924</v>
      </c>
      <c r="AO832" s="2">
        <v>2015</v>
      </c>
      <c r="AP832" s="2">
        <v>2179</v>
      </c>
      <c r="AQ832" s="2">
        <v>2356</v>
      </c>
    </row>
    <row r="833" spans="1:43">
      <c r="A833" s="56" t="s">
        <v>1800</v>
      </c>
      <c r="B833" s="56" t="s">
        <v>525</v>
      </c>
      <c r="C833" s="56" t="s">
        <v>743</v>
      </c>
      <c r="D833" s="2">
        <v>11</v>
      </c>
      <c r="E833" s="2">
        <v>10</v>
      </c>
      <c r="F833" s="2">
        <v>3</v>
      </c>
      <c r="G833" s="2">
        <v>3</v>
      </c>
      <c r="H833" s="2">
        <v>3</v>
      </c>
      <c r="I833" s="2">
        <v>6</v>
      </c>
      <c r="J833" s="2">
        <v>4</v>
      </c>
      <c r="K833" s="2">
        <v>28</v>
      </c>
      <c r="L833" s="2">
        <v>24</v>
      </c>
      <c r="M833" s="2">
        <v>26</v>
      </c>
      <c r="N833" s="2">
        <v>25</v>
      </c>
      <c r="O833" s="2">
        <v>21</v>
      </c>
      <c r="P833" s="2">
        <v>17</v>
      </c>
      <c r="Q833" s="2">
        <v>21</v>
      </c>
      <c r="R833" s="2">
        <v>15</v>
      </c>
      <c r="S833" s="2">
        <v>16</v>
      </c>
      <c r="T833" s="2">
        <v>17</v>
      </c>
      <c r="X833" s="56" t="s">
        <v>1800</v>
      </c>
      <c r="Y833" s="56" t="s">
        <v>525</v>
      </c>
      <c r="Z833" s="56" t="s">
        <v>743</v>
      </c>
      <c r="AA833" s="2">
        <v>722</v>
      </c>
      <c r="AB833" s="2">
        <v>611</v>
      </c>
      <c r="AC833" s="2">
        <v>647</v>
      </c>
      <c r="AD833" s="2">
        <v>690</v>
      </c>
      <c r="AE833" s="2">
        <v>594</v>
      </c>
      <c r="AF833" s="2">
        <v>434</v>
      </c>
      <c r="AG833" s="2">
        <v>401</v>
      </c>
      <c r="AH833" s="2">
        <v>1250</v>
      </c>
      <c r="AI833" s="2">
        <v>1294</v>
      </c>
      <c r="AJ833" s="2">
        <v>1325</v>
      </c>
      <c r="AK833" s="2">
        <v>1320</v>
      </c>
      <c r="AL833" s="2">
        <v>1208</v>
      </c>
      <c r="AM833" s="2">
        <v>1018</v>
      </c>
      <c r="AN833" s="2">
        <v>866</v>
      </c>
      <c r="AO833" s="2">
        <v>857</v>
      </c>
      <c r="AP833" s="2">
        <v>835</v>
      </c>
      <c r="AQ833" s="2">
        <v>735</v>
      </c>
    </row>
    <row r="834" spans="1:43">
      <c r="A834" s="56" t="s">
        <v>1801</v>
      </c>
      <c r="B834" s="56" t="s">
        <v>967</v>
      </c>
      <c r="C834" s="56" t="s">
        <v>743</v>
      </c>
      <c r="D834" s="2">
        <v>0</v>
      </c>
      <c r="E834" s="2">
        <v>0</v>
      </c>
      <c r="F834" s="2">
        <v>0</v>
      </c>
      <c r="G834" s="2">
        <v>0</v>
      </c>
      <c r="H834" s="2">
        <v>0</v>
      </c>
      <c r="I834" s="2">
        <v>0</v>
      </c>
      <c r="J834" s="2">
        <v>0</v>
      </c>
      <c r="K834" s="2">
        <v>0</v>
      </c>
      <c r="L834" s="2">
        <v>0</v>
      </c>
      <c r="M834" s="2">
        <v>0</v>
      </c>
      <c r="N834" s="2">
        <v>0</v>
      </c>
      <c r="O834" s="2">
        <v>0</v>
      </c>
      <c r="P834" s="2">
        <v>0</v>
      </c>
      <c r="Q834" s="2">
        <v>0</v>
      </c>
      <c r="R834" s="2">
        <v>0</v>
      </c>
      <c r="S834" s="2">
        <v>0</v>
      </c>
      <c r="T834" s="2">
        <v>0</v>
      </c>
      <c r="X834" s="56" t="s">
        <v>1801</v>
      </c>
      <c r="Y834" s="56" t="s">
        <v>967</v>
      </c>
      <c r="Z834" s="56" t="s">
        <v>743</v>
      </c>
      <c r="AA834" s="2">
        <v>138</v>
      </c>
      <c r="AB834" s="2">
        <v>168</v>
      </c>
      <c r="AC834" s="2">
        <v>179</v>
      </c>
      <c r="AD834" s="2">
        <v>179</v>
      </c>
      <c r="AE834" s="2">
        <v>196</v>
      </c>
      <c r="AF834" s="2">
        <v>204</v>
      </c>
      <c r="AG834" s="2">
        <v>203</v>
      </c>
      <c r="AH834" s="2">
        <v>216</v>
      </c>
      <c r="AI834" s="2">
        <v>257</v>
      </c>
      <c r="AJ834" s="2">
        <v>219</v>
      </c>
      <c r="AK834" s="2">
        <v>267</v>
      </c>
      <c r="AL834" s="2">
        <v>278</v>
      </c>
      <c r="AM834" s="2">
        <v>281</v>
      </c>
      <c r="AN834" s="2">
        <v>303</v>
      </c>
      <c r="AO834" s="2">
        <v>319</v>
      </c>
      <c r="AP834" s="2">
        <v>317</v>
      </c>
      <c r="AQ834" s="2">
        <v>320</v>
      </c>
    </row>
    <row r="835" spans="1:43">
      <c r="A835" s="56" t="s">
        <v>1802</v>
      </c>
      <c r="B835" s="56" t="s">
        <v>268</v>
      </c>
      <c r="C835" s="56" t="s">
        <v>267</v>
      </c>
      <c r="D835" s="2">
        <v>444</v>
      </c>
      <c r="E835" s="2">
        <v>469</v>
      </c>
      <c r="F835" s="2">
        <v>501</v>
      </c>
      <c r="G835" s="2">
        <v>428</v>
      </c>
      <c r="H835" s="2">
        <v>477</v>
      </c>
      <c r="I835" s="2">
        <v>488</v>
      </c>
      <c r="J835" s="2">
        <v>423</v>
      </c>
      <c r="K835" s="2">
        <v>1015</v>
      </c>
      <c r="L835" s="2">
        <v>935</v>
      </c>
      <c r="M835" s="2">
        <v>861</v>
      </c>
      <c r="N835" s="2">
        <v>774</v>
      </c>
      <c r="O835" s="2">
        <v>693</v>
      </c>
      <c r="P835" s="2">
        <v>672</v>
      </c>
      <c r="Q835" s="2">
        <v>615</v>
      </c>
      <c r="R835" s="2">
        <v>546</v>
      </c>
      <c r="S835" s="2">
        <v>601</v>
      </c>
      <c r="T835" s="2">
        <v>531</v>
      </c>
      <c r="X835" s="56" t="s">
        <v>1802</v>
      </c>
      <c r="Y835" s="56" t="s">
        <v>268</v>
      </c>
      <c r="Z835" s="56" t="s">
        <v>267</v>
      </c>
      <c r="AA835" s="2">
        <v>11918</v>
      </c>
      <c r="AB835" s="2">
        <v>11547</v>
      </c>
      <c r="AC835" s="2">
        <v>14396</v>
      </c>
      <c r="AD835" s="2">
        <v>13088</v>
      </c>
      <c r="AE835" s="2">
        <v>13807</v>
      </c>
      <c r="AF835" s="2">
        <v>13400</v>
      </c>
      <c r="AG835" s="2">
        <v>13045</v>
      </c>
      <c r="AH835" s="2">
        <v>26635</v>
      </c>
      <c r="AI835" s="2">
        <v>25132</v>
      </c>
      <c r="AJ835" s="2">
        <v>23546</v>
      </c>
      <c r="AK835" s="2">
        <v>21838</v>
      </c>
      <c r="AL835" s="2">
        <v>20254</v>
      </c>
      <c r="AM835" s="2">
        <v>19737</v>
      </c>
      <c r="AN835" s="2">
        <v>19048</v>
      </c>
      <c r="AO835" s="2">
        <v>19237</v>
      </c>
      <c r="AP835" s="2">
        <v>18876</v>
      </c>
      <c r="AQ835" s="2">
        <v>18979</v>
      </c>
    </row>
  </sheetData>
  <pageMargins left="0.7" right="0.7" top="0.75" bottom="0.75" header="0.3" footer="0.3"/>
  <legacy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xml version="1.0" encoding="utf-8"?>
<TemplafyTemplateConfiguration><![CDATA[{"transformationConfigurations":[],"templateName":"Book1","templateDescription":"","enableDocumentContentUpdater":false,"version":"2.0"}]]></TemplafyTemplateConfiguration>
</file>

<file path=customXml/item8.xml><?xml version="1.0" encoding="utf-8"?>
<p:properties xmlns:p="http://schemas.microsoft.com/office/2006/metadata/properties" xmlns:xsi="http://www.w3.org/2001/XMLSchema-instance" xmlns:pc="http://schemas.microsoft.com/office/infopath/2007/PartnerControls">
  <documentManagement>
    <lcf76f155ced4ddcb4097134ff3c332f xmlns="aeab8c92-4fe2-4b74-b3c0-181f164372e7">
      <Terms xmlns="http://schemas.microsoft.com/office/infopath/2007/PartnerControls"/>
    </lcf76f155ced4ddcb4097134ff3c332f>
    <TaxCatchAll xmlns="28a90a7f-539e-46e9-b8b5-332cc23d9dd7" xsi:nil="true"/>
  </documentManagement>
</p:properties>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kument" ma:contentTypeID="0x010100066452AED51C564E81244154F306F214" ma:contentTypeVersion="13" ma:contentTypeDescription="Opprett et nytt dokument." ma:contentTypeScope="" ma:versionID="e4faf91773c8b653cb3c5bfc02cc44b5">
  <xsd:schema xmlns:xsd="http://www.w3.org/2001/XMLSchema" xmlns:xs="http://www.w3.org/2001/XMLSchema" xmlns:p="http://schemas.microsoft.com/office/2006/metadata/properties" xmlns:ns2="aeab8c92-4fe2-4b74-b3c0-181f164372e7" xmlns:ns3="28a90a7f-539e-46e9-b8b5-332cc23d9dd7" targetNamespace="http://schemas.microsoft.com/office/2006/metadata/properties" ma:root="true" ma:fieldsID="81580d99682f9a8dc19e5eb74c61ccba" ns2:_="" ns3:_="">
    <xsd:import namespace="aeab8c92-4fe2-4b74-b3c0-181f164372e7"/>
    <xsd:import namespace="28a90a7f-539e-46e9-b8b5-332cc23d9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ab8c92-4fe2-4b74-b3c0-181f164372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ildemerkelapper" ma:readOnly="false" ma:fieldId="{5cf76f15-5ced-4ddc-b409-7134ff3c332f}" ma:taxonomyMulti="true" ma:sspId="89e873e1-be99-4c83-b507-9803da44b6c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a90a7f-539e-46e9-b8b5-332cc23d9dd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4e117ef-5a57-43a4-adf4-00e5c39fdcdf}" ma:internalName="TaxCatchAll" ma:showField="CatchAllData" ma:web="28a90a7f-539e-46e9-b8b5-332cc23d9d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xml version="1.0" encoding="utf-8"?>
<TemplafyFormConfiguration><![CDATA[{"formFields":[],"formDataEntries":[]}]]></TemplafyFormConfiguration>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427B1AD-15A7-4BB2-97E4-562B1591CF11}">
  <ds:schemaRefs/>
</ds:datastoreItem>
</file>

<file path=customXml/itemProps2.xml><?xml version="1.0" encoding="utf-8"?>
<ds:datastoreItem xmlns:ds="http://schemas.openxmlformats.org/officeDocument/2006/customXml" ds:itemID="{A4310521-23E0-40D4-AB72-FE9A6D61E7ED}">
  <ds:schemaRefs/>
</ds:datastoreItem>
</file>

<file path=customXml/itemProps3.xml><?xml version="1.0" encoding="utf-8"?>
<ds:datastoreItem xmlns:ds="http://schemas.openxmlformats.org/officeDocument/2006/customXml" ds:itemID="{190D407C-7641-43A7-8F06-AF8CA3D62035}">
  <ds:schemaRefs/>
</ds:datastoreItem>
</file>

<file path=customXml/itemProps4.xml><?xml version="1.0" encoding="utf-8"?>
<ds:datastoreItem xmlns:ds="http://schemas.openxmlformats.org/officeDocument/2006/customXml" ds:itemID="{4648B2CC-AB90-47BE-8A20-050EF21FF2CF}">
  <ds:schemaRefs/>
</ds:datastoreItem>
</file>

<file path=customXml/itemProps5.xml><?xml version="1.0" encoding="utf-8"?>
<ds:datastoreItem xmlns:ds="http://schemas.openxmlformats.org/officeDocument/2006/customXml" ds:itemID="{74FEB42E-1D58-4B8D-A9AD-9015B519E0B9}">
  <ds:schemaRefs/>
</ds:datastoreItem>
</file>

<file path=customXml/itemProps6.xml><?xml version="1.0" encoding="utf-8"?>
<ds:datastoreItem xmlns:ds="http://schemas.openxmlformats.org/officeDocument/2006/customXml" ds:itemID="{865DBEE7-AFD6-4153-9210-1EB1A6E17DAD}">
  <ds:schemaRefs/>
</ds:datastoreItem>
</file>

<file path=customXml/itemProps7.xml><?xml version="1.0" encoding="utf-8"?>
<ds:datastoreItem xmlns:ds="http://schemas.openxmlformats.org/officeDocument/2006/customXml" ds:itemID="{C4875920-EEFE-40D5-9FEF-75DB7454B78E}">
  <ds:schemaRefs/>
</ds:datastoreItem>
</file>

<file path=customXml/itemProps8.xml><?xml version="1.0" encoding="utf-8"?>
<ds:datastoreItem xmlns:ds="http://schemas.openxmlformats.org/officeDocument/2006/customXml" ds:itemID="{7FF8BFC2-D294-483D-8766-F6A36064F41F}">
  <ds:schemaRefs>
    <ds:schemaRef ds:uri="http://www.w3.org/XML/1998/namespace"/>
    <ds:schemaRef ds:uri="http://purl.org/dc/dcmityp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purl.org/dc/terms/"/>
    <ds:schemaRef ds:uri="6600c058-8fbb-479d-9504-5ee7377dbc6f"/>
    <ds:schemaRef ds:uri="ff1d4210-aa83-4ab0-ba79-d5f545ea80cf"/>
    <ds:schemaRef ds:uri="http://schemas.microsoft.com/office/2006/metadata/properties"/>
    <ds:schemaRef ds:uri="aeab8c92-4fe2-4b74-b3c0-181f164372e7"/>
    <ds:schemaRef ds:uri="28a90a7f-539e-46e9-b8b5-332cc23d9dd7"/>
  </ds:schemaRefs>
</ds:datastoreItem>
</file>

<file path=customXml/itemProps9.xml><?xml version="1.0" encoding="utf-8"?>
<ds:datastoreItem xmlns:ds="http://schemas.openxmlformats.org/officeDocument/2006/customXml" ds:itemID="{DCC33FF5-A68F-4ACD-A8EA-9B7102B4BA38}">
  <ds:schemaRefs/>
</ds:datastoreItem>
</file>

<file path=customXml/itemProps10.xml><?xml version="1.0" encoding="utf-8"?>
<ds:datastoreItem xmlns:ds="http://schemas.openxmlformats.org/officeDocument/2006/customXml" ds:itemID="{E65995CA-3904-4F35-889D-778C211544C0}">
  <ds:schemaRefs/>
</ds:datastoreItem>
</file>

<file path=customXml/itemProps11.xml><?xml version="1.0" encoding="utf-8"?>
<ds:datastoreItem xmlns:ds="http://schemas.openxmlformats.org/officeDocument/2006/customXml" ds:itemID="{4457F87F-956D-406C-9B85-9ED1232AC47B}">
  <ds:schemaRefs>
    <ds:schemaRef ds:uri="http://schemas.microsoft.com/sharepoint/v3/contenttype/forms"/>
  </ds:schemaRefs>
</ds:datastoreItem>
</file>

<file path=customXml/itemProps12.xml><?xml version="1.0" encoding="utf-8"?>
<ds:datastoreItem xmlns:ds="http://schemas.openxmlformats.org/officeDocument/2006/customXml" ds:itemID="{EDFC9C49-E3CC-4644-A1EF-E9108B6359B0}">
  <ds:schemaRefs/>
</ds:datastoreItem>
</file>

<file path=customXml/itemProps13.xml><?xml version="1.0" encoding="utf-8"?>
<ds:datastoreItem xmlns:ds="http://schemas.openxmlformats.org/officeDocument/2006/customXml" ds:itemID="{88C275FC-58F1-45B2-9A86-46EB2A895C23}">
  <ds:schemaRefs>
    <ds:schemaRef ds:uri="http://schemas.microsoft.com/DataMashup"/>
  </ds:schemaRefs>
</ds:datastoreItem>
</file>

<file path=customXml/itemProps14.xml><?xml version="1.0" encoding="utf-8"?>
<ds:datastoreItem xmlns:ds="http://schemas.openxmlformats.org/officeDocument/2006/customXml" ds:itemID="{CF5E7E31-775C-4CF4-91DF-A0E4F7E4A55C}">
  <ds:schemaRefs/>
</ds:datastoreItem>
</file>

<file path=customXml/itemProps15.xml><?xml version="1.0" encoding="utf-8"?>
<ds:datastoreItem xmlns:ds="http://schemas.openxmlformats.org/officeDocument/2006/customXml" ds:itemID="{5DAF72D4-8963-4F12-8893-8785A0C5E0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ab8c92-4fe2-4b74-b3c0-181f164372e7"/>
    <ds:schemaRef ds:uri="28a90a7f-539e-46e9-b8b5-332cc23d9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xml><?xml version="1.0" encoding="utf-8"?>
<ds:datastoreItem xmlns:ds="http://schemas.openxmlformats.org/officeDocument/2006/customXml" ds:itemID="{EC1922DA-9D6D-465B-8092-1E4E68C9D05C}">
  <ds:schemaRefs/>
</ds:datastoreItem>
</file>

<file path=customXml/itemProps17.xml><?xml version="1.0" encoding="utf-8"?>
<ds:datastoreItem xmlns:ds="http://schemas.openxmlformats.org/officeDocument/2006/customXml" ds:itemID="{B62850F5-D21C-470B-9828-C2215FCBD815}">
  <ds:schemaRefs/>
</ds:datastoreItem>
</file>

<file path=customXml/itemProps18.xml><?xml version="1.0" encoding="utf-8"?>
<ds:datastoreItem xmlns:ds="http://schemas.openxmlformats.org/officeDocument/2006/customXml" ds:itemID="{FEC620D2-C1BF-44FC-8749-026EE62FA604}">
  <ds:schemaRefs/>
</ds:datastoreItem>
</file>

<file path=customXml/itemProps19.xml><?xml version="1.0" encoding="utf-8"?>
<ds:datastoreItem xmlns:ds="http://schemas.openxmlformats.org/officeDocument/2006/customXml" ds:itemID="{3A28C396-8A01-4DF4-A8B8-58653FF42BCA}">
  <ds:schemaRefs/>
</ds:datastoreItem>
</file>

<file path=customXml/itemProps20.xml><?xml version="1.0" encoding="utf-8"?>
<ds:datastoreItem xmlns:ds="http://schemas.openxmlformats.org/officeDocument/2006/customXml" ds:itemID="{E9811B9F-581B-477A-9562-76015DC25A7E}">
  <ds:schemaRefs/>
</ds:datastoreItem>
</file>

<file path=customXml/itemProps21.xml><?xml version="1.0" encoding="utf-8"?>
<ds:datastoreItem xmlns:ds="http://schemas.openxmlformats.org/officeDocument/2006/customXml" ds:itemID="{88C50D8B-620C-4F08-9810-9001E49C079E}">
  <ds:schemaRefs/>
</ds:datastoreItem>
</file>

<file path=customXml/itemProps22.xml><?xml version="1.0" encoding="utf-8"?>
<ds:datastoreItem xmlns:ds="http://schemas.openxmlformats.org/officeDocument/2006/customXml" ds:itemID="{4168E9DA-722D-425C-8516-C58DA395DB77}">
  <ds:schemaRefs/>
</ds:datastoreItem>
</file>

<file path=customXml/itemProps23.xml><?xml version="1.0" encoding="utf-8"?>
<ds:datastoreItem xmlns:ds="http://schemas.openxmlformats.org/officeDocument/2006/customXml" ds:itemID="{7E87F013-0C84-43AE-AB39-8D0BCF489E36}">
  <ds:schemaRefs/>
</ds:datastoreItem>
</file>

<file path=customXml/itemProps24.xml><?xml version="1.0" encoding="utf-8"?>
<ds:datastoreItem xmlns:ds="http://schemas.openxmlformats.org/officeDocument/2006/customXml" ds:itemID="{A97F2197-615A-4660-A22D-DF5676ABBC67}">
  <ds:schemaRefs/>
</ds:datastoreItem>
</file>

<file path=customXml/itemProps25.xml><?xml version="1.0" encoding="utf-8"?>
<ds:datastoreItem xmlns:ds="http://schemas.openxmlformats.org/officeDocument/2006/customXml" ds:itemID="{BAEB9712-99D8-403B-B2C8-77D3781D58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FNR Telemark til rapport</vt:lpstr>
      <vt:lpstr>FNR Telemark estimert</vt:lpstr>
      <vt:lpstr>FNR tidsserier</vt:lpstr>
      <vt:lpstr>Sysselsetting prognose</vt:lpstr>
      <vt:lpstr>FNR 08-22</vt:lpstr>
      <vt:lpstr>SSB Sysselsetting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Brage Slotnæs Wangen</dc:creator>
  <cp:lastModifiedBy>Even Sannes Riiser</cp:lastModifiedBy>
  <dcterms:created xsi:type="dcterms:W3CDTF">2024-11-03T23:07:10Z</dcterms:created>
  <dcterms:modified xsi:type="dcterms:W3CDTF">2026-08-20T08:00:53Z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bdo</vt:lpwstr>
  </property>
  <property fmtid="{D5CDD505-2E9C-101B-9397-08002B2CF9AE}" pid="3" name="TemplafyTemplateId">
    <vt:lpwstr>637818216942473163</vt:lpwstr>
  </property>
  <property fmtid="{D5CDD505-2E9C-101B-9397-08002B2CF9AE}" pid="4" name="TemplafyUserProfileId">
    <vt:lpwstr>637502097520614398</vt:lpwstr>
  </property>
  <property fmtid="{D5CDD505-2E9C-101B-9397-08002B2CF9AE}" pid="5" name="TemplafyLanguageCode">
    <vt:lpwstr>nb-NO</vt:lpwstr>
  </property>
  <property fmtid="{D5CDD505-2E9C-101B-9397-08002B2CF9AE}" pid="6" name="TemplafyFromBlank">
    <vt:bool>true</vt:bool>
  </property>
  <property fmtid="{D5CDD505-2E9C-101B-9397-08002B2CF9AE}" pid="7" name="ContentTypeId">
    <vt:lpwstr>0x010100066452AED51C564E81244154F306F214</vt:lpwstr>
  </property>
  <property fmtid="{D5CDD505-2E9C-101B-9397-08002B2CF9AE}" pid="8" name="MediaServiceImageTags">
    <vt:lpwstr/>
  </property>
</Properties>
</file>