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 Ortega Calderón\Documents\TEC\I S 2023\Metrología científica\Examen 1\"/>
    </mc:Choice>
  </mc:AlternateContent>
  <xr:revisionPtr revIDLastSave="0" documentId="8_{1070E887-DD0F-4389-BA1D-837BF3290007}" xr6:coauthVersionLast="47" xr6:coauthVersionMax="47" xr10:uidLastSave="{00000000-0000-0000-0000-000000000000}"/>
  <bookViews>
    <workbookView xWindow="-120" yWindow="-120" windowWidth="29040" windowHeight="16440" xr2:uid="{90102E05-CA9D-4571-8853-AAB3A9E6B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5" i="1" l="1"/>
  <c r="U53" i="1"/>
  <c r="U51" i="1"/>
  <c r="U50" i="1"/>
  <c r="U44" i="1"/>
  <c r="V48" i="1"/>
  <c r="V47" i="1"/>
  <c r="T38" i="1" a="1"/>
  <c r="T38" i="1" s="1"/>
  <c r="T30" i="1" a="1"/>
  <c r="T30" i="1" s="1"/>
  <c r="T22" i="1" a="1"/>
  <c r="T22" i="1" s="1"/>
  <c r="T18" i="1" a="1"/>
  <c r="T18" i="1" s="1"/>
  <c r="X15" i="1"/>
  <c r="W14" i="1"/>
  <c r="V13" i="1"/>
  <c r="U12" i="1"/>
  <c r="T11" i="1"/>
  <c r="N43" i="1"/>
  <c r="N44" i="1"/>
  <c r="N45" i="1"/>
  <c r="N46" i="1"/>
  <c r="L56" i="1"/>
  <c r="N42" i="1"/>
  <c r="L42" i="1" a="1"/>
  <c r="L42" i="1" s="1"/>
  <c r="L53" i="1"/>
  <c r="T26" i="1" l="1" a="1"/>
  <c r="T26" i="1" s="1"/>
  <c r="T34" i="1" s="1" a="1"/>
  <c r="T34" i="1" s="1"/>
  <c r="L60" i="1"/>
  <c r="L66" i="1" s="1"/>
  <c r="L49" i="1"/>
  <c r="L62" i="1" s="1"/>
  <c r="L50" i="1"/>
  <c r="L51" i="1"/>
  <c r="L52" i="1"/>
  <c r="L59" i="1" l="1"/>
  <c r="L65" i="1" s="1"/>
  <c r="L58" i="1"/>
  <c r="L64" i="1" s="1"/>
  <c r="L57" i="1"/>
  <c r="L63" i="1" s="1"/>
  <c r="D42" i="1" l="1" a="1"/>
  <c r="D42" i="1" s="1"/>
  <c r="E11" i="1" a="1"/>
  <c r="C11" i="1" a="1"/>
  <c r="C11" i="1" s="1"/>
  <c r="B18" i="1" s="1" a="1"/>
  <c r="B18" i="1" s="1"/>
  <c r="E11" i="1" l="1"/>
  <c r="B22" i="1" a="1"/>
  <c r="B22" i="1" s="1"/>
  <c r="B26" i="1" s="1" a="1"/>
  <c r="B26" i="1" s="1"/>
  <c r="B30" i="1" s="1" a="1"/>
  <c r="B30" i="1" s="1"/>
  <c r="C38" i="1" s="1" a="1"/>
  <c r="C38" i="1" l="1"/>
  <c r="F46" i="1"/>
  <c r="F43" i="1"/>
  <c r="F45" i="1"/>
  <c r="F42" i="1"/>
  <c r="F44" i="1"/>
  <c r="D51" i="1" l="1"/>
  <c r="D58" i="1" s="1"/>
  <c r="D64" i="1" s="1"/>
  <c r="M13" i="1" s="1"/>
  <c r="D49" i="1"/>
  <c r="D56" i="1" s="1"/>
  <c r="D62" i="1" s="1"/>
  <c r="K11" i="1" s="1"/>
  <c r="K18" i="1" s="1" a="1"/>
  <c r="K18" i="1" s="1"/>
  <c r="K22" i="1" s="1" a="1"/>
  <c r="K22" i="1" s="1"/>
  <c r="K26" i="1" s="1" a="1"/>
  <c r="K26" i="1" s="1"/>
  <c r="K30" i="1" s="1" a="1"/>
  <c r="K30" i="1" s="1"/>
  <c r="K34" i="1" s="1" a="1"/>
  <c r="K34" i="1" s="1"/>
  <c r="K38" i="1" s="1" a="1"/>
  <c r="K38" i="1" s="1"/>
  <c r="D52" i="1"/>
  <c r="D59" i="1" s="1"/>
  <c r="D65" i="1" s="1"/>
  <c r="N14" i="1" s="1"/>
  <c r="D50" i="1"/>
  <c r="D57" i="1" s="1"/>
  <c r="D63" i="1" s="1"/>
  <c r="L12" i="1" s="1"/>
  <c r="D53" i="1"/>
  <c r="D60" i="1" s="1"/>
  <c r="D66" i="1" s="1"/>
  <c r="O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<sst xmlns="http://schemas.openxmlformats.org/spreadsheetml/2006/main" count="56" uniqueCount="37">
  <si>
    <t xml:space="preserve">Indicación </t>
  </si>
  <si>
    <t xml:space="preserve">Error </t>
  </si>
  <si>
    <t>Incertidumbre</t>
  </si>
  <si>
    <t>X</t>
  </si>
  <si>
    <t>Y</t>
  </si>
  <si>
    <t xml:space="preserve">X^T </t>
  </si>
  <si>
    <t>X^T *X</t>
  </si>
  <si>
    <t>(X^T*X)^-1</t>
  </si>
  <si>
    <t>(X^T*X)^-1 * X^T</t>
  </si>
  <si>
    <t>(X^T*X)^-1 * X^T * y</t>
  </si>
  <si>
    <t>Beta de inicio</t>
  </si>
  <si>
    <t>b</t>
  </si>
  <si>
    <t>m</t>
  </si>
  <si>
    <t>Y(calc)</t>
  </si>
  <si>
    <t>Residuos</t>
  </si>
  <si>
    <t>u^2</t>
  </si>
  <si>
    <t>1/u^2</t>
  </si>
  <si>
    <t>Primera iteración</t>
  </si>
  <si>
    <t>Matriz P</t>
  </si>
  <si>
    <t>(X^T*P)</t>
  </si>
  <si>
    <t>(X^T*P*X)</t>
  </si>
  <si>
    <t>(X^T*P*X)^-1</t>
  </si>
  <si>
    <t>(X^T*P*X)^-1*X^T</t>
  </si>
  <si>
    <t>(X^T*P*X)^-1*X^T*P</t>
  </si>
  <si>
    <t>(X^T*P*X)^-1*X^T*P*Y</t>
  </si>
  <si>
    <t>Segunda iteración</t>
  </si>
  <si>
    <t>x</t>
  </si>
  <si>
    <t>u(x)</t>
  </si>
  <si>
    <t>error</t>
  </si>
  <si>
    <t>dy/db</t>
  </si>
  <si>
    <t>dy/dm</t>
  </si>
  <si>
    <t>dy/dx</t>
  </si>
  <si>
    <t>u_b</t>
  </si>
  <si>
    <t>u_m</t>
  </si>
  <si>
    <t>u_x</t>
  </si>
  <si>
    <t>cov(m,b)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</si>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</sst>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11" fontId="0" fillId="0" borderId="0" xfId="0" applyNumberFormat="1"/>
    <xf numFmtId="0" fontId="0" fillId="0" borderId="0" xfId="0" applyFill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6B6F-3DD1-4D69-B162-031C2C5250A0}">
  <dimension ref="B2:X67"/>
  <sheetViews>
    <sheetView tabSelected="1" topLeftCell="B25" workbookViewId="0">
      <selection activeCell="U55" sqref="U55"/>
    </sheetView>
  </sheetViews>
  <sheetFormatPr baseColWidth="10" defaultRowHeight="15" x14ac:dyDescent="0.25"/>
  <cols>
    <col min="2" max="2" width="18.42578125" bestFit="1" customWidth="1"/>
    <col min="10" max="10" width="8.140625" bestFit="1" customWidth="1"/>
    <col min="11" max="11" width="21" bestFit="1" customWidth="1"/>
    <col min="20" max="20" width="12" bestFit="1" customWidth="1"/>
    <col min="21" max="21" width="12.7109375" bestFit="1" customWidth="1"/>
  </cols>
  <sheetData>
    <row r="2" spans="2:24" x14ac:dyDescent="0.25">
      <c r="B2" t="s">
        <v>0</v>
      </c>
      <c r="C2" t="s">
        <v>1</v>
      </c>
      <c r="D2" t="s">
        <v>2</v>
      </c>
    </row>
    <row r="3" spans="2:24" x14ac:dyDescent="0.25">
      <c r="B3">
        <v>5</v>
      </c>
      <c r="C3">
        <v>3.0000000000000001E-3</v>
      </c>
      <c r="D3">
        <v>1E-4</v>
      </c>
    </row>
    <row r="4" spans="2:24" x14ac:dyDescent="0.25">
      <c r="B4">
        <v>25</v>
      </c>
      <c r="C4">
        <v>3.0000000000000001E-3</v>
      </c>
      <c r="D4">
        <v>2.0000000000000001E-4</v>
      </c>
    </row>
    <row r="5" spans="2:24" x14ac:dyDescent="0.25">
      <c r="B5">
        <v>50</v>
      </c>
      <c r="C5">
        <v>5.0000000000000001E-3</v>
      </c>
      <c r="D5">
        <v>2.9999999999999997E-4</v>
      </c>
    </row>
    <row r="6" spans="2:24" x14ac:dyDescent="0.25">
      <c r="B6">
        <v>75</v>
      </c>
      <c r="C6">
        <v>7.0000000000000001E-3</v>
      </c>
      <c r="D6">
        <v>1E-4</v>
      </c>
    </row>
    <row r="7" spans="2:24" x14ac:dyDescent="0.25">
      <c r="B7">
        <v>100</v>
      </c>
      <c r="C7">
        <v>8.9999999999999993E-3</v>
      </c>
      <c r="D7">
        <v>2.9999999999999997E-4</v>
      </c>
    </row>
    <row r="9" spans="2:24" x14ac:dyDescent="0.25">
      <c r="B9" s="4" t="s">
        <v>10</v>
      </c>
      <c r="C9" s="3"/>
      <c r="D9" s="3"/>
      <c r="E9" s="3"/>
      <c r="F9" s="3"/>
      <c r="K9" s="4" t="s">
        <v>17</v>
      </c>
      <c r="L9" s="3"/>
      <c r="M9" s="3"/>
      <c r="N9" s="3"/>
      <c r="O9" s="3"/>
      <c r="T9" s="4" t="s">
        <v>25</v>
      </c>
      <c r="U9" s="3"/>
      <c r="V9" s="3"/>
      <c r="W9" s="3"/>
      <c r="X9" s="3"/>
    </row>
    <row r="10" spans="2:24" x14ac:dyDescent="0.25">
      <c r="B10" s="1" t="s">
        <v>3</v>
      </c>
      <c r="C10" s="1"/>
      <c r="E10" t="s">
        <v>4</v>
      </c>
      <c r="J10" t="s">
        <v>18</v>
      </c>
      <c r="S10" t="s">
        <v>18</v>
      </c>
    </row>
    <row r="11" spans="2:24" x14ac:dyDescent="0.25">
      <c r="B11">
        <v>1</v>
      </c>
      <c r="C11" cm="1">
        <f t="array" ref="C11:C15">B3:B7</f>
        <v>5</v>
      </c>
      <c r="E11" cm="1">
        <f t="array" ref="E11:E15">C3:C7</f>
        <v>3.0000000000000001E-3</v>
      </c>
      <c r="K11" s="6">
        <f>D62</f>
        <v>7683693.8708204133</v>
      </c>
      <c r="L11">
        <v>0</v>
      </c>
      <c r="M11">
        <v>0</v>
      </c>
      <c r="N11">
        <v>0</v>
      </c>
      <c r="O11">
        <v>0</v>
      </c>
      <c r="T11" s="6">
        <f>L62</f>
        <v>7940710.8563421713</v>
      </c>
      <c r="U11">
        <v>0</v>
      </c>
      <c r="V11">
        <v>0</v>
      </c>
      <c r="W11">
        <v>0</v>
      </c>
      <c r="X11">
        <v>0</v>
      </c>
    </row>
    <row r="12" spans="2:24" x14ac:dyDescent="0.25">
      <c r="B12">
        <v>1</v>
      </c>
      <c r="C12">
        <v>25</v>
      </c>
      <c r="E12">
        <v>3.0000000000000001E-3</v>
      </c>
      <c r="K12">
        <v>0</v>
      </c>
      <c r="L12" s="6">
        <f>D63</f>
        <v>6841781.0015215492</v>
      </c>
      <c r="M12">
        <v>0</v>
      </c>
      <c r="N12">
        <v>0</v>
      </c>
      <c r="O12">
        <v>0</v>
      </c>
      <c r="T12">
        <v>0</v>
      </c>
      <c r="U12" s="6">
        <f>L63</f>
        <v>6738509.0745389778</v>
      </c>
      <c r="V12">
        <v>0</v>
      </c>
      <c r="W12">
        <v>0</v>
      </c>
      <c r="X12">
        <v>0</v>
      </c>
    </row>
    <row r="13" spans="2:24" x14ac:dyDescent="0.25">
      <c r="B13">
        <v>1</v>
      </c>
      <c r="C13">
        <v>50</v>
      </c>
      <c r="E13">
        <v>5.0000000000000001E-3</v>
      </c>
      <c r="K13">
        <v>0</v>
      </c>
      <c r="L13">
        <v>0</v>
      </c>
      <c r="M13" s="6">
        <f>D64</f>
        <v>8497506.7388368733</v>
      </c>
      <c r="N13">
        <v>0</v>
      </c>
      <c r="O13">
        <v>0</v>
      </c>
      <c r="T13">
        <v>0</v>
      </c>
      <c r="U13">
        <v>0</v>
      </c>
      <c r="V13" s="6">
        <f>L64</f>
        <v>8496771.4504142459</v>
      </c>
      <c r="W13">
        <v>0</v>
      </c>
      <c r="X13">
        <v>0</v>
      </c>
    </row>
    <row r="14" spans="2:24" x14ac:dyDescent="0.25">
      <c r="B14">
        <v>1</v>
      </c>
      <c r="C14">
        <v>75</v>
      </c>
      <c r="E14">
        <v>7.0000000000000001E-3</v>
      </c>
      <c r="K14">
        <v>0</v>
      </c>
      <c r="L14">
        <v>0</v>
      </c>
      <c r="M14">
        <v>0</v>
      </c>
      <c r="N14" s="6">
        <f>D65</f>
        <v>99521715.606121019</v>
      </c>
      <c r="O14">
        <v>0</v>
      </c>
      <c r="T14">
        <v>0</v>
      </c>
      <c r="U14">
        <v>0</v>
      </c>
      <c r="V14">
        <v>0</v>
      </c>
      <c r="W14" s="6">
        <f>L65</f>
        <v>99872421.093503609</v>
      </c>
      <c r="X14">
        <v>0</v>
      </c>
    </row>
    <row r="15" spans="2:24" x14ac:dyDescent="0.25">
      <c r="B15">
        <v>1</v>
      </c>
      <c r="C15">
        <v>100</v>
      </c>
      <c r="E15">
        <v>8.9999999999999993E-3</v>
      </c>
      <c r="K15">
        <v>0</v>
      </c>
      <c r="L15">
        <v>0</v>
      </c>
      <c r="M15">
        <v>0</v>
      </c>
      <c r="N15">
        <v>0</v>
      </c>
      <c r="O15" s="6">
        <f>D66</f>
        <v>8829225.7186281141</v>
      </c>
      <c r="T15">
        <v>0</v>
      </c>
      <c r="U15">
        <v>0</v>
      </c>
      <c r="V15">
        <v>0</v>
      </c>
      <c r="W15">
        <v>0</v>
      </c>
      <c r="X15" s="6">
        <f>L66</f>
        <v>8668229.1131498273</v>
      </c>
    </row>
    <row r="17" spans="2:24" x14ac:dyDescent="0.25">
      <c r="B17" t="s">
        <v>5</v>
      </c>
      <c r="K17" s="2" t="s">
        <v>19</v>
      </c>
      <c r="T17" s="2" t="s">
        <v>19</v>
      </c>
    </row>
    <row r="18" spans="2:24" x14ac:dyDescent="0.25">
      <c r="B18" cm="1">
        <f t="array" ref="B18:F19">TRANSPOSE(B11:C15)</f>
        <v>1</v>
      </c>
      <c r="C18">
        <v>1</v>
      </c>
      <c r="D18">
        <v>1</v>
      </c>
      <c r="E18">
        <v>1</v>
      </c>
      <c r="F18">
        <v>1</v>
      </c>
      <c r="K18" cm="1">
        <f t="array" ref="K18:O19">MMULT(_xlfn.ANCHORARRAY(B18),K11:O15)</f>
        <v>7683693.8708204133</v>
      </c>
      <c r="L18">
        <v>6841781.0015215492</v>
      </c>
      <c r="M18">
        <v>8497506.7388368733</v>
      </c>
      <c r="N18">
        <v>99521715.606121019</v>
      </c>
      <c r="O18">
        <v>8829225.7186281141</v>
      </c>
      <c r="T18" cm="1">
        <f t="array" ref="T18:X19">MMULT(_xlfn.ANCHORARRAY(B18),T11:X15)</f>
        <v>7940710.8563421713</v>
      </c>
      <c r="U18">
        <v>6738509.0745389778</v>
      </c>
      <c r="V18">
        <v>8496771.4504142459</v>
      </c>
      <c r="W18">
        <v>99872421.093503609</v>
      </c>
      <c r="X18">
        <v>8668229.1131498273</v>
      </c>
    </row>
    <row r="19" spans="2:24" x14ac:dyDescent="0.25">
      <c r="B19">
        <v>5</v>
      </c>
      <c r="C19">
        <v>25</v>
      </c>
      <c r="D19">
        <v>50</v>
      </c>
      <c r="E19">
        <v>75</v>
      </c>
      <c r="F19">
        <v>100</v>
      </c>
      <c r="K19">
        <v>38418469.354102068</v>
      </c>
      <c r="L19">
        <v>171044525.03803873</v>
      </c>
      <c r="M19">
        <v>424875336.94184369</v>
      </c>
      <c r="N19">
        <v>7464128670.4590759</v>
      </c>
      <c r="O19">
        <v>882922571.86281145</v>
      </c>
      <c r="T19">
        <v>39703554.281710856</v>
      </c>
      <c r="U19">
        <v>168462726.86347446</v>
      </c>
      <c r="V19">
        <v>424838572.52071232</v>
      </c>
      <c r="W19">
        <v>7490431582.0127707</v>
      </c>
      <c r="X19">
        <v>866822911.31498277</v>
      </c>
    </row>
    <row r="21" spans="2:24" x14ac:dyDescent="0.25">
      <c r="B21" t="s">
        <v>6</v>
      </c>
      <c r="K21" s="2" t="s">
        <v>20</v>
      </c>
      <c r="T21" s="2" t="s">
        <v>20</v>
      </c>
    </row>
    <row r="22" spans="2:24" x14ac:dyDescent="0.25">
      <c r="B22" cm="1">
        <f t="array" ref="B22:C23">MMULT(_xlfn.ANCHORARRAY(B18),B11:C15)</f>
        <v>5</v>
      </c>
      <c r="C22">
        <v>255</v>
      </c>
      <c r="K22" cm="1">
        <f t="array" ref="K22:L23">MMULT(_xlfn.ANCHORARRAY(K18),B11:C15)</f>
        <v>131373922.93592796</v>
      </c>
      <c r="L22">
        <v>8981389573.6558723</v>
      </c>
      <c r="T22" cm="1">
        <f t="array" ref="T22:U23">MMULT(_xlfn.ANCHORARRAY(T18),B11:C15)</f>
        <v>131716641.58794883</v>
      </c>
      <c r="U22">
        <v>8990259346.9936504</v>
      </c>
    </row>
    <row r="23" spans="2:24" x14ac:dyDescent="0.25">
      <c r="B23">
        <v>255</v>
      </c>
      <c r="C23">
        <v>18775</v>
      </c>
      <c r="K23">
        <v>8981389573.6558723</v>
      </c>
      <c r="L23">
        <v>673813879790.52551</v>
      </c>
      <c r="T23">
        <v>8990259346.9936504</v>
      </c>
      <c r="U23">
        <v>674116674351.48706</v>
      </c>
    </row>
    <row r="25" spans="2:24" x14ac:dyDescent="0.25">
      <c r="B25" t="s">
        <v>7</v>
      </c>
      <c r="K25" s="2" t="s">
        <v>21</v>
      </c>
      <c r="T25" s="2" t="s">
        <v>21</v>
      </c>
    </row>
    <row r="26" spans="2:24" x14ac:dyDescent="0.25">
      <c r="B26" cm="1">
        <f t="array" ref="B26:C27">MINVERSE(_xlfn.ANCHORARRAY(B22))</f>
        <v>0.65077989601386488</v>
      </c>
      <c r="C26">
        <v>-8.838821490467939E-3</v>
      </c>
      <c r="K26" cm="1">
        <f t="array" ref="K26:L27">MINVERSE(_xlfn.ANCHORARRAY(K22))</f>
        <v>8.5768269054763605E-8</v>
      </c>
      <c r="L26">
        <v>-1.1432210890022641E-9</v>
      </c>
      <c r="T26" cm="1">
        <f t="array" ref="T26:U27">MINVERSE(_xlfn.ANCHORARRAY(T22))</f>
        <v>8.4607017896447215E-8</v>
      </c>
      <c r="U26">
        <v>-1.1283492344949677E-9</v>
      </c>
    </row>
    <row r="27" spans="2:24" x14ac:dyDescent="0.25">
      <c r="B27">
        <v>-8.838821490467939E-3</v>
      </c>
      <c r="C27">
        <v>1.733102253032929E-4</v>
      </c>
      <c r="K27">
        <v>-1.1432210890022643E-9</v>
      </c>
      <c r="L27">
        <v>1.6722294252310951E-11</v>
      </c>
      <c r="T27">
        <v>-1.1283492344949675E-9</v>
      </c>
      <c r="U27">
        <v>1.6531488800232389E-11</v>
      </c>
    </row>
    <row r="29" spans="2:24" x14ac:dyDescent="0.25">
      <c r="B29" t="s">
        <v>8</v>
      </c>
      <c r="K29" s="2" t="s">
        <v>22</v>
      </c>
      <c r="T29" s="2" t="s">
        <v>22</v>
      </c>
    </row>
    <row r="30" spans="2:24" x14ac:dyDescent="0.25">
      <c r="B30" cm="1">
        <f t="array" ref="B30:F31">MMULT(_xlfn.ANCHORARRAY(B26),_xlfn.ANCHORARRAY(B18))</f>
        <v>0.60658578856152523</v>
      </c>
      <c r="C30">
        <v>0.42980935875216641</v>
      </c>
      <c r="D30">
        <v>0.20883882149046795</v>
      </c>
      <c r="E30">
        <v>-1.2131715771230511E-2</v>
      </c>
      <c r="F30">
        <v>-0.23310225303292897</v>
      </c>
      <c r="K30" cm="1">
        <f t="array" ref="K30:O31">MMULT(_xlfn.ANCHORARRAY(K26),_xlfn.ANCHORARRAY(B18))</f>
        <v>8.0052163609752288E-8</v>
      </c>
      <c r="L30">
        <v>5.7187741829707003E-8</v>
      </c>
      <c r="M30">
        <v>2.8607214604650401E-8</v>
      </c>
      <c r="N30">
        <v>2.6687379593798847E-11</v>
      </c>
      <c r="O30">
        <v>-2.8553839845462803E-8</v>
      </c>
      <c r="T30" cm="1">
        <f t="array" ref="T30:X31">MMULT(_xlfn.ANCHORARRAY(T26),_xlfn.ANCHORARRAY(B18))</f>
        <v>7.8965271723972371E-8</v>
      </c>
      <c r="U30">
        <v>5.6398287034073021E-8</v>
      </c>
      <c r="V30">
        <v>2.8189556171698826E-8</v>
      </c>
      <c r="W30">
        <v>-1.9174690675367796E-11</v>
      </c>
      <c r="X30">
        <v>-2.8227905553049562E-8</v>
      </c>
    </row>
    <row r="31" spans="2:24" x14ac:dyDescent="0.25">
      <c r="B31">
        <v>-7.9722703639514749E-3</v>
      </c>
      <c r="C31">
        <v>-4.5060658578856168E-3</v>
      </c>
      <c r="D31">
        <v>-1.7331022530329455E-4</v>
      </c>
      <c r="E31">
        <v>4.1594454072790294E-3</v>
      </c>
      <c r="F31">
        <v>8.4922010398613499E-3</v>
      </c>
      <c r="K31">
        <v>-1.0596096177407096E-9</v>
      </c>
      <c r="L31">
        <v>-7.2516373269449047E-10</v>
      </c>
      <c r="M31">
        <v>-3.0710637638671667E-10</v>
      </c>
      <c r="N31">
        <v>1.1095097992105713E-10</v>
      </c>
      <c r="O31">
        <v>5.2900833622883092E-10</v>
      </c>
      <c r="T31">
        <v>-1.0456917904938056E-9</v>
      </c>
      <c r="U31">
        <v>-7.1506201448915775E-10</v>
      </c>
      <c r="V31">
        <v>-3.01774794483348E-10</v>
      </c>
      <c r="W31">
        <v>1.1151242552246166E-10</v>
      </c>
      <c r="X31">
        <v>5.2479964552827151E-10</v>
      </c>
    </row>
    <row r="33" spans="2:24" x14ac:dyDescent="0.25">
      <c r="K33" s="2" t="s">
        <v>23</v>
      </c>
      <c r="T33" s="2" t="s">
        <v>23</v>
      </c>
    </row>
    <row r="34" spans="2:24" x14ac:dyDescent="0.25">
      <c r="K34" cm="1">
        <f t="array" ref="K34:O35">MMULT(_xlfn.ANCHORARRAY(K30),K11:O15)</f>
        <v>0.6150963188741666</v>
      </c>
      <c r="L34">
        <v>0.39126600557040858</v>
      </c>
      <c r="M34">
        <v>0.2430899988823694</v>
      </c>
      <c r="N34">
        <v>2.6559738022066464E-3</v>
      </c>
      <c r="O34">
        <v>-0.2521082971291484</v>
      </c>
      <c r="T34" cm="1">
        <f t="array" ref="T34:X35">MMULT(_xlfn.ANCHORARRAY(T30),T11:X15)</f>
        <v>0.62704039045255688</v>
      </c>
      <c r="U34">
        <v>0.380040368967555</v>
      </c>
      <c r="V34">
        <v>0.2395202160795393</v>
      </c>
      <c r="W34">
        <v>-1.9150227814680096E-3</v>
      </c>
      <c r="X34">
        <v>-0.24468595271818788</v>
      </c>
    </row>
    <row r="35" spans="2:24" x14ac:dyDescent="0.25">
      <c r="K35">
        <v>-8.1417159252966508E-3</v>
      </c>
      <c r="L35">
        <v>-4.9614114493416158E-3</v>
      </c>
      <c r="M35">
        <v>-2.6096385028858979E-3</v>
      </c>
      <c r="N35">
        <v>1.1042031869923891E-2</v>
      </c>
      <c r="O35">
        <v>4.6707340076002626E-3</v>
      </c>
      <c r="T35">
        <v>-8.3035361531620458E-3</v>
      </c>
      <c r="U35">
        <v>-4.8184518734933112E-3</v>
      </c>
      <c r="V35">
        <v>-2.5641114582207378E-3</v>
      </c>
      <c r="W35">
        <v>1.1137015918937249E-2</v>
      </c>
      <c r="X35">
        <v>4.5490835659388728E-3</v>
      </c>
    </row>
    <row r="37" spans="2:24" x14ac:dyDescent="0.25">
      <c r="B37" s="7"/>
      <c r="C37" s="7" t="s">
        <v>9</v>
      </c>
      <c r="K37" s="2" t="s">
        <v>24</v>
      </c>
      <c r="T37" s="2" t="s">
        <v>24</v>
      </c>
    </row>
    <row r="38" spans="2:24" x14ac:dyDescent="0.25">
      <c r="B38" s="5" t="s">
        <v>11</v>
      </c>
      <c r="C38" s="5" cm="1">
        <f t="array" ref="C38:C39">MMULT(_xlfn.ANCHORARRAY(B30),_xlfn.ANCHORARRAY(E11))</f>
        <v>1.9705372616984408E-3</v>
      </c>
      <c r="J38" s="5" t="s">
        <v>11</v>
      </c>
      <c r="K38" s="5" cm="1">
        <f t="array" ref="K38:K39">MMULT(_xlfn.ANCHORARRAY(K34),_xlfn.ANCHORARRAY(E11))</f>
        <v>1.9841541101986836E-3</v>
      </c>
      <c r="S38" s="5" t="s">
        <v>11</v>
      </c>
      <c r="T38" s="5" cm="1">
        <f t="array" ref="T38:T39">MMULT(_xlfn.ANCHORARRAY(T34),_xlfn.ANCHORARRAY(E11))</f>
        <v>2.0032646247240657E-3</v>
      </c>
    </row>
    <row r="39" spans="2:24" x14ac:dyDescent="0.25">
      <c r="B39" s="5" t="s">
        <v>12</v>
      </c>
      <c r="C39" s="5">
        <v>6.7244367417677604E-5</v>
      </c>
      <c r="J39" s="5" t="s">
        <v>12</v>
      </c>
      <c r="K39" s="5">
        <v>6.6973254519525312E-5</v>
      </c>
      <c r="S39" s="5" t="s">
        <v>12</v>
      </c>
      <c r="T39" s="5">
        <v>6.6714342154940826E-5</v>
      </c>
    </row>
    <row r="41" spans="2:24" x14ac:dyDescent="0.25">
      <c r="D41" t="s">
        <v>3</v>
      </c>
      <c r="F41" t="s">
        <v>13</v>
      </c>
      <c r="L41" t="s">
        <v>3</v>
      </c>
      <c r="N41" t="s">
        <v>13</v>
      </c>
      <c r="T41" t="s">
        <v>26</v>
      </c>
      <c r="U41">
        <v>66.33</v>
      </c>
    </row>
    <row r="42" spans="2:24" x14ac:dyDescent="0.25">
      <c r="D42" cm="1">
        <f t="array" ref="D42:D46">B3:B7</f>
        <v>5</v>
      </c>
      <c r="F42">
        <f>$C$39*D42+$C$38</f>
        <v>2.3067590987868288E-3</v>
      </c>
      <c r="L42" cm="1">
        <f t="array" ref="L42:L46">_xlfn.ANCHORARRAY(D42)</f>
        <v>5</v>
      </c>
      <c r="N42">
        <f>$K$39*L42+$K$38</f>
        <v>2.31902038279631E-3</v>
      </c>
      <c r="T42" t="s">
        <v>27</v>
      </c>
      <c r="U42">
        <v>1E-3</v>
      </c>
    </row>
    <row r="43" spans="2:24" x14ac:dyDescent="0.25">
      <c r="D43">
        <v>25</v>
      </c>
      <c r="F43">
        <f>$C$39*D43+$C$38</f>
        <v>3.6516464471403809E-3</v>
      </c>
      <c r="L43">
        <v>25</v>
      </c>
      <c r="N43">
        <f t="shared" ref="N43:N46" si="0">$K$39*L43+$K$38</f>
        <v>3.6584854731868165E-3</v>
      </c>
    </row>
    <row r="44" spans="2:24" x14ac:dyDescent="0.25">
      <c r="D44">
        <v>50</v>
      </c>
      <c r="F44">
        <f>$C$39*D44+$C$38</f>
        <v>5.3327556325823214E-3</v>
      </c>
      <c r="L44">
        <v>50</v>
      </c>
      <c r="N44">
        <f t="shared" si="0"/>
        <v>5.3328168361749494E-3</v>
      </c>
      <c r="T44" t="s">
        <v>28</v>
      </c>
      <c r="U44">
        <f>T39*U41+T38</f>
        <v>6.4284269398612905E-3</v>
      </c>
    </row>
    <row r="45" spans="2:24" x14ac:dyDescent="0.25">
      <c r="D45">
        <v>75</v>
      </c>
      <c r="F45">
        <f>$C$39*D45+$C$38</f>
        <v>7.013864818024261E-3</v>
      </c>
      <c r="L45">
        <v>75</v>
      </c>
      <c r="N45">
        <f t="shared" si="0"/>
        <v>7.0071481991630822E-3</v>
      </c>
    </row>
    <row r="46" spans="2:24" x14ac:dyDescent="0.25">
      <c r="D46">
        <v>100</v>
      </c>
      <c r="F46">
        <f>$C$39*D46+$C$38</f>
        <v>8.6949740034662007E-3</v>
      </c>
      <c r="L46">
        <v>100</v>
      </c>
      <c r="N46">
        <f t="shared" si="0"/>
        <v>8.6814795621512151E-3</v>
      </c>
      <c r="T46" t="s">
        <v>29</v>
      </c>
      <c r="U46">
        <v>1</v>
      </c>
      <c r="V46">
        <v>1</v>
      </c>
    </row>
    <row r="47" spans="2:24" x14ac:dyDescent="0.25">
      <c r="T47" t="s">
        <v>30</v>
      </c>
      <c r="U47" t="s">
        <v>26</v>
      </c>
      <c r="V47">
        <f>U41</f>
        <v>66.33</v>
      </c>
    </row>
    <row r="48" spans="2:24" x14ac:dyDescent="0.25">
      <c r="C48" t="s">
        <v>14</v>
      </c>
      <c r="K48" t="s">
        <v>14</v>
      </c>
      <c r="T48" t="s">
        <v>31</v>
      </c>
      <c r="U48" t="s">
        <v>12</v>
      </c>
      <c r="V48">
        <f>R42</f>
        <v>0</v>
      </c>
    </row>
    <row r="49" spans="3:21" x14ac:dyDescent="0.25">
      <c r="D49" s="6">
        <f>($E$11-F42)^2/(5-1)</f>
        <v>1.2014573677871248E-7</v>
      </c>
      <c r="L49" s="6">
        <f>($E$11-N42)^2/(5-1)</f>
        <v>1.1593330976172105E-7</v>
      </c>
    </row>
    <row r="50" spans="3:21" x14ac:dyDescent="0.25">
      <c r="D50" s="6">
        <f>($E$12-F43)^2/(5-1)</f>
        <v>1.0616077301767028E-7</v>
      </c>
      <c r="L50" s="6">
        <f>($E$12-N43)^2/(5-1)</f>
        <v>1.0840077959951639E-7</v>
      </c>
      <c r="T50" t="s">
        <v>32</v>
      </c>
      <c r="U50">
        <f>T26</f>
        <v>8.4607017896447215E-8</v>
      </c>
    </row>
    <row r="51" spans="3:21" x14ac:dyDescent="0.25">
      <c r="D51" s="6">
        <f>($E$13-F44)^2/(5-1)</f>
        <v>2.7681577753815198E-8</v>
      </c>
      <c r="L51" s="6">
        <f>($E$13-N44)^2/(5-1)</f>
        <v>2.7691761610375754E-8</v>
      </c>
      <c r="T51" t="s">
        <v>33</v>
      </c>
      <c r="U51">
        <f>U27</f>
        <v>1.6531488800232389E-11</v>
      </c>
    </row>
    <row r="52" spans="3:21" x14ac:dyDescent="0.25">
      <c r="D52" s="6">
        <f>($E$14-F45)^2/(5-1)</f>
        <v>4.8058294711467432E-11</v>
      </c>
      <c r="L52" s="6">
        <f>($E$14-N45)^2/(5-1)</f>
        <v>1.277418781877185E-11</v>
      </c>
      <c r="T52" t="s">
        <v>34</v>
      </c>
      <c r="U52">
        <v>1E-3</v>
      </c>
    </row>
    <row r="53" spans="3:21" x14ac:dyDescent="0.25">
      <c r="D53" s="6">
        <f>($E$15-F46)^2/(5-1)</f>
        <v>2.3260214640359234E-8</v>
      </c>
      <c r="L53" s="6">
        <f>($E$15-N46)^2/(5-1)</f>
        <v>2.5363817331845303E-8</v>
      </c>
      <c r="T53" t="s">
        <v>35</v>
      </c>
      <c r="U53">
        <f>T27</f>
        <v>-1.1283492344949675E-9</v>
      </c>
    </row>
    <row r="55" spans="3:21" x14ac:dyDescent="0.25">
      <c r="C55" t="s">
        <v>15</v>
      </c>
      <c r="K55" t="s">
        <v>15</v>
      </c>
      <c r="T55" t="s">
        <v>36</v>
      </c>
      <c r="U55" s="8">
        <f>SQRT(V46^2*U50+V47^2*U51+V48^2*U52^2+2*V46*V47*U53)</f>
        <v>8.7483058893854355E-5</v>
      </c>
    </row>
    <row r="56" spans="3:21" x14ac:dyDescent="0.25">
      <c r="D56" s="6">
        <f>D3^2+D49</f>
        <v>1.3014573677871249E-7</v>
      </c>
      <c r="L56" s="6">
        <f>D3^2+L49</f>
        <v>1.2593330976172106E-7</v>
      </c>
      <c r="U56" s="6"/>
    </row>
    <row r="57" spans="3:21" x14ac:dyDescent="0.25">
      <c r="D57" s="6">
        <f>D4^2+D50</f>
        <v>1.4616077301767028E-7</v>
      </c>
      <c r="L57" s="6">
        <f>D4^2+L50</f>
        <v>1.4840077959951639E-7</v>
      </c>
      <c r="U57" s="6"/>
    </row>
    <row r="58" spans="3:21" x14ac:dyDescent="0.25">
      <c r="D58" s="6">
        <f>D5^2+D51</f>
        <v>1.1768157775381518E-7</v>
      </c>
      <c r="L58" s="6">
        <f>D5^2+L51</f>
        <v>1.1769176161037574E-7</v>
      </c>
      <c r="U58" s="6"/>
    </row>
    <row r="59" spans="3:21" x14ac:dyDescent="0.25">
      <c r="D59" s="6">
        <f>D6^2+D52</f>
        <v>1.0048058294711468E-8</v>
      </c>
      <c r="L59" s="6">
        <f>D6^2+L52</f>
        <v>1.0012774187818772E-8</v>
      </c>
      <c r="U59" s="6"/>
    </row>
    <row r="60" spans="3:21" x14ac:dyDescent="0.25">
      <c r="D60" s="6">
        <f>D7^2+D53</f>
        <v>1.1326021464035922E-7</v>
      </c>
      <c r="L60" s="6">
        <f>D7^2+L53</f>
        <v>1.1536381733184529E-7</v>
      </c>
      <c r="U60" s="6"/>
    </row>
    <row r="61" spans="3:21" x14ac:dyDescent="0.25">
      <c r="C61" t="s">
        <v>16</v>
      </c>
      <c r="D61" s="6"/>
      <c r="K61" t="s">
        <v>16</v>
      </c>
      <c r="L61" s="6"/>
      <c r="U61" s="6"/>
    </row>
    <row r="62" spans="3:21" x14ac:dyDescent="0.25">
      <c r="D62" s="6">
        <f>1/D56</f>
        <v>7683693.8708204133</v>
      </c>
      <c r="L62" s="6">
        <f>1/L56</f>
        <v>7940710.8563421713</v>
      </c>
      <c r="U62" s="6"/>
    </row>
    <row r="63" spans="3:21" x14ac:dyDescent="0.25">
      <c r="D63" s="6">
        <f t="shared" ref="D63:D66" si="1">1/D57</f>
        <v>6841781.0015215492</v>
      </c>
      <c r="L63" s="6">
        <f t="shared" ref="L63:L66" si="2">1/L57</f>
        <v>6738509.0745389778</v>
      </c>
      <c r="U63" s="6"/>
    </row>
    <row r="64" spans="3:21" x14ac:dyDescent="0.25">
      <c r="D64" s="6">
        <f t="shared" si="1"/>
        <v>8497506.7388368733</v>
      </c>
      <c r="L64" s="6">
        <f t="shared" si="2"/>
        <v>8496771.4504142459</v>
      </c>
      <c r="U64" s="6"/>
    </row>
    <row r="65" spans="4:21" x14ac:dyDescent="0.25">
      <c r="D65" s="6">
        <f t="shared" si="1"/>
        <v>99521715.606121019</v>
      </c>
      <c r="L65" s="6">
        <f t="shared" si="2"/>
        <v>99872421.093503609</v>
      </c>
      <c r="U65" s="6"/>
    </row>
    <row r="66" spans="4:21" x14ac:dyDescent="0.25">
      <c r="D66" s="6">
        <f t="shared" si="1"/>
        <v>8829225.7186281141</v>
      </c>
      <c r="L66" s="6">
        <f t="shared" si="2"/>
        <v>8668229.1131498273</v>
      </c>
      <c r="U66" s="6"/>
    </row>
    <row r="67" spans="4:21" x14ac:dyDescent="0.25">
      <c r="L67" s="6"/>
    </row>
  </sheetData>
  <mergeCells count="4">
    <mergeCell ref="B10:C10"/>
    <mergeCell ref="B9:F9"/>
    <mergeCell ref="K9:O9"/>
    <mergeCell ref="T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Ortega Calderón</dc:creator>
  <cp:lastModifiedBy>Ever Ortega Calderón</cp:lastModifiedBy>
  <dcterms:created xsi:type="dcterms:W3CDTF">2023-04-25T20:51:12Z</dcterms:created>
  <dcterms:modified xsi:type="dcterms:W3CDTF">2023-04-25T22:39:37Z</dcterms:modified>
</cp:coreProperties>
</file>