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spaka02\userdata7b$\AL15925\Documents\"/>
    </mc:Choice>
  </mc:AlternateContent>
  <bookViews>
    <workbookView xWindow="8232" yWindow="0" windowWidth="21864" windowHeight="94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3" i="1" l="1"/>
  <c r="AB28" i="1" l="1"/>
  <c r="AB29" i="1"/>
  <c r="AB30" i="1"/>
  <c r="AB31" i="1"/>
  <c r="AB32" i="1"/>
  <c r="AB34" i="1"/>
  <c r="I11" i="1" l="1"/>
  <c r="I23" i="1" s="1"/>
  <c r="I4" i="1"/>
  <c r="I5" i="1"/>
  <c r="I6" i="1"/>
  <c r="I7" i="1"/>
  <c r="I8" i="1"/>
  <c r="I9" i="1"/>
  <c r="I10" i="1"/>
  <c r="I3" i="1"/>
  <c r="L4" i="1" l="1"/>
  <c r="I16" i="1"/>
  <c r="J7" i="1"/>
  <c r="J19" i="1" s="1"/>
  <c r="I19" i="1"/>
  <c r="L10" i="1"/>
  <c r="L22" i="1" s="1"/>
  <c r="I22" i="1"/>
  <c r="L6" i="1"/>
  <c r="L18" i="1" s="1"/>
  <c r="I18" i="1"/>
  <c r="L8" i="1"/>
  <c r="L20" i="1" s="1"/>
  <c r="I20" i="1"/>
  <c r="K3" i="1"/>
  <c r="K15" i="1" s="1"/>
  <c r="I15" i="1"/>
  <c r="J9" i="1"/>
  <c r="J21" i="1" s="1"/>
  <c r="I21" i="1"/>
  <c r="J5" i="1"/>
  <c r="J17" i="1" s="1"/>
  <c r="I17" i="1"/>
  <c r="T11" i="1"/>
  <c r="T23" i="1" s="1"/>
  <c r="P11" i="1"/>
  <c r="P23" i="1" s="1"/>
  <c r="L11" i="1"/>
  <c r="L23" i="1" s="1"/>
  <c r="W11" i="1"/>
  <c r="W23" i="1" s="1"/>
  <c r="S11" i="1"/>
  <c r="S23" i="1" s="1"/>
  <c r="O11" i="1"/>
  <c r="O23" i="1" s="1"/>
  <c r="K11" i="1"/>
  <c r="K23" i="1" s="1"/>
  <c r="V11" i="1"/>
  <c r="V23" i="1" s="1"/>
  <c r="R11" i="1"/>
  <c r="R23" i="1" s="1"/>
  <c r="N11" i="1"/>
  <c r="N23" i="1" s="1"/>
  <c r="J11" i="1"/>
  <c r="J23" i="1" s="1"/>
  <c r="U11" i="1"/>
  <c r="U23" i="1" s="1"/>
  <c r="Q11" i="1"/>
  <c r="Q23" i="1" s="1"/>
  <c r="M11" i="1"/>
  <c r="M23" i="1" s="1"/>
  <c r="Q7" i="1"/>
  <c r="Q19" i="1" s="1"/>
  <c r="U5" i="1"/>
  <c r="U17" i="1" s="1"/>
  <c r="U9" i="1"/>
  <c r="U21" i="1" s="1"/>
  <c r="M5" i="1"/>
  <c r="M17" i="1" s="1"/>
  <c r="M9" i="1"/>
  <c r="M21" i="1" s="1"/>
  <c r="S8" i="1"/>
  <c r="S20" i="1" s="1"/>
  <c r="S4" i="1"/>
  <c r="S16" i="1" s="1"/>
  <c r="R3" i="1"/>
  <c r="R15" i="1" s="1"/>
  <c r="K8" i="1"/>
  <c r="K20" i="1" s="1"/>
  <c r="N3" i="1"/>
  <c r="N15" i="1" s="1"/>
  <c r="W8" i="1"/>
  <c r="W20" i="1" s="1"/>
  <c r="U7" i="1"/>
  <c r="U19" i="1" s="1"/>
  <c r="Q5" i="1"/>
  <c r="Q17" i="1" s="1"/>
  <c r="O4" i="1"/>
  <c r="O16" i="1" s="1"/>
  <c r="K4" i="1"/>
  <c r="K16" i="1" s="1"/>
  <c r="V3" i="1"/>
  <c r="V15" i="1" s="1"/>
  <c r="Q9" i="1"/>
  <c r="Q21" i="1" s="1"/>
  <c r="O8" i="1"/>
  <c r="O20" i="1" s="1"/>
  <c r="M7" i="1"/>
  <c r="M19" i="1" s="1"/>
  <c r="W4" i="1"/>
  <c r="W16" i="1" s="1"/>
  <c r="S6" i="1"/>
  <c r="S18" i="1" s="1"/>
  <c r="U3" i="1"/>
  <c r="U15" i="1" s="1"/>
  <c r="Q3" i="1"/>
  <c r="Q15" i="1" s="1"/>
  <c r="M3" i="1"/>
  <c r="M15" i="1" s="1"/>
  <c r="V10" i="1"/>
  <c r="V22" i="1" s="1"/>
  <c r="R10" i="1"/>
  <c r="R22" i="1" s="1"/>
  <c r="N10" i="1"/>
  <c r="N22" i="1" s="1"/>
  <c r="J10" i="1"/>
  <c r="J22" i="1" s="1"/>
  <c r="T9" i="1"/>
  <c r="T21" i="1" s="1"/>
  <c r="P9" i="1"/>
  <c r="P21" i="1" s="1"/>
  <c r="L9" i="1"/>
  <c r="L21" i="1" s="1"/>
  <c r="V8" i="1"/>
  <c r="V20" i="1" s="1"/>
  <c r="R8" i="1"/>
  <c r="R20" i="1" s="1"/>
  <c r="N8" i="1"/>
  <c r="N20" i="1" s="1"/>
  <c r="J8" i="1"/>
  <c r="J20" i="1" s="1"/>
  <c r="T7" i="1"/>
  <c r="T19" i="1" s="1"/>
  <c r="P7" i="1"/>
  <c r="P19" i="1" s="1"/>
  <c r="L7" i="1"/>
  <c r="L19" i="1" s="1"/>
  <c r="V6" i="1"/>
  <c r="V18" i="1" s="1"/>
  <c r="R6" i="1"/>
  <c r="R18" i="1" s="1"/>
  <c r="N6" i="1"/>
  <c r="N18" i="1" s="1"/>
  <c r="J6" i="1"/>
  <c r="J18" i="1" s="1"/>
  <c r="T5" i="1"/>
  <c r="T17" i="1" s="1"/>
  <c r="P5" i="1"/>
  <c r="P17" i="1" s="1"/>
  <c r="L5" i="1"/>
  <c r="L17" i="1" s="1"/>
  <c r="V4" i="1"/>
  <c r="V16" i="1" s="1"/>
  <c r="R4" i="1"/>
  <c r="R16" i="1" s="1"/>
  <c r="N4" i="1"/>
  <c r="N16" i="1" s="1"/>
  <c r="J4" i="1"/>
  <c r="J16" i="1" s="1"/>
  <c r="S10" i="1"/>
  <c r="S22" i="1" s="1"/>
  <c r="O10" i="1"/>
  <c r="O22" i="1" s="1"/>
  <c r="K10" i="1"/>
  <c r="K22" i="1" s="1"/>
  <c r="W6" i="1"/>
  <c r="W18" i="1" s="1"/>
  <c r="O6" i="1"/>
  <c r="O18" i="1" s="1"/>
  <c r="K6" i="1"/>
  <c r="K18" i="1" s="1"/>
  <c r="J3" i="1"/>
  <c r="J15" i="1" s="1"/>
  <c r="T3" i="1"/>
  <c r="T15" i="1" s="1"/>
  <c r="P3" i="1"/>
  <c r="P15" i="1" s="1"/>
  <c r="L3" i="1"/>
  <c r="L15" i="1" s="1"/>
  <c r="U10" i="1"/>
  <c r="U22" i="1" s="1"/>
  <c r="Q10" i="1"/>
  <c r="Q22" i="1" s="1"/>
  <c r="M10" i="1"/>
  <c r="M22" i="1" s="1"/>
  <c r="W9" i="1"/>
  <c r="W21" i="1" s="1"/>
  <c r="S9" i="1"/>
  <c r="S21" i="1" s="1"/>
  <c r="O9" i="1"/>
  <c r="O21" i="1" s="1"/>
  <c r="K9" i="1"/>
  <c r="K21" i="1" s="1"/>
  <c r="AB21" i="1" s="1"/>
  <c r="U8" i="1"/>
  <c r="U20" i="1" s="1"/>
  <c r="Q8" i="1"/>
  <c r="Q20" i="1" s="1"/>
  <c r="M8" i="1"/>
  <c r="M20" i="1" s="1"/>
  <c r="W7" i="1"/>
  <c r="W19" i="1" s="1"/>
  <c r="S7" i="1"/>
  <c r="S19" i="1" s="1"/>
  <c r="O7" i="1"/>
  <c r="O19" i="1" s="1"/>
  <c r="K7" i="1"/>
  <c r="K19" i="1" s="1"/>
  <c r="U6" i="1"/>
  <c r="U18" i="1" s="1"/>
  <c r="Q6" i="1"/>
  <c r="Q18" i="1" s="1"/>
  <c r="M6" i="1"/>
  <c r="M18" i="1" s="1"/>
  <c r="W5" i="1"/>
  <c r="W17" i="1" s="1"/>
  <c r="S5" i="1"/>
  <c r="S17" i="1" s="1"/>
  <c r="O5" i="1"/>
  <c r="O17" i="1" s="1"/>
  <c r="K5" i="1"/>
  <c r="K17" i="1" s="1"/>
  <c r="U4" i="1"/>
  <c r="U16" i="1" s="1"/>
  <c r="Q4" i="1"/>
  <c r="Q16" i="1" s="1"/>
  <c r="M4" i="1"/>
  <c r="M16" i="1" s="1"/>
  <c r="W10" i="1"/>
  <c r="W22" i="1" s="1"/>
  <c r="W3" i="1"/>
  <c r="W15" i="1" s="1"/>
  <c r="S3" i="1"/>
  <c r="S15" i="1" s="1"/>
  <c r="O3" i="1"/>
  <c r="O15" i="1" s="1"/>
  <c r="T10" i="1"/>
  <c r="T22" i="1" s="1"/>
  <c r="P10" i="1"/>
  <c r="P22" i="1" s="1"/>
  <c r="V9" i="1"/>
  <c r="V21" i="1" s="1"/>
  <c r="R9" i="1"/>
  <c r="R21" i="1" s="1"/>
  <c r="N9" i="1"/>
  <c r="N21" i="1" s="1"/>
  <c r="T8" i="1"/>
  <c r="T20" i="1" s="1"/>
  <c r="P8" i="1"/>
  <c r="P20" i="1" s="1"/>
  <c r="V7" i="1"/>
  <c r="V19" i="1" s="1"/>
  <c r="R7" i="1"/>
  <c r="R19" i="1" s="1"/>
  <c r="N7" i="1"/>
  <c r="N19" i="1" s="1"/>
  <c r="T6" i="1"/>
  <c r="T18" i="1" s="1"/>
  <c r="P6" i="1"/>
  <c r="P18" i="1" s="1"/>
  <c r="V5" i="1"/>
  <c r="V17" i="1" s="1"/>
  <c r="R5" i="1"/>
  <c r="R17" i="1" s="1"/>
  <c r="N5" i="1"/>
  <c r="N17" i="1" s="1"/>
  <c r="T4" i="1"/>
  <c r="T16" i="1" s="1"/>
  <c r="P4" i="1"/>
  <c r="P16" i="1" s="1"/>
  <c r="AA18" i="1" l="1"/>
  <c r="X30" i="1" s="1"/>
  <c r="X19" i="1"/>
  <c r="Z19" i="1" s="1"/>
  <c r="AA19" i="1"/>
  <c r="AC19" i="1" s="1"/>
  <c r="AE19" i="1" s="1"/>
  <c r="Z31" i="1" s="1"/>
  <c r="X15" i="1"/>
  <c r="Z15" i="1" s="1"/>
  <c r="AA22" i="1"/>
  <c r="AB15" i="1"/>
  <c r="AB18" i="1"/>
  <c r="AC18" i="1" s="1"/>
  <c r="AE18" i="1" s="1"/>
  <c r="Z30" i="1" s="1"/>
  <c r="X20" i="1"/>
  <c r="Z20" i="1" s="1"/>
  <c r="AA21" i="1"/>
  <c r="X22" i="1"/>
  <c r="Z22" i="1" s="1"/>
  <c r="AB19" i="1"/>
  <c r="X34" i="1"/>
  <c r="AC21" i="1"/>
  <c r="AE21" i="1" s="1"/>
  <c r="Z33" i="1" s="1"/>
  <c r="X33" i="1"/>
  <c r="X21" i="1"/>
  <c r="Z21" i="1" s="1"/>
  <c r="AB22" i="1"/>
  <c r="AC22" i="1" s="1"/>
  <c r="AE22" i="1" s="1"/>
  <c r="Z34" i="1" s="1"/>
  <c r="AA20" i="1"/>
  <c r="X32" i="1" s="1"/>
  <c r="AA23" i="1"/>
  <c r="X35" i="1" s="1"/>
  <c r="X18" i="1"/>
  <c r="Z18" i="1" s="1"/>
  <c r="AA17" i="1"/>
  <c r="X17" i="1"/>
  <c r="Z17" i="1" s="1"/>
  <c r="AA15" i="1"/>
  <c r="X27" i="1" s="1"/>
  <c r="AB20" i="1"/>
  <c r="AC20" i="1" s="1"/>
  <c r="AE20" i="1" s="1"/>
  <c r="Z32" i="1" s="1"/>
  <c r="X23" i="1"/>
  <c r="Z23" i="1" s="1"/>
  <c r="AB17" i="1"/>
  <c r="AB4" i="1"/>
  <c r="L16" i="1"/>
  <c r="AB16" i="1" s="1"/>
  <c r="X9" i="1"/>
  <c r="Z9" i="1" s="1"/>
  <c r="X7" i="1"/>
  <c r="Z7" i="1" s="1"/>
  <c r="AB11" i="1"/>
  <c r="AE11" i="1"/>
  <c r="X11" i="1"/>
  <c r="Z11" i="1" s="1"/>
  <c r="AA11" i="1"/>
  <c r="AD11" i="1"/>
  <c r="X5" i="1"/>
  <c r="Z5" i="1" s="1"/>
  <c r="X4" i="1"/>
  <c r="Z4" i="1" s="1"/>
  <c r="X3" i="1"/>
  <c r="Z3" i="1" s="1"/>
  <c r="X10" i="1"/>
  <c r="Z10" i="1" s="1"/>
  <c r="X8" i="1"/>
  <c r="Z8" i="1" s="1"/>
  <c r="X6" i="1"/>
  <c r="Z6" i="1" s="1"/>
  <c r="AA5" i="1"/>
  <c r="AD5" i="1"/>
  <c r="AD7" i="1"/>
  <c r="AB3" i="1"/>
  <c r="AB9" i="1"/>
  <c r="AE9" i="1"/>
  <c r="AA10" i="1"/>
  <c r="AD8" i="1"/>
  <c r="AB8" i="1"/>
  <c r="AE8" i="1"/>
  <c r="AE3" i="1"/>
  <c r="AE10" i="1"/>
  <c r="AD10" i="1"/>
  <c r="AB10" i="1"/>
  <c r="AA3" i="1"/>
  <c r="AA7" i="1"/>
  <c r="AB7" i="1"/>
  <c r="AE7" i="1"/>
  <c r="AA8" i="1"/>
  <c r="AE4" i="1"/>
  <c r="AD6" i="1"/>
  <c r="AD9" i="1"/>
  <c r="AF9" i="1" s="1"/>
  <c r="AE6" i="1"/>
  <c r="AB6" i="1"/>
  <c r="AE5" i="1"/>
  <c r="AB5" i="1"/>
  <c r="AA6" i="1"/>
  <c r="AD3" i="1"/>
  <c r="AD4" i="1"/>
  <c r="AA4" i="1"/>
  <c r="AA9" i="1"/>
  <c r="AA16" i="1" l="1"/>
  <c r="X28" i="1" s="1"/>
  <c r="X31" i="1"/>
  <c r="AC16" i="1"/>
  <c r="AE16" i="1" s="1"/>
  <c r="Z28" i="1" s="1"/>
  <c r="X16" i="1"/>
  <c r="Z16" i="1" s="1"/>
  <c r="AC23" i="1"/>
  <c r="AC15" i="1"/>
  <c r="AE15" i="1" s="1"/>
  <c r="Z27" i="1" s="1"/>
  <c r="AC17" i="1"/>
  <c r="AE17" i="1" s="1"/>
  <c r="Z29" i="1" s="1"/>
  <c r="X29" i="1"/>
  <c r="AC5" i="1"/>
  <c r="AF5" i="1"/>
  <c r="AC4" i="1"/>
  <c r="AF11" i="1"/>
  <c r="AC11" i="1"/>
  <c r="AC3" i="1"/>
  <c r="AF7" i="1"/>
  <c r="AF4" i="1"/>
  <c r="AF10" i="1"/>
  <c r="AF6" i="1"/>
  <c r="AF3" i="1"/>
  <c r="AF8" i="1"/>
  <c r="AC9" i="1"/>
  <c r="AC6" i="1"/>
  <c r="AC8" i="1"/>
  <c r="AC10" i="1"/>
  <c r="AC7" i="1"/>
  <c r="AE23" i="1" l="1"/>
  <c r="Z35" i="1" s="1"/>
  <c r="AB35" i="1"/>
</calcChain>
</file>

<file path=xl/sharedStrings.xml><?xml version="1.0" encoding="utf-8"?>
<sst xmlns="http://schemas.openxmlformats.org/spreadsheetml/2006/main" count="124" uniqueCount="59">
  <si>
    <t>A</t>
  </si>
  <si>
    <t>B</t>
  </si>
  <si>
    <t>C</t>
  </si>
  <si>
    <t>antwoord</t>
  </si>
  <si>
    <t>correct</t>
  </si>
  <si>
    <t>boommarter</t>
  </si>
  <si>
    <t>-</t>
  </si>
  <si>
    <t>bruinvis</t>
  </si>
  <si>
    <t>damhert</t>
  </si>
  <si>
    <t>veldspitsmuis</t>
  </si>
  <si>
    <t>waterspitsmuis</t>
  </si>
  <si>
    <t>arend</t>
  </si>
  <si>
    <t>tuimelaar</t>
  </si>
  <si>
    <t>otter</t>
  </si>
  <si>
    <t>Observaties A:</t>
  </si>
  <si>
    <t>- AREND en OTTER zijn even lang, hebben een verschillende waarde, maar zijn allebei goed</t>
  </si>
  <si>
    <t>- 37 voor AREND en 73 voor OTTER zijn omgekeerde getalen</t>
  </si>
  <si>
    <t>Woord</t>
  </si>
  <si>
    <t>Letterwaarden</t>
  </si>
  <si>
    <t>Som</t>
  </si>
  <si>
    <t>Product</t>
  </si>
  <si>
    <t>Observaties B:</t>
  </si>
  <si>
    <t>- Het zijn allemaal even getallen</t>
  </si>
  <si>
    <t>Observaties C:</t>
  </si>
  <si>
    <t>hazelmuis</t>
  </si>
  <si>
    <t>?</t>
  </si>
  <si>
    <t>Lengte</t>
  </si>
  <si>
    <t>Tot</t>
  </si>
  <si>
    <t>V</t>
  </si>
  <si>
    <t>- De checksums liggen in de buurt van de lengte van de woorden, bij langere woorden wijkt hij meer af</t>
  </si>
  <si>
    <t>Berekend</t>
  </si>
  <si>
    <t>Correct</t>
  </si>
  <si>
    <t>Conclusie: de som van de letters - de lengte van het woord… --&gt; hazelmuis = 105</t>
  </si>
  <si>
    <t>- AREND is veel lager dan OTTER, maar de waarde van de AREND-letters is dan ook veel lager…</t>
  </si>
  <si>
    <t>Primes B</t>
  </si>
  <si>
    <t>2^6 x 3 x 13</t>
  </si>
  <si>
    <t>2^3 x 3^2 x 5 x 7</t>
  </si>
  <si>
    <t>2^3 x 29</t>
  </si>
  <si>
    <t>2^3 x 3^3 x 5^2</t>
  </si>
  <si>
    <t>2^4 x 5 x 79</t>
  </si>
  <si>
    <t>2^2 x 3 x 11</t>
  </si>
  <si>
    <t>2 x 3^2 x 5 x 11</t>
  </si>
  <si>
    <t>Hé, maar dat is eigenlijk hetzelfde als wanneer de letterwaarden bij 0 starten in plaats van bij 1…</t>
  </si>
  <si>
    <t>SomC*SomV</t>
  </si>
  <si>
    <t>Conclusie: Som van de klinkers * Som van de medeklinkers --&gt; hazelmuis = 1034</t>
  </si>
  <si>
    <t>- De sommen van de medeklinkers zijn duidelijk veelvouden van de priemfactorisatie (58 = 2* 29, 158 = 2* 79, 55 = 5*11 …)</t>
  </si>
  <si>
    <t>Primes C</t>
  </si>
  <si>
    <t>2 x 683</t>
  </si>
  <si>
    <t>2 x 37</t>
  </si>
  <si>
    <t>5 x 347</t>
  </si>
  <si>
    <t>2 x 3 x 293</t>
  </si>
  <si>
    <t>7 x 7</t>
  </si>
  <si>
    <t>- De score van OTTER is een priemgetal, de checksum kan dus niet (zoals B) een vermenigvuldiging zijn (of het is een vermenigvuldiging met 1…)</t>
  </si>
  <si>
    <t>- Waarom is de score DAMHERT zoveel lager dan die van OTTER?</t>
  </si>
  <si>
    <t>- Het lijkt wel als of er extra waarde wordt gehecht aan klinkers…</t>
  </si>
  <si>
    <t>- Bij AREND is het 4 x SOM V + SOM C</t>
  </si>
  <si>
    <t>- Maar bij anderen is het niet 4 x, bij OTTER is het bijvoorbeeld 18 x</t>
  </si>
  <si>
    <t>- Hé, dat is precies SOM V…</t>
  </si>
  <si>
    <t>Conclusie: Som van de klinkers^2 + Som van de medeklinkers --&gt; hazelmuis =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</si>
</sst>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0" fillId="3" borderId="0" xfId="0" applyFill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3" fillId="0" borderId="0" xfId="0" quotePrefix="1" applyFont="1"/>
    <xf numFmtId="0" fontId="0" fillId="0" borderId="0" xfId="0" applyFill="1" applyAlignment="1">
      <alignment horizontal="center"/>
    </xf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topLeftCell="A13" workbookViewId="0">
      <selection activeCell="AB23" sqref="AB23"/>
    </sheetView>
  </sheetViews>
  <sheetFormatPr defaultRowHeight="14.4" x14ac:dyDescent="0.3"/>
  <cols>
    <col min="1" max="3" width="5.77734375" customWidth="1"/>
    <col min="4" max="4" width="16.6640625" bestFit="1" customWidth="1"/>
    <col min="5" max="7" width="5.77734375" customWidth="1"/>
    <col min="9" max="9" width="13.33203125" bestFit="1" customWidth="1"/>
    <col min="10" max="23" width="3.77734375" customWidth="1"/>
    <col min="24" max="29" width="5.77734375" customWidth="1"/>
    <col min="30" max="33" width="8.77734375" customWidth="1"/>
  </cols>
  <sheetData>
    <row r="1" spans="1:33" x14ac:dyDescent="0.3">
      <c r="X1" s="28" t="s">
        <v>26</v>
      </c>
      <c r="Y1" s="29"/>
      <c r="Z1" s="30"/>
      <c r="AA1" s="28" t="s">
        <v>19</v>
      </c>
      <c r="AB1" s="29"/>
      <c r="AC1" s="30"/>
      <c r="AD1" s="28" t="s">
        <v>20</v>
      </c>
      <c r="AE1" s="29"/>
      <c r="AF1" s="30"/>
      <c r="AG1" s="19" t="s">
        <v>34</v>
      </c>
    </row>
    <row r="2" spans="1:33" x14ac:dyDescent="0.3">
      <c r="A2" s="2" t="s">
        <v>0</v>
      </c>
      <c r="B2" s="2" t="s">
        <v>1</v>
      </c>
      <c r="C2" s="2" t="s">
        <v>2</v>
      </c>
      <c r="D2" s="2" t="s">
        <v>3</v>
      </c>
      <c r="E2" s="27" t="s">
        <v>4</v>
      </c>
      <c r="F2" s="27"/>
      <c r="G2" s="27"/>
      <c r="I2" s="2" t="s">
        <v>17</v>
      </c>
      <c r="J2" s="4" t="s">
        <v>18</v>
      </c>
      <c r="X2" s="9" t="s">
        <v>27</v>
      </c>
      <c r="Y2" s="10" t="s">
        <v>2</v>
      </c>
      <c r="Z2" s="14" t="s">
        <v>28</v>
      </c>
      <c r="AA2" s="9" t="s">
        <v>27</v>
      </c>
      <c r="AB2" s="10" t="s">
        <v>2</v>
      </c>
      <c r="AC2" s="14" t="s">
        <v>28</v>
      </c>
      <c r="AD2" s="9" t="s">
        <v>27</v>
      </c>
      <c r="AE2" s="10" t="s">
        <v>2</v>
      </c>
      <c r="AF2" s="14" t="s">
        <v>28</v>
      </c>
      <c r="AG2" s="20"/>
    </row>
    <row r="3" spans="1:33" x14ac:dyDescent="0.3">
      <c r="A3" s="1">
        <v>91</v>
      </c>
      <c r="B3" s="1">
        <v>2496</v>
      </c>
      <c r="C3" s="1">
        <v>331</v>
      </c>
      <c r="D3" s="7" t="s">
        <v>5</v>
      </c>
      <c r="E3" s="1" t="s">
        <v>6</v>
      </c>
      <c r="F3" s="1" t="s">
        <v>1</v>
      </c>
      <c r="G3" s="1" t="s">
        <v>6</v>
      </c>
      <c r="I3" t="str">
        <f>D3</f>
        <v>boommarter</v>
      </c>
      <c r="J3" s="1">
        <f>IFERROR(CODE(MID($I3, COLUMN(J3)-COLUMN($I3), 1))-96, "")</f>
        <v>2</v>
      </c>
      <c r="K3" s="5">
        <f t="shared" ref="K3:W11" si="0">IFERROR(CODE(MID($I3, COLUMN(K3)-COLUMN($I3), 1))-96, "")</f>
        <v>15</v>
      </c>
      <c r="L3" s="5">
        <f t="shared" si="0"/>
        <v>15</v>
      </c>
      <c r="M3" s="1">
        <f t="shared" si="0"/>
        <v>13</v>
      </c>
      <c r="N3" s="1">
        <f t="shared" si="0"/>
        <v>13</v>
      </c>
      <c r="O3" s="5">
        <f t="shared" si="0"/>
        <v>1</v>
      </c>
      <c r="P3" s="1">
        <f t="shared" si="0"/>
        <v>18</v>
      </c>
      <c r="Q3" s="1">
        <f t="shared" si="0"/>
        <v>20</v>
      </c>
      <c r="R3" s="5">
        <f t="shared" si="0"/>
        <v>5</v>
      </c>
      <c r="S3" s="1">
        <f t="shared" si="0"/>
        <v>18</v>
      </c>
      <c r="T3" s="1" t="str">
        <f t="shared" si="0"/>
        <v/>
      </c>
      <c r="U3" s="1" t="str">
        <f t="shared" si="0"/>
        <v/>
      </c>
      <c r="V3" s="1" t="str">
        <f t="shared" si="0"/>
        <v/>
      </c>
      <c r="W3" s="1" t="str">
        <f t="shared" si="0"/>
        <v/>
      </c>
      <c r="X3" s="11">
        <f>COUNT(J3:W3)</f>
        <v>10</v>
      </c>
      <c r="Y3" s="12">
        <v>4</v>
      </c>
      <c r="Z3" s="16">
        <f t="shared" ref="Z3:Z10" si="1">X3-Y3</f>
        <v>6</v>
      </c>
      <c r="AA3" s="11">
        <f>SUM(J3:W3)</f>
        <v>120</v>
      </c>
      <c r="AB3" s="12">
        <f>SUM(K3,L3,O3,R3)</f>
        <v>36</v>
      </c>
      <c r="AC3" s="15">
        <f>AA3-AB3</f>
        <v>84</v>
      </c>
      <c r="AD3" s="17">
        <f>PRODUCT(J3:W3)</f>
        <v>2464020000</v>
      </c>
      <c r="AE3" s="13">
        <f>PRODUCT(K3,L3,O3,R3)</f>
        <v>1125</v>
      </c>
      <c r="AF3" s="15">
        <f>AD3/AE3</f>
        <v>2190240</v>
      </c>
      <c r="AG3" s="20" t="s">
        <v>35</v>
      </c>
    </row>
    <row r="4" spans="1:33" x14ac:dyDescent="0.3">
      <c r="A4" s="1">
        <v>106</v>
      </c>
      <c r="B4" s="1">
        <v>2520</v>
      </c>
      <c r="C4" s="1">
        <v>1366</v>
      </c>
      <c r="D4" s="7" t="s">
        <v>7</v>
      </c>
      <c r="E4" s="1" t="s">
        <v>0</v>
      </c>
      <c r="F4" s="1" t="s">
        <v>1</v>
      </c>
      <c r="G4" s="1" t="s">
        <v>2</v>
      </c>
      <c r="I4" t="str">
        <f t="shared" ref="I4:I11" si="2">D4</f>
        <v>bruinvis</v>
      </c>
      <c r="J4" s="1">
        <f t="shared" ref="J4:J11" si="3">IFERROR(CODE(MID($I4, COLUMN(J4)-COLUMN($I4), 1))-96, "")</f>
        <v>2</v>
      </c>
      <c r="K4" s="22">
        <f t="shared" si="0"/>
        <v>18</v>
      </c>
      <c r="L4" s="5">
        <f t="shared" si="0"/>
        <v>21</v>
      </c>
      <c r="M4" s="5">
        <f t="shared" si="0"/>
        <v>9</v>
      </c>
      <c r="N4" s="1">
        <f t="shared" si="0"/>
        <v>14</v>
      </c>
      <c r="O4" s="1">
        <f t="shared" si="0"/>
        <v>22</v>
      </c>
      <c r="P4" s="5">
        <f t="shared" si="0"/>
        <v>9</v>
      </c>
      <c r="Q4" s="1">
        <f t="shared" si="0"/>
        <v>19</v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1">
        <f t="shared" ref="X4:X10" si="4">COUNT(J4:W4)</f>
        <v>8</v>
      </c>
      <c r="Y4" s="12">
        <v>3</v>
      </c>
      <c r="Z4" s="16">
        <f t="shared" si="1"/>
        <v>5</v>
      </c>
      <c r="AA4" s="11">
        <f t="shared" ref="AA4:AA10" si="5">SUM(J4:W4)</f>
        <v>114</v>
      </c>
      <c r="AB4" s="12">
        <f>SUM(L4,M4,P4)</f>
        <v>39</v>
      </c>
      <c r="AC4" s="15">
        <f t="shared" ref="AC4:AC10" si="6">AA4-AB4</f>
        <v>75</v>
      </c>
      <c r="AD4" s="17">
        <f t="shared" ref="AD4:AD10" si="7">PRODUCT(J4:W4)</f>
        <v>358353072</v>
      </c>
      <c r="AE4" s="13">
        <f>PRODUCT(K4,L4,P4)</f>
        <v>3402</v>
      </c>
      <c r="AF4" s="15">
        <f t="shared" ref="AF4:AF10" si="8">AD4/AE4</f>
        <v>105336</v>
      </c>
      <c r="AG4" s="20" t="s">
        <v>36</v>
      </c>
    </row>
    <row r="5" spans="1:33" x14ac:dyDescent="0.3">
      <c r="A5" s="1">
        <v>91</v>
      </c>
      <c r="B5" s="1">
        <v>232</v>
      </c>
      <c r="C5" s="1">
        <v>74</v>
      </c>
      <c r="D5" s="7" t="s">
        <v>8</v>
      </c>
      <c r="E5" s="1" t="s">
        <v>6</v>
      </c>
      <c r="F5" s="1" t="s">
        <v>1</v>
      </c>
      <c r="G5" s="1" t="s">
        <v>2</v>
      </c>
      <c r="I5" t="str">
        <f t="shared" si="2"/>
        <v>damhert</v>
      </c>
      <c r="J5" s="1">
        <f t="shared" si="3"/>
        <v>4</v>
      </c>
      <c r="K5" s="5">
        <f t="shared" si="0"/>
        <v>1</v>
      </c>
      <c r="L5" s="1">
        <f t="shared" si="0"/>
        <v>13</v>
      </c>
      <c r="M5" s="1">
        <f t="shared" si="0"/>
        <v>8</v>
      </c>
      <c r="N5" s="5">
        <f t="shared" si="0"/>
        <v>5</v>
      </c>
      <c r="O5" s="1">
        <f t="shared" si="0"/>
        <v>18</v>
      </c>
      <c r="P5" s="1">
        <f t="shared" si="0"/>
        <v>20</v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1" t="str">
        <f t="shared" si="0"/>
        <v/>
      </c>
      <c r="W5" s="1" t="str">
        <f t="shared" si="0"/>
        <v/>
      </c>
      <c r="X5" s="11">
        <f t="shared" si="4"/>
        <v>7</v>
      </c>
      <c r="Y5" s="12">
        <v>2</v>
      </c>
      <c r="Z5" s="16">
        <f t="shared" si="1"/>
        <v>5</v>
      </c>
      <c r="AA5" s="11">
        <f t="shared" si="5"/>
        <v>69</v>
      </c>
      <c r="AB5" s="12">
        <f>SUM(K5,N5)</f>
        <v>6</v>
      </c>
      <c r="AC5" s="15">
        <f t="shared" si="6"/>
        <v>63</v>
      </c>
      <c r="AD5" s="17">
        <f t="shared" si="7"/>
        <v>748800</v>
      </c>
      <c r="AE5" s="13">
        <f>PRODUCT(K5,N5)</f>
        <v>5</v>
      </c>
      <c r="AF5" s="15">
        <f t="shared" si="8"/>
        <v>149760</v>
      </c>
      <c r="AG5" s="20" t="s">
        <v>37</v>
      </c>
    </row>
    <row r="6" spans="1:33" x14ac:dyDescent="0.3">
      <c r="A6" s="1">
        <v>175</v>
      </c>
      <c r="B6" s="1">
        <v>5400</v>
      </c>
      <c r="C6" s="1">
        <v>1735</v>
      </c>
      <c r="D6" s="7" t="s">
        <v>9</v>
      </c>
      <c r="E6" s="1" t="s">
        <v>0</v>
      </c>
      <c r="F6" s="1" t="s">
        <v>1</v>
      </c>
      <c r="G6" s="1" t="s">
        <v>2</v>
      </c>
      <c r="I6" t="str">
        <f t="shared" si="2"/>
        <v>veldspitsmuis</v>
      </c>
      <c r="J6" s="1">
        <f t="shared" si="3"/>
        <v>22</v>
      </c>
      <c r="K6" s="5">
        <f t="shared" si="0"/>
        <v>5</v>
      </c>
      <c r="L6" s="1">
        <f t="shared" si="0"/>
        <v>12</v>
      </c>
      <c r="M6" s="1">
        <f t="shared" si="0"/>
        <v>4</v>
      </c>
      <c r="N6" s="1">
        <f t="shared" si="0"/>
        <v>19</v>
      </c>
      <c r="O6" s="1">
        <f t="shared" si="0"/>
        <v>16</v>
      </c>
      <c r="P6" s="5">
        <f t="shared" si="0"/>
        <v>9</v>
      </c>
      <c r="Q6" s="1">
        <f t="shared" si="0"/>
        <v>20</v>
      </c>
      <c r="R6" s="1">
        <f t="shared" si="0"/>
        <v>19</v>
      </c>
      <c r="S6" s="1">
        <f t="shared" si="0"/>
        <v>13</v>
      </c>
      <c r="T6" s="5">
        <f t="shared" si="0"/>
        <v>21</v>
      </c>
      <c r="U6" s="5">
        <f t="shared" si="0"/>
        <v>9</v>
      </c>
      <c r="V6" s="1">
        <f t="shared" si="0"/>
        <v>19</v>
      </c>
      <c r="W6" s="1" t="str">
        <f t="shared" si="0"/>
        <v/>
      </c>
      <c r="X6" s="11">
        <f t="shared" si="4"/>
        <v>13</v>
      </c>
      <c r="Y6" s="12">
        <v>4</v>
      </c>
      <c r="Z6" s="16">
        <f t="shared" si="1"/>
        <v>9</v>
      </c>
      <c r="AA6" s="11">
        <f t="shared" si="5"/>
        <v>188</v>
      </c>
      <c r="AB6" s="12">
        <f>SUM(K6,P6,T6,U6)</f>
        <v>44</v>
      </c>
      <c r="AC6" s="15">
        <f t="shared" si="6"/>
        <v>144</v>
      </c>
      <c r="AD6" s="17">
        <f t="shared" si="7"/>
        <v>256266814003200</v>
      </c>
      <c r="AE6" s="13">
        <f>PRODUCT(K6,P6,T6,U6)</f>
        <v>8505</v>
      </c>
      <c r="AF6" s="15">
        <f t="shared" si="8"/>
        <v>30131312640</v>
      </c>
      <c r="AG6" s="20" t="s">
        <v>38</v>
      </c>
    </row>
    <row r="7" spans="1:33" x14ac:dyDescent="0.3">
      <c r="A7" s="1">
        <v>198</v>
      </c>
      <c r="B7" s="1">
        <v>6320</v>
      </c>
      <c r="C7" s="1">
        <v>1758</v>
      </c>
      <c r="D7" s="7" t="s">
        <v>10</v>
      </c>
      <c r="E7" s="1" t="s">
        <v>0</v>
      </c>
      <c r="F7" s="1" t="s">
        <v>1</v>
      </c>
      <c r="G7" s="1" t="s">
        <v>2</v>
      </c>
      <c r="I7" t="str">
        <f t="shared" si="2"/>
        <v>waterspitsmuis</v>
      </c>
      <c r="J7" s="1">
        <f t="shared" si="3"/>
        <v>23</v>
      </c>
      <c r="K7" s="5">
        <f t="shared" si="0"/>
        <v>1</v>
      </c>
      <c r="L7" s="1">
        <f t="shared" si="0"/>
        <v>20</v>
      </c>
      <c r="M7" s="5">
        <f t="shared" si="0"/>
        <v>5</v>
      </c>
      <c r="N7" s="1">
        <f t="shared" si="0"/>
        <v>18</v>
      </c>
      <c r="O7" s="1">
        <f t="shared" si="0"/>
        <v>19</v>
      </c>
      <c r="P7" s="1">
        <f t="shared" si="0"/>
        <v>16</v>
      </c>
      <c r="Q7" s="5">
        <f t="shared" si="0"/>
        <v>9</v>
      </c>
      <c r="R7" s="1">
        <f t="shared" si="0"/>
        <v>20</v>
      </c>
      <c r="S7" s="1">
        <f t="shared" si="0"/>
        <v>19</v>
      </c>
      <c r="T7" s="1">
        <f t="shared" si="0"/>
        <v>13</v>
      </c>
      <c r="U7" s="5">
        <f t="shared" si="0"/>
        <v>21</v>
      </c>
      <c r="V7" s="5">
        <f t="shared" si="0"/>
        <v>9</v>
      </c>
      <c r="W7" s="1">
        <f t="shared" si="0"/>
        <v>19</v>
      </c>
      <c r="X7" s="11">
        <f t="shared" si="4"/>
        <v>14</v>
      </c>
      <c r="Y7" s="12">
        <v>4</v>
      </c>
      <c r="Z7" s="16">
        <f t="shared" si="1"/>
        <v>10</v>
      </c>
      <c r="AA7" s="11">
        <f t="shared" si="5"/>
        <v>212</v>
      </c>
      <c r="AB7" s="12">
        <f>SUM(K7,M7,Q7,U7,V7)</f>
        <v>45</v>
      </c>
      <c r="AC7" s="15">
        <f t="shared" si="6"/>
        <v>167</v>
      </c>
      <c r="AD7" s="17">
        <f t="shared" si="7"/>
        <v>2009364791616000</v>
      </c>
      <c r="AE7" s="13">
        <f>PRODUCT(K7,M7,Q7,U7,V7)</f>
        <v>8505</v>
      </c>
      <c r="AF7" s="15">
        <f t="shared" si="8"/>
        <v>236256883200</v>
      </c>
      <c r="AG7" s="20" t="s">
        <v>39</v>
      </c>
    </row>
    <row r="8" spans="1:33" x14ac:dyDescent="0.3">
      <c r="A8" s="1">
        <v>37</v>
      </c>
      <c r="B8" s="1">
        <v>132</v>
      </c>
      <c r="C8" s="1">
        <v>49</v>
      </c>
      <c r="D8" s="7" t="s">
        <v>11</v>
      </c>
      <c r="E8" s="1" t="s">
        <v>0</v>
      </c>
      <c r="F8" s="1" t="s">
        <v>1</v>
      </c>
      <c r="G8" s="1" t="s">
        <v>2</v>
      </c>
      <c r="I8" t="str">
        <f t="shared" si="2"/>
        <v>arend</v>
      </c>
      <c r="J8" s="5">
        <f t="shared" si="3"/>
        <v>1</v>
      </c>
      <c r="K8" s="1">
        <f t="shared" si="0"/>
        <v>18</v>
      </c>
      <c r="L8" s="5">
        <f t="shared" si="0"/>
        <v>5</v>
      </c>
      <c r="M8" s="1">
        <f t="shared" si="0"/>
        <v>14</v>
      </c>
      <c r="N8" s="1">
        <f t="shared" si="0"/>
        <v>4</v>
      </c>
      <c r="O8" s="1" t="str">
        <f t="shared" si="0"/>
        <v/>
      </c>
      <c r="P8" s="1" t="str">
        <f t="shared" si="0"/>
        <v/>
      </c>
      <c r="Q8" s="1" t="str">
        <f t="shared" si="0"/>
        <v/>
      </c>
      <c r="R8" s="1" t="str">
        <f t="shared" si="0"/>
        <v/>
      </c>
      <c r="S8" s="1" t="str">
        <f t="shared" si="0"/>
        <v/>
      </c>
      <c r="T8" s="1" t="str">
        <f t="shared" si="0"/>
        <v/>
      </c>
      <c r="U8" s="1" t="str">
        <f t="shared" si="0"/>
        <v/>
      </c>
      <c r="V8" s="1" t="str">
        <f t="shared" si="0"/>
        <v/>
      </c>
      <c r="W8" s="1" t="str">
        <f t="shared" si="0"/>
        <v/>
      </c>
      <c r="X8" s="11">
        <f t="shared" si="4"/>
        <v>5</v>
      </c>
      <c r="Y8" s="12">
        <v>2</v>
      </c>
      <c r="Z8" s="16">
        <f t="shared" si="1"/>
        <v>3</v>
      </c>
      <c r="AA8" s="11">
        <f t="shared" si="5"/>
        <v>42</v>
      </c>
      <c r="AB8" s="12">
        <f>SUM(J8,L8)</f>
        <v>6</v>
      </c>
      <c r="AC8" s="15">
        <f t="shared" si="6"/>
        <v>36</v>
      </c>
      <c r="AD8" s="17">
        <f t="shared" si="7"/>
        <v>5040</v>
      </c>
      <c r="AE8" s="13">
        <f>PRODUCT(J8,L8)</f>
        <v>5</v>
      </c>
      <c r="AF8" s="15">
        <f t="shared" si="8"/>
        <v>1008</v>
      </c>
      <c r="AG8" s="20" t="s">
        <v>40</v>
      </c>
    </row>
    <row r="9" spans="1:33" x14ac:dyDescent="0.3">
      <c r="A9" s="1">
        <v>91</v>
      </c>
      <c r="B9" s="1">
        <v>1200</v>
      </c>
      <c r="C9" s="1">
        <v>331</v>
      </c>
      <c r="D9" s="7" t="s">
        <v>12</v>
      </c>
      <c r="E9" s="1" t="s">
        <v>0</v>
      </c>
      <c r="F9" s="1" t="s">
        <v>6</v>
      </c>
      <c r="G9" s="1" t="s">
        <v>6</v>
      </c>
      <c r="I9" t="str">
        <f t="shared" si="2"/>
        <v>tuimelaar</v>
      </c>
      <c r="J9" s="1">
        <f t="shared" si="3"/>
        <v>20</v>
      </c>
      <c r="K9" s="5">
        <f t="shared" si="0"/>
        <v>21</v>
      </c>
      <c r="L9" s="5">
        <f t="shared" si="0"/>
        <v>9</v>
      </c>
      <c r="M9" s="1">
        <f t="shared" si="0"/>
        <v>13</v>
      </c>
      <c r="N9" s="5">
        <f t="shared" si="0"/>
        <v>5</v>
      </c>
      <c r="O9" s="1">
        <f t="shared" si="0"/>
        <v>12</v>
      </c>
      <c r="P9" s="5">
        <f t="shared" si="0"/>
        <v>1</v>
      </c>
      <c r="Q9" s="5">
        <f t="shared" si="0"/>
        <v>1</v>
      </c>
      <c r="R9" s="1">
        <f t="shared" si="0"/>
        <v>18</v>
      </c>
      <c r="S9" s="1" t="str">
        <f t="shared" si="0"/>
        <v/>
      </c>
      <c r="T9" s="1" t="str">
        <f t="shared" si="0"/>
        <v/>
      </c>
      <c r="U9" s="1" t="str">
        <f t="shared" si="0"/>
        <v/>
      </c>
      <c r="V9" s="1" t="str">
        <f t="shared" si="0"/>
        <v/>
      </c>
      <c r="W9" s="1" t="str">
        <f t="shared" si="0"/>
        <v/>
      </c>
      <c r="X9" s="11">
        <f t="shared" si="4"/>
        <v>9</v>
      </c>
      <c r="Y9" s="12">
        <v>5</v>
      </c>
      <c r="Z9" s="16">
        <f t="shared" si="1"/>
        <v>4</v>
      </c>
      <c r="AA9" s="11">
        <f t="shared" si="5"/>
        <v>100</v>
      </c>
      <c r="AB9" s="12">
        <f>SUM(K9,L9,N9,P9,Q9)</f>
        <v>37</v>
      </c>
      <c r="AC9" s="15">
        <f t="shared" si="6"/>
        <v>63</v>
      </c>
      <c r="AD9" s="17">
        <f t="shared" si="7"/>
        <v>53071200</v>
      </c>
      <c r="AE9" s="13">
        <f>PRODUCT(K9,L9,N9,P9,Q9)</f>
        <v>945</v>
      </c>
      <c r="AF9" s="15">
        <f t="shared" si="8"/>
        <v>56160</v>
      </c>
      <c r="AG9" s="20"/>
    </row>
    <row r="10" spans="1:33" x14ac:dyDescent="0.3">
      <c r="A10" s="1">
        <v>73</v>
      </c>
      <c r="B10" s="1">
        <v>990</v>
      </c>
      <c r="C10" s="1">
        <v>379</v>
      </c>
      <c r="D10" s="7" t="s">
        <v>13</v>
      </c>
      <c r="E10" s="1" t="s">
        <v>0</v>
      </c>
      <c r="F10" s="1" t="s">
        <v>1</v>
      </c>
      <c r="G10" s="1" t="s">
        <v>2</v>
      </c>
      <c r="I10" t="str">
        <f t="shared" si="2"/>
        <v>otter</v>
      </c>
      <c r="J10" s="5">
        <f t="shared" si="3"/>
        <v>15</v>
      </c>
      <c r="K10" s="1">
        <f t="shared" si="0"/>
        <v>20</v>
      </c>
      <c r="L10" s="1">
        <f t="shared" si="0"/>
        <v>20</v>
      </c>
      <c r="M10" s="5">
        <f t="shared" si="0"/>
        <v>5</v>
      </c>
      <c r="N10" s="1">
        <f t="shared" si="0"/>
        <v>18</v>
      </c>
      <c r="O10" s="1" t="str">
        <f t="shared" si="0"/>
        <v/>
      </c>
      <c r="P10" s="1" t="str">
        <f t="shared" si="0"/>
        <v/>
      </c>
      <c r="Q10" s="1" t="str">
        <f t="shared" si="0"/>
        <v/>
      </c>
      <c r="R10" s="1" t="str">
        <f t="shared" si="0"/>
        <v/>
      </c>
      <c r="S10" s="1" t="str">
        <f t="shared" si="0"/>
        <v/>
      </c>
      <c r="T10" s="1" t="str">
        <f t="shared" si="0"/>
        <v/>
      </c>
      <c r="U10" s="1" t="str">
        <f t="shared" si="0"/>
        <v/>
      </c>
      <c r="V10" s="1" t="str">
        <f t="shared" si="0"/>
        <v/>
      </c>
      <c r="W10" s="1" t="str">
        <f t="shared" si="0"/>
        <v/>
      </c>
      <c r="X10" s="11">
        <f t="shared" si="4"/>
        <v>5</v>
      </c>
      <c r="Y10" s="12">
        <v>2</v>
      </c>
      <c r="Z10" s="16">
        <f t="shared" si="1"/>
        <v>3</v>
      </c>
      <c r="AA10" s="11">
        <f t="shared" si="5"/>
        <v>78</v>
      </c>
      <c r="AB10" s="12">
        <f>SUM(J10,M10)</f>
        <v>20</v>
      </c>
      <c r="AC10" s="15">
        <f t="shared" si="6"/>
        <v>58</v>
      </c>
      <c r="AD10" s="17">
        <f t="shared" si="7"/>
        <v>540000</v>
      </c>
      <c r="AE10" s="13">
        <f>PRODUCT(J10,M10)</f>
        <v>75</v>
      </c>
      <c r="AF10" s="15">
        <f t="shared" si="8"/>
        <v>7200</v>
      </c>
      <c r="AG10" s="20" t="s">
        <v>41</v>
      </c>
    </row>
    <row r="11" spans="1:33" x14ac:dyDescent="0.3">
      <c r="A11" s="1" t="s">
        <v>25</v>
      </c>
      <c r="B11" s="1" t="s">
        <v>25</v>
      </c>
      <c r="C11" s="1" t="s">
        <v>25</v>
      </c>
      <c r="D11" s="7" t="s">
        <v>24</v>
      </c>
      <c r="E11" s="1" t="s">
        <v>0</v>
      </c>
      <c r="F11" s="1" t="s">
        <v>1</v>
      </c>
      <c r="G11" s="1" t="s">
        <v>2</v>
      </c>
      <c r="I11" t="str">
        <f t="shared" si="2"/>
        <v>hazelmuis</v>
      </c>
      <c r="J11" s="1">
        <f t="shared" si="3"/>
        <v>8</v>
      </c>
      <c r="K11" s="5">
        <f t="shared" si="0"/>
        <v>1</v>
      </c>
      <c r="L11" s="1">
        <f t="shared" si="0"/>
        <v>26</v>
      </c>
      <c r="M11" s="5">
        <f t="shared" si="0"/>
        <v>5</v>
      </c>
      <c r="N11" s="1">
        <f t="shared" si="0"/>
        <v>12</v>
      </c>
      <c r="O11" s="1">
        <f t="shared" si="0"/>
        <v>13</v>
      </c>
      <c r="P11" s="5">
        <f t="shared" si="0"/>
        <v>21</v>
      </c>
      <c r="Q11" s="5">
        <f t="shared" si="0"/>
        <v>9</v>
      </c>
      <c r="R11" s="1">
        <f t="shared" si="0"/>
        <v>19</v>
      </c>
      <c r="S11" s="1" t="str">
        <f t="shared" si="0"/>
        <v/>
      </c>
      <c r="T11" s="1" t="str">
        <f t="shared" si="0"/>
        <v/>
      </c>
      <c r="U11" s="1" t="str">
        <f t="shared" si="0"/>
        <v/>
      </c>
      <c r="V11" s="1" t="str">
        <f t="shared" si="0"/>
        <v/>
      </c>
      <c r="W11" s="1" t="str">
        <f t="shared" si="0"/>
        <v/>
      </c>
      <c r="X11" s="11">
        <f t="shared" ref="X11" si="9">COUNT(J11:W11)</f>
        <v>9</v>
      </c>
      <c r="Y11" s="12">
        <v>3</v>
      </c>
      <c r="Z11" s="16">
        <f t="shared" ref="Z11" si="10">X11-Y11</f>
        <v>6</v>
      </c>
      <c r="AA11" s="11">
        <f t="shared" ref="AA11" si="11">SUM(J11:W11)</f>
        <v>114</v>
      </c>
      <c r="AB11" s="12">
        <f>SUM(J11,M11)</f>
        <v>13</v>
      </c>
      <c r="AC11" s="15">
        <f t="shared" ref="AC11" si="12">AA11-AB11</f>
        <v>101</v>
      </c>
      <c r="AD11" s="17">
        <f t="shared" ref="AD11" si="13">PRODUCT(J11:W11)</f>
        <v>582603840</v>
      </c>
      <c r="AE11" s="13">
        <f>PRODUCT(J11,M11)</f>
        <v>40</v>
      </c>
      <c r="AF11" s="15">
        <f t="shared" ref="AF11" si="14">AD11/AE11</f>
        <v>14565096</v>
      </c>
      <c r="AG11" s="20"/>
    </row>
    <row r="12" spans="1:33" x14ac:dyDescent="0.3">
      <c r="D12" s="1"/>
      <c r="J12" s="1"/>
      <c r="K12" s="1"/>
      <c r="L12" s="1"/>
      <c r="M12" s="1"/>
      <c r="N12" s="1"/>
    </row>
    <row r="13" spans="1:33" x14ac:dyDescent="0.3">
      <c r="D13" s="1"/>
      <c r="X13" s="28" t="s">
        <v>26</v>
      </c>
      <c r="Y13" s="29"/>
      <c r="Z13" s="30"/>
      <c r="AA13" s="28" t="s">
        <v>19</v>
      </c>
      <c r="AB13" s="29"/>
      <c r="AC13" s="30"/>
      <c r="AD13" s="19" t="s">
        <v>34</v>
      </c>
      <c r="AE13" s="19" t="s">
        <v>43</v>
      </c>
      <c r="AF13" s="24" t="s">
        <v>46</v>
      </c>
    </row>
    <row r="14" spans="1:33" x14ac:dyDescent="0.3">
      <c r="I14" s="6" t="s">
        <v>17</v>
      </c>
      <c r="J14" s="4" t="s">
        <v>18</v>
      </c>
      <c r="X14" s="9" t="s">
        <v>27</v>
      </c>
      <c r="Y14" s="10" t="s">
        <v>2</v>
      </c>
      <c r="Z14" s="14" t="s">
        <v>28</v>
      </c>
      <c r="AA14" s="9" t="s">
        <v>27</v>
      </c>
      <c r="AB14" s="10" t="s">
        <v>2</v>
      </c>
      <c r="AC14" s="14" t="s">
        <v>28</v>
      </c>
      <c r="AD14" s="20"/>
      <c r="AE14" s="20"/>
    </row>
    <row r="15" spans="1:33" x14ac:dyDescent="0.3">
      <c r="A15" t="s">
        <v>14</v>
      </c>
      <c r="I15" t="str">
        <f>I3</f>
        <v>boommarter</v>
      </c>
      <c r="J15" s="8">
        <f t="shared" ref="J15:W15" si="15">IFERROR(J3-1, "")</f>
        <v>1</v>
      </c>
      <c r="K15" s="5">
        <f t="shared" si="15"/>
        <v>14</v>
      </c>
      <c r="L15" s="5">
        <f t="shared" si="15"/>
        <v>14</v>
      </c>
      <c r="M15" s="8">
        <f t="shared" si="15"/>
        <v>12</v>
      </c>
      <c r="N15" s="8">
        <f t="shared" si="15"/>
        <v>12</v>
      </c>
      <c r="O15" s="5">
        <f t="shared" si="15"/>
        <v>0</v>
      </c>
      <c r="P15" s="8">
        <f t="shared" si="15"/>
        <v>17</v>
      </c>
      <c r="Q15" s="8">
        <f t="shared" si="15"/>
        <v>19</v>
      </c>
      <c r="R15" s="5">
        <f t="shared" si="15"/>
        <v>4</v>
      </c>
      <c r="S15" s="8">
        <f t="shared" si="15"/>
        <v>17</v>
      </c>
      <c r="T15" s="8" t="str">
        <f t="shared" si="15"/>
        <v/>
      </c>
      <c r="U15" s="8" t="str">
        <f t="shared" si="15"/>
        <v/>
      </c>
      <c r="V15" s="8" t="str">
        <f t="shared" si="15"/>
        <v/>
      </c>
      <c r="W15" s="8" t="str">
        <f t="shared" si="15"/>
        <v/>
      </c>
      <c r="X15" s="11">
        <f>COUNT(J15:W15)</f>
        <v>10</v>
      </c>
      <c r="Y15" s="12">
        <v>4</v>
      </c>
      <c r="Z15" s="16">
        <f t="shared" ref="Z15:Z23" si="16">X15-Y15</f>
        <v>6</v>
      </c>
      <c r="AA15" s="11">
        <f>SUM(J15:W15)</f>
        <v>110</v>
      </c>
      <c r="AB15" s="12">
        <f>SUM(K15,L15,O15,R15)</f>
        <v>32</v>
      </c>
      <c r="AC15" s="15">
        <f>AA15-AB15</f>
        <v>78</v>
      </c>
      <c r="AD15" s="20" t="s">
        <v>35</v>
      </c>
      <c r="AE15" s="20">
        <f t="shared" ref="AE15:AE23" si="17">AC15*AB15</f>
        <v>2496</v>
      </c>
      <c r="AF15" s="25"/>
    </row>
    <row r="16" spans="1:33" x14ac:dyDescent="0.3">
      <c r="A16" s="3" t="s">
        <v>15</v>
      </c>
      <c r="I16" t="str">
        <f t="shared" ref="I16:I23" si="18">I4</f>
        <v>bruinvis</v>
      </c>
      <c r="J16" s="8">
        <f t="shared" ref="J16:W16" si="19">IFERROR(J4-1, "")</f>
        <v>1</v>
      </c>
      <c r="K16" s="22">
        <f t="shared" si="19"/>
        <v>17</v>
      </c>
      <c r="L16" s="5">
        <f t="shared" si="19"/>
        <v>20</v>
      </c>
      <c r="M16" s="5">
        <f t="shared" si="19"/>
        <v>8</v>
      </c>
      <c r="N16" s="8">
        <f t="shared" si="19"/>
        <v>13</v>
      </c>
      <c r="O16" s="8">
        <f t="shared" si="19"/>
        <v>21</v>
      </c>
      <c r="P16" s="5">
        <f t="shared" si="19"/>
        <v>8</v>
      </c>
      <c r="Q16" s="8">
        <f t="shared" si="19"/>
        <v>18</v>
      </c>
      <c r="R16" s="8" t="str">
        <f t="shared" si="19"/>
        <v/>
      </c>
      <c r="S16" s="8" t="str">
        <f t="shared" si="19"/>
        <v/>
      </c>
      <c r="T16" s="8" t="str">
        <f t="shared" si="19"/>
        <v/>
      </c>
      <c r="U16" s="8" t="str">
        <f t="shared" si="19"/>
        <v/>
      </c>
      <c r="V16" s="8" t="str">
        <f t="shared" si="19"/>
        <v/>
      </c>
      <c r="W16" s="8" t="str">
        <f t="shared" si="19"/>
        <v/>
      </c>
      <c r="X16" s="11">
        <f t="shared" ref="X16:X23" si="20">COUNT(J16:W16)</f>
        <v>8</v>
      </c>
      <c r="Y16" s="12">
        <v>3</v>
      </c>
      <c r="Z16" s="16">
        <f t="shared" si="16"/>
        <v>5</v>
      </c>
      <c r="AA16" s="11">
        <f t="shared" ref="AA16:AA23" si="21">SUM(J16:W16)</f>
        <v>106</v>
      </c>
      <c r="AB16" s="12">
        <f>SUM(L16,M16,P16)</f>
        <v>36</v>
      </c>
      <c r="AC16" s="15">
        <f t="shared" ref="AC16:AC23" si="22">AA16-AB16</f>
        <v>70</v>
      </c>
      <c r="AD16" s="20" t="s">
        <v>36</v>
      </c>
      <c r="AE16" s="20">
        <f t="shared" si="17"/>
        <v>2520</v>
      </c>
      <c r="AF16" s="25" t="s">
        <v>47</v>
      </c>
    </row>
    <row r="17" spans="1:32" x14ac:dyDescent="0.3">
      <c r="A17" s="3" t="s">
        <v>16</v>
      </c>
      <c r="I17" t="str">
        <f t="shared" si="18"/>
        <v>damhert</v>
      </c>
      <c r="J17" s="8">
        <f t="shared" ref="J17:W17" si="23">IFERROR(J5-1, "")</f>
        <v>3</v>
      </c>
      <c r="K17" s="5">
        <f t="shared" si="23"/>
        <v>0</v>
      </c>
      <c r="L17" s="8">
        <f t="shared" si="23"/>
        <v>12</v>
      </c>
      <c r="M17" s="8">
        <f t="shared" si="23"/>
        <v>7</v>
      </c>
      <c r="N17" s="5">
        <f t="shared" si="23"/>
        <v>4</v>
      </c>
      <c r="O17" s="8">
        <f t="shared" si="23"/>
        <v>17</v>
      </c>
      <c r="P17" s="8">
        <f t="shared" si="23"/>
        <v>19</v>
      </c>
      <c r="Q17" s="8" t="str">
        <f t="shared" si="23"/>
        <v/>
      </c>
      <c r="R17" s="8" t="str">
        <f t="shared" si="23"/>
        <v/>
      </c>
      <c r="S17" s="8" t="str">
        <f t="shared" si="23"/>
        <v/>
      </c>
      <c r="T17" s="8" t="str">
        <f t="shared" si="23"/>
        <v/>
      </c>
      <c r="U17" s="8" t="str">
        <f t="shared" si="23"/>
        <v/>
      </c>
      <c r="V17" s="8" t="str">
        <f t="shared" si="23"/>
        <v/>
      </c>
      <c r="W17" s="8" t="str">
        <f t="shared" si="23"/>
        <v/>
      </c>
      <c r="X17" s="11">
        <f t="shared" si="20"/>
        <v>7</v>
      </c>
      <c r="Y17" s="12">
        <v>2</v>
      </c>
      <c r="Z17" s="16">
        <f t="shared" si="16"/>
        <v>5</v>
      </c>
      <c r="AA17" s="11">
        <f t="shared" si="21"/>
        <v>62</v>
      </c>
      <c r="AB17" s="12">
        <f>SUM(K17,N17)</f>
        <v>4</v>
      </c>
      <c r="AC17" s="15">
        <f t="shared" si="22"/>
        <v>58</v>
      </c>
      <c r="AD17" s="20" t="s">
        <v>37</v>
      </c>
      <c r="AE17" s="20">
        <f t="shared" si="17"/>
        <v>232</v>
      </c>
      <c r="AF17" s="25" t="s">
        <v>48</v>
      </c>
    </row>
    <row r="18" spans="1:32" x14ac:dyDescent="0.3">
      <c r="A18" s="3" t="s">
        <v>29</v>
      </c>
      <c r="I18" t="str">
        <f t="shared" si="18"/>
        <v>veldspitsmuis</v>
      </c>
      <c r="J18" s="8">
        <f t="shared" ref="J18:W18" si="24">IFERROR(J6-1, "")</f>
        <v>21</v>
      </c>
      <c r="K18" s="5">
        <f t="shared" si="24"/>
        <v>4</v>
      </c>
      <c r="L18" s="8">
        <f t="shared" si="24"/>
        <v>11</v>
      </c>
      <c r="M18" s="8">
        <f t="shared" si="24"/>
        <v>3</v>
      </c>
      <c r="N18" s="8">
        <f t="shared" si="24"/>
        <v>18</v>
      </c>
      <c r="O18" s="8">
        <f t="shared" si="24"/>
        <v>15</v>
      </c>
      <c r="P18" s="5">
        <f t="shared" si="24"/>
        <v>8</v>
      </c>
      <c r="Q18" s="8">
        <f t="shared" si="24"/>
        <v>19</v>
      </c>
      <c r="R18" s="8">
        <f t="shared" si="24"/>
        <v>18</v>
      </c>
      <c r="S18" s="8">
        <f t="shared" si="24"/>
        <v>12</v>
      </c>
      <c r="T18" s="5">
        <f t="shared" si="24"/>
        <v>20</v>
      </c>
      <c r="U18" s="5">
        <f t="shared" si="24"/>
        <v>8</v>
      </c>
      <c r="V18" s="8">
        <f t="shared" si="24"/>
        <v>18</v>
      </c>
      <c r="W18" s="8" t="str">
        <f t="shared" si="24"/>
        <v/>
      </c>
      <c r="X18" s="11">
        <f t="shared" si="20"/>
        <v>13</v>
      </c>
      <c r="Y18" s="12">
        <v>4</v>
      </c>
      <c r="Z18" s="16">
        <f t="shared" si="16"/>
        <v>9</v>
      </c>
      <c r="AA18" s="11">
        <f t="shared" si="21"/>
        <v>175</v>
      </c>
      <c r="AB18" s="12">
        <f>SUM(K18,P18,T18,U18)</f>
        <v>40</v>
      </c>
      <c r="AC18" s="15">
        <f t="shared" si="22"/>
        <v>135</v>
      </c>
      <c r="AD18" s="20" t="s">
        <v>38</v>
      </c>
      <c r="AE18" s="20">
        <f t="shared" si="17"/>
        <v>5400</v>
      </c>
      <c r="AF18" s="25" t="s">
        <v>49</v>
      </c>
    </row>
    <row r="19" spans="1:32" x14ac:dyDescent="0.3">
      <c r="A19" s="21" t="s">
        <v>32</v>
      </c>
      <c r="I19" t="str">
        <f t="shared" si="18"/>
        <v>waterspitsmuis</v>
      </c>
      <c r="J19" s="8">
        <f t="shared" ref="J19:W19" si="25">IFERROR(J7-1, "")</f>
        <v>22</v>
      </c>
      <c r="K19" s="5">
        <f t="shared" si="25"/>
        <v>0</v>
      </c>
      <c r="L19" s="8">
        <f t="shared" si="25"/>
        <v>19</v>
      </c>
      <c r="M19" s="5">
        <f t="shared" si="25"/>
        <v>4</v>
      </c>
      <c r="N19" s="8">
        <f t="shared" si="25"/>
        <v>17</v>
      </c>
      <c r="O19" s="8">
        <f t="shared" si="25"/>
        <v>18</v>
      </c>
      <c r="P19" s="8">
        <f t="shared" si="25"/>
        <v>15</v>
      </c>
      <c r="Q19" s="5">
        <f t="shared" si="25"/>
        <v>8</v>
      </c>
      <c r="R19" s="8">
        <f t="shared" si="25"/>
        <v>19</v>
      </c>
      <c r="S19" s="8">
        <f t="shared" si="25"/>
        <v>18</v>
      </c>
      <c r="T19" s="8">
        <f t="shared" si="25"/>
        <v>12</v>
      </c>
      <c r="U19" s="5">
        <f t="shared" si="25"/>
        <v>20</v>
      </c>
      <c r="V19" s="5">
        <f t="shared" si="25"/>
        <v>8</v>
      </c>
      <c r="W19" s="8">
        <f t="shared" si="25"/>
        <v>18</v>
      </c>
      <c r="X19" s="11">
        <f t="shared" si="20"/>
        <v>14</v>
      </c>
      <c r="Y19" s="12">
        <v>4</v>
      </c>
      <c r="Z19" s="16">
        <f t="shared" si="16"/>
        <v>10</v>
      </c>
      <c r="AA19" s="11">
        <f t="shared" si="21"/>
        <v>198</v>
      </c>
      <c r="AB19" s="12">
        <f>SUM(K19,M19,Q19,U19,V19)</f>
        <v>40</v>
      </c>
      <c r="AC19" s="15">
        <f t="shared" si="22"/>
        <v>158</v>
      </c>
      <c r="AD19" s="20" t="s">
        <v>39</v>
      </c>
      <c r="AE19" s="20">
        <f t="shared" si="17"/>
        <v>6320</v>
      </c>
      <c r="AF19" s="25" t="s">
        <v>50</v>
      </c>
    </row>
    <row r="20" spans="1:32" x14ac:dyDescent="0.3">
      <c r="A20" s="21" t="s">
        <v>42</v>
      </c>
      <c r="I20" t="str">
        <f t="shared" si="18"/>
        <v>arend</v>
      </c>
      <c r="J20" s="5">
        <f t="shared" ref="J20:W20" si="26">IFERROR(J8-1, "")</f>
        <v>0</v>
      </c>
      <c r="K20" s="8">
        <f t="shared" si="26"/>
        <v>17</v>
      </c>
      <c r="L20" s="5">
        <f t="shared" si="26"/>
        <v>4</v>
      </c>
      <c r="M20" s="8">
        <f t="shared" si="26"/>
        <v>13</v>
      </c>
      <c r="N20" s="8">
        <f t="shared" si="26"/>
        <v>3</v>
      </c>
      <c r="O20" s="8" t="str">
        <f t="shared" si="26"/>
        <v/>
      </c>
      <c r="P20" s="8" t="str">
        <f t="shared" si="26"/>
        <v/>
      </c>
      <c r="Q20" s="8" t="str">
        <f t="shared" si="26"/>
        <v/>
      </c>
      <c r="R20" s="8" t="str">
        <f t="shared" si="26"/>
        <v/>
      </c>
      <c r="S20" s="8" t="str">
        <f t="shared" si="26"/>
        <v/>
      </c>
      <c r="T20" s="8" t="str">
        <f t="shared" si="26"/>
        <v/>
      </c>
      <c r="U20" s="8" t="str">
        <f t="shared" si="26"/>
        <v/>
      </c>
      <c r="V20" s="8" t="str">
        <f t="shared" si="26"/>
        <v/>
      </c>
      <c r="W20" s="8" t="str">
        <f t="shared" si="26"/>
        <v/>
      </c>
      <c r="X20" s="11">
        <f t="shared" si="20"/>
        <v>5</v>
      </c>
      <c r="Y20" s="12">
        <v>2</v>
      </c>
      <c r="Z20" s="16">
        <f t="shared" si="16"/>
        <v>3</v>
      </c>
      <c r="AA20" s="11">
        <f t="shared" si="21"/>
        <v>37</v>
      </c>
      <c r="AB20" s="12">
        <f>SUM(J20,L20)</f>
        <v>4</v>
      </c>
      <c r="AC20" s="15">
        <f t="shared" si="22"/>
        <v>33</v>
      </c>
      <c r="AD20" s="20" t="s">
        <v>40</v>
      </c>
      <c r="AE20" s="20">
        <f t="shared" si="17"/>
        <v>132</v>
      </c>
      <c r="AF20" s="25" t="s">
        <v>51</v>
      </c>
    </row>
    <row r="21" spans="1:32" x14ac:dyDescent="0.3">
      <c r="I21" t="str">
        <f t="shared" si="18"/>
        <v>tuimelaar</v>
      </c>
      <c r="J21" s="8">
        <f t="shared" ref="J21:W21" si="27">IFERROR(J9-1, "")</f>
        <v>19</v>
      </c>
      <c r="K21" s="5">
        <f t="shared" si="27"/>
        <v>20</v>
      </c>
      <c r="L21" s="5">
        <f t="shared" si="27"/>
        <v>8</v>
      </c>
      <c r="M21" s="8">
        <f t="shared" si="27"/>
        <v>12</v>
      </c>
      <c r="N21" s="5">
        <f t="shared" si="27"/>
        <v>4</v>
      </c>
      <c r="O21" s="8">
        <f t="shared" si="27"/>
        <v>11</v>
      </c>
      <c r="P21" s="5">
        <f t="shared" si="27"/>
        <v>0</v>
      </c>
      <c r="Q21" s="5">
        <f t="shared" si="27"/>
        <v>0</v>
      </c>
      <c r="R21" s="8">
        <f t="shared" si="27"/>
        <v>17</v>
      </c>
      <c r="S21" s="8" t="str">
        <f t="shared" si="27"/>
        <v/>
      </c>
      <c r="T21" s="8" t="str">
        <f t="shared" si="27"/>
        <v/>
      </c>
      <c r="U21" s="8" t="str">
        <f t="shared" si="27"/>
        <v/>
      </c>
      <c r="V21" s="8" t="str">
        <f t="shared" si="27"/>
        <v/>
      </c>
      <c r="W21" s="8" t="str">
        <f t="shared" si="27"/>
        <v/>
      </c>
      <c r="X21" s="11">
        <f t="shared" si="20"/>
        <v>9</v>
      </c>
      <c r="Y21" s="12">
        <v>5</v>
      </c>
      <c r="Z21" s="16">
        <f t="shared" si="16"/>
        <v>4</v>
      </c>
      <c r="AA21" s="11">
        <f t="shared" si="21"/>
        <v>91</v>
      </c>
      <c r="AB21" s="12">
        <f>SUM(K21,L21,N21,P21,Q21)</f>
        <v>32</v>
      </c>
      <c r="AC21" s="15">
        <f t="shared" si="22"/>
        <v>59</v>
      </c>
      <c r="AD21" s="20"/>
      <c r="AE21" s="20">
        <f t="shared" si="17"/>
        <v>1888</v>
      </c>
      <c r="AF21" s="25"/>
    </row>
    <row r="22" spans="1:32" x14ac:dyDescent="0.3">
      <c r="A22" t="s">
        <v>21</v>
      </c>
      <c r="I22" t="str">
        <f t="shared" si="18"/>
        <v>otter</v>
      </c>
      <c r="J22" s="5">
        <f t="shared" ref="J22:W22" si="28">IFERROR(J10-1, "")</f>
        <v>14</v>
      </c>
      <c r="K22" s="8">
        <f t="shared" si="28"/>
        <v>19</v>
      </c>
      <c r="L22" s="8">
        <f t="shared" si="28"/>
        <v>19</v>
      </c>
      <c r="M22" s="5">
        <f t="shared" si="28"/>
        <v>4</v>
      </c>
      <c r="N22" s="8">
        <f t="shared" si="28"/>
        <v>17</v>
      </c>
      <c r="O22" s="8" t="str">
        <f t="shared" si="28"/>
        <v/>
      </c>
      <c r="P22" s="8" t="str">
        <f t="shared" si="28"/>
        <v/>
      </c>
      <c r="Q22" s="8" t="str">
        <f t="shared" si="28"/>
        <v/>
      </c>
      <c r="R22" s="8" t="str">
        <f t="shared" si="28"/>
        <v/>
      </c>
      <c r="S22" s="8" t="str">
        <f t="shared" si="28"/>
        <v/>
      </c>
      <c r="T22" s="8" t="str">
        <f t="shared" si="28"/>
        <v/>
      </c>
      <c r="U22" s="8" t="str">
        <f t="shared" si="28"/>
        <v/>
      </c>
      <c r="V22" s="8" t="str">
        <f t="shared" si="28"/>
        <v/>
      </c>
      <c r="W22" s="8" t="str">
        <f t="shared" si="28"/>
        <v/>
      </c>
      <c r="X22" s="11">
        <f t="shared" si="20"/>
        <v>5</v>
      </c>
      <c r="Y22" s="12">
        <v>2</v>
      </c>
      <c r="Z22" s="16">
        <f t="shared" si="16"/>
        <v>3</v>
      </c>
      <c r="AA22" s="11">
        <f t="shared" si="21"/>
        <v>73</v>
      </c>
      <c r="AB22" s="12">
        <f>SUM(J22,M22)</f>
        <v>18</v>
      </c>
      <c r="AC22" s="15">
        <f t="shared" si="22"/>
        <v>55</v>
      </c>
      <c r="AD22" s="20" t="s">
        <v>41</v>
      </c>
      <c r="AE22" s="20">
        <f t="shared" si="17"/>
        <v>990</v>
      </c>
      <c r="AF22" s="25">
        <v>379</v>
      </c>
    </row>
    <row r="23" spans="1:32" x14ac:dyDescent="0.3">
      <c r="A23" s="3" t="s">
        <v>22</v>
      </c>
      <c r="I23" t="str">
        <f t="shared" si="18"/>
        <v>hazelmuis</v>
      </c>
      <c r="J23" s="8">
        <f t="shared" ref="J23:W23" si="29">IFERROR(J11-1, "")</f>
        <v>7</v>
      </c>
      <c r="K23" s="5">
        <f t="shared" si="29"/>
        <v>0</v>
      </c>
      <c r="L23" s="8">
        <f t="shared" si="29"/>
        <v>25</v>
      </c>
      <c r="M23" s="5">
        <f t="shared" si="29"/>
        <v>4</v>
      </c>
      <c r="N23" s="8">
        <f t="shared" si="29"/>
        <v>11</v>
      </c>
      <c r="O23" s="8">
        <f t="shared" si="29"/>
        <v>12</v>
      </c>
      <c r="P23" s="5">
        <f t="shared" si="29"/>
        <v>20</v>
      </c>
      <c r="Q23" s="5">
        <f t="shared" si="29"/>
        <v>8</v>
      </c>
      <c r="R23" s="8">
        <f t="shared" si="29"/>
        <v>18</v>
      </c>
      <c r="S23" s="8" t="str">
        <f t="shared" si="29"/>
        <v/>
      </c>
      <c r="T23" s="8" t="str">
        <f t="shared" si="29"/>
        <v/>
      </c>
      <c r="U23" s="8" t="str">
        <f t="shared" si="29"/>
        <v/>
      </c>
      <c r="V23" s="8" t="str">
        <f t="shared" si="29"/>
        <v/>
      </c>
      <c r="W23" s="8" t="str">
        <f t="shared" si="29"/>
        <v/>
      </c>
      <c r="X23" s="11">
        <f t="shared" si="20"/>
        <v>9</v>
      </c>
      <c r="Y23" s="12">
        <v>3</v>
      </c>
      <c r="Z23" s="16">
        <f t="shared" si="16"/>
        <v>6</v>
      </c>
      <c r="AA23" s="11">
        <f t="shared" si="21"/>
        <v>105</v>
      </c>
      <c r="AB23" s="12">
        <f>SUM(K23,M23,P23,Q23)</f>
        <v>32</v>
      </c>
      <c r="AC23" s="15">
        <f t="shared" si="22"/>
        <v>73</v>
      </c>
      <c r="AD23" s="20"/>
      <c r="AE23" s="20">
        <f t="shared" si="17"/>
        <v>2336</v>
      </c>
    </row>
    <row r="24" spans="1:32" x14ac:dyDescent="0.3">
      <c r="A24" s="3" t="s">
        <v>33</v>
      </c>
      <c r="J24" s="8"/>
      <c r="K24" s="8"/>
      <c r="L24" s="8"/>
      <c r="M24" s="8"/>
      <c r="N24" s="8"/>
    </row>
    <row r="25" spans="1:32" x14ac:dyDescent="0.3">
      <c r="A25" s="3" t="s">
        <v>45</v>
      </c>
      <c r="X25" s="31" t="s">
        <v>0</v>
      </c>
      <c r="Y25" s="31"/>
      <c r="Z25" s="31" t="s">
        <v>1</v>
      </c>
      <c r="AA25" s="31"/>
      <c r="AB25" s="31" t="s">
        <v>2</v>
      </c>
      <c r="AC25" s="31"/>
    </row>
    <row r="26" spans="1:32" x14ac:dyDescent="0.3">
      <c r="A26" s="23" t="s">
        <v>44</v>
      </c>
      <c r="X26" t="s">
        <v>30</v>
      </c>
      <c r="Y26" t="s">
        <v>31</v>
      </c>
      <c r="Z26" t="s">
        <v>30</v>
      </c>
      <c r="AA26" t="s">
        <v>31</v>
      </c>
      <c r="AB26" t="s">
        <v>30</v>
      </c>
      <c r="AC26" t="s">
        <v>31</v>
      </c>
    </row>
    <row r="27" spans="1:32" x14ac:dyDescent="0.3">
      <c r="X27" s="1">
        <f>AA15</f>
        <v>110</v>
      </c>
      <c r="Y27" s="1" t="s">
        <v>25</v>
      </c>
      <c r="Z27" s="18">
        <f>AE15</f>
        <v>2496</v>
      </c>
      <c r="AA27" s="18">
        <v>2496</v>
      </c>
      <c r="AB27" s="1"/>
      <c r="AC27" s="1" t="s">
        <v>25</v>
      </c>
      <c r="AE27">
        <v>5</v>
      </c>
      <c r="AF27">
        <v>1</v>
      </c>
    </row>
    <row r="28" spans="1:32" x14ac:dyDescent="0.3">
      <c r="A28" t="s">
        <v>23</v>
      </c>
      <c r="X28" s="18">
        <f t="shared" ref="X28:X35" si="30">AA16</f>
        <v>106</v>
      </c>
      <c r="Y28" s="18">
        <v>106</v>
      </c>
      <c r="Z28" s="18">
        <f t="shared" ref="Z28:Z35" si="31">AE16</f>
        <v>2520</v>
      </c>
      <c r="AA28" s="18">
        <v>2520</v>
      </c>
      <c r="AB28" s="26">
        <f t="shared" ref="AB28:AB34" si="32">AB16^2+AC16</f>
        <v>1366</v>
      </c>
      <c r="AC28" s="1">
        <v>1366</v>
      </c>
      <c r="AE28">
        <v>7</v>
      </c>
      <c r="AF28">
        <v>2</v>
      </c>
    </row>
    <row r="29" spans="1:32" x14ac:dyDescent="0.3">
      <c r="A29" s="3" t="s">
        <v>52</v>
      </c>
      <c r="N29" s="1"/>
      <c r="O29" s="1"/>
      <c r="P29" s="1"/>
      <c r="Q29" s="1"/>
      <c r="R29" s="1"/>
      <c r="S29" s="1"/>
      <c r="T29" s="1"/>
      <c r="U29" s="1"/>
      <c r="V29" s="1"/>
      <c r="X29" s="1">
        <f t="shared" si="30"/>
        <v>62</v>
      </c>
      <c r="Y29" s="1" t="s">
        <v>25</v>
      </c>
      <c r="Z29" s="18">
        <f t="shared" si="31"/>
        <v>232</v>
      </c>
      <c r="AA29" s="18">
        <v>232</v>
      </c>
      <c r="AB29" s="26">
        <f t="shared" si="32"/>
        <v>74</v>
      </c>
      <c r="AC29" s="1">
        <v>74</v>
      </c>
      <c r="AE29">
        <v>8</v>
      </c>
      <c r="AF29">
        <v>2</v>
      </c>
    </row>
    <row r="30" spans="1:32" x14ac:dyDescent="0.3">
      <c r="A30" s="3" t="s">
        <v>53</v>
      </c>
      <c r="N30" s="1"/>
      <c r="O30" s="1"/>
      <c r="P30" s="1"/>
      <c r="Q30" s="1"/>
      <c r="R30" s="1"/>
      <c r="S30" s="1"/>
      <c r="T30" s="1"/>
      <c r="U30" s="1"/>
      <c r="V30" s="1"/>
      <c r="X30" s="18">
        <f t="shared" si="30"/>
        <v>175</v>
      </c>
      <c r="Y30" s="18">
        <v>175</v>
      </c>
      <c r="Z30" s="18">
        <f t="shared" si="31"/>
        <v>5400</v>
      </c>
      <c r="AA30" s="18">
        <v>5400</v>
      </c>
      <c r="AB30" s="26">
        <f t="shared" si="32"/>
        <v>1735</v>
      </c>
      <c r="AC30" s="1">
        <v>1735</v>
      </c>
      <c r="AE30">
        <v>13</v>
      </c>
      <c r="AF30">
        <v>5</v>
      </c>
    </row>
    <row r="31" spans="1:32" x14ac:dyDescent="0.3">
      <c r="A31" s="3" t="s">
        <v>54</v>
      </c>
      <c r="N31" s="1"/>
      <c r="O31" s="1"/>
      <c r="P31" s="1"/>
      <c r="Q31" s="1"/>
      <c r="R31" s="1"/>
      <c r="S31" s="1"/>
      <c r="T31" s="1"/>
      <c r="U31" s="1"/>
      <c r="V31" s="1"/>
      <c r="X31" s="18">
        <f t="shared" si="30"/>
        <v>198</v>
      </c>
      <c r="Y31" s="18">
        <v>198</v>
      </c>
      <c r="Z31" s="18">
        <f t="shared" si="31"/>
        <v>6320</v>
      </c>
      <c r="AA31" s="18">
        <v>6320</v>
      </c>
      <c r="AB31" s="26">
        <f t="shared" si="32"/>
        <v>1758</v>
      </c>
      <c r="AC31" s="1">
        <v>1758</v>
      </c>
      <c r="AE31">
        <v>14</v>
      </c>
      <c r="AF31">
        <v>6</v>
      </c>
    </row>
    <row r="32" spans="1:32" x14ac:dyDescent="0.3">
      <c r="A32" s="3" t="s">
        <v>55</v>
      </c>
      <c r="N32" s="1"/>
      <c r="O32" s="1"/>
      <c r="P32" s="1"/>
      <c r="Q32" s="1"/>
      <c r="R32" s="1"/>
      <c r="S32" s="1"/>
      <c r="T32" s="1"/>
      <c r="U32" s="1"/>
      <c r="V32" s="1"/>
      <c r="X32" s="18">
        <f t="shared" si="30"/>
        <v>37</v>
      </c>
      <c r="Y32" s="18">
        <v>37</v>
      </c>
      <c r="Z32" s="18">
        <f t="shared" si="31"/>
        <v>132</v>
      </c>
      <c r="AA32" s="18">
        <v>132</v>
      </c>
      <c r="AB32" s="26">
        <f t="shared" si="32"/>
        <v>49</v>
      </c>
      <c r="AC32" s="1">
        <v>49</v>
      </c>
    </row>
    <row r="33" spans="1:29" x14ac:dyDescent="0.3">
      <c r="A33" s="3" t="s">
        <v>56</v>
      </c>
      <c r="N33" s="1"/>
      <c r="O33" s="1"/>
      <c r="P33" s="1"/>
      <c r="Q33" s="1"/>
      <c r="R33" s="1"/>
      <c r="S33" s="1"/>
      <c r="T33" s="1"/>
      <c r="U33" s="1"/>
      <c r="V33" s="1"/>
      <c r="X33" s="18">
        <f t="shared" si="30"/>
        <v>91</v>
      </c>
      <c r="Y33" s="18">
        <v>91</v>
      </c>
      <c r="Z33" s="8">
        <f t="shared" si="31"/>
        <v>1888</v>
      </c>
      <c r="AA33" s="1" t="s">
        <v>25</v>
      </c>
      <c r="AB33" s="26"/>
      <c r="AC33" s="1" t="s">
        <v>25</v>
      </c>
    </row>
    <row r="34" spans="1:29" x14ac:dyDescent="0.3">
      <c r="A34" s="3" t="s">
        <v>57</v>
      </c>
      <c r="N34" s="1"/>
      <c r="O34" s="1"/>
      <c r="P34" s="1"/>
      <c r="Q34" s="1"/>
      <c r="R34" s="1"/>
      <c r="S34" s="1"/>
      <c r="T34" s="1"/>
      <c r="U34" s="1"/>
      <c r="V34" s="1"/>
      <c r="X34" s="18">
        <f t="shared" si="30"/>
        <v>73</v>
      </c>
      <c r="Y34" s="18">
        <v>73</v>
      </c>
      <c r="Z34" s="18">
        <f t="shared" si="31"/>
        <v>990</v>
      </c>
      <c r="AA34" s="18">
        <v>990</v>
      </c>
      <c r="AB34" s="26">
        <f t="shared" si="32"/>
        <v>379</v>
      </c>
      <c r="AC34" s="1">
        <v>379</v>
      </c>
    </row>
    <row r="35" spans="1:29" x14ac:dyDescent="0.3">
      <c r="A35" s="23" t="s">
        <v>58</v>
      </c>
      <c r="X35" s="1">
        <f t="shared" si="30"/>
        <v>105</v>
      </c>
      <c r="Y35" s="1"/>
      <c r="Z35" s="8">
        <f t="shared" si="31"/>
        <v>2336</v>
      </c>
      <c r="AA35" s="1"/>
      <c r="AB35" s="26">
        <f>AB23^2+AC23</f>
        <v>1097</v>
      </c>
      <c r="AC35" s="1"/>
    </row>
  </sheetData>
  <mergeCells count="9">
    <mergeCell ref="E2:G2"/>
    <mergeCell ref="X1:Z1"/>
    <mergeCell ref="AA1:AC1"/>
    <mergeCell ref="AD1:AF1"/>
    <mergeCell ref="AB25:AC25"/>
    <mergeCell ref="Z25:AA25"/>
    <mergeCell ref="X25:Y25"/>
    <mergeCell ref="X13:Z13"/>
    <mergeCell ref="AA13:AC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Alliander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Haan, Evert de</dc:creator>
  <cp:lastModifiedBy>Haan, Evert de</cp:lastModifiedBy>
  <dcterms:created xsi:type="dcterms:W3CDTF">2018-12-27T08:44:13Z</dcterms:created>
  <dcterms:modified xsi:type="dcterms:W3CDTF">2019-01-11T13:21:04Z</dcterms:modified>
</cp:coreProperties>
</file>