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ton\Desktop\"/>
    </mc:Choice>
  </mc:AlternateContent>
  <xr:revisionPtr revIDLastSave="0" documentId="13_ncr:1_{D26423C9-228C-487E-A519-6BA90B757BB3}" xr6:coauthVersionLast="47" xr6:coauthVersionMax="47" xr10:uidLastSave="{00000000-0000-0000-0000-000000000000}"/>
  <bookViews>
    <workbookView xWindow="-120" yWindow="-120" windowWidth="29040" windowHeight="15720" tabRatio="794" xr2:uid="{DD9E8919-2E20-4A20-809A-C1F924594AA0}"/>
  </bookViews>
  <sheets>
    <sheet name="Instruções" sheetId="11" r:id="rId1"/>
    <sheet name="Parâmetros" sheetId="1" r:id="rId2"/>
    <sheet name="Auxiliar" sheetId="4" state="hidden" r:id="rId3"/>
    <sheet name="Balancete da Receita" sheetId="3" r:id="rId4"/>
    <sheet name="Balancete da Despesa" sheetId="5" r:id="rId5"/>
    <sheet name="RCL" sheetId="8" r:id="rId6"/>
    <sheet name="Balancete de Verificação" sheetId="6" r:id="rId7"/>
    <sheet name="Outros Ajustes" sheetId="10" r:id="rId8"/>
    <sheet name="Ajustes RPPS" sheetId="9" r:id="rId9"/>
    <sheet name="RGF Anexo 2 Semestral" sheetId="7" r:id="rId10"/>
    <sheet name="RREO Anexo 6" sheetId="2" r:id="rId11"/>
  </sheets>
  <definedNames>
    <definedName name="_xlnm.Print_Area" localSheetId="9">'RGF Anexo 2 Semestral'!$C$2:$F$60</definedName>
    <definedName name="_xlnm.Print_Area" localSheetId="10">'RREO Anexo 6'!$C$2:$J$125</definedName>
    <definedName name="paramDataBase">Parâmetros!$C$5</definedName>
    <definedName name="paramEnte">Parâmetros!$C$4</definedName>
    <definedName name="paramLimiteSenadoDCL_RCL">Parâmetros!$C$10</definedName>
    <definedName name="paramMetaResNominal">Parâmetros!$C$7</definedName>
    <definedName name="paramMetaResPrimario">Parâmetros!$C$6</definedName>
    <definedName name="paramSistema">Parâmetros!$C$8</definedName>
    <definedName name="paramUnidResponsavel">Parâmetros!$C$9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9" i="2" l="1"/>
  <c r="D108" i="2"/>
  <c r="D120" i="2"/>
  <c r="D119" i="2"/>
  <c r="D118" i="2"/>
  <c r="D111" i="2"/>
  <c r="D110" i="2"/>
  <c r="D107" i="2"/>
  <c r="F53" i="7"/>
  <c r="E53" i="7"/>
  <c r="D53" i="7"/>
  <c r="F52" i="7"/>
  <c r="E52" i="7"/>
  <c r="D52" i="7"/>
  <c r="F51" i="7"/>
  <c r="E51" i="7"/>
  <c r="D51" i="7"/>
  <c r="F50" i="7"/>
  <c r="E50" i="7"/>
  <c r="D50" i="7"/>
  <c r="F49" i="7"/>
  <c r="E49" i="7"/>
  <c r="D49" i="7"/>
  <c r="F48" i="7"/>
  <c r="E48" i="7"/>
  <c r="D48" i="7"/>
  <c r="F47" i="7"/>
  <c r="E47" i="7"/>
  <c r="D47" i="7"/>
  <c r="F38" i="7"/>
  <c r="F37" i="7"/>
  <c r="F39" i="7" s="1"/>
  <c r="F42" i="7" s="1"/>
  <c r="F43" i="7" s="1"/>
  <c r="E38" i="7"/>
  <c r="E37" i="7"/>
  <c r="D38" i="7"/>
  <c r="D37" i="7"/>
  <c r="F35" i="7"/>
  <c r="E35" i="7"/>
  <c r="H100" i="2" s="1"/>
  <c r="D35" i="7"/>
  <c r="D100" i="2" s="1"/>
  <c r="F34" i="7"/>
  <c r="E34" i="7"/>
  <c r="H99" i="2" s="1"/>
  <c r="D34" i="7"/>
  <c r="D99" i="2" s="1"/>
  <c r="F33" i="7"/>
  <c r="E33" i="7"/>
  <c r="H98" i="2" s="1"/>
  <c r="D33" i="7"/>
  <c r="D98" i="2" s="1"/>
  <c r="F32" i="7"/>
  <c r="E32" i="7"/>
  <c r="H97" i="2" s="1"/>
  <c r="D32" i="7"/>
  <c r="F29" i="7"/>
  <c r="E29" i="7"/>
  <c r="D29" i="7"/>
  <c r="F28" i="7"/>
  <c r="E28" i="7"/>
  <c r="D28" i="7"/>
  <c r="F27" i="7"/>
  <c r="E27" i="7"/>
  <c r="D27" i="7"/>
  <c r="F26" i="7"/>
  <c r="E26" i="7"/>
  <c r="D26" i="7"/>
  <c r="F25" i="7"/>
  <c r="E25" i="7"/>
  <c r="D25" i="7"/>
  <c r="F24" i="7"/>
  <c r="E24" i="7"/>
  <c r="D24" i="7"/>
  <c r="F23" i="7"/>
  <c r="E23" i="7"/>
  <c r="D23" i="7"/>
  <c r="F22" i="7"/>
  <c r="E22" i="7"/>
  <c r="D22" i="7"/>
  <c r="F20" i="7"/>
  <c r="E20" i="7"/>
  <c r="D20" i="7"/>
  <c r="F19" i="7"/>
  <c r="E19" i="7"/>
  <c r="D19" i="7"/>
  <c r="F17" i="7"/>
  <c r="E17" i="7"/>
  <c r="D17" i="7"/>
  <c r="F16" i="7"/>
  <c r="E16" i="7"/>
  <c r="D16" i="7"/>
  <c r="F15" i="7"/>
  <c r="E15" i="7"/>
  <c r="D15" i="7"/>
  <c r="F12" i="7"/>
  <c r="E12" i="7"/>
  <c r="D12" i="7"/>
  <c r="E39" i="7"/>
  <c r="E42" i="7" s="1"/>
  <c r="E43" i="7" s="1"/>
  <c r="D39" i="7"/>
  <c r="D42" i="7" s="1"/>
  <c r="D43" i="7" s="1"/>
  <c r="C43" i="7"/>
  <c r="C42" i="7"/>
  <c r="C55" i="7"/>
  <c r="E45" i="7"/>
  <c r="E9" i="7"/>
  <c r="C6" i="7"/>
  <c r="C2" i="7"/>
  <c r="C122" i="2"/>
  <c r="D104" i="2"/>
  <c r="H92" i="2"/>
  <c r="D92" i="2"/>
  <c r="D82" i="2"/>
  <c r="D81" i="2"/>
  <c r="D87" i="2"/>
  <c r="D77" i="2"/>
  <c r="D79" i="2"/>
  <c r="D71" i="2"/>
  <c r="J69" i="2"/>
  <c r="I69" i="2"/>
  <c r="H69" i="2"/>
  <c r="G69" i="2"/>
  <c r="F69" i="2"/>
  <c r="E69" i="2"/>
  <c r="D69" i="2"/>
  <c r="J67" i="2"/>
  <c r="I67" i="2"/>
  <c r="H67" i="2"/>
  <c r="G67" i="2"/>
  <c r="F67" i="2"/>
  <c r="E67" i="2"/>
  <c r="D67" i="2"/>
  <c r="J66" i="2"/>
  <c r="I66" i="2"/>
  <c r="H66" i="2"/>
  <c r="G66" i="2"/>
  <c r="F66" i="2"/>
  <c r="E66" i="2"/>
  <c r="D66" i="2"/>
  <c r="J65" i="2"/>
  <c r="I65" i="2"/>
  <c r="H65" i="2"/>
  <c r="G65" i="2"/>
  <c r="F65" i="2"/>
  <c r="E65" i="2"/>
  <c r="D65" i="2"/>
  <c r="J64" i="2"/>
  <c r="I64" i="2"/>
  <c r="H64" i="2"/>
  <c r="G64" i="2"/>
  <c r="F64" i="2"/>
  <c r="E64" i="2"/>
  <c r="D64" i="2"/>
  <c r="J63" i="2"/>
  <c r="I63" i="2"/>
  <c r="H63" i="2"/>
  <c r="G63" i="2"/>
  <c r="F63" i="2"/>
  <c r="E63" i="2"/>
  <c r="D63" i="2"/>
  <c r="J60" i="2"/>
  <c r="I60" i="2"/>
  <c r="H60" i="2"/>
  <c r="G60" i="2"/>
  <c r="F60" i="2"/>
  <c r="E60" i="2"/>
  <c r="D60" i="2"/>
  <c r="J59" i="2"/>
  <c r="I59" i="2"/>
  <c r="H59" i="2"/>
  <c r="H58" i="2" s="1"/>
  <c r="G59" i="2"/>
  <c r="F59" i="2"/>
  <c r="E59" i="2"/>
  <c r="D59" i="2"/>
  <c r="J57" i="2"/>
  <c r="I57" i="2"/>
  <c r="H57" i="2"/>
  <c r="G57" i="2"/>
  <c r="F57" i="2"/>
  <c r="E57" i="2"/>
  <c r="D57" i="2"/>
  <c r="J56" i="2"/>
  <c r="I56" i="2"/>
  <c r="H56" i="2"/>
  <c r="G56" i="2"/>
  <c r="F56" i="2"/>
  <c r="E56" i="2"/>
  <c r="E47" i="2"/>
  <c r="D47" i="2"/>
  <c r="E46" i="2"/>
  <c r="D46" i="2"/>
  <c r="E44" i="2"/>
  <c r="D44" i="2"/>
  <c r="E43" i="2"/>
  <c r="D43" i="2"/>
  <c r="E41" i="2"/>
  <c r="D106" i="2" s="1"/>
  <c r="D41" i="2"/>
  <c r="E40" i="2"/>
  <c r="D40" i="2"/>
  <c r="E39" i="2"/>
  <c r="D39" i="2"/>
  <c r="E38" i="2"/>
  <c r="D38" i="2"/>
  <c r="E37" i="2"/>
  <c r="D37" i="2"/>
  <c r="E33" i="2"/>
  <c r="D33" i="2"/>
  <c r="E32" i="2"/>
  <c r="D32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1" i="2"/>
  <c r="D21" i="2"/>
  <c r="E20" i="2"/>
  <c r="D20" i="2"/>
  <c r="E19" i="2"/>
  <c r="D19" i="2"/>
  <c r="E17" i="2"/>
  <c r="D17" i="2"/>
  <c r="E16" i="2"/>
  <c r="D16" i="2"/>
  <c r="E15" i="2"/>
  <c r="D15" i="2"/>
  <c r="E14" i="2"/>
  <c r="D14" i="2"/>
  <c r="E13" i="2"/>
  <c r="D13" i="2"/>
  <c r="E12" i="2"/>
  <c r="D56" i="2"/>
  <c r="J45" i="2"/>
  <c r="I45" i="2"/>
  <c r="H45" i="2"/>
  <c r="G45" i="2"/>
  <c r="F45" i="2"/>
  <c r="J48" i="2"/>
  <c r="I48" i="2"/>
  <c r="H48" i="2"/>
  <c r="G48" i="2"/>
  <c r="F48" i="2"/>
  <c r="J42" i="2"/>
  <c r="I42" i="2"/>
  <c r="H42" i="2"/>
  <c r="G42" i="2"/>
  <c r="F42" i="2"/>
  <c r="J36" i="2"/>
  <c r="J49" i="2" s="1"/>
  <c r="I36" i="2"/>
  <c r="I49" i="2" s="1"/>
  <c r="H36" i="2"/>
  <c r="H49" i="2" s="1"/>
  <c r="G36" i="2"/>
  <c r="G49" i="2" s="1"/>
  <c r="F36" i="2"/>
  <c r="F49" i="2" s="1"/>
  <c r="J35" i="2"/>
  <c r="I35" i="2"/>
  <c r="H35" i="2"/>
  <c r="G35" i="2"/>
  <c r="F35" i="2"/>
  <c r="J34" i="2"/>
  <c r="I34" i="2"/>
  <c r="H34" i="2"/>
  <c r="G34" i="2"/>
  <c r="F34" i="2"/>
  <c r="J31" i="2"/>
  <c r="I31" i="2"/>
  <c r="H31" i="2"/>
  <c r="G31" i="2"/>
  <c r="F31" i="2"/>
  <c r="J22" i="2"/>
  <c r="I22" i="2"/>
  <c r="H22" i="2"/>
  <c r="G22" i="2"/>
  <c r="F22" i="2"/>
  <c r="J18" i="2"/>
  <c r="I18" i="2"/>
  <c r="H18" i="2"/>
  <c r="G18" i="2"/>
  <c r="F18" i="2"/>
  <c r="E52" i="2"/>
  <c r="E10" i="2"/>
  <c r="C6" i="2"/>
  <c r="C2" i="2"/>
  <c r="D58" i="2" l="1"/>
  <c r="J58" i="2"/>
  <c r="J55" i="2" s="1"/>
  <c r="J61" i="2" s="1"/>
  <c r="H62" i="2"/>
  <c r="D55" i="2"/>
  <c r="D61" i="2" s="1"/>
  <c r="G58" i="2"/>
  <c r="G55" i="2" s="1"/>
  <c r="G61" i="2" s="1"/>
  <c r="G72" i="2" s="1"/>
  <c r="E70" i="2"/>
  <c r="D68" i="2"/>
  <c r="J68" i="2"/>
  <c r="G68" i="2"/>
  <c r="F62" i="2"/>
  <c r="F70" i="2"/>
  <c r="I58" i="2"/>
  <c r="G62" i="2"/>
  <c r="E31" i="7"/>
  <c r="E30" i="7" s="1"/>
  <c r="D18" i="7"/>
  <c r="D21" i="7"/>
  <c r="D31" i="7"/>
  <c r="D30" i="7" s="1"/>
  <c r="F18" i="7"/>
  <c r="F21" i="7"/>
  <c r="F31" i="7"/>
  <c r="F30" i="7" s="1"/>
  <c r="D14" i="7"/>
  <c r="E18" i="7"/>
  <c r="E21" i="7"/>
  <c r="F14" i="7"/>
  <c r="H96" i="2"/>
  <c r="H95" i="2" s="1"/>
  <c r="D105" i="2"/>
  <c r="D112" i="2" s="1"/>
  <c r="D114" i="2" s="1"/>
  <c r="E14" i="7"/>
  <c r="D97" i="2"/>
  <c r="D96" i="2" s="1"/>
  <c r="D95" i="2" s="1"/>
  <c r="I55" i="2"/>
  <c r="I61" i="2" s="1"/>
  <c r="I72" i="2" s="1"/>
  <c r="E58" i="2"/>
  <c r="E55" i="2" s="1"/>
  <c r="E61" i="2" s="1"/>
  <c r="E72" i="2" s="1"/>
  <c r="I62" i="2"/>
  <c r="H68" i="2"/>
  <c r="F68" i="2"/>
  <c r="E68" i="2"/>
  <c r="H55" i="2"/>
  <c r="H61" i="2" s="1"/>
  <c r="F58" i="2"/>
  <c r="F55" i="2" s="1"/>
  <c r="F61" i="2" s="1"/>
  <c r="D62" i="2"/>
  <c r="J62" i="2"/>
  <c r="I68" i="2"/>
  <c r="G70" i="2"/>
  <c r="H70" i="2"/>
  <c r="E62" i="2"/>
  <c r="I70" i="2"/>
  <c r="D70" i="2"/>
  <c r="J70" i="2"/>
  <c r="J72" i="2" s="1"/>
  <c r="D48" i="2"/>
  <c r="F50" i="2"/>
  <c r="G50" i="2"/>
  <c r="H50" i="2"/>
  <c r="I50" i="2"/>
  <c r="J50" i="2"/>
  <c r="D36" i="2"/>
  <c r="D49" i="2" s="1"/>
  <c r="E42" i="2"/>
  <c r="E45" i="2"/>
  <c r="D42" i="2"/>
  <c r="D45" i="2"/>
  <c r="E36" i="2"/>
  <c r="E49" i="2" s="1"/>
  <c r="E48" i="2"/>
  <c r="D18" i="2"/>
  <c r="E31" i="2"/>
  <c r="D22" i="2"/>
  <c r="E18" i="2"/>
  <c r="D31" i="2"/>
  <c r="D12" i="2"/>
  <c r="D34" i="2" s="1"/>
  <c r="E22" i="2"/>
  <c r="E34" i="2"/>
  <c r="E35" i="2"/>
  <c r="D72" i="2" l="1"/>
  <c r="F72" i="2"/>
  <c r="D13" i="7"/>
  <c r="D11" i="7" s="1"/>
  <c r="D40" i="7" s="1"/>
  <c r="F13" i="7"/>
  <c r="F11" i="7" s="1"/>
  <c r="F40" i="7" s="1"/>
  <c r="E13" i="7"/>
  <c r="E11" i="7" s="1"/>
  <c r="E36" i="7" s="1"/>
  <c r="E41" i="7" s="1"/>
  <c r="D36" i="7"/>
  <c r="D41" i="7" s="1"/>
  <c r="D94" i="2"/>
  <c r="D101" i="2" s="1"/>
  <c r="H72" i="2"/>
  <c r="D35" i="2"/>
  <c r="D50" i="2" s="1"/>
  <c r="E50" i="2"/>
  <c r="F36" i="7" l="1"/>
  <c r="F41" i="7" s="1"/>
  <c r="H94" i="2"/>
  <c r="H101" i="2" s="1"/>
  <c r="H102" i="2" s="1"/>
  <c r="E40" i="7"/>
  <c r="D74" i="2"/>
  <c r="D84" i="2" s="1"/>
</calcChain>
</file>

<file path=xl/sharedStrings.xml><?xml version="1.0" encoding="utf-8"?>
<sst xmlns="http://schemas.openxmlformats.org/spreadsheetml/2006/main" count="1595" uniqueCount="895">
  <si>
    <t>Parâmetros de configuração</t>
  </si>
  <si>
    <t>Parâmetro</t>
  </si>
  <si>
    <t>Valor</t>
  </si>
  <si>
    <t>Ente</t>
  </si>
  <si>
    <t>Descrição</t>
  </si>
  <si>
    <t>Nome do município seguido da sigla do estado.</t>
  </si>
  <si>
    <t>Município de Independência - RS</t>
  </si>
  <si>
    <t>Data-base</t>
  </si>
  <si>
    <t>RELATÓRIO RESUMIDO DA EXECUÇÃO ORÇAMENTÁRIA</t>
  </si>
  <si>
    <t>DEMONSTRATIVO DOS RESULTADOS PRIMÁRIO E NOMINAL</t>
  </si>
  <si>
    <t>ORÇAMENTOS FISCAL E DA SEGURIDADE SOCIAL</t>
  </si>
  <si>
    <t>Data-base do relatório. Formato em dd/mm/aaaa. Deve sempre ser a data de encerramento do bimestre.</t>
  </si>
  <si>
    <t>RREO - ANEXO 6 (LRF, art. 53, inciso III)</t>
  </si>
  <si>
    <t>ACIMA DA LINHA</t>
  </si>
  <si>
    <t>RECEITAS PRIMÁRIAS</t>
  </si>
  <si>
    <t>PREVISÃO ATUALIZADA</t>
  </si>
  <si>
    <t>RECEITAS REALIZADAS
(a)</t>
  </si>
  <si>
    <t>RECEITAS CORRENTES (I)</t>
  </si>
  <si>
    <t>Impostos, Taxas e Contribuições de Melhoria</t>
  </si>
  <si>
    <t>IPTU</t>
  </si>
  <si>
    <t>ISS</t>
  </si>
  <si>
    <t>ITBI</t>
  </si>
  <si>
    <t>IRRF</t>
  </si>
  <si>
    <t>Outros Impostos, Taxas e Contribuições de Melhoria</t>
  </si>
  <si>
    <t>Contribuições</t>
  </si>
  <si>
    <t>Receita Patrimonial</t>
  </si>
  <si>
    <t>Aplicações Financeiras (II)</t>
  </si>
  <si>
    <t>Outras Receitas Patrimoniais</t>
  </si>
  <si>
    <t>Transferências Correntes</t>
  </si>
  <si>
    <t>Cota-Parte do FPM</t>
  </si>
  <si>
    <t>Cota-Parte do ICMS</t>
  </si>
  <si>
    <t>Cota-Parte do IPVA</t>
  </si>
  <si>
    <t>Cota-Parte do ITR</t>
  </si>
  <si>
    <t>Transferências da LC 87/1996</t>
  </si>
  <si>
    <t>Transferências da LC 61/1989</t>
  </si>
  <si>
    <t>Transferências do FUNDEB</t>
  </si>
  <si>
    <t>Outras Transferências Correntes</t>
  </si>
  <si>
    <t>Demais Receitas Correntes</t>
  </si>
  <si>
    <t>Outras Receitas Financeiras (III)</t>
  </si>
  <si>
    <t>Receitas Correntes Restantes</t>
  </si>
  <si>
    <t>RECEITAS PRIMÁRIAS CORRENTES (IV) = (I - II - III)</t>
  </si>
  <si>
    <t>RECEITAS DE CAPITAL (V)</t>
  </si>
  <si>
    <t>Operações de Crédito (VI)</t>
  </si>
  <si>
    <t>Amortização de Empréstimos (VII)</t>
  </si>
  <si>
    <t>Alienação de Bens</t>
  </si>
  <si>
    <t>Receitas de Alienação de Investimentos Temporários (VIII)</t>
  </si>
  <si>
    <t>Receitas de Alienação de Investimentos Permanentes (IX)</t>
  </si>
  <si>
    <t>Transferências de Capital</t>
  </si>
  <si>
    <t>Convênios</t>
  </si>
  <si>
    <t>Outras Transferências de Capital</t>
  </si>
  <si>
    <t>Outras Receitas de Capital</t>
  </si>
  <si>
    <t>Outras Receitas de Capital Não Primárias (X)</t>
  </si>
  <si>
    <t>Outras Receitas de Capital Primárias</t>
  </si>
  <si>
    <t>RECEITAS PRIMÁRIAS DE CAPITAL (XI) = (V - VI - VII - VIII - IX - X)</t>
  </si>
  <si>
    <t>DESPESAS PRIMÁRIAS</t>
  </si>
  <si>
    <t>DOTAÇÃO ATUALIZADA</t>
  </si>
  <si>
    <t>DESPESAS EMPENHADAS</t>
  </si>
  <si>
    <t>DESPESAS LIQUIDADAS</t>
  </si>
  <si>
    <t>DESPESAS PAGAS
(a)</t>
  </si>
  <si>
    <t>LIQUIDADOS</t>
  </si>
  <si>
    <t>PAGOS
(c)</t>
  </si>
  <si>
    <t>DESPESAS CORRENTES (XIII)</t>
  </si>
  <si>
    <t>Pessoal e Encargos Sociais</t>
  </si>
  <si>
    <t>Juros e Encargos da Dívida (XIV)</t>
  </si>
  <si>
    <t>Outras Despesas Correntes</t>
  </si>
  <si>
    <t>Transferências Constitucionais e Legais</t>
  </si>
  <si>
    <t>Demais Despesas Correntes</t>
  </si>
  <si>
    <t>DESPESAS PRIMÁRIAS CORRENTES (XV) = (XIII - XIV)</t>
  </si>
  <si>
    <t>DESPESAS DE CAPITAL (XVI)</t>
  </si>
  <si>
    <t>Investimentos</t>
  </si>
  <si>
    <t>Inversões Financeiras</t>
  </si>
  <si>
    <t>Concessão de Empréstimos e Financiamentos (XVII)</t>
  </si>
  <si>
    <t>Aquisição de Título de Capital já Integralizado (XVIII)</t>
  </si>
  <si>
    <t>Aquisição de Título de Crédito (XIX)</t>
  </si>
  <si>
    <t>Demais Inversões Financeiras</t>
  </si>
  <si>
    <t>Amortização da Dívida (XX)</t>
  </si>
  <si>
    <t>DESPESAS PRIMÁRIAS DE CAPITAL (XXI) = (XVI - XVII - XVIII - XIX - XX)</t>
  </si>
  <si>
    <t>DESPESA PRIMÁRIA TOTAL (XXIII) = (XV + XXI + XXII)</t>
  </si>
  <si>
    <t>RESERVA DE CONTINGÊNCIA (XXII)</t>
  </si>
  <si>
    <t>RESULTADO PRIMÁRIO - Acima da Linha (XXIV) = [XIIa - (XXIIIa + XXIIIb + XXIIIc)]</t>
  </si>
  <si>
    <t>META FISCAL PARA O RESULTADO PRIMÁRIO</t>
  </si>
  <si>
    <t>VALOR CORRENTE</t>
  </si>
  <si>
    <t>Meta fixada no Anexo de Metas Fiscais da LDO para o exercício de referência</t>
  </si>
  <si>
    <t>Em reais</t>
  </si>
  <si>
    <t>RESTOS A PAGAR
PROCESSADOS PAGOS
(b)</t>
  </si>
  <si>
    <t>RESTOS A PAGAR
NÃO PROCESSADOS</t>
  </si>
  <si>
    <t>Marcador de linha</t>
  </si>
  <si>
    <t>iptu</t>
  </si>
  <si>
    <t>issqn</t>
  </si>
  <si>
    <t>itbi</t>
  </si>
  <si>
    <t>irrf</t>
  </si>
  <si>
    <t>contribuicoes</t>
  </si>
  <si>
    <t>aplic_financeiras</t>
  </si>
  <si>
    <t>fpm</t>
  </si>
  <si>
    <t>icms</t>
  </si>
  <si>
    <t>ipva</t>
  </si>
  <si>
    <t>itr</t>
  </si>
  <si>
    <t>kandir</t>
  </si>
  <si>
    <t>ipi_exp</t>
  </si>
  <si>
    <t>fundeb</t>
  </si>
  <si>
    <t>tributaria</t>
  </si>
  <si>
    <t>transf_corr</t>
  </si>
  <si>
    <t>rec_correntes</t>
  </si>
  <si>
    <t>outras_rec_corr_financeiras</t>
  </si>
  <si>
    <t>op_credito</t>
  </si>
  <si>
    <t>amortizacao_emprestimo</t>
  </si>
  <si>
    <t>alienacao_inv_temp</t>
  </si>
  <si>
    <t>alienacao_inv_perm</t>
  </si>
  <si>
    <t>transf_capital</t>
  </si>
  <si>
    <t>convenios</t>
  </si>
  <si>
    <t>outras_rec_capital</t>
  </si>
  <si>
    <t>outras_rec_capital_financeiras</t>
  </si>
  <si>
    <t>Especificação</t>
  </si>
  <si>
    <t>Filtro</t>
  </si>
  <si>
    <t>Previsão Atualizada</t>
  </si>
  <si>
    <t>Receita Arrecadada</t>
  </si>
  <si>
    <t>Receitas Correntes</t>
  </si>
  <si>
    <t>1.*</t>
  </si>
  <si>
    <t>1.1.*</t>
  </si>
  <si>
    <t>ICMS</t>
  </si>
  <si>
    <t>IPVA</t>
  </si>
  <si>
    <t>ITR</t>
  </si>
  <si>
    <t>1.1.1.3.03.*</t>
  </si>
  <si>
    <t>1.1.1.8.01.1.*</t>
  </si>
  <si>
    <t>1.1.1.8.01.4.*</t>
  </si>
  <si>
    <t>1.1.1.8.02.3.*</t>
  </si>
  <si>
    <t>1.2.*</t>
  </si>
  <si>
    <t>patrimonial</t>
  </si>
  <si>
    <t>Aplicações Financeiras</t>
  </si>
  <si>
    <t>1.3.*</t>
  </si>
  <si>
    <t>1.3.2.*</t>
  </si>
  <si>
    <t>1.7.*</t>
  </si>
  <si>
    <t>FPM Mensal</t>
  </si>
  <si>
    <t>FPM Dezembro</t>
  </si>
  <si>
    <t>FPM Julho</t>
  </si>
  <si>
    <t>1.7.1.8.01.2.*</t>
  </si>
  <si>
    <t>1.7.1.8.01.3.*</t>
  </si>
  <si>
    <t>1.7.1.8.01.4.*</t>
  </si>
  <si>
    <t>1.7.1.8.01.5.*</t>
  </si>
  <si>
    <t>1.7.2.8.01.1.*</t>
  </si>
  <si>
    <t>1.7.2.8.01.2.*</t>
  </si>
  <si>
    <t>Lei Kandir</t>
  </si>
  <si>
    <t>1.7.1.8.06.*</t>
  </si>
  <si>
    <t>IPI/Exportação</t>
  </si>
  <si>
    <t>1.7.2.8.01.3.*</t>
  </si>
  <si>
    <t>Transferência do FUNDEB</t>
  </si>
  <si>
    <t>1.7.5.8.01.*</t>
  </si>
  <si>
    <t>Outras Receitas Correntes Financeiras (Não Primárias)</t>
  </si>
  <si>
    <t>outras_correntes</t>
  </si>
  <si>
    <t>Outras Receitas Correntes</t>
  </si>
  <si>
    <t>1.9.*</t>
  </si>
  <si>
    <t>1.9.9.0.99.2.*</t>
  </si>
  <si>
    <t>2.1.*</t>
  </si>
  <si>
    <t>Operações de Crédito</t>
  </si>
  <si>
    <t>2.2.*</t>
  </si>
  <si>
    <t>2.3.*</t>
  </si>
  <si>
    <t>alienacao</t>
  </si>
  <si>
    <t>Outras Receitas de Alienação de Bens</t>
  </si>
  <si>
    <t>2.2.1.8.01.1.*</t>
  </si>
  <si>
    <t>2.2.1.8.01.2.*</t>
  </si>
  <si>
    <t>2.4.*</t>
  </si>
  <si>
    <t>2.4.1.8.10.*</t>
  </si>
  <si>
    <t>Convênios Federais</t>
  </si>
  <si>
    <t>Convênios Estaduais</t>
  </si>
  <si>
    <t>2.4.2.8.10.*</t>
  </si>
  <si>
    <t>2.9.*</t>
  </si>
  <si>
    <t>9.1.*</t>
  </si>
  <si>
    <t>9.1.1.*</t>
  </si>
  <si>
    <t>9.1.1.1.3.03.*</t>
  </si>
  <si>
    <t>9.1.1.1.8.01.1.*</t>
  </si>
  <si>
    <t>9.1.1.1.8.01.4.*</t>
  </si>
  <si>
    <t>9.1.1.1.8.02.3.*</t>
  </si>
  <si>
    <t>9.1.2.*</t>
  </si>
  <si>
    <t>9.1.3.*</t>
  </si>
  <si>
    <t>9.1.3.2.*</t>
  </si>
  <si>
    <t>9.1.7.*</t>
  </si>
  <si>
    <t>9.1.7.1.8.01.2.*</t>
  </si>
  <si>
    <t>9.1.7.1.8.01.3.*</t>
  </si>
  <si>
    <t>9.1.7.1.8.01.4.*</t>
  </si>
  <si>
    <t>9.1.7.1.8.01.5.*</t>
  </si>
  <si>
    <t>9.1.7.1.8.06.*</t>
  </si>
  <si>
    <t>9.1.7.2.8.01.1.*</t>
  </si>
  <si>
    <t>9.1.7.2.8.01.2.*</t>
  </si>
  <si>
    <t>9.1.7.2.8.01.3.*</t>
  </si>
  <si>
    <t>9.1.7.5.8.01.*</t>
  </si>
  <si>
    <t>9.1.9.*</t>
  </si>
  <si>
    <t>9.1.9.9.0.99.2.*</t>
  </si>
  <si>
    <t>9.2.1.*</t>
  </si>
  <si>
    <t>9.2.2.*</t>
  </si>
  <si>
    <t>9.2.2.1.8.01.1.*</t>
  </si>
  <si>
    <t>9.2.2.1.8.01.2.*</t>
  </si>
  <si>
    <t>9.2.3.*</t>
  </si>
  <si>
    <t>9.2.4.*</t>
  </si>
  <si>
    <t>9.2.4.1.8.10.*</t>
  </si>
  <si>
    <t>9.2.4.2.8.10.*</t>
  </si>
  <si>
    <t>9.2.9.*</t>
  </si>
  <si>
    <t>RECEITA PRIMÁRIA TOTAL (XII) = (IV + XI)</t>
  </si>
  <si>
    <t>pessoal</t>
  </si>
  <si>
    <t>encargos_divida</t>
  </si>
  <si>
    <t>trans_constit</t>
  </si>
  <si>
    <t>investimentos</t>
  </si>
  <si>
    <t>concessao_emprestimos</t>
  </si>
  <si>
    <t>aquis_titulos_capital</t>
  </si>
  <si>
    <t>aquis_titulos_credito</t>
  </si>
  <si>
    <t>inversoes</t>
  </si>
  <si>
    <t>amortizacao_divida</t>
  </si>
  <si>
    <t>res_contingencia</t>
  </si>
  <si>
    <t>Marcador da linha</t>
  </si>
  <si>
    <t>Dotação Atualizada</t>
  </si>
  <si>
    <t>Empenhado</t>
  </si>
  <si>
    <t>Liquidado</t>
  </si>
  <si>
    <t>Pago</t>
  </si>
  <si>
    <t>RPP Pago</t>
  </si>
  <si>
    <t>RPNP Liquidado</t>
  </si>
  <si>
    <t>RPNP Pago</t>
  </si>
  <si>
    <t>Juros e Encargos da Dívida</t>
  </si>
  <si>
    <t>Concessão de Empréstimos e Financiamentos</t>
  </si>
  <si>
    <t>Aquisição de Título de Capital já Integralizado</t>
  </si>
  <si>
    <t>Aquisição de Título de Crédito</t>
  </si>
  <si>
    <t>Amortização da Dívida</t>
  </si>
  <si>
    <t>Reserva de Contingência e do RPPS</t>
  </si>
  <si>
    <t>9.9.*</t>
  </si>
  <si>
    <t>Reduzir?</t>
  </si>
  <si>
    <t>3.1.*</t>
  </si>
  <si>
    <t>3.2.*</t>
  </si>
  <si>
    <t>3.3.*</t>
  </si>
  <si>
    <t>4.4.*</t>
  </si>
  <si>
    <t>4.5.*</t>
  </si>
  <si>
    <t>4.5.??.66.*</t>
  </si>
  <si>
    <t>4.5.??.63.*</t>
  </si>
  <si>
    <t>4.5.??.64.*</t>
  </si>
  <si>
    <t>4.6.*</t>
  </si>
  <si>
    <t>3.1.91.*</t>
  </si>
  <si>
    <t>3.2.91.*</t>
  </si>
  <si>
    <t>3.3.91.*</t>
  </si>
  <si>
    <t>4.4.91.*</t>
  </si>
  <si>
    <t>4.5.91.*</t>
  </si>
  <si>
    <t>4.5.91.66.*</t>
  </si>
  <si>
    <t>4.5.91.63.*</t>
  </si>
  <si>
    <t>4.5.91.64.*</t>
  </si>
  <si>
    <t>4.6.91.*</t>
  </si>
  <si>
    <t>JUROS NOMINAIS</t>
  </si>
  <si>
    <t>VALOR INCORRIDO</t>
  </si>
  <si>
    <t>Juros, Encargos e Variações Monetárias Ativos (XXV)</t>
  </si>
  <si>
    <t>Juros, Encargos e Variações Monetárias Passivos (XXVI)</t>
  </si>
  <si>
    <t>RESULTADO NOMINAL - Acima da Linha (XXVII) = [XXIV + (XXV - XXVI)]</t>
  </si>
  <si>
    <t>META FISCAL PARA O RESULTADO NOMINAL</t>
  </si>
  <si>
    <t>Meta do Resultado Primário</t>
  </si>
  <si>
    <t>Meta do Resultado Nominal</t>
  </si>
  <si>
    <t>Valor da meta fixada na LDO (atualizada pela LOA se for o caso) para o Resultado Primário.</t>
  </si>
  <si>
    <t>Valor da meta fixada na LDO (atualizada pela LOA se for o caso) para o Resultado Nominal.</t>
  </si>
  <si>
    <t>juros_ativos</t>
  </si>
  <si>
    <t>juros_passivos</t>
  </si>
  <si>
    <t>4.4.1.1.1.*;exceto RPPS</t>
  </si>
  <si>
    <t>4.4.1.1.3.*;exceto RPPS</t>
  </si>
  <si>
    <t>4.4.1.1.4.*;exceto RPPS</t>
  </si>
  <si>
    <t>4.4.1.1.5.*;exceto RPPS</t>
  </si>
  <si>
    <t>4.4.1.2.1.*;exceto RPPS</t>
  </si>
  <si>
    <t>4.4.1.2.3.*;exceto RPPS</t>
  </si>
  <si>
    <t>4.4.1.2.4.*;exceto RPPS</t>
  </si>
  <si>
    <t>4.4.1.2.5.*;exceto RPPS</t>
  </si>
  <si>
    <t>4.4.1.3.1.*;exceto RPPS</t>
  </si>
  <si>
    <t>4.4.1.3.3.*;exceto RPPS</t>
  </si>
  <si>
    <t>4.4.1.3.4.*;exceto RPPS</t>
  </si>
  <si>
    <t>4.4.1.3.5.*;exceto RPPS</t>
  </si>
  <si>
    <t>4.4.1.4.1.*;exceto RPPS</t>
  </si>
  <si>
    <t>4.4.2.1.1.*;exceto RPPS</t>
  </si>
  <si>
    <t>4.4.2.1.3.*;exceto RPPS</t>
  </si>
  <si>
    <t>4.4.2.1.4.*;exceto RPPS</t>
  </si>
  <si>
    <t>4.4.2.1.5.*;exceto RPPS</t>
  </si>
  <si>
    <t>4.4.2.2.1.*;exceto RPPS</t>
  </si>
  <si>
    <t>4.4.2.5.2.02.*;exceto RPPS</t>
  </si>
  <si>
    <t>4.4.2.6.1.*;exceto RPPS</t>
  </si>
  <si>
    <t>4.4.2.6.3.*;exceto RPPS</t>
  </si>
  <si>
    <t>4.4.2.6.4.*;exceto RPPS</t>
  </si>
  <si>
    <t>4.4.2.6.5.*;exceto RPPS</t>
  </si>
  <si>
    <t>4.4.3.1.1.01.*;exceto RPPS</t>
  </si>
  <si>
    <t>4.4.3.1.1.99.*;exceto RPPS</t>
  </si>
  <si>
    <t>4.4.3.1.3.01.*;exceto RPPS</t>
  </si>
  <si>
    <t>4.4.3.1.4.01.*;exceto RPPS</t>
  </si>
  <si>
    <t>4.4.3.1.5.01.*;exceto RPPS</t>
  </si>
  <si>
    <t>4.4.3.2.1.01.*;exceto RPPS</t>
  </si>
  <si>
    <t>4.4.3.3.1.01.*;exceto RPPS</t>
  </si>
  <si>
    <t>4.4.3.3.1.99.*;exceto RPPS</t>
  </si>
  <si>
    <t>4.4.3.3.3.01.*;exceto RPPS</t>
  </si>
  <si>
    <t>4.4.3.3.4.01.*;exceto RPPS</t>
  </si>
  <si>
    <t>4.4.3.3.5.01.*;exceto RPPS</t>
  </si>
  <si>
    <t>4.4.3.4.1.01.*;exceto RPPS</t>
  </si>
  <si>
    <t>4.4.3.5.1.01.*;exceto RPPS</t>
  </si>
  <si>
    <t>4.4.3.5.3.01.*;exceto RPPS</t>
  </si>
  <si>
    <t>4.4.3.5.4.01.*;exceto RPPS</t>
  </si>
  <si>
    <t>4.4.3.5.5.01.*;exceto RPPS</t>
  </si>
  <si>
    <t>4.4.3.9.1.01.70.*;exceto RPPS</t>
  </si>
  <si>
    <t>4.4.3.9.3.01.70.*;exceto RPPS</t>
  </si>
  <si>
    <t>4.4.3.9.3.01.71.*;exceto RPPS</t>
  </si>
  <si>
    <t>4.4.5.1.1.*;exceto RPPS</t>
  </si>
  <si>
    <t>4.4.5.2.1.*;exceto RPPS</t>
  </si>
  <si>
    <t>4.4.6.1.1.*;exceto RPPS</t>
  </si>
  <si>
    <t>4.4.6.1.3.*;exceto RPPS</t>
  </si>
  <si>
    <t>4.4.6.1.4.*;exceto RPPS</t>
  </si>
  <si>
    <t>4.4.6.1.5.*;exceto RPPS</t>
  </si>
  <si>
    <t>3.4.1.1.1.*;exceto RPPS</t>
  </si>
  <si>
    <t>3.4.1.1.3.*;exceto RPPS</t>
  </si>
  <si>
    <t>3.4.1.1.4.*;exceto RPPS</t>
  </si>
  <si>
    <t>3.4.1.1.5.*;exceto RPPS</t>
  </si>
  <si>
    <t>3.4.1.2.1.*;exceto RPPS</t>
  </si>
  <si>
    <t>3.4.1.3.1.*;exceto RPPS</t>
  </si>
  <si>
    <t>3.4.1.3.3.*;exceto RPPS</t>
  </si>
  <si>
    <t>3.4.1.3.4.*;exceto RPPS</t>
  </si>
  <si>
    <t>3.4.1.3.5.*;exceto RPPS</t>
  </si>
  <si>
    <t>3.4.1.4.1.*;exceto RPPS</t>
  </si>
  <si>
    <t>3.4.1.8.1.*;exceto RPPS</t>
  </si>
  <si>
    <t>3.4.1.8.3.*;exceto RPPS</t>
  </si>
  <si>
    <t>3.4.1.8.4.*;exceto RPPS</t>
  </si>
  <si>
    <t>3.4.1.8.5.*;exceto RPPS</t>
  </si>
  <si>
    <t>3.4.1.9.1.*;exceto RPPS</t>
  </si>
  <si>
    <t>3.4.2.1.1.*;exceto RPPS</t>
  </si>
  <si>
    <t>3.4.2.1.3.*;exceto RPPS</t>
  </si>
  <si>
    <t>3.4.2.1.4.*;exceto RPPS</t>
  </si>
  <si>
    <t>3.4.2.1.5.*;exceto RPPS</t>
  </si>
  <si>
    <t>3.4.2.2.1.*;exceto RPPS</t>
  </si>
  <si>
    <t>3.4.2.5.2.02.00;exceto RPPS</t>
  </si>
  <si>
    <t>3.4.2.6.1.*;exceto RPPS</t>
  </si>
  <si>
    <t>3.4.2.6.3.*;exceto RPPS</t>
  </si>
  <si>
    <t>3.4.2.6.4.*;exceto RPPS</t>
  </si>
  <si>
    <t>3.4.2.6.5.*;exceto RPPS</t>
  </si>
  <si>
    <t>3.4.3.1.1.01.00;exceto RPPS</t>
  </si>
  <si>
    <t>3.4.3.1.3.01.00;exceto RPPS</t>
  </si>
  <si>
    <t>3.4.3.1.4.01.00;exceto RPPS</t>
  </si>
  <si>
    <t>3.4.3.1.5.01.00;exceto RPPS</t>
  </si>
  <si>
    <t>3.4.3.2.1.01.00;exceto RPPS</t>
  </si>
  <si>
    <t>3.4.3.3.1.01.00;exceto RPPS</t>
  </si>
  <si>
    <t>3.4.3.3.3.01.00;exceto RPPS</t>
  </si>
  <si>
    <t>3.4.3.3.4.01.00;exceto RPPS</t>
  </si>
  <si>
    <t>3.4.3.3.5.01.00;exceto RPPS</t>
  </si>
  <si>
    <t>3.4.3.4.1.01.00;exceto RPPS</t>
  </si>
  <si>
    <t>3.4.3.5.1.01.00;exceto RPPS</t>
  </si>
  <si>
    <t>3.4.3.5.3.01.00;exceto RPPS</t>
  </si>
  <si>
    <t>3.4.3.5.4.01.00;exceto RPPS</t>
  </si>
  <si>
    <t>3.4.3.5.5.01.00;exceto RPPS</t>
  </si>
  <si>
    <t>3.4.3.9.1.01.70;exceto RPPS</t>
  </si>
  <si>
    <t>3.4.3.9.3.01.70;exceto RPPS</t>
  </si>
  <si>
    <t>3.4.3.9.3.01.71;exceto RPPS</t>
  </si>
  <si>
    <t>3.4.5.1.1.*;exceto RPPS</t>
  </si>
  <si>
    <t>3.4.5.2.1.*;exceto RPPS</t>
  </si>
  <si>
    <t>3.4.6.1.1.*;exceto RPPS</t>
  </si>
  <si>
    <t>3.4.6.1.3.*;exceto RPPS</t>
  </si>
  <si>
    <t>3.4.6.1.4.*;exceto RPPS</t>
  </si>
  <si>
    <t>3.4.6.1.5.*;exceto RPPS</t>
  </si>
  <si>
    <t>3.4.9.1.1.*;exceto RPPS</t>
  </si>
  <si>
    <t>3.4.9.1.3.*;exceto RPPS</t>
  </si>
  <si>
    <t>3.4.9.1.4.*;exceto RPPS</t>
  </si>
  <si>
    <t>3.4.9.1.5.*;exceto RPPS</t>
  </si>
  <si>
    <t>ABAIXO DA LINHA</t>
  </si>
  <si>
    <t>CÁLCULO DO RESULTADO NOMINAL</t>
  </si>
  <si>
    <t>SALDO</t>
  </si>
  <si>
    <t>(a)</t>
  </si>
  <si>
    <t>(b)</t>
  </si>
  <si>
    <t>DÍVIDA CONSOLIDADA (XXVIII)</t>
  </si>
  <si>
    <t>DEDUÇÕES (XXIX)</t>
  </si>
  <si>
    <t>Disponibilidade de Caixa</t>
  </si>
  <si>
    <t>Disponibilidade de Caixa Bruta</t>
  </si>
  <si>
    <t>(-) Restos a Pagar Processados (XXX)</t>
  </si>
  <si>
    <t>(-) Depósitos Restituíves e Valores Vinculados</t>
  </si>
  <si>
    <t>Demais Haveres Financeiros</t>
  </si>
  <si>
    <t>DÍVIDA CONSOLIDADA LÍQUIDA (XXXI) = (XXVIII - XXIX)</t>
  </si>
  <si>
    <t>RESULTADO NOMINAL - Abaixo da Linha (XXXII) = (XXXIa - XXXIb)</t>
  </si>
  <si>
    <t>AJUSTE METODOLÓGICO</t>
  </si>
  <si>
    <t>VARIAÇÃO SALDO RPP (XXXIII) = (XXXa - XXXb)</t>
  </si>
  <si>
    <t>RECEITA DE ALIENAÇÃO DE INVESTIMENTOS PERMANENTES (IX)</t>
  </si>
  <si>
    <t>PASSIVOS RECONHECIDOS NA DC (XXXIV)</t>
  </si>
  <si>
    <t>VARIAÇÃO CAMBIAL (XXXV)</t>
  </si>
  <si>
    <t>PAGAMENTO DE PRECATÓRIOS INTEGRANTES DA DC (XXXVI)</t>
  </si>
  <si>
    <t>AJUSTES RELATIVOS AO RPPS (XXXVII)</t>
  </si>
  <si>
    <t>OUTROS AJUSTES (XXXVIII)</t>
  </si>
  <si>
    <t>RESULTADO NOMINAL AJUSTADO - Abaixo da Linha (XXXIX) = (XXXII - XXXIII - IX + XXXIV + XXXV - XXXVI + XXXVII + XXXVIII)</t>
  </si>
  <si>
    <t>INFORMAÇÕES ADICIONAIS</t>
  </si>
  <si>
    <t>PREVISÃO ORÇAMENTÁRIA</t>
  </si>
  <si>
    <t>SALDO DE EXERCÍCIOS ANTERIORES</t>
  </si>
  <si>
    <t>Recursos Arrecadados em Exercícios Anteriores - RPPS</t>
  </si>
  <si>
    <t>Superávit Financeiro Utilizado para Abertura de Créditos Adicionais</t>
  </si>
  <si>
    <t>RESERVA ORÇAMENTÁRIA DO RPPS</t>
  </si>
  <si>
    <t>RESULTADO PRIMÁRIO - Abaixo da Linha (XL) = [XXXIX - (XXV - XXVI)]</t>
  </si>
  <si>
    <t>Sistema</t>
  </si>
  <si>
    <t>Unidade Responsável</t>
  </si>
  <si>
    <t>MS Excel 2019</t>
  </si>
  <si>
    <t>Serviço de Contabilidade</t>
  </si>
  <si>
    <t>"Nome" do sistema utilizado.</t>
  </si>
  <si>
    <t>Unidade responsável pelo relatório.</t>
  </si>
  <si>
    <t>NOTA:</t>
  </si>
  <si>
    <t>RELATÓRIO DE GESTÃO FISCAL</t>
  </si>
  <si>
    <t>DEMONSTRATIVO DA DÍVIDA CONSOLIDADA LÍQUIDA</t>
  </si>
  <si>
    <t>RGF -ANEXO 2 (LRF, art. 55, inciso I, alínea "b")</t>
  </si>
  <si>
    <t>DÍVIDA CONSOLIDADA</t>
  </si>
  <si>
    <t>SALDO DO</t>
  </si>
  <si>
    <t>EXERCÍCIO ANTERIOR</t>
  </si>
  <si>
    <t>Até o 1º Semestre</t>
  </si>
  <si>
    <t>Até o 2º Semestre</t>
  </si>
  <si>
    <t>DÍVIDA CONSOLIDADA - DC (I)</t>
  </si>
  <si>
    <t>Dívida Mobiliária</t>
  </si>
  <si>
    <t>Dívida Contratual</t>
  </si>
  <si>
    <t>Empréstimos</t>
  </si>
  <si>
    <t>Internos</t>
  </si>
  <si>
    <t>Externos</t>
  </si>
  <si>
    <t>Reestruturação da Dívida de Estados e Municípios</t>
  </si>
  <si>
    <t>Financiamentos</t>
  </si>
  <si>
    <t>de Tributos</t>
  </si>
  <si>
    <t>de Contribuições Previdenciárias</t>
  </si>
  <si>
    <t>Parcelamento e Renegociação de Dívidas</t>
  </si>
  <si>
    <t>de Demais Contribuições Sociais</t>
  </si>
  <si>
    <t>do FGTS</t>
  </si>
  <si>
    <t>com Instituição Não Financeira</t>
  </si>
  <si>
    <t>Demais Dívidas Contratuais</t>
  </si>
  <si>
    <t>Outras Dívidas</t>
  </si>
  <si>
    <t>DEDUÇÕES (II)</t>
  </si>
  <si>
    <t>Disponibilidade de Caixa¹</t>
  </si>
  <si>
    <t>(-) Restos a Pagar Processados</t>
  </si>
  <si>
    <t>RECEITA CORRENTE LÍQUIDA - RCL (IV)</t>
  </si>
  <si>
    <t>RECEITA CORRENTE LÍQUIDA AJUSTADA PARA O CÁLCULO DOS LIMITES DE ENDIVIDAMENTO (VI) = (IV- V)</t>
  </si>
  <si>
    <t>(-) Transferências obrigatórias da União relativas às emendas individuais (art. 166-A, § 1º, da CF) (V)</t>
  </si>
  <si>
    <t>% da DC sobre a RCL AJUSTADA (I / VI)</t>
  </si>
  <si>
    <t>% da DCL sobre a RCL AJUSTADA (III / VI)</t>
  </si>
  <si>
    <t>OUTROS VALORES NÃO INTEGRANTES DA DC</t>
  </si>
  <si>
    <t>PRECATÓRIOS ANTERIORES A 05/05/2000</t>
  </si>
  <si>
    <t>PRECATÓRIOS POSTERIORES A 05/05/2000 (Não incluídos na DC)²</t>
  </si>
  <si>
    <t>PASSIVO ATUARIAL</t>
  </si>
  <si>
    <t>RP NÃO-PROCESSADOS</t>
  </si>
  <si>
    <t>ANTECIPAÇÕES DE RECEITA ORÇAMENTÁRIA - ARO</t>
  </si>
  <si>
    <t>DÍVIDA CONTRATUAL DE PPP</t>
  </si>
  <si>
    <t>APROPRIAÇÃO DE DEPÓSITOS JUDICIAIS</t>
  </si>
  <si>
    <t>1. Se o saldo apurado for negativo, ou seja, se o total da Disponibilidade de Caixa Bruta for menor que Restos a Pagar Processados, esse saldo negativo não deverá ser informado nessa linha, mas sim na linha de "Outras Dívidas". Assim, quando o cálculo de Disponibilidade de Caixa for negativo, o valor dessa linha deverá ser (0) "zero".</t>
  </si>
  <si>
    <t>2. Refere-se aos precatórios posteriores a 05/05/2000 que, em cumprimento ao disposto no artigo 100 da Constituição Federal, ainda não forma incluídos no orçamento ou constam no orçamento e ainda não foram pagos. Ao final do exercício em que esses precatórios foram incluídos ou deveriam ter sido incluídos, os valores deverão compor a linha "Precatórios Posteriores a 05/05/2000 (inclusive) - Vencidos e não pagos".</t>
  </si>
  <si>
    <t>Limite da DCL / RCL</t>
  </si>
  <si>
    <t>Limite da DCL sobre a RCL conforme definido pelo Senado.</t>
  </si>
  <si>
    <t>mobiliaria</t>
  </si>
  <si>
    <t>reestruturacao</t>
  </si>
  <si>
    <t>emprestimo_interno</t>
  </si>
  <si>
    <t>emprestimo_externo</t>
  </si>
  <si>
    <t>financiamento_interno</t>
  </si>
  <si>
    <t>financiamento_externo</t>
  </si>
  <si>
    <t>parcelamento_tributos</t>
  </si>
  <si>
    <t>parcelamento_previdenciario</t>
  </si>
  <si>
    <t>parcelamento_sociais</t>
  </si>
  <si>
    <t>parcelamento_fgts</t>
  </si>
  <si>
    <t>parcelamento_instituicao_nao_financeira</t>
  </si>
  <si>
    <t>demais_contratuais</t>
  </si>
  <si>
    <t>precatorios_vencidos_impagos</t>
  </si>
  <si>
    <t>outras_dividas</t>
  </si>
  <si>
    <t>caixa_bruta</t>
  </si>
  <si>
    <t>rpp</t>
  </si>
  <si>
    <t>depositos</t>
  </si>
  <si>
    <t>haveres</t>
  </si>
  <si>
    <t>precatorios_anteriores</t>
  </si>
  <si>
    <t>precatorios_posteriores</t>
  </si>
  <si>
    <t>passivo_atuarial</t>
  </si>
  <si>
    <t>rpnp</t>
  </si>
  <si>
    <t>aro</t>
  </si>
  <si>
    <t>divida_ppp</t>
  </si>
  <si>
    <t>apropriacao_dep_jud</t>
  </si>
  <si>
    <t>2.1.2.1.1.01.*;exceto RPPS</t>
  </si>
  <si>
    <t>2.1.2.1.3.01.*;exceto RPPS</t>
  </si>
  <si>
    <t>2.1.2.1.4.01.*;exceto RPPS</t>
  </si>
  <si>
    <t>2.1.2.1.5.01.*;exceto RPPS</t>
  </si>
  <si>
    <t>2.1.2.2.1.01.*;exceto RPPS</t>
  </si>
  <si>
    <t>2.1.8.4.1.*;exceto RPPS.*;exceto RPPS</t>
  </si>
  <si>
    <t>2.1.8.4.3.*;exceto RPPS.*;exceto RPPS</t>
  </si>
  <si>
    <t>2.1.8.4.4.*;exceto RPPS.*;exceto RPPS</t>
  </si>
  <si>
    <t>2.1.8.4.5.*;exceto RPPS.*;exceto RPPS</t>
  </si>
  <si>
    <t>2.2.2.1.1.01.*;exceto RPPS</t>
  </si>
  <si>
    <t>2.2.2.1.3.01.*;exceto RPPS</t>
  </si>
  <si>
    <t>2.2.2.1.4.01.*;exceto RPPS</t>
  </si>
  <si>
    <t>2.2.2.1.5.01.*;exceto RPPS</t>
  </si>
  <si>
    <t>2.2.2.2.1.01.*;exceto RPPS</t>
  </si>
  <si>
    <t>2.2.8.3.1.*;exceto RPPS.*;exceto RPPS</t>
  </si>
  <si>
    <t>2.2.8.3.3.*;exceto RPPS.*;exceto RPPS</t>
  </si>
  <si>
    <t>2.2.8.3.4.*;exceto RPPS.*;exceto RPPS</t>
  </si>
  <si>
    <t>2.2.8.3.5.*;exceto RPPS.*;exceto RPPS</t>
  </si>
  <si>
    <t>2.1.2.1.1.03.*;exceto RPPS</t>
  </si>
  <si>
    <t>2.1.2.1.3.99.*;exceto RPPS</t>
  </si>
  <si>
    <t>2.1.2.1.4.03.*;exceto RPPS</t>
  </si>
  <si>
    <t>2.1.2.1.5.03.*;exceto RPPS</t>
  </si>
  <si>
    <t>2.1.2.5.1.01.*;exceto RPPS</t>
  </si>
  <si>
    <t>2.1.2.5.1.02.*;exceto RPPS</t>
  </si>
  <si>
    <t>2.1.2.5.3.01.*;exceto RPPS</t>
  </si>
  <si>
    <t>2.1.2.5.3.02.*;exceto RPPS</t>
  </si>
  <si>
    <t>2.1.2.5.4.01.*;exceto RPPS</t>
  </si>
  <si>
    <t>2.1.2.5.4.02.*;exceto RPPS</t>
  </si>
  <si>
    <t>2.1.2.5.5.01.*;exceto RPPS</t>
  </si>
  <si>
    <t>2.1.2.5.5.02.*;exceto RPPS</t>
  </si>
  <si>
    <t>2.2.2.1.1.02.*;exceto RPPS</t>
  </si>
  <si>
    <t>2.2.2.1.1.03.*;exceto RPPS</t>
  </si>
  <si>
    <t>2.2.2.1.3.02.*;exceto RPPS</t>
  </si>
  <si>
    <t>2.2.2.1.3.99.*;exceto RPPS</t>
  </si>
  <si>
    <t>2.2.2.1.4.02.*;exceto RPPS</t>
  </si>
  <si>
    <t>2.2.2.1.4.03.*;exceto RPPS</t>
  </si>
  <si>
    <t>2.2.2.1.5.02.*;exceto RPPS</t>
  </si>
  <si>
    <t>2.2.2.1.5.03.*;exceto RPPS</t>
  </si>
  <si>
    <t>2.2.2.5.1.01.*;exceto RPPS</t>
  </si>
  <si>
    <t>2.2.2.5.1.02.*;exceto RPPS</t>
  </si>
  <si>
    <t>2.1.2.1.1.02.01.*;exceto RPPS</t>
  </si>
  <si>
    <t>2.1.2.1.1.02.98.*;exceto RPPS</t>
  </si>
  <si>
    <t>2.1.2.1.3.02.01.*;exceto RPPS</t>
  </si>
  <si>
    <t>2.1.2.1.3.02.98.*;exceto RPPS</t>
  </si>
  <si>
    <t>2.1.2.1.4.02.01.*;exceto RPPS</t>
  </si>
  <si>
    <t>2.1.2.1.4.02.98.*;exceto RPPS</t>
  </si>
  <si>
    <t>2.1.2.1.5.02.01.*;exceto RPPS</t>
  </si>
  <si>
    <t>2.1.2.1.5.02.98.*;exceto RPPS</t>
  </si>
  <si>
    <t>2.2.2.5.3.*;exceto RPPS</t>
  </si>
  <si>
    <t>2.2.2.5.4.*;exceto RPPS</t>
  </si>
  <si>
    <t>2.2.2.5.5.*;exceto RPPS</t>
  </si>
  <si>
    <t>2.1.2.8.4.01.*;exceto RPPS</t>
  </si>
  <si>
    <t>2.1.2.8.3.01.*;exceto RPPS</t>
  </si>
  <si>
    <t>2.1.2.8.1.01.*;exceto RPPS</t>
  </si>
  <si>
    <t>2.2.2.8.1.01.*;exceto RPPS</t>
  </si>
  <si>
    <t>2.1.2.2.1.02.*;exceto RPPS</t>
  </si>
  <si>
    <t>2.1.2.2.1.03.*;exceto RPPS</t>
  </si>
  <si>
    <t>2.1.2.6.1.01.*;exceto RPPS</t>
  </si>
  <si>
    <t>2.1.2.6.1.02.*;exceto RPPS</t>
  </si>
  <si>
    <t>2.2.2.2.1.02.*;exceto RPPS</t>
  </si>
  <si>
    <t>2.2.2.2.1.03.*;exceto RPPS</t>
  </si>
  <si>
    <t>2.2.2.6.1.01.*;exceto RPPS</t>
  </si>
  <si>
    <t>2.2.2.6.1.02.*;exceto RPPS</t>
  </si>
  <si>
    <t>2.2.2.9.1.01.*;exceto RPPS</t>
  </si>
  <si>
    <t>2.1.2.9.1.01.*;exceto RPPS</t>
  </si>
  <si>
    <t>2.1.2.1.3.04.*;exceto RPPS</t>
  </si>
  <si>
    <t>2.1.2.1.3.05.*;exceto RPPS</t>
  </si>
  <si>
    <t>2.2.2.1.3.04.*;exceto RPPS</t>
  </si>
  <si>
    <t>2.2.2.1.3.05.*;exceto RPPS</t>
  </si>
  <si>
    <t>2.1.2.3.5.*;exceto RPPS</t>
  </si>
  <si>
    <t>2.2.2.3.1.*;exceto RPPS</t>
  </si>
  <si>
    <t>2.2.2.3.3.*;exceto RPPS</t>
  </si>
  <si>
    <t>2.2.2.3.4.*;exceto RPPS</t>
  </si>
  <si>
    <t>2.2.2.3.5.*;exceto RPPS</t>
  </si>
  <si>
    <t>2.1.2.3.1.01.*;exceto RPPS</t>
  </si>
  <si>
    <t>2.1.2.3.1.02.*;exceto RPPS</t>
  </si>
  <si>
    <t>2.1.2.3.3.01.*;exceto RPPS</t>
  </si>
  <si>
    <t>2.1.2.3.3.02.*;exceto RPPS</t>
  </si>
  <si>
    <t>2.1.2.3.4.01.*;exceto RPPS</t>
  </si>
  <si>
    <t>2.1.2.3.4.02.*;exceto RPPS</t>
  </si>
  <si>
    <t>2.1.2.5.1.03.*;exceto RPPS</t>
  </si>
  <si>
    <t>2.1.2.5.1.04.*;exceto RPPS</t>
  </si>
  <si>
    <t>2.1.2.5.3.03.*;exceto RPPS</t>
  </si>
  <si>
    <t>2.1.2.5.3.04.*;exceto RPPS</t>
  </si>
  <si>
    <t>2.1.2.5.4.03.*;exceto RPPS</t>
  </si>
  <si>
    <t>2.1.2.5.4.04.*;exceto RPPS</t>
  </si>
  <si>
    <t>2.1.2.5.5.03.*;exceto RPPS</t>
  </si>
  <si>
    <t>2.1.2.5.5.04.*;exceto RPPS</t>
  </si>
  <si>
    <t>2.2.2.5.1.03.*;exceto RPPS</t>
  </si>
  <si>
    <t>2.2.2.5.1.04.*;exceto RPPS</t>
  </si>
  <si>
    <t>2.1.3.1.1.01.02.*;exceto RPPS</t>
  </si>
  <si>
    <t>2.1.3.1.1.03.02.*;exceto RPPS</t>
  </si>
  <si>
    <t>2.1.3.2.1.01.02.*;exceto RPPS</t>
  </si>
  <si>
    <t>2.1.3.2.1.02.02.*;exceto RPPS</t>
  </si>
  <si>
    <t>2.2.3.1.1.01.02.*;exceto RPPS</t>
  </si>
  <si>
    <t>2.2.3.1.1.10.02.*;exceto RPPS</t>
  </si>
  <si>
    <t>2.2.3.2.1.01.02.*;exceto RPPS</t>
  </si>
  <si>
    <t>2.2.3.2.1.02.02.*;exceto RPPS</t>
  </si>
  <si>
    <t>2.2.2.8.5.*;exceto RPPS</t>
  </si>
  <si>
    <t>2.1.2.8.1.02.*;exceto RPPS</t>
  </si>
  <si>
    <t>2.1.2.8.3.02.*;exceto RPPS</t>
  </si>
  <si>
    <t>2.1.2.8.4.02.*;exceto RPPS</t>
  </si>
  <si>
    <t>2.1.2.8.5.*;exceto RPPS</t>
  </si>
  <si>
    <t>2.2.2.8.1.02.*;exceto RPPS</t>
  </si>
  <si>
    <t>2.2.2.8.3.*;exceto RPPS</t>
  </si>
  <si>
    <t>2.2.2.8.4.*;exceto RPPS</t>
  </si>
  <si>
    <t>2.1.2.4.1.*;exceto RPPS</t>
  </si>
  <si>
    <t>2.2.2.4.1.*;exceto RPPS</t>
  </si>
  <si>
    <t>2.1.2.6.1.03.*;exceto RPPS</t>
  </si>
  <si>
    <t>2.1.2.6.1.04.*;exceto RPPS</t>
  </si>
  <si>
    <t>2.2.2.6.1.03.*;exceto RPPS</t>
  </si>
  <si>
    <t>2.2.2.6.1.04.*;exceto RPPS</t>
  </si>
  <si>
    <t>2.2.2.9.1.02.*;exceto RPPS</t>
  </si>
  <si>
    <t>2.1.2.9.1.02.*;exceto RPPS</t>
  </si>
  <si>
    <t>2.1.4.1.1.12.*;exceto RPPS</t>
  </si>
  <si>
    <t>2.1.4.1.3.12.*;exceto RPPS</t>
  </si>
  <si>
    <t>2.1.4.2.1.03.*;exceto RPPS</t>
  </si>
  <si>
    <t>2.1.4.2.4.03.*;exceto RPPS</t>
  </si>
  <si>
    <t>2.1.4.3.1.03.*;exceto RPPS</t>
  </si>
  <si>
    <t>2.1.4.3.5.03.*;exceto RPPS</t>
  </si>
  <si>
    <t>2.2.4.1.1.02.*;exceto RPPS</t>
  </si>
  <si>
    <t>2.2.4.1.3.02.*;exceto RPPS</t>
  </si>
  <si>
    <t>2.2.4.2.1.01.*;exceto RPPS</t>
  </si>
  <si>
    <t>2.2.4.2.4.01.*;exceto RPPS</t>
  </si>
  <si>
    <t>2.2.4.3.1.01.*;exceto RPPS</t>
  </si>
  <si>
    <t>2.2.4.3.5.01.*;exceto RPPS</t>
  </si>
  <si>
    <t>2.1.1.4.1.06.*;exceto RPPS</t>
  </si>
  <si>
    <t>2.1.1.4.2.02.*;exceto RPPS</t>
  </si>
  <si>
    <t>2.1.1.4.3.06.*;exceto RPPS</t>
  </si>
  <si>
    <t>2.1.1.4.4.06.*;exceto RPPS</t>
  </si>
  <si>
    <t>2.1.1.4.5.06.*;exceto RPPS</t>
  </si>
  <si>
    <t>2.2.1.4.1.01.*;exceto RPPS</t>
  </si>
  <si>
    <t>2.2.1.4.2.02.*;exceto RPPS</t>
  </si>
  <si>
    <t>2.1.1.4.1.01.02.*;exceto RPPS</t>
  </si>
  <si>
    <t>2.1.1.4.3.01.02.*;exceto RPPS</t>
  </si>
  <si>
    <t>2.2.1.4.3.01.01.*;exceto RPPS</t>
  </si>
  <si>
    <t>2.1.1.4.1.07.*;exceto RPPS</t>
  </si>
  <si>
    <t>2.1.1.4.3.07.*;exceto RPPS</t>
  </si>
  <si>
    <t>2.2.1.4.1.02.*;exceto RPPS</t>
  </si>
  <si>
    <t>2.2.1.4.3.02.*;exceto RPPS</t>
  </si>
  <si>
    <t>2.1.1.4.1.09.*;exceto RPPS</t>
  </si>
  <si>
    <t>2.2.1.4.1.03.*;exceto RPPS</t>
  </si>
  <si>
    <t>2.1.3.1.1.01.03.*;exceto RPPS</t>
  </si>
  <si>
    <t>2.1.3.1.1.03.03.*;exceto RPPS</t>
  </si>
  <si>
    <t>2.1.3.2.1.01.03.*;exceto RPPS</t>
  </si>
  <si>
    <t>2.1.3.2.1.02.03.*;exceto RPPS</t>
  </si>
  <si>
    <t>2.2.3.1.1.01.03.*;exceto RPPS</t>
  </si>
  <si>
    <t>2.2.3.1.1.10.03.*;exceto RPPS</t>
  </si>
  <si>
    <t>2.2.3.2.1.01.03.*;exceto RPPS</t>
  </si>
  <si>
    <t>2.2.3.2.1.02.03.*;exceto RPPS</t>
  </si>
  <si>
    <t>2.1.8.1.1.*;exceto RPPS</t>
  </si>
  <si>
    <t>2.1.8.1.3.*;exceto RPPS</t>
  </si>
  <si>
    <t>2.1.8.1.4.*;exceto RPPS</t>
  </si>
  <si>
    <t>2.1.8.1.5.*;exceto RPPS</t>
  </si>
  <si>
    <t>2.2.8.1.1.*;exceto RPPS</t>
  </si>
  <si>
    <t>2.2.8.1.3.*;exceto RPPS</t>
  </si>
  <si>
    <t>2.2.8.1.4.*;exceto RPPS</t>
  </si>
  <si>
    <t>2.2.8.1.5.*;exceto RPPS</t>
  </si>
  <si>
    <t>2.1.1.1.1.07.*;exceto RPPS</t>
  </si>
  <si>
    <t>2.1.1.2.1.07.*;exceto RPPS</t>
  </si>
  <si>
    <t>2.1.3.1.1.11.*;exceto RPPS</t>
  </si>
  <si>
    <t>2.2.1.1.1.07.*;exceto RPPS</t>
  </si>
  <si>
    <t>2.2.3.1.1.11.*;exceto RPPS</t>
  </si>
  <si>
    <t>2.1.1.1.1.04.02.*;exceto RPPS</t>
  </si>
  <si>
    <t>2.1.1.1.1.05.02.*;exceto RPPS</t>
  </si>
  <si>
    <t>2.1.1.2.1.04.02.*;exceto RPPS</t>
  </si>
  <si>
    <t>2.1.1.2.1.05.02.*;exceto RPPS</t>
  </si>
  <si>
    <t>2.1.1.3.1.03.02.*;exceto RPPS</t>
  </si>
  <si>
    <t>2.1.1.3.1.04.02.*;exceto RPPS</t>
  </si>
  <si>
    <t>2.1.3.1.1.05.02.*;exceto RPPS</t>
  </si>
  <si>
    <t>2.1.3.1.1.06.02.*;exceto RPPS</t>
  </si>
  <si>
    <t>2.1.3.1.1.07.02.*;exceto RPPS</t>
  </si>
  <si>
    <t>2.1.3.1.1.08.02.*;exceto RPPS</t>
  </si>
  <si>
    <t>2.2.1.1.1.03.02.*;exceto RPPS</t>
  </si>
  <si>
    <t>2.2.1.1.1.04.02.*;exceto RPPS</t>
  </si>
  <si>
    <t>2.2.1.2.1.02.02.*;exceto RPPS</t>
  </si>
  <si>
    <t>2.2.1.2.1.03.02.*;exceto RPPS</t>
  </si>
  <si>
    <t>2.2.1.3.1.02.02.*;exceto RPPS</t>
  </si>
  <si>
    <t>2.2.1.3.1.03.02.*;exceto RPPS</t>
  </si>
  <si>
    <t>2.2.3.1.1.04.02.*;exceto RPPS</t>
  </si>
  <si>
    <t>2.2.3.1.1.05.02.*;exceto RPPS</t>
  </si>
  <si>
    <t>2.2.3.1.1.06.02.*;exceto RPPS</t>
  </si>
  <si>
    <t>2.2.3.1.1.07.02.*;exceto RPPS</t>
  </si>
  <si>
    <t>8.5.3.7.*;exceto RPPS</t>
  </si>
  <si>
    <t>8.6.3.2.1.*;exceto RPPS</t>
  </si>
  <si>
    <t>8.6.3.2.2.*;exceto RPPS</t>
  </si>
  <si>
    <t>2.1.8.8.*;exceto RPPS</t>
  </si>
  <si>
    <t>2.2.8.8.*;exceto RPPS</t>
  </si>
  <si>
    <t>2.1.1.1.1.04.01.*;exceto RPPS</t>
  </si>
  <si>
    <t>2.1.1.1.1.05.01.*;exceto RPPS</t>
  </si>
  <si>
    <t>2.1.1.2.1.04.01.*;exceto RPPS</t>
  </si>
  <si>
    <t>2.1.1.2.1.05.01.*;exceto RPPS</t>
  </si>
  <si>
    <t>2.1.1.3.1.03.01.*;exceto RPPS</t>
  </si>
  <si>
    <t>2.1.1.3.1.04.01.*;exceto RPPS</t>
  </si>
  <si>
    <t>2.1.3.1.1.05.01.*;exceto RPPS</t>
  </si>
  <si>
    <t>2.1.3.1.1.06.01.*;exceto RPPS</t>
  </si>
  <si>
    <t>2.1.3.1.1.07.01.*;exceto RPPS</t>
  </si>
  <si>
    <t>2.1.3.1.1.08.01.*;exceto RPPS</t>
  </si>
  <si>
    <t>2.2.1.1.1.03.01.*;exceto RPPS</t>
  </si>
  <si>
    <t>2.2.1.1.1.04.01.*;exceto RPPS</t>
  </si>
  <si>
    <t>2.2.1.2.1.02.01.*;exceto RPPS</t>
  </si>
  <si>
    <t>2.2.1.2.1.03.01.*;exceto RPPS</t>
  </si>
  <si>
    <t>2.2.1.3.1.02.01.*;exceto RPPS</t>
  </si>
  <si>
    <t>2.2.1.3.1.03.01.*;exceto RPPS</t>
  </si>
  <si>
    <t>2.2.3.1.1.04.01.*;exceto RPPS</t>
  </si>
  <si>
    <t>2.2.3.1.1.05.01.*;exceto RPPS</t>
  </si>
  <si>
    <t>2.2.3.1.1.06.01.*;exceto RPPS</t>
  </si>
  <si>
    <t>2.2.3.1.1.07.01.*;exceto RPPS</t>
  </si>
  <si>
    <t>2.1.1.1.1.04.03.*;exceto RPPS</t>
  </si>
  <si>
    <t>2.1.1.1.1.05.03.*;exceto RPPS</t>
  </si>
  <si>
    <t>2.1.1.2.1.04.03.*;exceto RPPS</t>
  </si>
  <si>
    <t>2.1.1.2.1.05.03.*;exceto RPPS</t>
  </si>
  <si>
    <t>2.1.1.3.1.03.03.*;exceto RPPS</t>
  </si>
  <si>
    <t>2.1.1.3.1.04.03.*;exceto RPPS</t>
  </si>
  <si>
    <t>2.1.3.1.1.05.03.*;exceto RPPS</t>
  </si>
  <si>
    <t>2.1.3.1.1.06.03.*;exceto RPPS</t>
  </si>
  <si>
    <t>2.1.3.1.1.07.03.*;exceto RPPS</t>
  </si>
  <si>
    <t>2.1.3.1.1.08.03.*;exceto RPPS</t>
  </si>
  <si>
    <t>2.2.1.1.1.03.03.*;exceto RPPS</t>
  </si>
  <si>
    <t>2.2.1.1.1.04.03.*;exceto RPPS</t>
  </si>
  <si>
    <t>2.2.1.2.1.02.03.*;exceto RPPS</t>
  </si>
  <si>
    <t>2.2.1.2.1.03.03.*;exceto RPPS</t>
  </si>
  <si>
    <t>2.2.1.3.1.02.03.*;exceto RPPS</t>
  </si>
  <si>
    <t>2.2.1.3.1.03.03.*;exceto RPPS</t>
  </si>
  <si>
    <t>2.2.3.1.1.04.03.*;exceto RPPS</t>
  </si>
  <si>
    <t>2.2.3.1.1.05.03.*;exceto RPPS</t>
  </si>
  <si>
    <t>2.2.3.1.1.06.03.*;exceto RPPS</t>
  </si>
  <si>
    <t>2.2.3.1.1.07.03.*;exceto RPPS</t>
  </si>
  <si>
    <t>2.2.7.2.*</t>
  </si>
  <si>
    <t>2.1.2.1.1.02.05.*;exceto RPPS</t>
  </si>
  <si>
    <t>2.1.2.1.3.02.05.*;exceto RPPS</t>
  </si>
  <si>
    <t>2.1.2.1.4.02.05.*;exceto RPPS</t>
  </si>
  <si>
    <t>2.1.2.1.5.02.05.*;exceto RPPS</t>
  </si>
  <si>
    <t>2.1.8.6.1.01.*;exceto RPPS</t>
  </si>
  <si>
    <t>2.2.8.6.1.01.*;exceto RPPS</t>
  </si>
  <si>
    <t>2.2.8.6.1.99.*;exceto RPPS</t>
  </si>
  <si>
    <t>2.1.8.9.1.01.05.*;exceto RPPS</t>
  </si>
  <si>
    <t>2.1.8.9.3.01.05.*;exceto RPPS</t>
  </si>
  <si>
    <t>2.1.8.9.4.01.05.*;exceto RPPS</t>
  </si>
  <si>
    <t>2.1.8.9.5.01.05.*;exceto RPPS</t>
  </si>
  <si>
    <t>2.1.8.9.1.01.06.*;exceto RPPS</t>
  </si>
  <si>
    <t>2.1.8.9.3.01.06.*;exceto RPPS</t>
  </si>
  <si>
    <t>2.1.8.9.4.01.06.*;exceto RPPS</t>
  </si>
  <si>
    <t>2.1.8.9.5.01.06.*;exceto RPPS</t>
  </si>
  <si>
    <t>Saldo Inicial</t>
  </si>
  <si>
    <t>1.1.1.1.1.01.*;exceto RPPS;contas F</t>
  </si>
  <si>
    <t>1.1.1.1.1.02.*;exceto RPPS;contas F</t>
  </si>
  <si>
    <t>1.1.1.1.1.19.*;exceto RPPS;contas F</t>
  </si>
  <si>
    <t>1.1.1.1.1.30.*;exceto RPPS;contas F</t>
  </si>
  <si>
    <t>1.1.1.1.1.50.*;exceto RPPS;contas F</t>
  </si>
  <si>
    <t>1.1.1.2.1.01.*;exceto RPPS;contas F</t>
  </si>
  <si>
    <t>1.1.1.2.1.02.*;exceto RPPS;contas F</t>
  </si>
  <si>
    <t>1.1.1.2.1.03.*;exceto RPPS;contas F</t>
  </si>
  <si>
    <t>1.1.1.3.1.*;exceto RPPS;contas F</t>
  </si>
  <si>
    <t>1.1.1.3.3.*;exceto RPPS;contas F</t>
  </si>
  <si>
    <t>1.1.1.3.4.*;exceto RPPS;contas F</t>
  </si>
  <si>
    <t>1.1.1.3.5.*;exceto RPPS;contas F</t>
  </si>
  <si>
    <t>1.1.2.4.1.01.*;exceto RPPS;contas F</t>
  </si>
  <si>
    <t>1.1.2.4.1.02.*;exceto RPPS;contas F</t>
  </si>
  <si>
    <t>1.1.2.4.1.03.*;exceto RPPS;contas F</t>
  </si>
  <si>
    <t>1.1.2.4.1.99.*;exceto RPPS;contas F</t>
  </si>
  <si>
    <t>1.1.2.4.3.01.*;exceto RPPS;contas F</t>
  </si>
  <si>
    <t>1.1.2.4.3.02.*;exceto RPPS;contas F</t>
  </si>
  <si>
    <t>1.1.2.4.3.03.*;exceto RPPS;contas F</t>
  </si>
  <si>
    <t>1.1.2.4.3.99.*;exceto RPPS;contas F</t>
  </si>
  <si>
    <t>1.1.2.4.4.01.*;exceto RPPS;contas F</t>
  </si>
  <si>
    <t>1.1.2.4.4.02.*;exceto RPPS;contas F</t>
  </si>
  <si>
    <t>1.1.2.4.4.03.*;exceto RPPS;contas F</t>
  </si>
  <si>
    <t>1.1.2.4.4.99.*;exceto RPPS;contas F</t>
  </si>
  <si>
    <t>1.1.2.4.5.01.*;exceto RPPS;contas F</t>
  </si>
  <si>
    <t>1.1.2.4.5.02.*;exceto RPPS;contas F</t>
  </si>
  <si>
    <t>1.1.2.4.5.03.*;exceto RPPS;contas F</t>
  </si>
  <si>
    <t>1.1.2.4.5.99.*;exceto RPPS;contas F</t>
  </si>
  <si>
    <t>1.1.2.9.1.03.*;exceto RPPS;contas F</t>
  </si>
  <si>
    <t>1.1.2.9.3.03.*;exceto RPPS;contas F</t>
  </si>
  <si>
    <t>1.1.2.9.4.03.*;exceto RPPS;contas F</t>
  </si>
  <si>
    <t>1.1.2.9.5.03.*;exceto RPPS;contas F</t>
  </si>
  <si>
    <t>1.1.3.5.1.08.*;exceto RPPS;contas F</t>
  </si>
  <si>
    <t>1.1.4.1.1.01.*;exceto RPPS;contas F</t>
  </si>
  <si>
    <t>1.1.4.1.1.02.*;exceto RPPS;contas F</t>
  </si>
  <si>
    <t>1.1.4.1.1.03.*;exceto RPPS;contas F</t>
  </si>
  <si>
    <t>1.1.4.1.1.15.*;exceto RPPS;contas F</t>
  </si>
  <si>
    <t>1.1.4.1.1.99.*;exceto RPPS;contas F</t>
  </si>
  <si>
    <t>1.1.4.2.*;exceto RPPS;contas F</t>
  </si>
  <si>
    <t>1.1.4.3.*;exceto RPPS;contas F</t>
  </si>
  <si>
    <t>1.1.4.9.1.01.*;exceto RPPS;contas F</t>
  </si>
  <si>
    <t>1.1.4.9.1.02.*;exceto RPPS;contas F</t>
  </si>
  <si>
    <t>1.1.4.9.1.03.*;exceto RPPS;contas F</t>
  </si>
  <si>
    <t>1.1.4.9.1.04.*;exceto RPPS;contas F</t>
  </si>
  <si>
    <t>1.1.4.9.1.99.*;exceto RPPS;contas F</t>
  </si>
  <si>
    <t>1.2.1.1.1.03.01.*;exceto RPPS;contas F</t>
  </si>
  <si>
    <t>1.2.1.1.1.03.02.*;exceto RPPS;contas F</t>
  </si>
  <si>
    <t>1.2.1.1.1.03.99.*;exceto RPPS;contas F</t>
  </si>
  <si>
    <t>1.2.1.1.1.97.*;exceto RPPS;contas F</t>
  </si>
  <si>
    <t>1.2.1.1.1.99.03.*;exceto RPPS;contas F</t>
  </si>
  <si>
    <t>1.2.1.1.1.99.99.*;exceto RPPS;contas F</t>
  </si>
  <si>
    <t>1.2.1.1.3.03.*;exceto RPPS;contas F</t>
  </si>
  <si>
    <t>1.2.1.1.3.97.*;exceto RPPS;contas F</t>
  </si>
  <si>
    <t>1.2.1.1.3.99.03.*;exceto RPPS;contas F</t>
  </si>
  <si>
    <t>1.2.1.1.3.99.99.*;exceto RPPS;contas F</t>
  </si>
  <si>
    <t>1.2.1.1.4.03.01.*;exceto RPPS;contas F</t>
  </si>
  <si>
    <t>1.2.1.1.4.03.02.*;exceto RPPS;contas F</t>
  </si>
  <si>
    <t>1.2.1.1.4.03.03.*;exceto RPPS;contas F</t>
  </si>
  <si>
    <t>1.2.1.1.4.03.04.*;exceto RPPS;contas F</t>
  </si>
  <si>
    <t>1.2.1.1.4.03.99.*;exceto RPPS;contas F</t>
  </si>
  <si>
    <t>1.2.1.1.4.97.*;exceto RPPS;contas F</t>
  </si>
  <si>
    <t>1.2.1.1.4.99.03.*;exceto RPPS;contas F</t>
  </si>
  <si>
    <t>1.2.1.1.4.99.99.*;exceto RPPS;contas F</t>
  </si>
  <si>
    <t>1.2.1.1.5.03.01.*;exceto RPPS;contas F</t>
  </si>
  <si>
    <t>1.2.1.1.5.03.02.*;exceto RPPS;contas F</t>
  </si>
  <si>
    <t>1.2.1.1.5.03.03.*;exceto RPPS;contas F</t>
  </si>
  <si>
    <t>1.2.1.1.5.03.04.*;exceto RPPS;contas F</t>
  </si>
  <si>
    <t>1.2.1.1.5.03.99.*;exceto RPPS;contas F</t>
  </si>
  <si>
    <t>1.2.1.1.5.97.*;exceto RPPS;contas F</t>
  </si>
  <si>
    <t>1.2.1.1.5.99.03.*;exceto RPPS;contas F</t>
  </si>
  <si>
    <t>1.2.1.1.5.99.99.*;exceto RPPS;contas F</t>
  </si>
  <si>
    <t>1.2.1.3.1.01.*;exceto RPPS;contas F</t>
  </si>
  <si>
    <t>1.2.1.3.1.02.*;exceto RPPS;contas F</t>
  </si>
  <si>
    <t>1.2.1.3.1.03.*;exceto RPPS;contas F</t>
  </si>
  <si>
    <t>1.2.1.3.1.04.*;exceto RPPS;contas F</t>
  </si>
  <si>
    <t>1.2.1.3.1.98.*;exceto RPPS;contas F</t>
  </si>
  <si>
    <t>1.2.1.3.1.99.*;exceto RPPS;contas F</t>
  </si>
  <si>
    <t>2.2.1.4.2.01.*;exceto RPPS</t>
  </si>
  <si>
    <t>Saldo 1º semestre</t>
  </si>
  <si>
    <t>Saldo 2º Semestre</t>
  </si>
  <si>
    <t>Item</t>
  </si>
  <si>
    <t>Valor ano anterior</t>
  </si>
  <si>
    <t>Valor 1º semestre</t>
  </si>
  <si>
    <t>Valor 2º semestre</t>
  </si>
  <si>
    <t>RCL</t>
  </si>
  <si>
    <t>Transferências obrigatórias da União relativas às emendas individuais</t>
  </si>
  <si>
    <t>DÍVIDA CONSOLIDADA LÍQUIDA - DCL (III) = (I - II)</t>
  </si>
  <si>
    <t>Precatórios Posteriores a 05/05/2000 (inclusive) - Vencidos e não pagos²</t>
  </si>
  <si>
    <t>6.2.2.1.3.07.*;exceto RPPS; exceto intra</t>
  </si>
  <si>
    <t>6.3.1.1.*;exceto RPPS; exceto intra</t>
  </si>
  <si>
    <t>6.3.1.2.*;exceto RPPS; exceto intra</t>
  </si>
  <si>
    <t>6.3.1.3.*;exceto RPPS; exceto intra</t>
  </si>
  <si>
    <t>6.3.1.5.*;exceto RPPS; exceto intra</t>
  </si>
  <si>
    <t>6.3.1.7.*;exceto RPPS; exceto intra</t>
  </si>
  <si>
    <t>6.3.2.1.*;exceto RPPS; exceto intra</t>
  </si>
  <si>
    <t>8.6.3.1.1.03.*;exceto RPPS</t>
  </si>
  <si>
    <t>8.6.3.1.2.03.*;exceto RPPS</t>
  </si>
  <si>
    <t>variacao_cambial</t>
  </si>
  <si>
    <t>pagamento_precatorios_dc</t>
  </si>
  <si>
    <t xml:space="preserve">3.4.3.1.1.02.*;exceto RPPs </t>
  </si>
  <si>
    <t>3.4.3.2.1.02.*;excetoRPPs</t>
  </si>
  <si>
    <t>3.4.3.4.1.02.*;excetoRPPs</t>
  </si>
  <si>
    <t>3.4.3.5.1.02.*;excetoRPPs</t>
  </si>
  <si>
    <t>3.4.3.5.3.02.*;excetoRPPs</t>
  </si>
  <si>
    <t>3.4.3.5.4.02.*;excetoRPPs</t>
  </si>
  <si>
    <t>3.4.3.5.5.02.*;excetoRPPs</t>
  </si>
  <si>
    <t>4.4.3.1.1.02.*;excetoRPPs</t>
  </si>
  <si>
    <t>4.4.3.2.1.02.*;excetoRPPs</t>
  </si>
  <si>
    <t>4.4.3.4.1.02.*;excetoRPPs</t>
  </si>
  <si>
    <t>4.4.3.5.1.02.*;excetoRPPs</t>
  </si>
  <si>
    <t>4.4.3.5.3.02.*;excetoRPPs</t>
  </si>
  <si>
    <t>4.4.3.5.4.02.*;excetoRPPs</t>
  </si>
  <si>
    <t>4.4.3.5.5.02.*;excetoRPPs</t>
  </si>
  <si>
    <t>Este valor precisa ser manual</t>
  </si>
  <si>
    <t>arrec_exe_ant_rpps</t>
  </si>
  <si>
    <t>9.9.9.*</t>
  </si>
  <si>
    <t>5.2.2.1.3.01.*;exceto RPPS</t>
  </si>
  <si>
    <t>superavit</t>
  </si>
  <si>
    <t>(Continuação)</t>
  </si>
  <si>
    <t>(Continua)</t>
  </si>
  <si>
    <t>Objetivo da pasta de trabalho:</t>
  </si>
  <si>
    <t>A pasta de trabalho está parametrizada para realizar o cálculo de acordo com as orientações do MDF 12ª edição (válido para 2022).</t>
  </si>
  <si>
    <t>Entretanto é possível implementar qualquer outra metodologia e fazer qualquer ajuste entendido como necessário para casos específicos.</t>
  </si>
  <si>
    <t>Versão do MS Office requerida:</t>
  </si>
  <si>
    <t>Política de Licenciamento:</t>
  </si>
  <si>
    <t>Esta pasta de trabalho pode ser utilizada, modificada e distribuída livremente, desde que seja feita a menção ao desenvolvedor original.</t>
  </si>
  <si>
    <t>Desenvolvedor Original:</t>
  </si>
  <si>
    <t>Everton da Rosa</t>
  </si>
  <si>
    <t>everton3x@gmail.com</t>
  </si>
  <si>
    <t>Política de Suporte:</t>
  </si>
  <si>
    <t>Por se tratar de conteúdo gratuíto, não é oferecido suporte, exceto se contratado à parte.</t>
  </si>
  <si>
    <t>Entretanto, caso encontre algum erro ou tenha sugestão de melhoria, fique à vontade para contatar o desenvolvedor.</t>
  </si>
  <si>
    <t>Instruções gerais de uso:</t>
  </si>
  <si>
    <t>As planilhas estão separadas por tipo:</t>
  </si>
  <si>
    <t>Verde: Anexos do RREO e RGF para impressão;</t>
  </si>
  <si>
    <t>Existem planilhas ocultas que servem de apoio aos cálculos.</t>
  </si>
  <si>
    <t>Instruções das planilhas Laranja:</t>
  </si>
  <si>
    <t>As demais células são de parametrização ou de fórmulas.</t>
  </si>
  <si>
    <t>Planilha [Parâmetros]:</t>
  </si>
  <si>
    <t>Nesta planilha devem ser informados os parâmetros gerais.</t>
  </si>
  <si>
    <t>Marcador de linha: um dos marcadores de linha disponíveis (selecionar de acordo com a lista disponível em cada célula). Eles indicam em qual linha será incluído o valor.</t>
  </si>
  <si>
    <t>Filtro: Opcional, porém recomendado. Indicação de qual codificação se deve buscar o valor.</t>
  </si>
  <si>
    <t>Instruções para as planilhas Verdes (anexos do RREO e RGF):</t>
  </si>
  <si>
    <t>Para mudar a data-base, deve-se alterar o campo [Data-base] da planilha [Parâmetros].</t>
  </si>
  <si>
    <t>Ambas planilhas possuem ao final um campo para notas explicativas. Ele pode ser digitado (não está bloqueado), porém, caso precise aumentar a altura da linha, será necessário desproteger a planilha.</t>
  </si>
  <si>
    <t>Considerações finais:</t>
  </si>
  <si>
    <t>Este é um trabalho voluntário, por isso não há suporte garantido, exxceto se contratado à parte.</t>
  </si>
  <si>
    <t>Caso encontre erros ou tenha sugestões de melhoria, ficarei feliz em corrigir ou implantá-las se for o caso.</t>
  </si>
  <si>
    <t>Facilitar o cálculo, o acompanhamento, a análise e a publicação dos Rsultados Primário e Nominal e das Dividas Consolidada e Consolidada Líquida.</t>
  </si>
  <si>
    <t>Esta pasta de trabalho implementa os modelos constantes no MDF 12ª edição (válido para 2022) dos Anexos 6 do RREO (Resultados Primário e Nominal) e 2 do RGF (DCL).</t>
  </si>
  <si>
    <t>Os anexos implementados são os referentes à Municípios com publicação semestral.</t>
  </si>
  <si>
    <t>MS Office 2019 ou superior.</t>
  </si>
  <si>
    <t>Azul: digitação de dados;</t>
  </si>
  <si>
    <t>As planilhas Verdes estão protegidas sem senha. Isso tem a finalidade de evitar alterações acidentais, visto que elas se destinam a visualização e impressão.</t>
  </si>
  <si>
    <t>As planilhas cujas guias tem a cor azul são destinadas à digitação dos dados.</t>
  </si>
  <si>
    <t>Cada parâmetro possui a respectiva descrição.</t>
  </si>
  <si>
    <t>Planilha [Balancete da Receita]:</t>
  </si>
  <si>
    <t>Esta planilha possui os seguintes campos (colunas)</t>
  </si>
  <si>
    <t>Reduzir?: indica se os valores serão somados ou diminuídos. Usar 0 para somar e 1 para diminuir.</t>
  </si>
  <si>
    <t>Especificação: Opcional. Faz a indicação de qual receita se refere o valor.</t>
  </si>
  <si>
    <t>Previsão Atualizada: valor da previsão atualizada da receita na data-base do relatório.</t>
  </si>
  <si>
    <t>Receita Arrecadada: valor da arrecadação acumulada até a data-base do relatório.</t>
  </si>
  <si>
    <t>As deduções da receita podem ser informadas com valor positivo, desde que o campo "Reduzir?" esteja configurado com 1.</t>
  </si>
  <si>
    <t>Se desejar excluir uma receita, basta informar 1 no campo "Reduzir?".</t>
  </si>
  <si>
    <t>Essas planilhas se destinam à conferência e emissão dos anexos 2 do RGF e 6 do RREO.</t>
  </si>
  <si>
    <t>Planilha [Balancete da Despesa]:</t>
  </si>
  <si>
    <t>Especificação: Opcional. Faz a indicação de qual despesa se refere o valor.</t>
  </si>
  <si>
    <t>Dotação Atualizada: dotação atualizada na data-base.</t>
  </si>
  <si>
    <t>Empenhado: valor empenhado até a data-base.</t>
  </si>
  <si>
    <t>Liquidado: valor liquidado até a data-base.</t>
  </si>
  <si>
    <t>Pago: valor pago até a data-base.</t>
  </si>
  <si>
    <t>RPP Pago: restos a pagar processados pagos até a data-base.</t>
  </si>
  <si>
    <t>RPNP Liquidado: restos a pagar não processados liquidados até a data-base.</t>
  </si>
  <si>
    <t>RPNP Pago: restos a pagar não processados pagos até a data-base.</t>
  </si>
  <si>
    <t>Planilha [RCL]:</t>
  </si>
  <si>
    <t>Nela devem ser informados os valores de RCL e das Transferências obrigatórias da União relativas às emendas individuais com datas de apuração em 31/12 do ano anterior, 30/06 do ano de referência e 31/12 do ano de referência.</t>
  </si>
  <si>
    <t>Planilha [Balancete de Verificação]:</t>
  </si>
  <si>
    <t>Possui os seguintes campos:</t>
  </si>
  <si>
    <t>Especificação: Opcional. Faz a indicação de qual conta contábil se refere o valor.</t>
  </si>
  <si>
    <t>Preenchida com base no balancete da despesa consolidado.</t>
  </si>
  <si>
    <t>Preenchida com base no balancete da receita consolidado.</t>
  </si>
  <si>
    <t>Preenchida com base no balancete de verificação/contábil consolidado.</t>
  </si>
  <si>
    <t>Saldo Inicial: saldo inicial do ano de referência (ou de 31/12 do ano anterior).</t>
  </si>
  <si>
    <t>Saldo 2º Semestre: saldo em 31/12 do ano de referência.</t>
  </si>
  <si>
    <t>Saldo 1º semestre: saldo em 30/06 do ano de referência.</t>
  </si>
  <si>
    <t>É importante prestar atenção à natureza do saldo de cada conta contábil. Caso o saldo esteja invertido em relação à natureza da conta (ativo, passivo, VPD, VPA, etc), informar com valor negativo.</t>
  </si>
  <si>
    <t>Não é necessário preencher todas as colunas para todas as contas. As contas marcadas como juros_ativos e juros_passivos necessitam apenas de saldo do 1º e 2º semestres.</t>
  </si>
  <si>
    <t>Planilha [Outros Ajustes]:</t>
  </si>
  <si>
    <t>Preencher com os valores que irão compor a linha OUTROS AJUSTES (XXXVIII) do Anexo 6 do RREO.</t>
  </si>
  <si>
    <t>Planilha [Ajustes RPPS]:</t>
  </si>
  <si>
    <t>Preencher com os valores que irão compor a linha AJUSTES RELATIVOS AO RPPS (XXXVII) do Anexo 6 do RREO.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</si>
</sst>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* #,##0.00_-;[Red]* \(#,##0.00\)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darkUp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164" fontId="3" fillId="0" borderId="3" xfId="0" applyNumberFormat="1" applyFont="1" applyBorder="1"/>
    <xf numFmtId="164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left" indent="1"/>
    </xf>
    <xf numFmtId="0" fontId="3" fillId="0" borderId="3" xfId="0" applyFont="1" applyBorder="1" applyAlignment="1">
      <alignment horizontal="left" indent="2"/>
    </xf>
    <xf numFmtId="0" fontId="3" fillId="2" borderId="1" xfId="0" applyFont="1" applyFill="1" applyBorder="1"/>
    <xf numFmtId="164" fontId="3" fillId="2" borderId="1" xfId="0" applyNumberFormat="1" applyFont="1" applyFill="1" applyBorder="1"/>
    <xf numFmtId="164" fontId="3" fillId="2" borderId="1" xfId="0" applyNumberFormat="1" applyFont="1" applyFill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/>
    <xf numFmtId="164" fontId="3" fillId="0" borderId="2" xfId="0" applyNumberFormat="1" applyFont="1" applyBorder="1" applyAlignment="1">
      <alignment horizontal="right"/>
    </xf>
    <xf numFmtId="0" fontId="3" fillId="0" borderId="4" xfId="0" applyFont="1" applyBorder="1"/>
    <xf numFmtId="164" fontId="3" fillId="0" borderId="4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164" fontId="4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164" fontId="3" fillId="0" borderId="0" xfId="0" applyNumberFormat="1" applyFont="1" applyBorder="1" applyAlignment="1">
      <alignment horizontal="right"/>
    </xf>
    <xf numFmtId="0" fontId="4" fillId="0" borderId="0" xfId="0" applyFont="1"/>
    <xf numFmtId="0" fontId="3" fillId="0" borderId="11" xfId="0" applyFont="1" applyBorder="1"/>
    <xf numFmtId="164" fontId="3" fillId="0" borderId="2" xfId="0" applyNumberFormat="1" applyFont="1" applyBorder="1"/>
    <xf numFmtId="0" fontId="3" fillId="0" borderId="3" xfId="0" applyFont="1" applyBorder="1" applyAlignment="1">
      <alignment horizontal="left" indent="3"/>
    </xf>
    <xf numFmtId="0" fontId="3" fillId="0" borderId="4" xfId="0" applyFont="1" applyBorder="1" applyAlignment="1">
      <alignment horizontal="left" indent="1"/>
    </xf>
    <xf numFmtId="164" fontId="3" fillId="0" borderId="4" xfId="0" applyNumberFormat="1" applyFont="1" applyBorder="1"/>
    <xf numFmtId="164" fontId="3" fillId="0" borderId="1" xfId="0" applyNumberFormat="1" applyFont="1" applyBorder="1"/>
    <xf numFmtId="10" fontId="3" fillId="0" borderId="1" xfId="0" applyNumberFormat="1" applyFont="1" applyBorder="1"/>
    <xf numFmtId="10" fontId="3" fillId="2" borderId="1" xfId="0" applyNumberFormat="1" applyFont="1" applyFill="1" applyBorder="1"/>
    <xf numFmtId="0" fontId="3" fillId="0" borderId="0" xfId="0" applyFont="1" applyAlignment="1">
      <alignment horizontal="left" wrapText="1"/>
    </xf>
    <xf numFmtId="0" fontId="3" fillId="0" borderId="3" xfId="0" applyFont="1" applyBorder="1" applyAlignment="1">
      <alignment horizontal="left" wrapText="1" inden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wrapText="1"/>
      <protection locked="0"/>
    </xf>
    <xf numFmtId="0" fontId="5" fillId="0" borderId="0" xfId="2"/>
    <xf numFmtId="0" fontId="1" fillId="0" borderId="1" xfId="0" applyFont="1" applyBorder="1"/>
    <xf numFmtId="0" fontId="0" fillId="2" borderId="1" xfId="0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0" fillId="0" borderId="0" xfId="0" applyFont="1"/>
  </cellXfs>
  <cellStyles count="3">
    <cellStyle name="Hiperlink" xfId="2" builtinId="8"/>
    <cellStyle name="Normal" xfId="0" builtinId="0"/>
    <cellStyle name="Normal 2" xfId="1" xr:uid="{485DD72D-FEED-4F1A-9999-FA07353320C1}"/>
  </cellStyles>
  <dxfs count="15"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  <dxf>
      <numFmt numFmtId="164" formatCode="* #,##0.00_-;[Red]* \(#,##0.00\)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80B194-C028-442F-9902-DA66070F800C}" name="tblBalRec" displayName="tblBalRec" ref="A1:F64" totalsRowShown="0">
  <autoFilter ref="A1:F64" xr:uid="{FA80B194-C028-442F-9902-DA66070F800C}"/>
  <tableColumns count="6">
    <tableColumn id="1" xr3:uid="{74090774-723C-4E9C-A384-070BCD0EE8F1}" name="Marcador de linha"/>
    <tableColumn id="6" xr3:uid="{CC1DC1E9-2520-4550-85F3-81EF30D9CECE}" name="Reduzir?"/>
    <tableColumn id="2" xr3:uid="{22C246E9-F963-42C2-8405-B759F2049BFC}" name="Especificação"/>
    <tableColumn id="3" xr3:uid="{35FB0436-A65C-4D59-B6E2-712060B1EAEE}" name="Filtro"/>
    <tableColumn id="4" xr3:uid="{C7F63685-9964-4AEA-B8CA-B2521C3C4E53}" name="Previsão Atualizada" dataDxfId="14"/>
    <tableColumn id="5" xr3:uid="{B40DDA5C-4A36-4B83-AF7F-A89161C81BD6}" name="Receita Arrecadada" dataDxfId="1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03A246-8769-4395-8102-00094F5BE86E}" name="tblBalDesp" displayName="tblBalDesp" ref="A1:K22" totalsRowShown="0">
  <autoFilter ref="A1:K22" xr:uid="{1003A246-8769-4395-8102-00094F5BE86E}"/>
  <sortState xmlns:xlrd2="http://schemas.microsoft.com/office/spreadsheetml/2017/richdata2" ref="A2:K22">
    <sortCondition ref="D2:D22"/>
  </sortState>
  <tableColumns count="11">
    <tableColumn id="1" xr3:uid="{5A5081AD-8748-467C-9DD4-A6FB70C1AF51}" name="Marcador da linha"/>
    <tableColumn id="11" xr3:uid="{ED87152B-9600-44DE-AB04-56BA827D190C}" name="Reduzir?"/>
    <tableColumn id="2" xr3:uid="{D729DACE-F285-445C-879E-39DD95DB4002}" name="Especificação"/>
    <tableColumn id="3" xr3:uid="{2C9644FA-16A4-4E56-BF98-82C7CCA4A117}" name="Filtro"/>
    <tableColumn id="4" xr3:uid="{8C506896-3189-4483-A087-4772E320F860}" name="Dotação Atualizada" dataDxfId="12"/>
    <tableColumn id="5" xr3:uid="{C1E00B7E-8E38-4AB8-8653-D63F5CC4DEEC}" name="Empenhado" dataDxfId="11"/>
    <tableColumn id="6" xr3:uid="{BB865EE6-A0DD-49F9-AEDF-A480DEDFA0FD}" name="Liquidado" dataDxfId="10"/>
    <tableColumn id="7" xr3:uid="{DBACDAF3-0021-4259-95B7-2297519AAEB9}" name="Pago" dataDxfId="9"/>
    <tableColumn id="8" xr3:uid="{A1577BC2-2688-4F63-8A46-5B1F3040871E}" name="RPP Pago" dataDxfId="8"/>
    <tableColumn id="9" xr3:uid="{215B93B4-5C79-4C03-ACFB-58E04A7A46B5}" name="RPNP Liquidado" dataDxfId="7"/>
    <tableColumn id="10" xr3:uid="{B2EA7490-5044-406F-8458-919FB8A5D455}" name="RPNP Pago" dataDxfId="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6CF532-EA8F-422F-B596-BBAEC22C601A}" name="tblRCL" displayName="tblRCL" ref="A1:D3" totalsRowShown="0">
  <autoFilter ref="A1:D3" xr:uid="{586CF532-EA8F-422F-B596-BBAEC22C601A}"/>
  <tableColumns count="4">
    <tableColumn id="1" xr3:uid="{639BD937-8492-4CE7-8441-DA42BB378966}" name="Item"/>
    <tableColumn id="2" xr3:uid="{E82304A1-F300-4FCE-BF1C-EDE989E7E96B}" name="Valor ano anterior" dataDxfId="5"/>
    <tableColumn id="3" xr3:uid="{A5AD6E12-FE64-4919-8029-8FDA26609DBB}" name="Valor 1º semestre" dataDxfId="4"/>
    <tableColumn id="4" xr3:uid="{82987D97-A5BA-4872-B48F-574A02E8801B}" name="Valor 2º semestre" dataDxfId="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ED81D0-3DA8-481B-991E-32FA8B3B37FE}" name="tblBalVer" displayName="tblBalVer" ref="A1:G448" totalsRowShown="0">
  <autoFilter ref="A1:G448" xr:uid="{0BED81D0-3DA8-481B-991E-32FA8B3B37FE}"/>
  <sortState xmlns:xlrd2="http://schemas.microsoft.com/office/spreadsheetml/2017/richdata2" ref="A2:F430">
    <sortCondition ref="C2:C430"/>
  </sortState>
  <tableColumns count="7">
    <tableColumn id="1" xr3:uid="{D5343B2C-E111-42B0-AC66-222284739010}" name="Marcador da linha"/>
    <tableColumn id="2" xr3:uid="{4440914D-A4AB-486C-92E6-F2FA807FBA28}" name="Especificação"/>
    <tableColumn id="3" xr3:uid="{A84DE621-D67C-492F-AA09-B3B993B2EAC3}" name="Filtro"/>
    <tableColumn id="4" xr3:uid="{64B19EA4-B1D7-4CA1-9FC9-6D7734900955}" name="Reduzir?"/>
    <tableColumn id="6" xr3:uid="{D38EAC05-A2F6-441B-8582-05B8DA2E339E}" name="Saldo Inicial" dataDxfId="2"/>
    <tableColumn id="5" xr3:uid="{F24FA508-7D37-43B8-955E-A162E1AC7216}" name="Saldo 1º semestre" dataDxfId="1"/>
    <tableColumn id="7" xr3:uid="{98147C9E-2E41-47D9-BB15-3214880177B7}" name="Saldo 2º Semestre" dataDxfId="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9B235A-E0FA-4C43-8737-50A0AD42A497}" name="tblOutrosAjustes" displayName="tblOutrosAjustes" ref="A1:B16" totalsRowShown="0">
  <autoFilter ref="A1:B16" xr:uid="{1F3480D1-20BD-48B2-8AD8-EB4070A3CA99}"/>
  <tableColumns count="2">
    <tableColumn id="1" xr3:uid="{6D25E82E-71DA-4BC6-AD3E-B3FCD9EF3F9A}" name="Descrição"/>
    <tableColumn id="2" xr3:uid="{5B3C002E-E203-4386-AF99-23483E8C516F}" name="Valor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3480D1-20BD-48B2-8AD8-EB4070A3CA99}" name="tblAjustesRpps" displayName="tblAjustesRpps" ref="A1:B16" totalsRowShown="0">
  <autoFilter ref="A1:B16" xr:uid="{1F3480D1-20BD-48B2-8AD8-EB4070A3CA99}"/>
  <tableColumns count="2">
    <tableColumn id="1" xr3:uid="{7BDF9C58-D415-4E02-A7E4-ADB2717F3C6A}" name="Descrição"/>
    <tableColumn id="2" xr3:uid="{D244C152-5A15-458E-AAD5-C021C5459ED5}" name="Valo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verton3x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3C75-BEA8-452F-A829-19A190378BF9}">
  <dimension ref="A1:A101"/>
  <sheetViews>
    <sheetView tabSelected="1" workbookViewId="0"/>
  </sheetViews>
  <sheetFormatPr defaultRowHeight="15" x14ac:dyDescent="0.25"/>
  <cols>
    <col min="1" max="1" width="208" bestFit="1" customWidth="1"/>
  </cols>
  <sheetData>
    <row r="1" spans="1:1" x14ac:dyDescent="0.25">
      <c r="A1" s="3" t="s">
        <v>824</v>
      </c>
    </row>
    <row r="2" spans="1:1" x14ac:dyDescent="0.25">
      <c r="A2" t="s">
        <v>852</v>
      </c>
    </row>
    <row r="4" spans="1:1" x14ac:dyDescent="0.25">
      <c r="A4" t="s">
        <v>853</v>
      </c>
    </row>
    <row r="5" spans="1:1" x14ac:dyDescent="0.25">
      <c r="A5" t="s">
        <v>854</v>
      </c>
    </row>
    <row r="6" spans="1:1" x14ac:dyDescent="0.25">
      <c r="A6" t="s">
        <v>825</v>
      </c>
    </row>
    <row r="7" spans="1:1" x14ac:dyDescent="0.25">
      <c r="A7" t="s">
        <v>826</v>
      </c>
    </row>
    <row r="9" spans="1:1" x14ac:dyDescent="0.25">
      <c r="A9" s="3" t="s">
        <v>827</v>
      </c>
    </row>
    <row r="10" spans="1:1" x14ac:dyDescent="0.25">
      <c r="A10" t="s">
        <v>855</v>
      </c>
    </row>
    <row r="12" spans="1:1" x14ac:dyDescent="0.25">
      <c r="A12" s="3" t="s">
        <v>828</v>
      </c>
    </row>
    <row r="13" spans="1:1" x14ac:dyDescent="0.25">
      <c r="A13" t="s">
        <v>829</v>
      </c>
    </row>
    <row r="15" spans="1:1" x14ac:dyDescent="0.25">
      <c r="A15" s="3" t="s">
        <v>830</v>
      </c>
    </row>
    <row r="16" spans="1:1" x14ac:dyDescent="0.25">
      <c r="A16" t="s">
        <v>831</v>
      </c>
    </row>
    <row r="17" spans="1:1" x14ac:dyDescent="0.25">
      <c r="A17" s="69" t="s">
        <v>832</v>
      </c>
    </row>
    <row r="19" spans="1:1" x14ac:dyDescent="0.25">
      <c r="A19" s="3" t="s">
        <v>833</v>
      </c>
    </row>
    <row r="20" spans="1:1" x14ac:dyDescent="0.25">
      <c r="A20" t="s">
        <v>834</v>
      </c>
    </row>
    <row r="21" spans="1:1" x14ac:dyDescent="0.25">
      <c r="A21" t="s">
        <v>835</v>
      </c>
    </row>
    <row r="23" spans="1:1" x14ac:dyDescent="0.25">
      <c r="A23" s="3" t="s">
        <v>836</v>
      </c>
    </row>
    <row r="24" spans="1:1" x14ac:dyDescent="0.25">
      <c r="A24" t="s">
        <v>837</v>
      </c>
    </row>
    <row r="25" spans="1:1" x14ac:dyDescent="0.25">
      <c r="A25" t="s">
        <v>856</v>
      </c>
    </row>
    <row r="26" spans="1:1" x14ac:dyDescent="0.25">
      <c r="A26" t="s">
        <v>838</v>
      </c>
    </row>
    <row r="29" spans="1:1" x14ac:dyDescent="0.25">
      <c r="A29" t="s">
        <v>839</v>
      </c>
    </row>
    <row r="30" spans="1:1" x14ac:dyDescent="0.25">
      <c r="A30" t="s">
        <v>857</v>
      </c>
    </row>
    <row r="32" spans="1:1" x14ac:dyDescent="0.25">
      <c r="A32" s="3" t="s">
        <v>840</v>
      </c>
    </row>
    <row r="33" spans="1:1" x14ac:dyDescent="0.25">
      <c r="A33" t="s">
        <v>858</v>
      </c>
    </row>
    <row r="34" spans="1:1" x14ac:dyDescent="0.25">
      <c r="A34" t="s">
        <v>841</v>
      </c>
    </row>
    <row r="36" spans="1:1" x14ac:dyDescent="0.25">
      <c r="A36" s="3" t="s">
        <v>842</v>
      </c>
    </row>
    <row r="37" spans="1:1" x14ac:dyDescent="0.25">
      <c r="A37" t="s">
        <v>843</v>
      </c>
    </row>
    <row r="38" spans="1:1" x14ac:dyDescent="0.25">
      <c r="A38" t="s">
        <v>859</v>
      </c>
    </row>
    <row r="41" spans="1:1" x14ac:dyDescent="0.25">
      <c r="A41" s="3" t="s">
        <v>860</v>
      </c>
    </row>
    <row r="42" spans="1:1" x14ac:dyDescent="0.25">
      <c r="A42" s="75" t="s">
        <v>884</v>
      </c>
    </row>
    <row r="43" spans="1:1" x14ac:dyDescent="0.25">
      <c r="A43" t="s">
        <v>861</v>
      </c>
    </row>
    <row r="44" spans="1:1" x14ac:dyDescent="0.25">
      <c r="A44" t="s">
        <v>844</v>
      </c>
    </row>
    <row r="45" spans="1:1" x14ac:dyDescent="0.25">
      <c r="A45" t="s">
        <v>862</v>
      </c>
    </row>
    <row r="46" spans="1:1" x14ac:dyDescent="0.25">
      <c r="A46" t="s">
        <v>863</v>
      </c>
    </row>
    <row r="47" spans="1:1" x14ac:dyDescent="0.25">
      <c r="A47" t="s">
        <v>845</v>
      </c>
    </row>
    <row r="48" spans="1:1" x14ac:dyDescent="0.25">
      <c r="A48" t="s">
        <v>864</v>
      </c>
    </row>
    <row r="49" spans="1:1" x14ac:dyDescent="0.25">
      <c r="A49" t="s">
        <v>865</v>
      </c>
    </row>
    <row r="51" spans="1:1" x14ac:dyDescent="0.25">
      <c r="A51" t="s">
        <v>866</v>
      </c>
    </row>
    <row r="52" spans="1:1" x14ac:dyDescent="0.25">
      <c r="A52" t="s">
        <v>867</v>
      </c>
    </row>
    <row r="54" spans="1:1" x14ac:dyDescent="0.25">
      <c r="A54" s="3" t="s">
        <v>869</v>
      </c>
    </row>
    <row r="55" spans="1:1" x14ac:dyDescent="0.25">
      <c r="A55" s="75" t="s">
        <v>883</v>
      </c>
    </row>
    <row r="56" spans="1:1" x14ac:dyDescent="0.25">
      <c r="A56" t="s">
        <v>861</v>
      </c>
    </row>
    <row r="57" spans="1:1" x14ac:dyDescent="0.25">
      <c r="A57" t="s">
        <v>844</v>
      </c>
    </row>
    <row r="58" spans="1:1" x14ac:dyDescent="0.25">
      <c r="A58" t="s">
        <v>862</v>
      </c>
    </row>
    <row r="59" spans="1:1" x14ac:dyDescent="0.25">
      <c r="A59" t="s">
        <v>870</v>
      </c>
    </row>
    <row r="60" spans="1:1" x14ac:dyDescent="0.25">
      <c r="A60" t="s">
        <v>845</v>
      </c>
    </row>
    <row r="61" spans="1:1" x14ac:dyDescent="0.25">
      <c r="A61" t="s">
        <v>871</v>
      </c>
    </row>
    <row r="62" spans="1:1" x14ac:dyDescent="0.25">
      <c r="A62" t="s">
        <v>872</v>
      </c>
    </row>
    <row r="63" spans="1:1" x14ac:dyDescent="0.25">
      <c r="A63" t="s">
        <v>873</v>
      </c>
    </row>
    <row r="64" spans="1:1" x14ac:dyDescent="0.25">
      <c r="A64" t="s">
        <v>874</v>
      </c>
    </row>
    <row r="65" spans="1:1" x14ac:dyDescent="0.25">
      <c r="A65" t="s">
        <v>875</v>
      </c>
    </row>
    <row r="66" spans="1:1" x14ac:dyDescent="0.25">
      <c r="A66" t="s">
        <v>876</v>
      </c>
    </row>
    <row r="67" spans="1:1" x14ac:dyDescent="0.25">
      <c r="A67" t="s">
        <v>877</v>
      </c>
    </row>
    <row r="69" spans="1:1" x14ac:dyDescent="0.25">
      <c r="A69" s="3" t="s">
        <v>878</v>
      </c>
    </row>
    <row r="70" spans="1:1" x14ac:dyDescent="0.25">
      <c r="A70" t="s">
        <v>879</v>
      </c>
    </row>
    <row r="72" spans="1:1" x14ac:dyDescent="0.25">
      <c r="A72" s="3" t="s">
        <v>880</v>
      </c>
    </row>
    <row r="73" spans="1:1" x14ac:dyDescent="0.25">
      <c r="A73" s="75" t="s">
        <v>885</v>
      </c>
    </row>
    <row r="74" spans="1:1" x14ac:dyDescent="0.25">
      <c r="A74" t="s">
        <v>881</v>
      </c>
    </row>
    <row r="75" spans="1:1" x14ac:dyDescent="0.25">
      <c r="A75" t="s">
        <v>844</v>
      </c>
    </row>
    <row r="76" spans="1:1" x14ac:dyDescent="0.25">
      <c r="A76" t="s">
        <v>862</v>
      </c>
    </row>
    <row r="77" spans="1:1" x14ac:dyDescent="0.25">
      <c r="A77" t="s">
        <v>882</v>
      </c>
    </row>
    <row r="78" spans="1:1" x14ac:dyDescent="0.25">
      <c r="A78" t="s">
        <v>845</v>
      </c>
    </row>
    <row r="79" spans="1:1" x14ac:dyDescent="0.25">
      <c r="A79" t="s">
        <v>886</v>
      </c>
    </row>
    <row r="80" spans="1:1" x14ac:dyDescent="0.25">
      <c r="A80" t="s">
        <v>888</v>
      </c>
    </row>
    <row r="81" spans="1:1" x14ac:dyDescent="0.25">
      <c r="A81" t="s">
        <v>887</v>
      </c>
    </row>
    <row r="82" spans="1:1" x14ac:dyDescent="0.25">
      <c r="A82" t="s">
        <v>889</v>
      </c>
    </row>
    <row r="83" spans="1:1" x14ac:dyDescent="0.25">
      <c r="A83" t="s">
        <v>890</v>
      </c>
    </row>
    <row r="85" spans="1:1" x14ac:dyDescent="0.25">
      <c r="A85" s="3" t="s">
        <v>891</v>
      </c>
    </row>
    <row r="86" spans="1:1" x14ac:dyDescent="0.25">
      <c r="A86" t="s">
        <v>892</v>
      </c>
    </row>
    <row r="88" spans="1:1" x14ac:dyDescent="0.25">
      <c r="A88" s="3" t="s">
        <v>893</v>
      </c>
    </row>
    <row r="89" spans="1:1" x14ac:dyDescent="0.25">
      <c r="A89" t="s">
        <v>894</v>
      </c>
    </row>
    <row r="91" spans="1:1" x14ac:dyDescent="0.25">
      <c r="A91" s="3" t="s">
        <v>846</v>
      </c>
    </row>
    <row r="92" spans="1:1" x14ac:dyDescent="0.25">
      <c r="A92" t="s">
        <v>868</v>
      </c>
    </row>
    <row r="94" spans="1:1" x14ac:dyDescent="0.25">
      <c r="A94" t="s">
        <v>847</v>
      </c>
    </row>
    <row r="96" spans="1:1" x14ac:dyDescent="0.25">
      <c r="A96" t="s">
        <v>848</v>
      </c>
    </row>
    <row r="98" spans="1:1" x14ac:dyDescent="0.25">
      <c r="A98" s="3" t="s">
        <v>849</v>
      </c>
    </row>
    <row r="99" spans="1:1" x14ac:dyDescent="0.25">
      <c r="A99" t="s">
        <v>850</v>
      </c>
    </row>
    <row r="101" spans="1:1" x14ac:dyDescent="0.25">
      <c r="A101" t="s">
        <v>851</v>
      </c>
    </row>
  </sheetData>
  <sheetProtection sheet="1" formatCells="0" formatColumns="0" formatRows="0" insertColumns="0" insertRows="0" insertHyperlinks="0" deleteColumns="0" deleteRows="0" sort="0" autoFilter="0" pivotTables="0"/>
  <hyperlinks>
    <hyperlink ref="A17" r:id="rId1" xr:uid="{DB55EADD-016A-4E26-B100-059AF2FFB932}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9B97-F42A-494E-8C28-F373434DC725}">
  <sheetPr>
    <tabColor theme="9" tint="-0.499984740745262"/>
    <pageSetUpPr fitToPage="1"/>
  </sheetPr>
  <dimension ref="A2:J60"/>
  <sheetViews>
    <sheetView topLeftCell="A43" workbookViewId="0">
      <selection activeCell="C60" sqref="C60:F60"/>
    </sheetView>
  </sheetViews>
  <sheetFormatPr defaultRowHeight="18.75" x14ac:dyDescent="0.3"/>
  <cols>
    <col min="1" max="2" width="9.140625" style="5"/>
    <col min="3" max="3" width="73.85546875" style="5" customWidth="1"/>
    <col min="4" max="4" width="26" style="5" bestFit="1" customWidth="1"/>
    <col min="5" max="5" width="23" style="5" bestFit="1" customWidth="1"/>
    <col min="6" max="6" width="21.42578125" style="5" bestFit="1" customWidth="1"/>
    <col min="7" max="7" width="16.28515625" style="5" bestFit="1" customWidth="1"/>
    <col min="8" max="8" width="20.85546875" style="5" bestFit="1" customWidth="1"/>
    <col min="9" max="9" width="16.7109375" style="5" customWidth="1"/>
    <col min="10" max="10" width="14.28515625" style="5" customWidth="1"/>
    <col min="11" max="16384" width="9.140625" style="5"/>
  </cols>
  <sheetData>
    <row r="2" spans="1:10" x14ac:dyDescent="0.3">
      <c r="C2" s="6" t="str">
        <f>UPPER(paramEnte)</f>
        <v>MUNICÍPIO DE INDEPENDÊNCIA - RS</v>
      </c>
      <c r="D2" s="6"/>
      <c r="E2" s="6"/>
      <c r="F2" s="6"/>
    </row>
    <row r="3" spans="1:10" x14ac:dyDescent="0.3">
      <c r="C3" s="6" t="s">
        <v>390</v>
      </c>
      <c r="D3" s="6"/>
      <c r="E3" s="6"/>
      <c r="F3" s="6"/>
    </row>
    <row r="4" spans="1:10" x14ac:dyDescent="0.3">
      <c r="C4" s="7" t="s">
        <v>391</v>
      </c>
      <c r="D4" s="7"/>
      <c r="E4" s="7"/>
      <c r="F4" s="7"/>
      <c r="G4" s="56"/>
      <c r="J4" s="56"/>
    </row>
    <row r="5" spans="1:10" x14ac:dyDescent="0.3">
      <c r="C5" s="6" t="s">
        <v>10</v>
      </c>
      <c r="D5" s="6"/>
      <c r="E5" s="6"/>
      <c r="F5" s="6"/>
    </row>
    <row r="6" spans="1:10" x14ac:dyDescent="0.3">
      <c r="C6" s="6" t="str">
        <f>UPPER(_xlfn.CONCAT(TEXT(MONTH(paramDataBase)/2,"0º")," bimestre de ",YEAR(paramDataBase)))</f>
        <v>3º BIMESTRE DE 2022</v>
      </c>
      <c r="D6" s="6"/>
      <c r="E6" s="6"/>
      <c r="F6" s="6"/>
    </row>
    <row r="8" spans="1:10" x14ac:dyDescent="0.3">
      <c r="A8" s="5" t="s">
        <v>86</v>
      </c>
      <c r="C8" s="57" t="s">
        <v>392</v>
      </c>
      <c r="D8" s="57"/>
      <c r="E8" s="57"/>
      <c r="F8" s="9" t="s">
        <v>83</v>
      </c>
    </row>
    <row r="9" spans="1:10" x14ac:dyDescent="0.3">
      <c r="C9" s="10" t="s">
        <v>393</v>
      </c>
      <c r="D9" s="32" t="s">
        <v>394</v>
      </c>
      <c r="E9" s="40" t="str">
        <f>_xlfn.CONCAT("SALDO DO EXERCÍCIO DE ",YEAR(paramDataBase))</f>
        <v>SALDO DO EXERCÍCIO DE 2022</v>
      </c>
      <c r="F9" s="40"/>
    </row>
    <row r="10" spans="1:10" x14ac:dyDescent="0.3">
      <c r="C10" s="10"/>
      <c r="D10" s="32" t="s">
        <v>395</v>
      </c>
      <c r="E10" s="32" t="s">
        <v>396</v>
      </c>
      <c r="F10" s="32" t="s">
        <v>397</v>
      </c>
    </row>
    <row r="11" spans="1:10" x14ac:dyDescent="0.3">
      <c r="C11" s="36" t="s">
        <v>398</v>
      </c>
      <c r="D11" s="58">
        <f>D12+D13+D28+D29</f>
        <v>1822914.66</v>
      </c>
      <c r="E11" s="58">
        <f>E12+E13+E28+E29</f>
        <v>2039650.72</v>
      </c>
      <c r="F11" s="58">
        <f>F12+F13+F28+F29</f>
        <v>0</v>
      </c>
    </row>
    <row r="12" spans="1:10" x14ac:dyDescent="0.3">
      <c r="A12" s="5" t="s">
        <v>434</v>
      </c>
      <c r="C12" s="16" t="s">
        <v>399</v>
      </c>
      <c r="D12" s="14">
        <f>SUMIFS(tblBalVer[Saldo Inicial],tblBalVer[Marcador da linha],A12,tblBalVer[Reduzir?],0)-SUMIFS(tblBalVer[Saldo Inicial],tblBalVer[Marcador da linha],A12,tblBalVer[Reduzir?],1)</f>
        <v>0</v>
      </c>
      <c r="E12" s="14">
        <f>SUMIFS(tblBalVer[Saldo 1º semestre],tblBalVer[Marcador da linha],A12,tblBalVer[Reduzir?],0)-SUMIFS(tblBalVer[Saldo 1º semestre],tblBalVer[Marcador da linha],A12,tblBalVer[Reduzir?],1)</f>
        <v>0</v>
      </c>
      <c r="F12" s="14">
        <f>SUMIFS(tblBalVer[Saldo 2º Semestre],tblBalVer[Marcador da linha],A12,tblBalVer[Reduzir?],0)-SUMIFS(tblBalVer[Saldo 2º Semestre],tblBalVer[Marcador da linha],A12,tblBalVer[Reduzir?],1)</f>
        <v>0</v>
      </c>
    </row>
    <row r="13" spans="1:10" x14ac:dyDescent="0.3">
      <c r="C13" s="16" t="s">
        <v>400</v>
      </c>
      <c r="D13" s="14">
        <f>D14+D17+D18+D21+D27</f>
        <v>1822914.66</v>
      </c>
      <c r="E13" s="14">
        <f>E14+E17+E18+E21+E27</f>
        <v>2039650.72</v>
      </c>
      <c r="F13" s="14">
        <f>F14+F17+F18+F21+F27</f>
        <v>0</v>
      </c>
    </row>
    <row r="14" spans="1:10" x14ac:dyDescent="0.3">
      <c r="C14" s="17" t="s">
        <v>401</v>
      </c>
      <c r="D14" s="14">
        <f>SUM(D15:D16)</f>
        <v>0</v>
      </c>
      <c r="E14" s="14">
        <f>SUM(E15:E16)</f>
        <v>0</v>
      </c>
      <c r="F14" s="14">
        <f>SUM(F15:F16)</f>
        <v>0</v>
      </c>
    </row>
    <row r="15" spans="1:10" x14ac:dyDescent="0.3">
      <c r="A15" s="5" t="s">
        <v>436</v>
      </c>
      <c r="C15" s="59" t="s">
        <v>402</v>
      </c>
      <c r="D15" s="14">
        <f>SUMIFS(tblBalVer[Saldo Inicial],tblBalVer[Marcador da linha],A15,tblBalVer[Reduzir?],0)-SUMIFS(tblBalVer[Saldo Inicial],tblBalVer[Marcador da linha],A15,tblBalVer[Reduzir?],1)</f>
        <v>0</v>
      </c>
      <c r="E15" s="14">
        <f>SUMIFS(tblBalVer[Saldo 1º semestre],tblBalVer[Marcador da linha],A15,tblBalVer[Reduzir?],0)-SUMIFS(tblBalVer[Saldo 1º semestre],tblBalVer[Marcador da linha],A15,tblBalVer[Reduzir?],1)</f>
        <v>0</v>
      </c>
      <c r="F15" s="14">
        <f>SUMIFS(tblBalVer[Saldo 2º Semestre],tblBalVer[Marcador da linha],A15,tblBalVer[Reduzir?],0)-SUMIFS(tblBalVer[Saldo 2º Semestre],tblBalVer[Marcador da linha],A15,tblBalVer[Reduzir?],1)</f>
        <v>0</v>
      </c>
    </row>
    <row r="16" spans="1:10" x14ac:dyDescent="0.3">
      <c r="A16" s="5" t="s">
        <v>437</v>
      </c>
      <c r="C16" s="59" t="s">
        <v>403</v>
      </c>
      <c r="D16" s="14">
        <f>SUMIFS(tblBalVer[Saldo Inicial],tblBalVer[Marcador da linha],A16,tblBalVer[Reduzir?],0)-SUMIFS(tblBalVer[Saldo Inicial],tblBalVer[Marcador da linha],A16,tblBalVer[Reduzir?],1)</f>
        <v>0</v>
      </c>
      <c r="E16" s="14">
        <f>SUMIFS(tblBalVer[Saldo 1º semestre],tblBalVer[Marcador da linha],A16,tblBalVer[Reduzir?],0)-SUMIFS(tblBalVer[Saldo 1º semestre],tblBalVer[Marcador da linha],A16,tblBalVer[Reduzir?],1)</f>
        <v>0</v>
      </c>
      <c r="F16" s="14">
        <f>SUMIFS(tblBalVer[Saldo 2º Semestre],tblBalVer[Marcador da linha],A16,tblBalVer[Reduzir?],0)-SUMIFS(tblBalVer[Saldo 2º Semestre],tblBalVer[Marcador da linha],A16,tblBalVer[Reduzir?],1)</f>
        <v>0</v>
      </c>
    </row>
    <row r="17" spans="1:6" x14ac:dyDescent="0.3">
      <c r="A17" s="5" t="s">
        <v>435</v>
      </c>
      <c r="C17" s="17" t="s">
        <v>404</v>
      </c>
      <c r="D17" s="14">
        <f>SUMIFS(tblBalVer[Saldo Inicial],tblBalVer[Marcador da linha],A17,tblBalVer[Reduzir?],0)-SUMIFS(tblBalVer[Saldo Inicial],tblBalVer[Marcador da linha],A17,tblBalVer[Reduzir?],1)</f>
        <v>0</v>
      </c>
      <c r="E17" s="14">
        <f>SUMIFS(tblBalVer[Saldo 1º semestre],tblBalVer[Marcador da linha],A17,tblBalVer[Reduzir?],0)-SUMIFS(tblBalVer[Saldo 1º semestre],tblBalVer[Marcador da linha],A17,tblBalVer[Reduzir?],1)</f>
        <v>0</v>
      </c>
      <c r="F17" s="14">
        <f>SUMIFS(tblBalVer[Saldo 2º Semestre],tblBalVer[Marcador da linha],A17,tblBalVer[Reduzir?],0)-SUMIFS(tblBalVer[Saldo 2º Semestre],tblBalVer[Marcador da linha],A17,tblBalVer[Reduzir?],1)</f>
        <v>0</v>
      </c>
    </row>
    <row r="18" spans="1:6" x14ac:dyDescent="0.3">
      <c r="C18" s="17" t="s">
        <v>405</v>
      </c>
      <c r="D18" s="14">
        <f>SUM(D19:D20)</f>
        <v>0</v>
      </c>
      <c r="E18" s="14">
        <f>SUM(E19:E20)</f>
        <v>0</v>
      </c>
      <c r="F18" s="14">
        <f>SUM(F19:F20)</f>
        <v>0</v>
      </c>
    </row>
    <row r="19" spans="1:6" x14ac:dyDescent="0.3">
      <c r="A19" s="5" t="s">
        <v>438</v>
      </c>
      <c r="C19" s="59" t="s">
        <v>402</v>
      </c>
      <c r="D19" s="14">
        <f>SUMIFS(tblBalVer[Saldo Inicial],tblBalVer[Marcador da linha],A19,tblBalVer[Reduzir?],0)-SUMIFS(tblBalVer[Saldo Inicial],tblBalVer[Marcador da linha],A19,tblBalVer[Reduzir?],1)</f>
        <v>0</v>
      </c>
      <c r="E19" s="14">
        <f>SUMIFS(tblBalVer[Saldo 1º semestre],tblBalVer[Marcador da linha],A19,tblBalVer[Reduzir?],0)-SUMIFS(tblBalVer[Saldo 1º semestre],tblBalVer[Marcador da linha],A19,tblBalVer[Reduzir?],1)</f>
        <v>0</v>
      </c>
      <c r="F19" s="14">
        <f>SUMIFS(tblBalVer[Saldo 2º Semestre],tblBalVer[Marcador da linha],A19,tblBalVer[Reduzir?],0)-SUMIFS(tblBalVer[Saldo 2º Semestre],tblBalVer[Marcador da linha],A19,tblBalVer[Reduzir?],1)</f>
        <v>0</v>
      </c>
    </row>
    <row r="20" spans="1:6" x14ac:dyDescent="0.3">
      <c r="A20" s="5" t="s">
        <v>439</v>
      </c>
      <c r="C20" s="59" t="s">
        <v>403</v>
      </c>
      <c r="D20" s="14">
        <f>SUMIFS(tblBalVer[Saldo Inicial],tblBalVer[Marcador da linha],A20,tblBalVer[Reduzir?],0)-SUMIFS(tblBalVer[Saldo Inicial],tblBalVer[Marcador da linha],A20,tblBalVer[Reduzir?],1)</f>
        <v>0</v>
      </c>
      <c r="E20" s="14">
        <f>SUMIFS(tblBalVer[Saldo 1º semestre],tblBalVer[Marcador da linha],A20,tblBalVer[Reduzir?],0)-SUMIFS(tblBalVer[Saldo 1º semestre],tblBalVer[Marcador da linha],A20,tblBalVer[Reduzir?],1)</f>
        <v>0</v>
      </c>
      <c r="F20" s="14">
        <f>SUMIFS(tblBalVer[Saldo 2º Semestre],tblBalVer[Marcador da linha],A20,tblBalVer[Reduzir?],0)-SUMIFS(tblBalVer[Saldo 2º Semestre],tblBalVer[Marcador da linha],A20,tblBalVer[Reduzir?],1)</f>
        <v>0</v>
      </c>
    </row>
    <row r="21" spans="1:6" x14ac:dyDescent="0.3">
      <c r="C21" s="17" t="s">
        <v>408</v>
      </c>
      <c r="D21" s="14">
        <f>SUM(D22:D26)</f>
        <v>1822914.66</v>
      </c>
      <c r="E21" s="14">
        <f>SUM(E22:E26)</f>
        <v>2039650.72</v>
      </c>
      <c r="F21" s="14">
        <f>SUM(F22:F26)</f>
        <v>0</v>
      </c>
    </row>
    <row r="22" spans="1:6" x14ac:dyDescent="0.3">
      <c r="A22" s="5" t="s">
        <v>440</v>
      </c>
      <c r="C22" s="59" t="s">
        <v>406</v>
      </c>
      <c r="D22" s="14">
        <f>SUMIFS(tblBalVer[Saldo Inicial],tblBalVer[Marcador da linha],A22,tblBalVer[Reduzir?],0)-SUMIFS(tblBalVer[Saldo Inicial],tblBalVer[Marcador da linha],A22,tblBalVer[Reduzir?],1)</f>
        <v>0</v>
      </c>
      <c r="E22" s="14">
        <f>SUMIFS(tblBalVer[Saldo 1º semestre],tblBalVer[Marcador da linha],A22,tblBalVer[Reduzir?],0)-SUMIFS(tblBalVer[Saldo 1º semestre],tblBalVer[Marcador da linha],A22,tblBalVer[Reduzir?],1)</f>
        <v>0</v>
      </c>
      <c r="F22" s="14">
        <f>SUMIFS(tblBalVer[Saldo 2º Semestre],tblBalVer[Marcador da linha],A22,tblBalVer[Reduzir?],0)-SUMIFS(tblBalVer[Saldo 2º Semestre],tblBalVer[Marcador da linha],A22,tblBalVer[Reduzir?],1)</f>
        <v>0</v>
      </c>
    </row>
    <row r="23" spans="1:6" x14ac:dyDescent="0.3">
      <c r="A23" s="5" t="s">
        <v>441</v>
      </c>
      <c r="C23" s="59" t="s">
        <v>407</v>
      </c>
      <c r="D23" s="14">
        <f>SUMIFS(tblBalVer[Saldo Inicial],tblBalVer[Marcador da linha],A23,tblBalVer[Reduzir?],0)-SUMIFS(tblBalVer[Saldo Inicial],tblBalVer[Marcador da linha],A23,tblBalVer[Reduzir?],1)</f>
        <v>1822914.66</v>
      </c>
      <c r="E23" s="14">
        <f>SUMIFS(tblBalVer[Saldo 1º semestre],tblBalVer[Marcador da linha],A23,tblBalVer[Reduzir?],0)-SUMIFS(tblBalVer[Saldo 1º semestre],tblBalVer[Marcador da linha],A23,tblBalVer[Reduzir?],1)</f>
        <v>2039650.72</v>
      </c>
      <c r="F23" s="14">
        <f>SUMIFS(tblBalVer[Saldo 2º Semestre],tblBalVer[Marcador da linha],A23,tblBalVer[Reduzir?],0)-SUMIFS(tblBalVer[Saldo 2º Semestre],tblBalVer[Marcador da linha],A23,tblBalVer[Reduzir?],1)</f>
        <v>0</v>
      </c>
    </row>
    <row r="24" spans="1:6" x14ac:dyDescent="0.3">
      <c r="A24" s="5" t="s">
        <v>442</v>
      </c>
      <c r="C24" s="59" t="s">
        <v>409</v>
      </c>
      <c r="D24" s="14">
        <f>SUMIFS(tblBalVer[Saldo Inicial],tblBalVer[Marcador da linha],A24,tblBalVer[Reduzir?],0)-SUMIFS(tblBalVer[Saldo Inicial],tblBalVer[Marcador da linha],A24,tblBalVer[Reduzir?],1)</f>
        <v>0</v>
      </c>
      <c r="E24" s="14">
        <f>SUMIFS(tblBalVer[Saldo 1º semestre],tblBalVer[Marcador da linha],A24,tblBalVer[Reduzir?],0)-SUMIFS(tblBalVer[Saldo 1º semestre],tblBalVer[Marcador da linha],A24,tblBalVer[Reduzir?],1)</f>
        <v>0</v>
      </c>
      <c r="F24" s="14">
        <f>SUMIFS(tblBalVer[Saldo 2º Semestre],tblBalVer[Marcador da linha],A24,tblBalVer[Reduzir?],0)-SUMIFS(tblBalVer[Saldo 2º Semestre],tblBalVer[Marcador da linha],A24,tblBalVer[Reduzir?],1)</f>
        <v>0</v>
      </c>
    </row>
    <row r="25" spans="1:6" x14ac:dyDescent="0.3">
      <c r="A25" s="5" t="s">
        <v>443</v>
      </c>
      <c r="C25" s="59" t="s">
        <v>410</v>
      </c>
      <c r="D25" s="14">
        <f>SUMIFS(tblBalVer[Saldo Inicial],tblBalVer[Marcador da linha],A25,tblBalVer[Reduzir?],0)-SUMIFS(tblBalVer[Saldo Inicial],tblBalVer[Marcador da linha],A25,tblBalVer[Reduzir?],1)</f>
        <v>0</v>
      </c>
      <c r="E25" s="14">
        <f>SUMIFS(tblBalVer[Saldo 1º semestre],tblBalVer[Marcador da linha],A25,tblBalVer[Reduzir?],0)-SUMIFS(tblBalVer[Saldo 1º semestre],tblBalVer[Marcador da linha],A25,tblBalVer[Reduzir?],1)</f>
        <v>0</v>
      </c>
      <c r="F25" s="14">
        <f>SUMIFS(tblBalVer[Saldo 2º Semestre],tblBalVer[Marcador da linha],A25,tblBalVer[Reduzir?],0)-SUMIFS(tblBalVer[Saldo 2º Semestre],tblBalVer[Marcador da linha],A25,tblBalVer[Reduzir?],1)</f>
        <v>0</v>
      </c>
    </row>
    <row r="26" spans="1:6" x14ac:dyDescent="0.3">
      <c r="A26" s="5" t="s">
        <v>444</v>
      </c>
      <c r="C26" s="59" t="s">
        <v>411</v>
      </c>
      <c r="D26" s="14">
        <f>SUMIFS(tblBalVer[Saldo Inicial],tblBalVer[Marcador da linha],A26,tblBalVer[Reduzir?],0)-SUMIFS(tblBalVer[Saldo Inicial],tblBalVer[Marcador da linha],A26,tblBalVer[Reduzir?],1)</f>
        <v>0</v>
      </c>
      <c r="E26" s="14">
        <f>SUMIFS(tblBalVer[Saldo 1º semestre],tblBalVer[Marcador da linha],A26,tblBalVer[Reduzir?],0)-SUMIFS(tblBalVer[Saldo 1º semestre],tblBalVer[Marcador da linha],A26,tblBalVer[Reduzir?],1)</f>
        <v>0</v>
      </c>
      <c r="F26" s="14">
        <f>SUMIFS(tblBalVer[Saldo 2º Semestre],tblBalVer[Marcador da linha],A26,tblBalVer[Reduzir?],0)-SUMIFS(tblBalVer[Saldo 2º Semestre],tblBalVer[Marcador da linha],A26,tblBalVer[Reduzir?],1)</f>
        <v>0</v>
      </c>
    </row>
    <row r="27" spans="1:6" x14ac:dyDescent="0.3">
      <c r="A27" s="5" t="s">
        <v>445</v>
      </c>
      <c r="C27" s="17" t="s">
        <v>412</v>
      </c>
      <c r="D27" s="14">
        <f>SUMIFS(tblBalVer[Saldo Inicial],tblBalVer[Marcador da linha],A27,tblBalVer[Reduzir?],0)-SUMIFS(tblBalVer[Saldo Inicial],tblBalVer[Marcador da linha],A27,tblBalVer[Reduzir?],1)</f>
        <v>0</v>
      </c>
      <c r="E27" s="14">
        <f>SUMIFS(tblBalVer[Saldo 1º semestre],tblBalVer[Marcador da linha],A27,tblBalVer[Reduzir?],0)-SUMIFS(tblBalVer[Saldo 1º semestre],tblBalVer[Marcador da linha],A27,tblBalVer[Reduzir?],1)</f>
        <v>0</v>
      </c>
      <c r="F27" s="14">
        <f>SUMIFS(tblBalVer[Saldo 2º Semestre],tblBalVer[Marcador da linha],A27,tblBalVer[Reduzir?],0)-SUMIFS(tblBalVer[Saldo 2º Semestre],tblBalVer[Marcador da linha],A27,tblBalVer[Reduzir?],1)</f>
        <v>0</v>
      </c>
    </row>
    <row r="28" spans="1:6" ht="37.5" x14ac:dyDescent="0.3">
      <c r="A28" s="5" t="s">
        <v>446</v>
      </c>
      <c r="C28" s="66" t="s">
        <v>791</v>
      </c>
      <c r="D28" s="14">
        <f>SUMIFS(tblBalVer[Saldo Inicial],tblBalVer[Marcador da linha],A28,tblBalVer[Reduzir?],0)-SUMIFS(tblBalVer[Saldo Inicial],tblBalVer[Marcador da linha],A28,tblBalVer[Reduzir?],1)</f>
        <v>0</v>
      </c>
      <c r="E28" s="14">
        <f>SUMIFS(tblBalVer[Saldo 1º semestre],tblBalVer[Marcador da linha],A28,tblBalVer[Reduzir?],0)-SUMIFS(tblBalVer[Saldo 1º semestre],tblBalVer[Marcador da linha],A28,tblBalVer[Reduzir?],1)</f>
        <v>0</v>
      </c>
      <c r="F28" s="14">
        <f>SUMIFS(tblBalVer[Saldo 2º Semestre],tblBalVer[Marcador da linha],A28,tblBalVer[Reduzir?],0)-SUMIFS(tblBalVer[Saldo 2º Semestre],tblBalVer[Marcador da linha],A28,tblBalVer[Reduzir?],1)</f>
        <v>0</v>
      </c>
    </row>
    <row r="29" spans="1:6" x14ac:dyDescent="0.3">
      <c r="A29" s="5" t="s">
        <v>447</v>
      </c>
      <c r="C29" s="16" t="s">
        <v>413</v>
      </c>
      <c r="D29" s="14">
        <f>SUMIFS(tblBalVer[Saldo Inicial],tblBalVer[Marcador da linha],A29,tblBalVer[Reduzir?],0)-SUMIFS(tblBalVer[Saldo Inicial],tblBalVer[Marcador da linha],A29,tblBalVer[Reduzir?],1)</f>
        <v>0</v>
      </c>
      <c r="E29" s="14">
        <f>SUMIFS(tblBalVer[Saldo 1º semestre],tblBalVer[Marcador da linha],A29,tblBalVer[Reduzir?],0)-SUMIFS(tblBalVer[Saldo 1º semestre],tblBalVer[Marcador da linha],A29,tblBalVer[Reduzir?],1)</f>
        <v>0</v>
      </c>
      <c r="F29" s="14">
        <f>SUMIFS(tblBalVer[Saldo 2º Semestre],tblBalVer[Marcador da linha],A29,tblBalVer[Reduzir?],0)-SUMIFS(tblBalVer[Saldo 2º Semestre],tblBalVer[Marcador da linha],A29,tblBalVer[Reduzir?],1)</f>
        <v>0</v>
      </c>
    </row>
    <row r="30" spans="1:6" x14ac:dyDescent="0.3">
      <c r="C30" s="13" t="s">
        <v>414</v>
      </c>
      <c r="D30" s="14">
        <f>D31+D35</f>
        <v>7237979.8699999992</v>
      </c>
      <c r="E30" s="14">
        <f>E31+E35</f>
        <v>10044978.82</v>
      </c>
      <c r="F30" s="14">
        <f>F31+F35</f>
        <v>0</v>
      </c>
    </row>
    <row r="31" spans="1:6" x14ac:dyDescent="0.3">
      <c r="C31" s="16" t="s">
        <v>415</v>
      </c>
      <c r="D31" s="14">
        <f>IF(D32&lt;SUM(D33:D34),0,D32-SUM(D33:D34))</f>
        <v>7237979.8699999992</v>
      </c>
      <c r="E31" s="14">
        <f>IF(E32&lt;SUM(E33:E34),0,E32-SUM(E33:E34))</f>
        <v>10044978.82</v>
      </c>
      <c r="F31" s="14">
        <f>IF(F32&lt;SUM(F33:F34),0,F32-SUM(F33:F34))</f>
        <v>0</v>
      </c>
    </row>
    <row r="32" spans="1:6" x14ac:dyDescent="0.3">
      <c r="A32" s="5" t="s">
        <v>448</v>
      </c>
      <c r="C32" s="17" t="s">
        <v>361</v>
      </c>
      <c r="D32" s="14">
        <f>SUMIFS(tblBalVer[Saldo Inicial],tblBalVer[Marcador da linha],A32,tblBalVer[Reduzir?],0)-SUMIFS(tblBalVer[Saldo Inicial],tblBalVer[Marcador da linha],A32,tblBalVer[Reduzir?],1)</f>
        <v>7238339.8699999992</v>
      </c>
      <c r="E32" s="14">
        <f>SUMIFS(tblBalVer[Saldo 1º semestre],tblBalVer[Marcador da linha],A32,tblBalVer[Reduzir?],0)-SUMIFS(tblBalVer[Saldo 1º semestre],tblBalVer[Marcador da linha],A32,tblBalVer[Reduzir?],1)</f>
        <v>10146190.35</v>
      </c>
      <c r="F32" s="14">
        <f>SUMIFS(tblBalVer[Saldo 2º Semestre],tblBalVer[Marcador da linha],A32,tblBalVer[Reduzir?],0)-SUMIFS(tblBalVer[Saldo 2º Semestre],tblBalVer[Marcador da linha],A32,tblBalVer[Reduzir?],1)</f>
        <v>0</v>
      </c>
    </row>
    <row r="33" spans="1:6" x14ac:dyDescent="0.3">
      <c r="A33" s="5" t="s">
        <v>449</v>
      </c>
      <c r="C33" s="17" t="s">
        <v>416</v>
      </c>
      <c r="D33" s="14">
        <f>SUMIFS(tblBalVer[Saldo Inicial],tblBalVer[Marcador da linha],A33,tblBalVer[Reduzir?],0)-SUMIFS(tblBalVer[Saldo Inicial],tblBalVer[Marcador da linha],A33,tblBalVer[Reduzir?],1)</f>
        <v>360</v>
      </c>
      <c r="E33" s="14">
        <f>SUMIFS(tblBalVer[Saldo 1º semestre],tblBalVer[Marcador da linha],A33,tblBalVer[Reduzir?],0)-SUMIFS(tblBalVer[Saldo 1º semestre],tblBalVer[Marcador da linha],A33,tblBalVer[Reduzir?],1)</f>
        <v>360</v>
      </c>
      <c r="F33" s="14">
        <f>SUMIFS(tblBalVer[Saldo 2º Semestre],tblBalVer[Marcador da linha],A33,tblBalVer[Reduzir?],0)-SUMIFS(tblBalVer[Saldo 2º Semestre],tblBalVer[Marcador da linha],A33,tblBalVer[Reduzir?],1)</f>
        <v>0</v>
      </c>
    </row>
    <row r="34" spans="1:6" x14ac:dyDescent="0.3">
      <c r="A34" s="5" t="s">
        <v>450</v>
      </c>
      <c r="C34" s="17" t="s">
        <v>363</v>
      </c>
      <c r="D34" s="14">
        <f>SUMIFS(tblBalVer[Saldo Inicial],tblBalVer[Marcador da linha],A34,tblBalVer[Reduzir?],0)-SUMIFS(tblBalVer[Saldo Inicial],tblBalVer[Marcador da linha],A34,tblBalVer[Reduzir?],1)</f>
        <v>0</v>
      </c>
      <c r="E34" s="14">
        <f>SUMIFS(tblBalVer[Saldo 1º semestre],tblBalVer[Marcador da linha],A34,tblBalVer[Reduzir?],0)-SUMIFS(tblBalVer[Saldo 1º semestre],tblBalVer[Marcador da linha],A34,tblBalVer[Reduzir?],1)</f>
        <v>100851.53</v>
      </c>
      <c r="F34" s="14">
        <f>SUMIFS(tblBalVer[Saldo 2º Semestre],tblBalVer[Marcador da linha],A34,tblBalVer[Reduzir?],0)-SUMIFS(tblBalVer[Saldo 2º Semestre],tblBalVer[Marcador da linha],A34,tblBalVer[Reduzir?],1)</f>
        <v>0</v>
      </c>
    </row>
    <row r="35" spans="1:6" x14ac:dyDescent="0.3">
      <c r="A35" s="5" t="s">
        <v>451</v>
      </c>
      <c r="C35" s="60" t="s">
        <v>364</v>
      </c>
      <c r="D35" s="61">
        <f>SUMIFS(tblBalVer[Saldo Inicial],tblBalVer[Marcador da linha],A35,tblBalVer[Reduzir?],0)-SUMIFS(tblBalVer[Saldo Inicial],tblBalVer[Marcador da linha],A35,tblBalVer[Reduzir?],1)</f>
        <v>0</v>
      </c>
      <c r="E35" s="61">
        <f>SUMIFS(tblBalVer[Saldo 1º semestre],tblBalVer[Marcador da linha],A35,tblBalVer[Reduzir?],0)-SUMIFS(tblBalVer[Saldo 1º semestre],tblBalVer[Marcador da linha],A35,tblBalVer[Reduzir?],1)</f>
        <v>0</v>
      </c>
      <c r="F35" s="61">
        <f>SUMIFS(tblBalVer[Saldo 2º Semestre],tblBalVer[Marcador da linha],A35,tblBalVer[Reduzir?],0)-SUMIFS(tblBalVer[Saldo 2º Semestre],tblBalVer[Marcador da linha],A35,tblBalVer[Reduzir?],1)</f>
        <v>0</v>
      </c>
    </row>
    <row r="36" spans="1:6" x14ac:dyDescent="0.3">
      <c r="C36" s="18" t="s">
        <v>790</v>
      </c>
      <c r="D36" s="19">
        <f>D11-D30</f>
        <v>-5415065.209999999</v>
      </c>
      <c r="E36" s="19">
        <f>E11-E30</f>
        <v>-8005328.1000000006</v>
      </c>
      <c r="F36" s="19">
        <f>F11-F30</f>
        <v>0</v>
      </c>
    </row>
    <row r="37" spans="1:6" x14ac:dyDescent="0.3">
      <c r="C37" s="33" t="s">
        <v>417</v>
      </c>
      <c r="D37" s="62">
        <f>RCL!B2</f>
        <v>32750136.129999999</v>
      </c>
      <c r="E37" s="62">
        <f>RCL!C2</f>
        <v>35774769.850000001</v>
      </c>
      <c r="F37" s="62">
        <f>RCL!D2</f>
        <v>0</v>
      </c>
    </row>
    <row r="38" spans="1:6" ht="37.5" x14ac:dyDescent="0.3">
      <c r="C38" s="51" t="s">
        <v>419</v>
      </c>
      <c r="D38" s="62">
        <f>RCL!B3</f>
        <v>201850</v>
      </c>
      <c r="E38" s="62">
        <f>RCL!C3</f>
        <v>184806.77</v>
      </c>
      <c r="F38" s="62">
        <f>RCL!D3</f>
        <v>0</v>
      </c>
    </row>
    <row r="39" spans="1:6" ht="37.5" x14ac:dyDescent="0.3">
      <c r="C39" s="51" t="s">
        <v>418</v>
      </c>
      <c r="D39" s="62">
        <f>D37-D38</f>
        <v>32548286.129999999</v>
      </c>
      <c r="E39" s="62">
        <f>E37-E38</f>
        <v>35589963.079999998</v>
      </c>
      <c r="F39" s="62">
        <f>F37-F38</f>
        <v>0</v>
      </c>
    </row>
    <row r="40" spans="1:6" x14ac:dyDescent="0.3">
      <c r="C40" s="33" t="s">
        <v>420</v>
      </c>
      <c r="D40" s="63">
        <f>IFERROR(D11/D39,0)</f>
        <v>5.6006471514941175E-2</v>
      </c>
      <c r="E40" s="63">
        <f>IFERROR(E11/E39,0)</f>
        <v>5.7309717220420338E-2</v>
      </c>
      <c r="F40" s="63">
        <f>IFERROR(F11/F39,0)</f>
        <v>0</v>
      </c>
    </row>
    <row r="41" spans="1:6" x14ac:dyDescent="0.3">
      <c r="C41" s="18" t="s">
        <v>421</v>
      </c>
      <c r="D41" s="64">
        <f>IFERROR(D36/D39,0)</f>
        <v>-0.16637021035061175</v>
      </c>
      <c r="E41" s="64">
        <f>IFERROR(E36/E39,0)</f>
        <v>-0.22493218332386089</v>
      </c>
      <c r="F41" s="64">
        <f>IFERROR(F36/F39,0)</f>
        <v>0</v>
      </c>
    </row>
    <row r="42" spans="1:6" x14ac:dyDescent="0.3">
      <c r="C42" s="33" t="str">
        <f>_xlfn.CONCAT("LIMITE DEFINIDO PRO RESOLUÇÃO DO SENADO FEDERAL - ",TEXT(paramLimiteSenadoDCL_RCL,"000%"))</f>
        <v>LIMITE DEFINIDO PRO RESOLUÇÃO DO SENADO FEDERAL - 120%</v>
      </c>
      <c r="D42" s="62">
        <f>D39*paramLimiteSenadoDCL_RCL</f>
        <v>39057943.355999999</v>
      </c>
      <c r="E42" s="62">
        <f>E39*paramLimiteSenadoDCL_RCL</f>
        <v>42707955.695999995</v>
      </c>
      <c r="F42" s="62">
        <f>F39*paramLimiteSenadoDCL_RCL</f>
        <v>0</v>
      </c>
    </row>
    <row r="43" spans="1:6" x14ac:dyDescent="0.3">
      <c r="C43" s="33" t="str">
        <f>_xlfn.CONCAT("LIMITE DE ALERTA (inciso III do § 1º do art. 59 da LRF) - ",TEXT(paramLimiteSenadoDCL_RCL*90%,"000%"))</f>
        <v>LIMITE DE ALERTA (inciso III do § 1º do art. 59 da LRF) - 108%</v>
      </c>
      <c r="D43" s="62">
        <f>D42*90%</f>
        <v>35152149.020400003</v>
      </c>
      <c r="E43" s="62">
        <f>E42*90%</f>
        <v>38437160.126399994</v>
      </c>
      <c r="F43" s="62">
        <f>F42*90%</f>
        <v>0</v>
      </c>
    </row>
    <row r="44" spans="1:6" x14ac:dyDescent="0.3">
      <c r="C44" s="27"/>
      <c r="D44" s="28"/>
      <c r="E44" s="28"/>
      <c r="F44" s="29"/>
    </row>
    <row r="45" spans="1:6" x14ac:dyDescent="0.3">
      <c r="C45" s="10" t="s">
        <v>422</v>
      </c>
      <c r="D45" s="32" t="s">
        <v>394</v>
      </c>
      <c r="E45" s="40" t="str">
        <f>_xlfn.CONCAT("SALDO DO EXERCÍCIO DE ",YEAR(paramDataBase))</f>
        <v>SALDO DO EXERCÍCIO DE 2022</v>
      </c>
      <c r="F45" s="40"/>
    </row>
    <row r="46" spans="1:6" x14ac:dyDescent="0.3">
      <c r="C46" s="10"/>
      <c r="D46" s="32" t="s">
        <v>395</v>
      </c>
      <c r="E46" s="32" t="s">
        <v>396</v>
      </c>
      <c r="F46" s="32" t="s">
        <v>397</v>
      </c>
    </row>
    <row r="47" spans="1:6" x14ac:dyDescent="0.3">
      <c r="A47" s="5" t="s">
        <v>452</v>
      </c>
      <c r="C47" s="36" t="s">
        <v>423</v>
      </c>
      <c r="D47" s="58">
        <f>SUMIFS(tblBalVer[Saldo Inicial],tblBalVer[Marcador da linha],A47,tblBalVer[Reduzir?],0)-SUMIFS(tblBalVer[Saldo Inicial],tblBalVer[Marcador da linha],A47,tblBalVer[Reduzir?],1)</f>
        <v>0</v>
      </c>
      <c r="E47" s="58">
        <f>SUMIFS(tblBalVer[Saldo 1º semestre],tblBalVer[Marcador da linha],A47,tblBalVer[Reduzir?],0)-SUMIFS(tblBalVer[Saldo 1º semestre],tblBalVer[Marcador da linha],A47,tblBalVer[Reduzir?],1)</f>
        <v>0</v>
      </c>
      <c r="F47" s="58">
        <f>SUMIFS(tblBalVer[Saldo 2º Semestre],tblBalVer[Marcador da linha],A47,tblBalVer[Reduzir?],0)-SUMIFS(tblBalVer[Saldo 2º Semestre],tblBalVer[Marcador da linha],A47,tblBalVer[Reduzir?],1)</f>
        <v>0</v>
      </c>
    </row>
    <row r="48" spans="1:6" x14ac:dyDescent="0.3">
      <c r="A48" s="5" t="s">
        <v>453</v>
      </c>
      <c r="C48" s="13" t="s">
        <v>424</v>
      </c>
      <c r="D48" s="14">
        <f>SUMIFS(tblBalVer[Saldo Inicial],tblBalVer[Marcador da linha],A48,tblBalVer[Reduzir?],0)-SUMIFS(tblBalVer[Saldo Inicial],tblBalVer[Marcador da linha],A48,tblBalVer[Reduzir?],1)</f>
        <v>209512.59</v>
      </c>
      <c r="E48" s="14">
        <f>SUMIFS(tblBalVer[Saldo 1º semestre],tblBalVer[Marcador da linha],A48,tblBalVer[Reduzir?],0)-SUMIFS(tblBalVer[Saldo 1º semestre],tblBalVer[Marcador da linha],A48,tblBalVer[Reduzir?],1)</f>
        <v>0</v>
      </c>
      <c r="F48" s="14">
        <f>SUMIFS(tblBalVer[Saldo 2º Semestre],tblBalVer[Marcador da linha],A48,tblBalVer[Reduzir?],0)-SUMIFS(tblBalVer[Saldo 2º Semestre],tblBalVer[Marcador da linha],A48,tblBalVer[Reduzir?],1)</f>
        <v>0</v>
      </c>
    </row>
    <row r="49" spans="1:6" x14ac:dyDescent="0.3">
      <c r="A49" s="5" t="s">
        <v>454</v>
      </c>
      <c r="C49" s="13" t="s">
        <v>425</v>
      </c>
      <c r="D49" s="14">
        <f>SUMIFS(tblBalVer[Saldo Inicial],tblBalVer[Marcador da linha],A49,tblBalVer[Reduzir?],0)-SUMIFS(tblBalVer[Saldo Inicial],tblBalVer[Marcador da linha],A49,tblBalVer[Reduzir?],1)</f>
        <v>30285353.960000001</v>
      </c>
      <c r="E49" s="14">
        <f>SUMIFS(tblBalVer[Saldo 1º semestre],tblBalVer[Marcador da linha],A49,tblBalVer[Reduzir?],0)-SUMIFS(tblBalVer[Saldo 1º semestre],tblBalVer[Marcador da linha],A49,tblBalVer[Reduzir?],1)</f>
        <v>30285353.960000001</v>
      </c>
      <c r="F49" s="14">
        <f>SUMIFS(tblBalVer[Saldo 2º Semestre],tblBalVer[Marcador da linha],A49,tblBalVer[Reduzir?],0)-SUMIFS(tblBalVer[Saldo 2º Semestre],tblBalVer[Marcador da linha],A49,tblBalVer[Reduzir?],1)</f>
        <v>0</v>
      </c>
    </row>
    <row r="50" spans="1:6" x14ac:dyDescent="0.3">
      <c r="A50" s="5" t="s">
        <v>455</v>
      </c>
      <c r="C50" s="13" t="s">
        <v>426</v>
      </c>
      <c r="D50" s="14">
        <f>SUMIFS(tblBalVer[Saldo Inicial],tblBalVer[Marcador da linha],A50,tblBalVer[Reduzir?],0)-SUMIFS(tblBalVer[Saldo Inicial],tblBalVer[Marcador da linha],A50,tblBalVer[Reduzir?],1)</f>
        <v>1472019.1</v>
      </c>
      <c r="E50" s="14">
        <f>SUMIFS(tblBalVer[Saldo 1º semestre],tblBalVer[Marcador da linha],A50,tblBalVer[Reduzir?],0)-SUMIFS(tblBalVer[Saldo 1º semestre],tblBalVer[Marcador da linha],A50,tblBalVer[Reduzir?],1)</f>
        <v>416908.6</v>
      </c>
      <c r="F50" s="14">
        <f>SUMIFS(tblBalVer[Saldo 2º Semestre],tblBalVer[Marcador da linha],A50,tblBalVer[Reduzir?],0)-SUMIFS(tblBalVer[Saldo 2º Semestre],tblBalVer[Marcador da linha],A50,tblBalVer[Reduzir?],1)</f>
        <v>0</v>
      </c>
    </row>
    <row r="51" spans="1:6" x14ac:dyDescent="0.3">
      <c r="A51" s="5" t="s">
        <v>456</v>
      </c>
      <c r="C51" s="13" t="s">
        <v>427</v>
      </c>
      <c r="D51" s="14">
        <f>SUMIFS(tblBalVer[Saldo Inicial],tblBalVer[Marcador da linha],A51,tblBalVer[Reduzir?],0)-SUMIFS(tblBalVer[Saldo Inicial],tblBalVer[Marcador da linha],A51,tblBalVer[Reduzir?],1)</f>
        <v>0</v>
      </c>
      <c r="E51" s="14">
        <f>SUMIFS(tblBalVer[Saldo 1º semestre],tblBalVer[Marcador da linha],A51,tblBalVer[Reduzir?],0)-SUMIFS(tblBalVer[Saldo 1º semestre],tblBalVer[Marcador da linha],A51,tblBalVer[Reduzir?],1)</f>
        <v>0</v>
      </c>
      <c r="F51" s="14">
        <f>SUMIFS(tblBalVer[Saldo 2º Semestre],tblBalVer[Marcador da linha],A51,tblBalVer[Reduzir?],0)-SUMIFS(tblBalVer[Saldo 2º Semestre],tblBalVer[Marcador da linha],A51,tblBalVer[Reduzir?],1)</f>
        <v>0</v>
      </c>
    </row>
    <row r="52" spans="1:6" x14ac:dyDescent="0.3">
      <c r="A52" s="5" t="s">
        <v>457</v>
      </c>
      <c r="C52" s="13" t="s">
        <v>428</v>
      </c>
      <c r="D52" s="14">
        <f>SUMIFS(tblBalVer[Saldo Inicial],tblBalVer[Marcador da linha],A52,tblBalVer[Reduzir?],0)-SUMIFS(tblBalVer[Saldo Inicial],tblBalVer[Marcador da linha],A52,tblBalVer[Reduzir?],1)</f>
        <v>0</v>
      </c>
      <c r="E52" s="14">
        <f>SUMIFS(tblBalVer[Saldo 1º semestre],tblBalVer[Marcador da linha],A52,tblBalVer[Reduzir?],0)-SUMIFS(tblBalVer[Saldo 1º semestre],tblBalVer[Marcador da linha],A52,tblBalVer[Reduzir?],1)</f>
        <v>0</v>
      </c>
      <c r="F52" s="14">
        <f>SUMIFS(tblBalVer[Saldo 2º Semestre],tblBalVer[Marcador da linha],A52,tblBalVer[Reduzir?],0)-SUMIFS(tblBalVer[Saldo 2º Semestre],tblBalVer[Marcador da linha],A52,tblBalVer[Reduzir?],1)</f>
        <v>0</v>
      </c>
    </row>
    <row r="53" spans="1:6" x14ac:dyDescent="0.3">
      <c r="A53" s="5" t="s">
        <v>458</v>
      </c>
      <c r="C53" s="38" t="s">
        <v>429</v>
      </c>
      <c r="D53" s="61">
        <f>SUMIFS(tblBalVer[Saldo Inicial],tblBalVer[Marcador da linha],A53,tblBalVer[Reduzir?],0)-SUMIFS(tblBalVer[Saldo Inicial],tblBalVer[Marcador da linha],A53,tblBalVer[Reduzir?],1)</f>
        <v>0</v>
      </c>
      <c r="E53" s="61">
        <f>SUMIFS(tblBalVer[Saldo 1º semestre],tblBalVer[Marcador da linha],A53,tblBalVer[Reduzir?],0)-SUMIFS(tblBalVer[Saldo 1º semestre],tblBalVer[Marcador da linha],A53,tblBalVer[Reduzir?],1)</f>
        <v>0</v>
      </c>
      <c r="F53" s="61">
        <f>SUMIFS(tblBalVer[Saldo 2º Semestre],tblBalVer[Marcador da linha],A53,tblBalVer[Reduzir?],0)-SUMIFS(tblBalVer[Saldo 2º Semestre],tblBalVer[Marcador da linha],A53,tblBalVer[Reduzir?],1)</f>
        <v>0</v>
      </c>
    </row>
    <row r="55" spans="1:6" x14ac:dyDescent="0.3">
      <c r="C55" s="8" t="str">
        <f ca="1">_xlfn.CONCAT("FONTE: Sistema: ",paramSistema,", Unidade Responsável: ",paramUnidResponsavel,". Emissão em: ",TEXT(NOW(),"dd/mm/aaaa"),", às ",TEXT(NOW(),"hh:mm:ss"))</f>
        <v>FONTE: Sistema: MS Excel 2019, Unidade Responsável: Serviço de Contabilidade. Emissão em: 27/10/2022, às 09:00:37</v>
      </c>
      <c r="D55" s="8"/>
      <c r="E55" s="8"/>
      <c r="F55" s="8"/>
    </row>
    <row r="56" spans="1:6" ht="51.75" customHeight="1" x14ac:dyDescent="0.3">
      <c r="C56" s="65" t="s">
        <v>430</v>
      </c>
      <c r="D56" s="65"/>
      <c r="E56" s="65"/>
      <c r="F56" s="65"/>
    </row>
    <row r="57" spans="1:6" ht="81.75" customHeight="1" x14ac:dyDescent="0.3">
      <c r="C57" s="65" t="s">
        <v>431</v>
      </c>
      <c r="D57" s="65"/>
      <c r="E57" s="65"/>
      <c r="F57" s="65"/>
    </row>
    <row r="59" spans="1:6" x14ac:dyDescent="0.3">
      <c r="C59" s="5" t="s">
        <v>389</v>
      </c>
    </row>
    <row r="60" spans="1:6" x14ac:dyDescent="0.3">
      <c r="C60" s="68"/>
      <c r="D60" s="68"/>
      <c r="E60" s="68"/>
      <c r="F60" s="68"/>
    </row>
  </sheetData>
  <sheetProtection sheet="1" formatCells="0" formatColumns="0" formatRows="0" insertColumns="0" insertRows="0" insertHyperlinks="0" deleteColumns="0" deleteRows="0" sort="0" autoFilter="0" pivotTables="0"/>
  <mergeCells count="13">
    <mergeCell ref="C60:F60"/>
    <mergeCell ref="C56:F56"/>
    <mergeCell ref="C57:F57"/>
    <mergeCell ref="C2:F2"/>
    <mergeCell ref="C3:F3"/>
    <mergeCell ref="C4:F4"/>
    <mergeCell ref="C5:F5"/>
    <mergeCell ref="C6:F6"/>
    <mergeCell ref="C9:C10"/>
    <mergeCell ref="E9:F9"/>
    <mergeCell ref="E45:F45"/>
    <mergeCell ref="C45:C46"/>
    <mergeCell ref="C55:F55"/>
  </mergeCells>
  <pageMargins left="0.7" right="0.7" top="0.75" bottom="0.75" header="0.3" footer="0.3"/>
  <pageSetup paperSize="9" scale="6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88516-2938-4A19-B345-BA644DD049FC}">
  <sheetPr>
    <tabColor theme="9" tint="-0.499984740745262"/>
    <pageSetUpPr fitToPage="1"/>
  </sheetPr>
  <dimension ref="A2:J125"/>
  <sheetViews>
    <sheetView topLeftCell="A100" zoomScaleNormal="100" workbookViewId="0">
      <selection activeCell="C110" sqref="C110"/>
    </sheetView>
  </sheetViews>
  <sheetFormatPr defaultRowHeight="18.75" x14ac:dyDescent="0.3"/>
  <cols>
    <col min="1" max="2" width="9.140625" style="5"/>
    <col min="3" max="3" width="78.7109375" style="5" customWidth="1"/>
    <col min="4" max="4" width="28" style="5" bestFit="1" customWidth="1"/>
    <col min="5" max="5" width="29.42578125" style="5" bestFit="1" customWidth="1"/>
    <col min="6" max="6" width="27.85546875" style="5" bestFit="1" customWidth="1"/>
    <col min="7" max="7" width="19" style="5" bestFit="1" customWidth="1"/>
    <col min="8" max="8" width="21" style="5" bestFit="1" customWidth="1"/>
    <col min="9" max="10" width="17.5703125" style="5" bestFit="1" customWidth="1"/>
    <col min="11" max="16384" width="9.140625" style="5"/>
  </cols>
  <sheetData>
    <row r="2" spans="1:10" x14ac:dyDescent="0.3">
      <c r="C2" s="6" t="str">
        <f>UPPER(paramEnte)</f>
        <v>MUNICÍPIO DE INDEPENDÊNCIA - RS</v>
      </c>
      <c r="D2" s="6"/>
      <c r="E2" s="6"/>
      <c r="F2" s="6"/>
      <c r="G2" s="6"/>
      <c r="H2" s="6"/>
      <c r="I2" s="6"/>
      <c r="J2" s="6"/>
    </row>
    <row r="3" spans="1:10" x14ac:dyDescent="0.3">
      <c r="C3" s="6" t="s">
        <v>8</v>
      </c>
      <c r="D3" s="6"/>
      <c r="E3" s="6"/>
      <c r="F3" s="6"/>
      <c r="G3" s="6"/>
      <c r="H3" s="6"/>
      <c r="I3" s="6"/>
      <c r="J3" s="6"/>
    </row>
    <row r="4" spans="1:10" x14ac:dyDescent="0.3">
      <c r="C4" s="7" t="s">
        <v>9</v>
      </c>
      <c r="D4" s="7"/>
      <c r="E4" s="7"/>
      <c r="F4" s="7"/>
      <c r="G4" s="7"/>
      <c r="H4" s="7"/>
      <c r="I4" s="7"/>
      <c r="J4" s="7"/>
    </row>
    <row r="5" spans="1:10" x14ac:dyDescent="0.3">
      <c r="C5" s="6" t="s">
        <v>10</v>
      </c>
      <c r="D5" s="6"/>
      <c r="E5" s="6"/>
      <c r="F5" s="6"/>
      <c r="G5" s="6"/>
      <c r="H5" s="6"/>
      <c r="I5" s="6"/>
      <c r="J5" s="6"/>
    </row>
    <row r="6" spans="1:10" x14ac:dyDescent="0.3">
      <c r="C6" s="6" t="str">
        <f>UPPER(_xlfn.CONCAT(TEXT(MONTH(paramDataBase)/2,"0º")," bimestre de ",YEAR(paramDataBase)))</f>
        <v>3º BIMESTRE DE 2022</v>
      </c>
      <c r="D6" s="6"/>
      <c r="E6" s="6"/>
      <c r="F6" s="6"/>
      <c r="G6" s="6"/>
      <c r="H6" s="6"/>
      <c r="I6" s="6"/>
      <c r="J6" s="6"/>
    </row>
    <row r="8" spans="1:10" x14ac:dyDescent="0.3">
      <c r="A8" s="5" t="s">
        <v>86</v>
      </c>
      <c r="C8" s="8" t="s">
        <v>12</v>
      </c>
      <c r="D8" s="8"/>
      <c r="E8" s="8"/>
      <c r="F8" s="8"/>
      <c r="G8" s="8"/>
      <c r="H8" s="8"/>
      <c r="I8" s="8"/>
      <c r="J8" s="9" t="s">
        <v>83</v>
      </c>
    </row>
    <row r="9" spans="1:10" x14ac:dyDescent="0.3">
      <c r="C9" s="10" t="s">
        <v>13</v>
      </c>
      <c r="D9" s="10"/>
      <c r="E9" s="10"/>
      <c r="F9" s="10"/>
      <c r="G9" s="10"/>
      <c r="H9" s="10"/>
      <c r="I9" s="10"/>
      <c r="J9" s="10"/>
    </row>
    <row r="10" spans="1:10" x14ac:dyDescent="0.3">
      <c r="C10" s="10" t="s">
        <v>14</v>
      </c>
      <c r="D10" s="11" t="s">
        <v>15</v>
      </c>
      <c r="E10" s="11" t="str">
        <f>_xlfn.CONCAT("Até o Bimestre / ",YEAR(paramDataBase))</f>
        <v>Até o Bimestre / 2022</v>
      </c>
      <c r="F10" s="11"/>
      <c r="G10" s="11"/>
      <c r="H10" s="11"/>
      <c r="I10" s="11"/>
      <c r="J10" s="11"/>
    </row>
    <row r="11" spans="1:10" ht="45" customHeight="1" x14ac:dyDescent="0.3">
      <c r="C11" s="10"/>
      <c r="D11" s="11"/>
      <c r="E11" s="12" t="s">
        <v>16</v>
      </c>
      <c r="F11" s="11"/>
      <c r="G11" s="11"/>
      <c r="H11" s="11"/>
      <c r="I11" s="11"/>
      <c r="J11" s="11"/>
    </row>
    <row r="12" spans="1:10" x14ac:dyDescent="0.3">
      <c r="A12" s="5" t="s">
        <v>102</v>
      </c>
      <c r="C12" s="13" t="s">
        <v>17</v>
      </c>
      <c r="D12" s="14">
        <f>SUMIFS(tblBalRec[Previsão Atualizada],tblBalRec[Marcador de linha],'RREO Anexo 6'!A12,tblBalRec[Reduzir?],0)-SUMIFS(tblBalRec[Previsão Atualizada],tblBalRec[Marcador de linha],'RREO Anexo 6'!A12,tblBalRec[Reduzir?],1)</f>
        <v>37273624.619999997</v>
      </c>
      <c r="E12" s="15">
        <f>SUMIFS(tblBalRec[Receita Arrecadada],tblBalRec[Marcador de linha],'RREO Anexo 6'!A12,tblBalRec[Reduzir?],0)-SUMIFS(tblBalRec[Receita Arrecadada],tblBalRec[Marcador de linha],'RREO Anexo 6'!A12,tblBalRec[Reduzir?],1)</f>
        <v>26992465.509999998</v>
      </c>
      <c r="F12" s="15"/>
      <c r="G12" s="15"/>
      <c r="H12" s="15"/>
      <c r="I12" s="15"/>
      <c r="J12" s="15"/>
    </row>
    <row r="13" spans="1:10" x14ac:dyDescent="0.3">
      <c r="A13" s="5" t="s">
        <v>100</v>
      </c>
      <c r="C13" s="16" t="s">
        <v>18</v>
      </c>
      <c r="D13" s="14">
        <f>SUMIFS(tblBalRec[Previsão Atualizada],tblBalRec[Marcador de linha],'RREO Anexo 6'!A13,tblBalRec[Reduzir?],0)-SUMIFS(tblBalRec[Previsão Atualizada],tblBalRec[Marcador de linha],'RREO Anexo 6'!A13,tblBalRec[Reduzir?],1)</f>
        <v>3499623</v>
      </c>
      <c r="E13" s="15">
        <f>SUMIFS(tblBalRec[Receita Arrecadada],tblBalRec[Marcador de linha],'RREO Anexo 6'!A13,tblBalRec[Reduzir?],0)-SUMIFS(tblBalRec[Receita Arrecadada],tblBalRec[Marcador de linha],'RREO Anexo 6'!A13,tblBalRec[Reduzir?],1)</f>
        <v>2513119.4000000004</v>
      </c>
      <c r="F13" s="15"/>
      <c r="G13" s="15"/>
      <c r="H13" s="15"/>
      <c r="I13" s="15"/>
      <c r="J13" s="15"/>
    </row>
    <row r="14" spans="1:10" x14ac:dyDescent="0.3">
      <c r="A14" s="5" t="s">
        <v>87</v>
      </c>
      <c r="C14" s="17" t="s">
        <v>19</v>
      </c>
      <c r="D14" s="14">
        <f>SUMIFS(tblBalRec[Previsão Atualizada],tblBalRec[Marcador de linha],'RREO Anexo 6'!A14,tblBalRec[Reduzir?],0)-SUMIFS(tblBalRec[Previsão Atualizada],tblBalRec[Marcador de linha],'RREO Anexo 6'!A14,tblBalRec[Reduzir?],1)</f>
        <v>606600</v>
      </c>
      <c r="E14" s="15">
        <f>SUMIFS(tblBalRec[Receita Arrecadada],tblBalRec[Marcador de linha],'RREO Anexo 6'!A14,tblBalRec[Reduzir?],0)-SUMIFS(tblBalRec[Receita Arrecadada],tblBalRec[Marcador de linha],'RREO Anexo 6'!A14,tblBalRec[Reduzir?],1)</f>
        <v>543849.71</v>
      </c>
      <c r="F14" s="15"/>
      <c r="G14" s="15"/>
      <c r="H14" s="15"/>
      <c r="I14" s="15"/>
      <c r="J14" s="15"/>
    </row>
    <row r="15" spans="1:10" x14ac:dyDescent="0.3">
      <c r="A15" s="5" t="s">
        <v>88</v>
      </c>
      <c r="C15" s="17" t="s">
        <v>20</v>
      </c>
      <c r="D15" s="14">
        <f>SUMIFS(tblBalRec[Previsão Atualizada],tblBalRec[Marcador de linha],'RREO Anexo 6'!A15,tblBalRec[Reduzir?],0)-SUMIFS(tblBalRec[Previsão Atualizada],tblBalRec[Marcador de linha],'RREO Anexo 6'!A15,tblBalRec[Reduzir?],1)</f>
        <v>569099</v>
      </c>
      <c r="E15" s="15">
        <f>SUMIFS(tblBalRec[Receita Arrecadada],tblBalRec[Marcador de linha],'RREO Anexo 6'!A15,tblBalRec[Reduzir?],0)-SUMIFS(tblBalRec[Receita Arrecadada],tblBalRec[Marcador de linha],'RREO Anexo 6'!A15,tblBalRec[Reduzir?],1)</f>
        <v>411214.18</v>
      </c>
      <c r="F15" s="15"/>
      <c r="G15" s="15"/>
      <c r="H15" s="15"/>
      <c r="I15" s="15"/>
      <c r="J15" s="15"/>
    </row>
    <row r="16" spans="1:10" x14ac:dyDescent="0.3">
      <c r="A16" s="5" t="s">
        <v>89</v>
      </c>
      <c r="C16" s="17" t="s">
        <v>21</v>
      </c>
      <c r="D16" s="14">
        <f>SUMIFS(tblBalRec[Previsão Atualizada],tblBalRec[Marcador de linha],'RREO Anexo 6'!A16,tblBalRec[Reduzir?],0)-SUMIFS(tblBalRec[Previsão Atualizada],tblBalRec[Marcador de linha],'RREO Anexo 6'!A16,tblBalRec[Reduzir?],1)</f>
        <v>1500000</v>
      </c>
      <c r="E16" s="15">
        <f>SUMIFS(tblBalRec[Receita Arrecadada],tblBalRec[Marcador de linha],'RREO Anexo 6'!A16,tblBalRec[Reduzir?],0)-SUMIFS(tblBalRec[Receita Arrecadada],tblBalRec[Marcador de linha],'RREO Anexo 6'!A16,tblBalRec[Reduzir?],1)</f>
        <v>630670</v>
      </c>
      <c r="F16" s="15"/>
      <c r="G16" s="15"/>
      <c r="H16" s="15"/>
      <c r="I16" s="15"/>
      <c r="J16" s="15"/>
    </row>
    <row r="17" spans="1:10" x14ac:dyDescent="0.3">
      <c r="A17" s="5" t="s">
        <v>90</v>
      </c>
      <c r="C17" s="17" t="s">
        <v>22</v>
      </c>
      <c r="D17" s="14">
        <f>SUMIFS(tblBalRec[Previsão Atualizada],tblBalRec[Marcador de linha],'RREO Anexo 6'!A17,tblBalRec[Reduzir?],0)-SUMIFS(tblBalRec[Previsão Atualizada],tblBalRec[Marcador de linha],'RREO Anexo 6'!A17,tblBalRec[Reduzir?],1)</f>
        <v>765567</v>
      </c>
      <c r="E17" s="15">
        <f>SUMIFS(tblBalRec[Receita Arrecadada],tblBalRec[Marcador de linha],'RREO Anexo 6'!A17,tblBalRec[Reduzir?],0)-SUMIFS(tblBalRec[Receita Arrecadada],tblBalRec[Marcador de linha],'RREO Anexo 6'!A17,tblBalRec[Reduzir?],1)</f>
        <v>699733.58</v>
      </c>
      <c r="F17" s="15"/>
      <c r="G17" s="15"/>
      <c r="H17" s="15"/>
      <c r="I17" s="15"/>
      <c r="J17" s="15"/>
    </row>
    <row r="18" spans="1:10" x14ac:dyDescent="0.3">
      <c r="C18" s="17" t="s">
        <v>23</v>
      </c>
      <c r="D18" s="14">
        <f>D13-SUM(D14:D17)</f>
        <v>58357</v>
      </c>
      <c r="E18" s="15">
        <f t="shared" ref="E18:J18" si="0">E13-SUM(E14:E17)</f>
        <v>227651.93000000063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5">
        <f t="shared" si="0"/>
        <v>0</v>
      </c>
    </row>
    <row r="19" spans="1:10" x14ac:dyDescent="0.3">
      <c r="A19" s="5" t="s">
        <v>91</v>
      </c>
      <c r="C19" s="16" t="s">
        <v>24</v>
      </c>
      <c r="D19" s="14">
        <f>SUMIFS(tblBalRec[Previsão Atualizada],tblBalRec[Marcador de linha],'RREO Anexo 6'!A19,tblBalRec[Reduzir?],0)-SUMIFS(tblBalRec[Previsão Atualizada],tblBalRec[Marcador de linha],'RREO Anexo 6'!A19,tblBalRec[Reduzir?],1)</f>
        <v>1311678</v>
      </c>
      <c r="E19" s="15">
        <f>SUMIFS(tblBalRec[Receita Arrecadada],tblBalRec[Marcador de linha],'RREO Anexo 6'!A19,tblBalRec[Reduzir?],0)-SUMIFS(tblBalRec[Receita Arrecadada],tblBalRec[Marcador de linha],'RREO Anexo 6'!A19,tblBalRec[Reduzir?],1)</f>
        <v>805887.32</v>
      </c>
      <c r="F19" s="15"/>
      <c r="G19" s="15"/>
      <c r="H19" s="15"/>
      <c r="I19" s="15"/>
      <c r="J19" s="15"/>
    </row>
    <row r="20" spans="1:10" x14ac:dyDescent="0.3">
      <c r="A20" s="5" t="s">
        <v>127</v>
      </c>
      <c r="C20" s="16" t="s">
        <v>25</v>
      </c>
      <c r="D20" s="14">
        <f>SUMIFS(tblBalRec[Previsão Atualizada],tblBalRec[Marcador de linha],'RREO Anexo 6'!A20,tblBalRec[Reduzir?],0)-SUMIFS(tblBalRec[Previsão Atualizada],tblBalRec[Marcador de linha],'RREO Anexo 6'!A20,tblBalRec[Reduzir?],1)</f>
        <v>1916747.27</v>
      </c>
      <c r="E20" s="15">
        <f>SUMIFS(tblBalRec[Receita Arrecadada],tblBalRec[Marcador de linha],'RREO Anexo 6'!A20,tblBalRec[Reduzir?],0)-SUMIFS(tblBalRec[Receita Arrecadada],tblBalRec[Marcador de linha],'RREO Anexo 6'!A20,tblBalRec[Reduzir?],1)</f>
        <v>2603856.71</v>
      </c>
      <c r="F20" s="15"/>
      <c r="G20" s="15"/>
      <c r="H20" s="15"/>
      <c r="I20" s="15"/>
      <c r="J20" s="15"/>
    </row>
    <row r="21" spans="1:10" x14ac:dyDescent="0.3">
      <c r="A21" s="5" t="s">
        <v>92</v>
      </c>
      <c r="C21" s="17" t="s">
        <v>26</v>
      </c>
      <c r="D21" s="14">
        <f>SUMIFS(tblBalRec[Previsão Atualizada],tblBalRec[Marcador de linha],'RREO Anexo 6'!A21,tblBalRec[Reduzir?],0)-SUMIFS(tblBalRec[Previsão Atualizada],tblBalRec[Marcador de linha],'RREO Anexo 6'!A21,tblBalRec[Reduzir?],1)</f>
        <v>1681862.27</v>
      </c>
      <c r="E21" s="15">
        <f>SUMIFS(tblBalRec[Receita Arrecadada],tblBalRec[Marcador de linha],'RREO Anexo 6'!A21,tblBalRec[Reduzir?],0)-SUMIFS(tblBalRec[Receita Arrecadada],tblBalRec[Marcador de linha],'RREO Anexo 6'!A21,tblBalRec[Reduzir?],1)</f>
        <v>2458265.71</v>
      </c>
      <c r="F21" s="15"/>
      <c r="G21" s="15"/>
      <c r="H21" s="15"/>
      <c r="I21" s="15"/>
      <c r="J21" s="15"/>
    </row>
    <row r="22" spans="1:10" x14ac:dyDescent="0.3">
      <c r="C22" s="17" t="s">
        <v>27</v>
      </c>
      <c r="D22" s="14">
        <f>D20-D21</f>
        <v>234885</v>
      </c>
      <c r="E22" s="15">
        <f t="shared" ref="E22:J22" si="1">E20-E21</f>
        <v>145591</v>
      </c>
      <c r="F22" s="15">
        <f t="shared" si="1"/>
        <v>0</v>
      </c>
      <c r="G22" s="15">
        <f t="shared" si="1"/>
        <v>0</v>
      </c>
      <c r="H22" s="15">
        <f t="shared" si="1"/>
        <v>0</v>
      </c>
      <c r="I22" s="15">
        <f t="shared" si="1"/>
        <v>0</v>
      </c>
      <c r="J22" s="15">
        <f t="shared" si="1"/>
        <v>0</v>
      </c>
    </row>
    <row r="23" spans="1:10" x14ac:dyDescent="0.3">
      <c r="A23" s="5" t="s">
        <v>101</v>
      </c>
      <c r="C23" s="16" t="s">
        <v>28</v>
      </c>
      <c r="D23" s="14">
        <f>SUMIFS(tblBalRec[Previsão Atualizada],tblBalRec[Marcador de linha],'RREO Anexo 6'!A23,tblBalRec[Reduzir?],0)-SUMIFS(tblBalRec[Previsão Atualizada],tblBalRec[Marcador de linha],'RREO Anexo 6'!A23,tblBalRec[Reduzir?],1)</f>
        <v>30300488.350000001</v>
      </c>
      <c r="E23" s="15">
        <f>SUMIFS(tblBalRec[Receita Arrecadada],tblBalRec[Marcador de linha],'RREO Anexo 6'!A23,tblBalRec[Reduzir?],0)-SUMIFS(tblBalRec[Receita Arrecadada],tblBalRec[Marcador de linha],'RREO Anexo 6'!A23,tblBalRec[Reduzir?],1)</f>
        <v>20840901.129999999</v>
      </c>
      <c r="F23" s="15"/>
      <c r="G23" s="15"/>
      <c r="H23" s="15"/>
      <c r="I23" s="15"/>
      <c r="J23" s="15"/>
    </row>
    <row r="24" spans="1:10" x14ac:dyDescent="0.3">
      <c r="A24" s="5" t="s">
        <v>93</v>
      </c>
      <c r="C24" s="17" t="s">
        <v>29</v>
      </c>
      <c r="D24" s="14">
        <f>SUMIFS(tblBalRec[Previsão Atualizada],tblBalRec[Marcador de linha],'RREO Anexo 6'!A24,tblBalRec[Reduzir?],0)-SUMIFS(tblBalRec[Previsão Atualizada],tblBalRec[Marcador de linha],'RREO Anexo 6'!A24,tblBalRec[Reduzir?],1)</f>
        <v>10096013</v>
      </c>
      <c r="E24" s="15">
        <f>SUMIFS(tblBalRec[Receita Arrecadada],tblBalRec[Marcador de linha],'RREO Anexo 6'!A24,tblBalRec[Reduzir?],0)-SUMIFS(tblBalRec[Receita Arrecadada],tblBalRec[Marcador de linha],'RREO Anexo 6'!A24,tblBalRec[Reduzir?],1)</f>
        <v>7430890.2799999993</v>
      </c>
      <c r="F24" s="15"/>
      <c r="G24" s="15"/>
      <c r="H24" s="15"/>
      <c r="I24" s="15"/>
      <c r="J24" s="15"/>
    </row>
    <row r="25" spans="1:10" x14ac:dyDescent="0.3">
      <c r="A25" s="5" t="s">
        <v>94</v>
      </c>
      <c r="C25" s="17" t="s">
        <v>30</v>
      </c>
      <c r="D25" s="14">
        <f>SUMIFS(tblBalRec[Previsão Atualizada],tblBalRec[Marcador de linha],'RREO Anexo 6'!A25,tblBalRec[Reduzir?],0)-SUMIFS(tblBalRec[Previsão Atualizada],tblBalRec[Marcador de linha],'RREO Anexo 6'!A25,tblBalRec[Reduzir?],1)</f>
        <v>10800000</v>
      </c>
      <c r="E25" s="15">
        <f>SUMIFS(tblBalRec[Receita Arrecadada],tblBalRec[Marcador de linha],'RREO Anexo 6'!A25,tblBalRec[Reduzir?],0)-SUMIFS(tblBalRec[Receita Arrecadada],tblBalRec[Marcador de linha],'RREO Anexo 6'!A25,tblBalRec[Reduzir?],1)</f>
        <v>6378112.5600000005</v>
      </c>
      <c r="F25" s="15"/>
      <c r="G25" s="15"/>
      <c r="H25" s="15"/>
      <c r="I25" s="15"/>
      <c r="J25" s="15"/>
    </row>
    <row r="26" spans="1:10" x14ac:dyDescent="0.3">
      <c r="A26" s="5" t="s">
        <v>95</v>
      </c>
      <c r="C26" s="17" t="s">
        <v>31</v>
      </c>
      <c r="D26" s="14">
        <f>SUMIFS(tblBalRec[Previsão Atualizada],tblBalRec[Marcador de linha],'RREO Anexo 6'!A26,tblBalRec[Reduzir?],0)-SUMIFS(tblBalRec[Previsão Atualizada],tblBalRec[Marcador de linha],'RREO Anexo 6'!A26,tblBalRec[Reduzir?],1)</f>
        <v>575969.6</v>
      </c>
      <c r="E26" s="15">
        <f>SUMIFS(tblBalRec[Receita Arrecadada],tblBalRec[Marcador de linha],'RREO Anexo 6'!A26,tblBalRec[Reduzir?],0)-SUMIFS(tblBalRec[Receita Arrecadada],tblBalRec[Marcador de linha],'RREO Anexo 6'!A26,tblBalRec[Reduzir?],1)</f>
        <v>623872.48</v>
      </c>
      <c r="F26" s="15"/>
      <c r="G26" s="15"/>
      <c r="H26" s="15"/>
      <c r="I26" s="15"/>
      <c r="J26" s="15"/>
    </row>
    <row r="27" spans="1:10" x14ac:dyDescent="0.3">
      <c r="A27" s="5" t="s">
        <v>96</v>
      </c>
      <c r="C27" s="17" t="s">
        <v>32</v>
      </c>
      <c r="D27" s="14">
        <f>SUMIFS(tblBalRec[Previsão Atualizada],tblBalRec[Marcador de linha],'RREO Anexo 6'!A27,tblBalRec[Reduzir?],0)-SUMIFS(tblBalRec[Previsão Atualizada],tblBalRec[Marcador de linha],'RREO Anexo 6'!A27,tblBalRec[Reduzir?],1)</f>
        <v>320000</v>
      </c>
      <c r="E27" s="15">
        <f>SUMIFS(tblBalRec[Receita Arrecadada],tblBalRec[Marcador de linha],'RREO Anexo 6'!A27,tblBalRec[Reduzir?],0)-SUMIFS(tblBalRec[Receita Arrecadada],tblBalRec[Marcador de linha],'RREO Anexo 6'!A27,tblBalRec[Reduzir?],1)</f>
        <v>26921.480000000003</v>
      </c>
      <c r="F27" s="15"/>
      <c r="G27" s="15"/>
      <c r="H27" s="15"/>
      <c r="I27" s="15"/>
      <c r="J27" s="15"/>
    </row>
    <row r="28" spans="1:10" x14ac:dyDescent="0.3">
      <c r="A28" s="5" t="s">
        <v>97</v>
      </c>
      <c r="C28" s="17" t="s">
        <v>33</v>
      </c>
      <c r="D28" s="14">
        <f>SUMIFS(tblBalRec[Previsão Atualizada],tblBalRec[Marcador de linha],'RREO Anexo 6'!A28,tblBalRec[Reduzir?],0)-SUMIFS(tblBalRec[Previsão Atualizada],tblBalRec[Marcador de linha],'RREO Anexo 6'!A28,tblBalRec[Reduzir?],1)</f>
        <v>0</v>
      </c>
      <c r="E28" s="15">
        <f>SUMIFS(tblBalRec[Receita Arrecadada],tblBalRec[Marcador de linha],'RREO Anexo 6'!A28,tblBalRec[Reduzir?],0)-SUMIFS(tblBalRec[Receita Arrecadada],tblBalRec[Marcador de linha],'RREO Anexo 6'!A28,tblBalRec[Reduzir?],1)</f>
        <v>0</v>
      </c>
      <c r="F28" s="15"/>
      <c r="G28" s="15"/>
      <c r="H28" s="15"/>
      <c r="I28" s="15"/>
      <c r="J28" s="15"/>
    </row>
    <row r="29" spans="1:10" x14ac:dyDescent="0.3">
      <c r="A29" s="5" t="s">
        <v>98</v>
      </c>
      <c r="C29" s="17" t="s">
        <v>34</v>
      </c>
      <c r="D29" s="14">
        <f>SUMIFS(tblBalRec[Previsão Atualizada],tblBalRec[Marcador de linha],'RREO Anexo 6'!A29,tblBalRec[Reduzir?],0)-SUMIFS(tblBalRec[Previsão Atualizada],tblBalRec[Marcador de linha],'RREO Anexo 6'!A29,tblBalRec[Reduzir?],1)</f>
        <v>118492.8</v>
      </c>
      <c r="E29" s="15">
        <f>SUMIFS(tblBalRec[Receita Arrecadada],tblBalRec[Marcador de linha],'RREO Anexo 6'!A29,tblBalRec[Reduzir?],0)-SUMIFS(tblBalRec[Receita Arrecadada],tblBalRec[Marcador de linha],'RREO Anexo 6'!A29,tblBalRec[Reduzir?],1)</f>
        <v>63077.14</v>
      </c>
      <c r="F29" s="15"/>
      <c r="G29" s="15"/>
      <c r="H29" s="15"/>
      <c r="I29" s="15"/>
      <c r="J29" s="15"/>
    </row>
    <row r="30" spans="1:10" x14ac:dyDescent="0.3">
      <c r="A30" s="5" t="s">
        <v>99</v>
      </c>
      <c r="C30" s="17" t="s">
        <v>35</v>
      </c>
      <c r="D30" s="14">
        <f>SUMIFS(tblBalRec[Previsão Atualizada],tblBalRec[Marcador de linha],'RREO Anexo 6'!A30,tblBalRec[Reduzir?],0)-SUMIFS(tblBalRec[Previsão Atualizada],tblBalRec[Marcador de linha],'RREO Anexo 6'!A30,tblBalRec[Reduzir?],1)</f>
        <v>4696723.43</v>
      </c>
      <c r="E30" s="15">
        <f>SUMIFS(tblBalRec[Receita Arrecadada],tblBalRec[Marcador de linha],'RREO Anexo 6'!A30,tblBalRec[Reduzir?],0)-SUMIFS(tblBalRec[Receita Arrecadada],tblBalRec[Marcador de linha],'RREO Anexo 6'!A30,tblBalRec[Reduzir?],1)</f>
        <v>3327078.3999999999</v>
      </c>
      <c r="F30" s="15"/>
      <c r="G30" s="15"/>
      <c r="H30" s="15"/>
      <c r="I30" s="15"/>
      <c r="J30" s="15"/>
    </row>
    <row r="31" spans="1:10" x14ac:dyDescent="0.3">
      <c r="C31" s="17" t="s">
        <v>36</v>
      </c>
      <c r="D31" s="14">
        <f>D23-SUM(D24:D30)</f>
        <v>3693289.5199999996</v>
      </c>
      <c r="E31" s="15">
        <f t="shared" ref="E31:J31" si="2">E23-SUM(E24:E30)</f>
        <v>2990948.7899999991</v>
      </c>
      <c r="F31" s="15">
        <f t="shared" si="2"/>
        <v>0</v>
      </c>
      <c r="G31" s="15">
        <f t="shared" si="2"/>
        <v>0</v>
      </c>
      <c r="H31" s="15">
        <f t="shared" si="2"/>
        <v>0</v>
      </c>
      <c r="I31" s="15">
        <f t="shared" si="2"/>
        <v>0</v>
      </c>
      <c r="J31" s="15">
        <f t="shared" si="2"/>
        <v>0</v>
      </c>
    </row>
    <row r="32" spans="1:10" x14ac:dyDescent="0.3">
      <c r="A32" s="5" t="s">
        <v>148</v>
      </c>
      <c r="C32" s="16" t="s">
        <v>37</v>
      </c>
      <c r="D32" s="14">
        <f>SUMIFS(tblBalRec[Previsão Atualizada],tblBalRec[Marcador de linha],'RREO Anexo 6'!A32,tblBalRec[Reduzir?],0)-SUMIFS(tblBalRec[Previsão Atualizada],tblBalRec[Marcador de linha],'RREO Anexo 6'!A32,tblBalRec[Reduzir?],1)</f>
        <v>202342</v>
      </c>
      <c r="E32" s="15">
        <f>SUMIFS(tblBalRec[Receita Arrecadada],tblBalRec[Marcador de linha],'RREO Anexo 6'!A32,tblBalRec[Reduzir?],0)-SUMIFS(tblBalRec[Receita Arrecadada],tblBalRec[Marcador de linha],'RREO Anexo 6'!A32,tblBalRec[Reduzir?],1)</f>
        <v>210016.45</v>
      </c>
      <c r="F32" s="15"/>
      <c r="G32" s="15"/>
      <c r="H32" s="15"/>
      <c r="I32" s="15"/>
      <c r="J32" s="15"/>
    </row>
    <row r="33" spans="1:10" x14ac:dyDescent="0.3">
      <c r="A33" s="5" t="s">
        <v>103</v>
      </c>
      <c r="C33" s="17" t="s">
        <v>38</v>
      </c>
      <c r="D33" s="14">
        <f>SUMIFS(tblBalRec[Previsão Atualizada],tblBalRec[Marcador de linha],'RREO Anexo 6'!A33,tblBalRec[Reduzir?],0)-SUMIFS(tblBalRec[Previsão Atualizada],tblBalRec[Marcador de linha],'RREO Anexo 6'!A33,tblBalRec[Reduzir?],1)</f>
        <v>56254</v>
      </c>
      <c r="E33" s="15">
        <f>SUMIFS(tblBalRec[Receita Arrecadada],tblBalRec[Marcador de linha],'RREO Anexo 6'!A33,tblBalRec[Reduzir?],0)-SUMIFS(tblBalRec[Receita Arrecadada],tblBalRec[Marcador de linha],'RREO Anexo 6'!A33,tblBalRec[Reduzir?],1)</f>
        <v>92377.23</v>
      </c>
      <c r="F33" s="15"/>
      <c r="G33" s="15"/>
      <c r="H33" s="15"/>
      <c r="I33" s="15"/>
      <c r="J33" s="15"/>
    </row>
    <row r="34" spans="1:10" x14ac:dyDescent="0.3">
      <c r="C34" s="17" t="s">
        <v>39</v>
      </c>
      <c r="D34" s="14">
        <f>D12-D13-D19-D20-D23-D33</f>
        <v>188833.99999999627</v>
      </c>
      <c r="E34" s="15">
        <f t="shared" ref="E34:J34" si="3">E12-E13-E19-E20-E23-E33</f>
        <v>136323.71999999927</v>
      </c>
      <c r="F34" s="15">
        <f t="shared" si="3"/>
        <v>0</v>
      </c>
      <c r="G34" s="15">
        <f t="shared" si="3"/>
        <v>0</v>
      </c>
      <c r="H34" s="15">
        <f t="shared" si="3"/>
        <v>0</v>
      </c>
      <c r="I34" s="15">
        <f t="shared" si="3"/>
        <v>0</v>
      </c>
      <c r="J34" s="15">
        <f t="shared" si="3"/>
        <v>0</v>
      </c>
    </row>
    <row r="35" spans="1:10" x14ac:dyDescent="0.3">
      <c r="C35" s="13" t="s">
        <v>40</v>
      </c>
      <c r="D35" s="14">
        <f>D12-D21-D33</f>
        <v>35535508.349999994</v>
      </c>
      <c r="E35" s="15">
        <f t="shared" ref="E35:J35" si="4">E12-E21-E33</f>
        <v>24441822.569999997</v>
      </c>
      <c r="F35" s="15">
        <f t="shared" si="4"/>
        <v>0</v>
      </c>
      <c r="G35" s="15">
        <f t="shared" si="4"/>
        <v>0</v>
      </c>
      <c r="H35" s="15">
        <f t="shared" si="4"/>
        <v>0</v>
      </c>
      <c r="I35" s="15">
        <f t="shared" si="4"/>
        <v>0</v>
      </c>
      <c r="J35" s="15">
        <f t="shared" si="4"/>
        <v>0</v>
      </c>
    </row>
    <row r="36" spans="1:10" x14ac:dyDescent="0.3">
      <c r="C36" s="13" t="s">
        <v>41</v>
      </c>
      <c r="D36" s="14">
        <f>D37+D38+D39+D43+D46</f>
        <v>1734823.16</v>
      </c>
      <c r="E36" s="15">
        <f t="shared" ref="E36:J36" si="5">E37+E38+E39+E43+E46</f>
        <v>1171086.5</v>
      </c>
      <c r="F36" s="15">
        <f t="shared" si="5"/>
        <v>0</v>
      </c>
      <c r="G36" s="15">
        <f t="shared" si="5"/>
        <v>0</v>
      </c>
      <c r="H36" s="15">
        <f t="shared" si="5"/>
        <v>0</v>
      </c>
      <c r="I36" s="15">
        <f t="shared" si="5"/>
        <v>0</v>
      </c>
      <c r="J36" s="15">
        <f t="shared" si="5"/>
        <v>0</v>
      </c>
    </row>
    <row r="37" spans="1:10" x14ac:dyDescent="0.3">
      <c r="A37" s="5" t="s">
        <v>104</v>
      </c>
      <c r="C37" s="16" t="s">
        <v>42</v>
      </c>
      <c r="D37" s="14">
        <f>SUMIFS(tblBalRec[Previsão Atualizada],tblBalRec[Marcador de linha],'RREO Anexo 6'!A37,tblBalRec[Reduzir?],0)-SUMIFS(tblBalRec[Previsão Atualizada],tblBalRec[Marcador de linha],'RREO Anexo 6'!A37,tblBalRec[Reduzir?],1)</f>
        <v>0</v>
      </c>
      <c r="E37" s="15">
        <f>SUMIFS(tblBalRec[Receita Arrecadada],tblBalRec[Marcador de linha],'RREO Anexo 6'!A37,tblBalRec[Reduzir?],0)-SUMIFS(tblBalRec[Receita Arrecadada],tblBalRec[Marcador de linha],'RREO Anexo 6'!A37,tblBalRec[Reduzir?],1)</f>
        <v>0</v>
      </c>
      <c r="F37" s="15"/>
      <c r="G37" s="15"/>
      <c r="H37" s="15"/>
      <c r="I37" s="15"/>
      <c r="J37" s="15"/>
    </row>
    <row r="38" spans="1:10" x14ac:dyDescent="0.3">
      <c r="A38" s="5" t="s">
        <v>105</v>
      </c>
      <c r="C38" s="16" t="s">
        <v>43</v>
      </c>
      <c r="D38" s="14">
        <f>SUMIFS(tblBalRec[Previsão Atualizada],tblBalRec[Marcador de linha],'RREO Anexo 6'!A38,tblBalRec[Reduzir?],0)-SUMIFS(tblBalRec[Previsão Atualizada],tblBalRec[Marcador de linha],'RREO Anexo 6'!A38,tblBalRec[Reduzir?],1)</f>
        <v>0</v>
      </c>
      <c r="E38" s="15">
        <f>SUMIFS(tblBalRec[Receita Arrecadada],tblBalRec[Marcador de linha],'RREO Anexo 6'!A38,tblBalRec[Reduzir?],0)-SUMIFS(tblBalRec[Receita Arrecadada],tblBalRec[Marcador de linha],'RREO Anexo 6'!A38,tblBalRec[Reduzir?],1)</f>
        <v>0</v>
      </c>
      <c r="F38" s="15"/>
      <c r="G38" s="15"/>
      <c r="H38" s="15"/>
      <c r="I38" s="15"/>
      <c r="J38" s="15"/>
    </row>
    <row r="39" spans="1:10" x14ac:dyDescent="0.3">
      <c r="A39" s="5" t="s">
        <v>156</v>
      </c>
      <c r="C39" s="16" t="s">
        <v>44</v>
      </c>
      <c r="D39" s="14">
        <f>SUMIFS(tblBalRec[Previsão Atualizada],tblBalRec[Marcador de linha],'RREO Anexo 6'!A39,tblBalRec[Reduzir?],0)-SUMIFS(tblBalRec[Previsão Atualizada],tblBalRec[Marcador de linha],'RREO Anexo 6'!A39,tblBalRec[Reduzir?],1)</f>
        <v>0</v>
      </c>
      <c r="E39" s="15">
        <f>SUMIFS(tblBalRec[Receita Arrecadada],tblBalRec[Marcador de linha],'RREO Anexo 6'!A39,tblBalRec[Reduzir?],0)-SUMIFS(tblBalRec[Receita Arrecadada],tblBalRec[Marcador de linha],'RREO Anexo 6'!A39,tblBalRec[Reduzir?],1)</f>
        <v>0</v>
      </c>
      <c r="F39" s="15"/>
      <c r="G39" s="15"/>
      <c r="H39" s="15"/>
      <c r="I39" s="15"/>
      <c r="J39" s="15"/>
    </row>
    <row r="40" spans="1:10" x14ac:dyDescent="0.3">
      <c r="A40" s="5" t="s">
        <v>106</v>
      </c>
      <c r="C40" s="17" t="s">
        <v>45</v>
      </c>
      <c r="D40" s="14">
        <f>SUMIFS(tblBalRec[Previsão Atualizada],tblBalRec[Marcador de linha],'RREO Anexo 6'!A40,tblBalRec[Reduzir?],0)-SUMIFS(tblBalRec[Previsão Atualizada],tblBalRec[Marcador de linha],'RREO Anexo 6'!A40,tblBalRec[Reduzir?],1)</f>
        <v>0</v>
      </c>
      <c r="E40" s="15">
        <f>SUMIFS(tblBalRec[Receita Arrecadada],tblBalRec[Marcador de linha],'RREO Anexo 6'!A40,tblBalRec[Reduzir?],0)-SUMIFS(tblBalRec[Receita Arrecadada],tblBalRec[Marcador de linha],'RREO Anexo 6'!A40,tblBalRec[Reduzir?],1)</f>
        <v>0</v>
      </c>
      <c r="F40" s="15"/>
      <c r="G40" s="15"/>
      <c r="H40" s="15"/>
      <c r="I40" s="15"/>
      <c r="J40" s="15"/>
    </row>
    <row r="41" spans="1:10" x14ac:dyDescent="0.3">
      <c r="A41" s="5" t="s">
        <v>107</v>
      </c>
      <c r="C41" s="17" t="s">
        <v>46</v>
      </c>
      <c r="D41" s="14">
        <f>SUMIFS(tblBalRec[Previsão Atualizada],tblBalRec[Marcador de linha],'RREO Anexo 6'!A41,tblBalRec[Reduzir?],0)-SUMIFS(tblBalRec[Previsão Atualizada],tblBalRec[Marcador de linha],'RREO Anexo 6'!A41,tblBalRec[Reduzir?],1)</f>
        <v>0</v>
      </c>
      <c r="E41" s="15">
        <f>SUMIFS(tblBalRec[Receita Arrecadada],tblBalRec[Marcador de linha],'RREO Anexo 6'!A41,tblBalRec[Reduzir?],0)-SUMIFS(tblBalRec[Receita Arrecadada],tblBalRec[Marcador de linha],'RREO Anexo 6'!A41,tblBalRec[Reduzir?],1)</f>
        <v>0</v>
      </c>
      <c r="F41" s="15"/>
      <c r="G41" s="15"/>
      <c r="H41" s="15"/>
      <c r="I41" s="15"/>
      <c r="J41" s="15"/>
    </row>
    <row r="42" spans="1:10" x14ac:dyDescent="0.3">
      <c r="C42" s="17" t="s">
        <v>157</v>
      </c>
      <c r="D42" s="14">
        <f>D39-SUM(D40:D41)</f>
        <v>0</v>
      </c>
      <c r="E42" s="15">
        <f t="shared" ref="E42:J42" si="6">E39-SUM(E40:E41)</f>
        <v>0</v>
      </c>
      <c r="F42" s="15">
        <f t="shared" si="6"/>
        <v>0</v>
      </c>
      <c r="G42" s="15">
        <f t="shared" si="6"/>
        <v>0</v>
      </c>
      <c r="H42" s="15">
        <f t="shared" si="6"/>
        <v>0</v>
      </c>
      <c r="I42" s="15">
        <f t="shared" si="6"/>
        <v>0</v>
      </c>
      <c r="J42" s="15">
        <f t="shared" si="6"/>
        <v>0</v>
      </c>
    </row>
    <row r="43" spans="1:10" x14ac:dyDescent="0.3">
      <c r="A43" s="5" t="s">
        <v>108</v>
      </c>
      <c r="C43" s="16" t="s">
        <v>47</v>
      </c>
      <c r="D43" s="14">
        <f>SUMIFS(tblBalRec[Previsão Atualizada],tblBalRec[Marcador de linha],'RREO Anexo 6'!A43,tblBalRec[Reduzir?],0)-SUMIFS(tblBalRec[Previsão Atualizada],tblBalRec[Marcador de linha],'RREO Anexo 6'!A43,tblBalRec[Reduzir?],1)</f>
        <v>1734823.16</v>
      </c>
      <c r="E43" s="15">
        <f>SUMIFS(tblBalRec[Receita Arrecadada],tblBalRec[Marcador de linha],'RREO Anexo 6'!A43,tblBalRec[Reduzir?],0)-SUMIFS(tblBalRec[Receita Arrecadada],tblBalRec[Marcador de linha],'RREO Anexo 6'!A43,tblBalRec[Reduzir?],1)</f>
        <v>1171086.5</v>
      </c>
      <c r="F43" s="15"/>
      <c r="G43" s="15"/>
      <c r="H43" s="15"/>
      <c r="I43" s="15"/>
      <c r="J43" s="15"/>
    </row>
    <row r="44" spans="1:10" x14ac:dyDescent="0.3">
      <c r="A44" s="5" t="s">
        <v>109</v>
      </c>
      <c r="C44" s="17" t="s">
        <v>48</v>
      </c>
      <c r="D44" s="14">
        <f>SUMIFS(tblBalRec[Previsão Atualizada],tblBalRec[Marcador de linha],'RREO Anexo 6'!A44,tblBalRec[Reduzir?],0)-SUMIFS(tblBalRec[Previsão Atualizada],tblBalRec[Marcador de linha],'RREO Anexo 6'!A44,tblBalRec[Reduzir?],1)</f>
        <v>1296357.1600000001</v>
      </c>
      <c r="E44" s="15">
        <f>SUMIFS(tblBalRec[Receita Arrecadada],tblBalRec[Marcador de linha],'RREO Anexo 6'!A44,tblBalRec[Reduzir?],0)-SUMIFS(tblBalRec[Receita Arrecadada],tblBalRec[Marcador de linha],'RREO Anexo 6'!A44,tblBalRec[Reduzir?],1)</f>
        <v>871242.5</v>
      </c>
      <c r="F44" s="15"/>
      <c r="G44" s="15"/>
      <c r="H44" s="15"/>
      <c r="I44" s="15"/>
      <c r="J44" s="15"/>
    </row>
    <row r="45" spans="1:10" x14ac:dyDescent="0.3">
      <c r="C45" s="17" t="s">
        <v>49</v>
      </c>
      <c r="D45" s="14">
        <f>D43-D44</f>
        <v>438465.99999999977</v>
      </c>
      <c r="E45" s="15">
        <f t="shared" ref="E45:J45" si="7">E43-E44</f>
        <v>299844</v>
      </c>
      <c r="F45" s="15">
        <f t="shared" si="7"/>
        <v>0</v>
      </c>
      <c r="G45" s="15">
        <f t="shared" si="7"/>
        <v>0</v>
      </c>
      <c r="H45" s="15">
        <f t="shared" si="7"/>
        <v>0</v>
      </c>
      <c r="I45" s="15">
        <f t="shared" si="7"/>
        <v>0</v>
      </c>
      <c r="J45" s="15">
        <f t="shared" si="7"/>
        <v>0</v>
      </c>
    </row>
    <row r="46" spans="1:10" x14ac:dyDescent="0.3">
      <c r="A46" s="5" t="s">
        <v>110</v>
      </c>
      <c r="C46" s="16" t="s">
        <v>50</v>
      </c>
      <c r="D46" s="14">
        <f>SUMIFS(tblBalRec[Previsão Atualizada],tblBalRec[Marcador de linha],'RREO Anexo 6'!A46,tblBalRec[Reduzir?],0)-SUMIFS(tblBalRec[Previsão Atualizada],tblBalRec[Marcador de linha],'RREO Anexo 6'!A46,tblBalRec[Reduzir?],1)</f>
        <v>0</v>
      </c>
      <c r="E46" s="15">
        <f>SUMIFS(tblBalRec[Receita Arrecadada],tblBalRec[Marcador de linha],'RREO Anexo 6'!A46,tblBalRec[Reduzir?],0)-SUMIFS(tblBalRec[Receita Arrecadada],tblBalRec[Marcador de linha],'RREO Anexo 6'!A46,tblBalRec[Reduzir?],1)</f>
        <v>0</v>
      </c>
      <c r="F46" s="15"/>
      <c r="G46" s="15"/>
      <c r="H46" s="15"/>
      <c r="I46" s="15"/>
      <c r="J46" s="15"/>
    </row>
    <row r="47" spans="1:10" x14ac:dyDescent="0.3">
      <c r="A47" s="5" t="s">
        <v>111</v>
      </c>
      <c r="C47" s="17" t="s">
        <v>51</v>
      </c>
      <c r="D47" s="14">
        <f>SUMIFS(tblBalRec[Previsão Atualizada],tblBalRec[Marcador de linha],'RREO Anexo 6'!A47,tblBalRec[Reduzir?],0)-SUMIFS(tblBalRec[Previsão Atualizada],tblBalRec[Marcador de linha],'RREO Anexo 6'!A47,tblBalRec[Reduzir?],1)</f>
        <v>0</v>
      </c>
      <c r="E47" s="15">
        <f>SUMIFS(tblBalRec[Receita Arrecadada],tblBalRec[Marcador de linha],'RREO Anexo 6'!A47,tblBalRec[Reduzir?],0)-SUMIFS(tblBalRec[Receita Arrecadada],tblBalRec[Marcador de linha],'RREO Anexo 6'!A47,tblBalRec[Reduzir?],1)</f>
        <v>0</v>
      </c>
      <c r="F47" s="15"/>
      <c r="G47" s="15"/>
      <c r="H47" s="15"/>
      <c r="I47" s="15"/>
      <c r="J47" s="15"/>
    </row>
    <row r="48" spans="1:10" x14ac:dyDescent="0.3">
      <c r="C48" s="17" t="s">
        <v>52</v>
      </c>
      <c r="D48" s="14">
        <f>D46-D47</f>
        <v>0</v>
      </c>
      <c r="E48" s="15">
        <f t="shared" ref="E48:J48" si="8">E46-E47</f>
        <v>0</v>
      </c>
      <c r="F48" s="15">
        <f t="shared" si="8"/>
        <v>0</v>
      </c>
      <c r="G48" s="15">
        <f t="shared" si="8"/>
        <v>0</v>
      </c>
      <c r="H48" s="15">
        <f t="shared" si="8"/>
        <v>0</v>
      </c>
      <c r="I48" s="15">
        <f t="shared" si="8"/>
        <v>0</v>
      </c>
      <c r="J48" s="15">
        <f t="shared" si="8"/>
        <v>0</v>
      </c>
    </row>
    <row r="49" spans="1:10" x14ac:dyDescent="0.3">
      <c r="C49" s="13" t="s">
        <v>53</v>
      </c>
      <c r="D49" s="14">
        <f>D36-D37-D38-D40-D41-D47</f>
        <v>1734823.16</v>
      </c>
      <c r="E49" s="15">
        <f t="shared" ref="E49:J49" si="9">E36-E37-E38-E40-E41-E47</f>
        <v>1171086.5</v>
      </c>
      <c r="F49" s="15">
        <f t="shared" si="9"/>
        <v>0</v>
      </c>
      <c r="G49" s="15">
        <f t="shared" si="9"/>
        <v>0</v>
      </c>
      <c r="H49" s="15">
        <f t="shared" si="9"/>
        <v>0</v>
      </c>
      <c r="I49" s="15">
        <f t="shared" si="9"/>
        <v>0</v>
      </c>
      <c r="J49" s="15">
        <f t="shared" si="9"/>
        <v>0</v>
      </c>
    </row>
    <row r="50" spans="1:10" x14ac:dyDescent="0.3">
      <c r="C50" s="18" t="s">
        <v>196</v>
      </c>
      <c r="D50" s="19">
        <f>D35+D49</f>
        <v>37270331.50999999</v>
      </c>
      <c r="E50" s="20">
        <f t="shared" ref="E50:J50" si="10">E35+E49</f>
        <v>25612909.069999997</v>
      </c>
      <c r="F50" s="20">
        <f t="shared" si="10"/>
        <v>0</v>
      </c>
      <c r="G50" s="20">
        <f t="shared" si="10"/>
        <v>0</v>
      </c>
      <c r="H50" s="20">
        <f t="shared" si="10"/>
        <v>0</v>
      </c>
      <c r="I50" s="20">
        <f t="shared" si="10"/>
        <v>0</v>
      </c>
      <c r="J50" s="20">
        <f t="shared" si="10"/>
        <v>0</v>
      </c>
    </row>
    <row r="51" spans="1:10" x14ac:dyDescent="0.3">
      <c r="C51" s="21"/>
      <c r="D51" s="22"/>
      <c r="E51" s="22"/>
      <c r="F51" s="22"/>
      <c r="G51" s="22"/>
      <c r="H51" s="22"/>
      <c r="I51" s="22"/>
      <c r="J51" s="23"/>
    </row>
    <row r="52" spans="1:10" x14ac:dyDescent="0.3">
      <c r="C52" s="10" t="s">
        <v>54</v>
      </c>
      <c r="D52" s="11" t="s">
        <v>55</v>
      </c>
      <c r="E52" s="11" t="str">
        <f>_xlfn.CONCAT("Até o Bimestre / ",YEAR(paramDataBase))</f>
        <v>Até o Bimestre / 2022</v>
      </c>
      <c r="F52" s="11"/>
      <c r="G52" s="11"/>
      <c r="H52" s="11"/>
      <c r="I52" s="11"/>
      <c r="J52" s="11"/>
    </row>
    <row r="53" spans="1:10" ht="90" customHeight="1" x14ac:dyDescent="0.3">
      <c r="C53" s="10"/>
      <c r="D53" s="11"/>
      <c r="E53" s="11" t="s">
        <v>56</v>
      </c>
      <c r="F53" s="11" t="s">
        <v>57</v>
      </c>
      <c r="G53" s="12" t="s">
        <v>58</v>
      </c>
      <c r="H53" s="12" t="s">
        <v>84</v>
      </c>
      <c r="I53" s="12" t="s">
        <v>85</v>
      </c>
      <c r="J53" s="11"/>
    </row>
    <row r="54" spans="1:10" ht="37.5" x14ac:dyDescent="0.3">
      <c r="C54" s="10"/>
      <c r="D54" s="11"/>
      <c r="E54" s="11"/>
      <c r="F54" s="11"/>
      <c r="G54" s="11"/>
      <c r="H54" s="11"/>
      <c r="I54" s="24" t="s">
        <v>59</v>
      </c>
      <c r="J54" s="25" t="s">
        <v>60</v>
      </c>
    </row>
    <row r="55" spans="1:10" x14ac:dyDescent="0.3">
      <c r="C55" s="13" t="s">
        <v>61</v>
      </c>
      <c r="D55" s="14">
        <f>D56+D57+D58</f>
        <v>36440537.189999998</v>
      </c>
      <c r="E55" s="14">
        <f t="shared" ref="E55:J55" si="11">E56+E57+E58</f>
        <v>25633954.07</v>
      </c>
      <c r="F55" s="14">
        <f t="shared" si="11"/>
        <v>21535456.759999998</v>
      </c>
      <c r="G55" s="14">
        <f t="shared" si="11"/>
        <v>21372110.579999998</v>
      </c>
      <c r="H55" s="14">
        <f t="shared" si="11"/>
        <v>60921.15</v>
      </c>
      <c r="I55" s="14">
        <f t="shared" si="11"/>
        <v>730398.79</v>
      </c>
      <c r="J55" s="14">
        <f t="shared" si="11"/>
        <v>730398.79</v>
      </c>
    </row>
    <row r="56" spans="1:10" x14ac:dyDescent="0.3">
      <c r="A56" s="5" t="s">
        <v>197</v>
      </c>
      <c r="C56" s="16" t="s">
        <v>62</v>
      </c>
      <c r="D56" s="14">
        <f>SUMIFS(tblBalDesp[Dotação Atualizada],tblBalDesp[Marcador da linha],'RREO Anexo 6'!A56,tblBalDesp[Reduzir?],0)-SUMIFS(tblBalDesp[Dotação Atualizada],tblBalDesp[Marcador da linha],'RREO Anexo 6'!A56,tblBalDesp[Reduzir?],1)</f>
        <v>17682630.18</v>
      </c>
      <c r="E56" s="14">
        <f>SUMIFS(tblBalDesp[Empenhado],tblBalDesp[Marcador da linha],'RREO Anexo 6'!A56,tblBalDesp[Reduzir?],0)-SUMIFS(tblBalDesp[Empenhado],tblBalDesp[Marcador da linha],'RREO Anexo 6'!A56,tblBalDesp[Reduzir?],1)</f>
        <v>11633396.34</v>
      </c>
      <c r="F56" s="14">
        <f>SUMIFS(tblBalDesp[Liquidado],tblBalDesp[Marcador da linha],'RREO Anexo 6'!A56,tblBalDesp[Reduzir?],0)-SUMIFS(tblBalDesp[Liquidado],tblBalDesp[Marcador da linha],'RREO Anexo 6'!A56,tblBalDesp[Reduzir?],1)</f>
        <v>11620896.34</v>
      </c>
      <c r="G56" s="14">
        <f>SUMIFS(tblBalDesp[Pago],tblBalDesp[Marcador da linha],'RREO Anexo 6'!A56,tblBalDesp[Reduzir?],0)-SUMIFS(tblBalDesp[Pago],tblBalDesp[Marcador da linha],'RREO Anexo 6'!A56,tblBalDesp[Reduzir?],1)</f>
        <v>11620896.34</v>
      </c>
      <c r="H56" s="14">
        <f>SUMIFS(tblBalDesp[RPP Pago],tblBalDesp[Marcador da linha],'RREO Anexo 6'!A56,tblBalDesp[Reduzir?],0)-SUMIFS(tblBalDesp[RPP Pago],tblBalDesp[Marcador da linha],'RREO Anexo 6'!A56,tblBalDesp[Reduzir?],1)</f>
        <v>0</v>
      </c>
      <c r="I56" s="14">
        <f>SUMIFS(tblBalDesp[RPNP Liquidado],tblBalDesp[Marcador da linha],'RREO Anexo 6'!A56,tblBalDesp[Reduzir?],0)-SUMIFS(tblBalDesp[RPNP Liquidado],tblBalDesp[Marcador da linha],'RREO Anexo 6'!A56,tblBalDesp[Reduzir?],1)</f>
        <v>0</v>
      </c>
      <c r="J56" s="14">
        <f>SUMIFS(tblBalDesp[RPNP Pago],tblBalDesp[Marcador da linha],'RREO Anexo 6'!A56,tblBalDesp[Reduzir?],0)-SUMIFS(tblBalDesp[RPNP Pago],tblBalDesp[Marcador da linha],'RREO Anexo 6'!A56,tblBalDesp[Reduzir?],1)</f>
        <v>0</v>
      </c>
    </row>
    <row r="57" spans="1:10" x14ac:dyDescent="0.3">
      <c r="A57" s="5" t="s">
        <v>198</v>
      </c>
      <c r="C57" s="16" t="s">
        <v>63</v>
      </c>
      <c r="D57" s="14">
        <f>SUMIFS(tblBalDesp[Dotação Atualizada],tblBalDesp[Marcador da linha],'RREO Anexo 6'!A57,tblBalDesp[Reduzir?],0)-SUMIFS(tblBalDesp[Dotação Atualizada],tblBalDesp[Marcador da linha],'RREO Anexo 6'!A57,tblBalDesp[Reduzir?],1)</f>
        <v>0</v>
      </c>
      <c r="E57" s="14">
        <f>SUMIFS(tblBalDesp[Empenhado],tblBalDesp[Marcador da linha],'RREO Anexo 6'!A57,tblBalDesp[Reduzir?],0)-SUMIFS(tblBalDesp[Empenhado],tblBalDesp[Marcador da linha],'RREO Anexo 6'!A57,tblBalDesp[Reduzir?],1)</f>
        <v>0</v>
      </c>
      <c r="F57" s="14">
        <f>SUMIFS(tblBalDesp[Liquidado],tblBalDesp[Marcador da linha],'RREO Anexo 6'!A57,tblBalDesp[Reduzir?],0)-SUMIFS(tblBalDesp[Liquidado],tblBalDesp[Marcador da linha],'RREO Anexo 6'!A57,tblBalDesp[Reduzir?],1)</f>
        <v>0</v>
      </c>
      <c r="G57" s="14">
        <f>SUMIFS(tblBalDesp[Pago],tblBalDesp[Marcador da linha],'RREO Anexo 6'!A57,tblBalDesp[Reduzir?],0)-SUMIFS(tblBalDesp[Pago],tblBalDesp[Marcador da linha],'RREO Anexo 6'!A57,tblBalDesp[Reduzir?],1)</f>
        <v>0</v>
      </c>
      <c r="H57" s="14">
        <f>SUMIFS(tblBalDesp[RPP Pago],tblBalDesp[Marcador da linha],'RREO Anexo 6'!A57,tblBalDesp[Reduzir?],0)-SUMIFS(tblBalDesp[RPP Pago],tblBalDesp[Marcador da linha],'RREO Anexo 6'!A57,tblBalDesp[Reduzir?],1)</f>
        <v>0</v>
      </c>
      <c r="I57" s="14">
        <f>SUMIFS(tblBalDesp[RPNP Liquidado],tblBalDesp[Marcador da linha],'RREO Anexo 6'!A57,tblBalDesp[Reduzir?],0)-SUMIFS(tblBalDesp[RPNP Liquidado],tblBalDesp[Marcador da linha],'RREO Anexo 6'!A57,tblBalDesp[Reduzir?],1)</f>
        <v>0</v>
      </c>
      <c r="J57" s="14">
        <f>SUMIFS(tblBalDesp[RPNP Pago],tblBalDesp[Marcador da linha],'RREO Anexo 6'!A57,tblBalDesp[Reduzir?],0)-SUMIFS(tblBalDesp[RPNP Pago],tblBalDesp[Marcador da linha],'RREO Anexo 6'!A57,tblBalDesp[Reduzir?],1)</f>
        <v>0</v>
      </c>
    </row>
    <row r="58" spans="1:10" x14ac:dyDescent="0.3">
      <c r="C58" s="16" t="s">
        <v>64</v>
      </c>
      <c r="D58" s="14">
        <f>D59+D60</f>
        <v>18757907.010000002</v>
      </c>
      <c r="E58" s="14">
        <f t="shared" ref="E58:J58" si="12">E59+E60</f>
        <v>14000557.73</v>
      </c>
      <c r="F58" s="14">
        <f t="shared" si="12"/>
        <v>9914560.4199999999</v>
      </c>
      <c r="G58" s="14">
        <f t="shared" si="12"/>
        <v>9751214.2400000002</v>
      </c>
      <c r="H58" s="14">
        <f t="shared" si="12"/>
        <v>60921.15</v>
      </c>
      <c r="I58" s="14">
        <f t="shared" si="12"/>
        <v>730398.79</v>
      </c>
      <c r="J58" s="14">
        <f t="shared" si="12"/>
        <v>730398.79</v>
      </c>
    </row>
    <row r="59" spans="1:10" x14ac:dyDescent="0.3">
      <c r="A59" s="5" t="s">
        <v>199</v>
      </c>
      <c r="C59" s="17" t="s">
        <v>65</v>
      </c>
      <c r="D59" s="14">
        <f>SUMIFS(tblBalDesp[Dotação Atualizada],tblBalDesp[Marcador da linha],'RREO Anexo 6'!A59,tblBalDesp[Reduzir?],0)-SUMIFS(tblBalDesp[Dotação Atualizada],tblBalDesp[Marcador da linha],'RREO Anexo 6'!A59,tblBalDesp[Reduzir?],1)</f>
        <v>0</v>
      </c>
      <c r="E59" s="14">
        <f>SUMIFS(tblBalDesp[Empenhado],tblBalDesp[Marcador da linha],'RREO Anexo 6'!A59,tblBalDesp[Reduzir?],0)-SUMIFS(tblBalDesp[Empenhado],tblBalDesp[Marcador da linha],'RREO Anexo 6'!A59,tblBalDesp[Reduzir?],1)</f>
        <v>0</v>
      </c>
      <c r="F59" s="14">
        <f>SUMIFS(tblBalDesp[Liquidado],tblBalDesp[Marcador da linha],'RREO Anexo 6'!A59,tblBalDesp[Reduzir?],0)-SUMIFS(tblBalDesp[Liquidado],tblBalDesp[Marcador da linha],'RREO Anexo 6'!A59,tblBalDesp[Reduzir?],1)</f>
        <v>0</v>
      </c>
      <c r="G59" s="14">
        <f>SUMIFS(tblBalDesp[Pago],tblBalDesp[Marcador da linha],'RREO Anexo 6'!A59,tblBalDesp[Reduzir?],0)-SUMIFS(tblBalDesp[Pago],tblBalDesp[Marcador da linha],'RREO Anexo 6'!A59,tblBalDesp[Reduzir?],1)</f>
        <v>0</v>
      </c>
      <c r="H59" s="14">
        <f>SUMIFS(tblBalDesp[RPP Pago],tblBalDesp[Marcador da linha],'RREO Anexo 6'!A59,tblBalDesp[Reduzir?],0)-SUMIFS(tblBalDesp[RPP Pago],tblBalDesp[Marcador da linha],'RREO Anexo 6'!A59,tblBalDesp[Reduzir?],1)</f>
        <v>0</v>
      </c>
      <c r="I59" s="14">
        <f>SUMIFS(tblBalDesp[RPNP Liquidado],tblBalDesp[Marcador da linha],'RREO Anexo 6'!A59,tblBalDesp[Reduzir?],0)-SUMIFS(tblBalDesp[RPNP Liquidado],tblBalDesp[Marcador da linha],'RREO Anexo 6'!A59,tblBalDesp[Reduzir?],1)</f>
        <v>0</v>
      </c>
      <c r="J59" s="14">
        <f>SUMIFS(tblBalDesp[RPNP Pago],tblBalDesp[Marcador da linha],'RREO Anexo 6'!A59,tblBalDesp[Reduzir?],0)-SUMIFS(tblBalDesp[RPNP Pago],tblBalDesp[Marcador da linha],'RREO Anexo 6'!A59,tblBalDesp[Reduzir?],1)</f>
        <v>0</v>
      </c>
    </row>
    <row r="60" spans="1:10" x14ac:dyDescent="0.3">
      <c r="A60" s="5" t="s">
        <v>148</v>
      </c>
      <c r="C60" s="17" t="s">
        <v>66</v>
      </c>
      <c r="D60" s="14">
        <f>SUMIFS(tblBalDesp[Dotação Atualizada],tblBalDesp[Marcador da linha],'RREO Anexo 6'!A60,tblBalDesp[Reduzir?],0)-SUMIFS(tblBalDesp[Dotação Atualizada],tblBalDesp[Marcador da linha],'RREO Anexo 6'!A60,tblBalDesp[Reduzir?],1)</f>
        <v>18757907.010000002</v>
      </c>
      <c r="E60" s="14">
        <f>SUMIFS(tblBalDesp[Empenhado],tblBalDesp[Marcador da linha],'RREO Anexo 6'!A60,tblBalDesp[Reduzir?],0)-SUMIFS(tblBalDesp[Empenhado],tblBalDesp[Marcador da linha],'RREO Anexo 6'!A60,tblBalDesp[Reduzir?],1)</f>
        <v>14000557.73</v>
      </c>
      <c r="F60" s="14">
        <f>SUMIFS(tblBalDesp[Liquidado],tblBalDesp[Marcador da linha],'RREO Anexo 6'!A60,tblBalDesp[Reduzir?],0)-SUMIFS(tblBalDesp[Liquidado],tblBalDesp[Marcador da linha],'RREO Anexo 6'!A60,tblBalDesp[Reduzir?],1)</f>
        <v>9914560.4199999999</v>
      </c>
      <c r="G60" s="14">
        <f>SUMIFS(tblBalDesp[Pago],tblBalDesp[Marcador da linha],'RREO Anexo 6'!A60,tblBalDesp[Reduzir?],0)-SUMIFS(tblBalDesp[Pago],tblBalDesp[Marcador da linha],'RREO Anexo 6'!A60,tblBalDesp[Reduzir?],1)</f>
        <v>9751214.2400000002</v>
      </c>
      <c r="H60" s="14">
        <f>SUMIFS(tblBalDesp[RPP Pago],tblBalDesp[Marcador da linha],'RREO Anexo 6'!A60,tblBalDesp[Reduzir?],0)-SUMIFS(tblBalDesp[RPP Pago],tblBalDesp[Marcador da linha],'RREO Anexo 6'!A60,tblBalDesp[Reduzir?],1)</f>
        <v>60921.15</v>
      </c>
      <c r="I60" s="14">
        <f>SUMIFS(tblBalDesp[RPNP Liquidado],tblBalDesp[Marcador da linha],'RREO Anexo 6'!A60,tblBalDesp[Reduzir?],0)-SUMIFS(tblBalDesp[RPNP Liquidado],tblBalDesp[Marcador da linha],'RREO Anexo 6'!A60,tblBalDesp[Reduzir?],1)</f>
        <v>730398.79</v>
      </c>
      <c r="J60" s="14">
        <f>SUMIFS(tblBalDesp[RPNP Pago],tblBalDesp[Marcador da linha],'RREO Anexo 6'!A60,tblBalDesp[Reduzir?],0)-SUMIFS(tblBalDesp[RPNP Pago],tblBalDesp[Marcador da linha],'RREO Anexo 6'!A60,tblBalDesp[Reduzir?],1)</f>
        <v>730398.79</v>
      </c>
    </row>
    <row r="61" spans="1:10" x14ac:dyDescent="0.3">
      <c r="C61" s="13" t="s">
        <v>67</v>
      </c>
      <c r="D61" s="14">
        <f>D55-D57</f>
        <v>36440537.189999998</v>
      </c>
      <c r="E61" s="14">
        <f t="shared" ref="E61:J61" si="13">E55-E57</f>
        <v>25633954.07</v>
      </c>
      <c r="F61" s="14">
        <f t="shared" si="13"/>
        <v>21535456.759999998</v>
      </c>
      <c r="G61" s="14">
        <f t="shared" si="13"/>
        <v>21372110.579999998</v>
      </c>
      <c r="H61" s="14">
        <f t="shared" si="13"/>
        <v>60921.15</v>
      </c>
      <c r="I61" s="14">
        <f t="shared" si="13"/>
        <v>730398.79</v>
      </c>
      <c r="J61" s="14">
        <f t="shared" si="13"/>
        <v>730398.79</v>
      </c>
    </row>
    <row r="62" spans="1:10" x14ac:dyDescent="0.3">
      <c r="C62" s="13" t="s">
        <v>68</v>
      </c>
      <c r="D62" s="14">
        <f>D63+D64+D69</f>
        <v>5889596.9699999997</v>
      </c>
      <c r="E62" s="14">
        <f t="shared" ref="E62:J62" si="14">E63+E64+E69</f>
        <v>4279769.0199999996</v>
      </c>
      <c r="F62" s="14">
        <f t="shared" si="14"/>
        <v>1389246.81</v>
      </c>
      <c r="G62" s="14">
        <f t="shared" si="14"/>
        <v>1199346.81</v>
      </c>
      <c r="H62" s="14">
        <f t="shared" si="14"/>
        <v>0</v>
      </c>
      <c r="I62" s="14">
        <f t="shared" si="14"/>
        <v>347402.02</v>
      </c>
      <c r="J62" s="14">
        <f t="shared" si="14"/>
        <v>347402.02</v>
      </c>
    </row>
    <row r="63" spans="1:10" x14ac:dyDescent="0.3">
      <c r="A63" s="5" t="s">
        <v>200</v>
      </c>
      <c r="C63" s="16" t="s">
        <v>69</v>
      </c>
      <c r="D63" s="14">
        <f>SUMIFS(tblBalDesp[Dotação Atualizada],tblBalDesp[Marcador da linha],'RREO Anexo 6'!A63,tblBalDesp[Reduzir?],0)-SUMIFS(tblBalDesp[Dotação Atualizada],tblBalDesp[Marcador da linha],'RREO Anexo 6'!A63,tblBalDesp[Reduzir?],1)</f>
        <v>5889596.9699999997</v>
      </c>
      <c r="E63" s="14">
        <f>SUMIFS(tblBalDesp[Empenhado],tblBalDesp[Marcador da linha],'RREO Anexo 6'!A63,tblBalDesp[Reduzir?],0)-SUMIFS(tblBalDesp[Empenhado],tblBalDesp[Marcador da linha],'RREO Anexo 6'!A63,tblBalDesp[Reduzir?],1)</f>
        <v>4279769.0199999996</v>
      </c>
      <c r="F63" s="14">
        <f>SUMIFS(tblBalDesp[Liquidado],tblBalDesp[Marcador da linha],'RREO Anexo 6'!A63,tblBalDesp[Reduzir?],0)-SUMIFS(tblBalDesp[Liquidado],tblBalDesp[Marcador da linha],'RREO Anexo 6'!A63,tblBalDesp[Reduzir?],1)</f>
        <v>1389246.81</v>
      </c>
      <c r="G63" s="14">
        <f>SUMIFS(tblBalDesp[Pago],tblBalDesp[Marcador da linha],'RREO Anexo 6'!A63,tblBalDesp[Reduzir?],0)-SUMIFS(tblBalDesp[Pago],tblBalDesp[Marcador da linha],'RREO Anexo 6'!A63,tblBalDesp[Reduzir?],1)</f>
        <v>1199346.81</v>
      </c>
      <c r="H63" s="14">
        <f>SUMIFS(tblBalDesp[RPP Pago],tblBalDesp[Marcador da linha],'RREO Anexo 6'!A63,tblBalDesp[Reduzir?],0)-SUMIFS(tblBalDesp[RPP Pago],tblBalDesp[Marcador da linha],'RREO Anexo 6'!A63,tblBalDesp[Reduzir?],1)</f>
        <v>0</v>
      </c>
      <c r="I63" s="14">
        <f>SUMIFS(tblBalDesp[RPNP Liquidado],tblBalDesp[Marcador da linha],'RREO Anexo 6'!A63,tblBalDesp[Reduzir?],0)-SUMIFS(tblBalDesp[RPNP Liquidado],tblBalDesp[Marcador da linha],'RREO Anexo 6'!A63,tblBalDesp[Reduzir?],1)</f>
        <v>347402.02</v>
      </c>
      <c r="J63" s="14">
        <f>SUMIFS(tblBalDesp[RPNP Pago],tblBalDesp[Marcador da linha],'RREO Anexo 6'!A63,tblBalDesp[Reduzir?],0)-SUMIFS(tblBalDesp[RPNP Pago],tblBalDesp[Marcador da linha],'RREO Anexo 6'!A63,tblBalDesp[Reduzir?],1)</f>
        <v>347402.02</v>
      </c>
    </row>
    <row r="64" spans="1:10" x14ac:dyDescent="0.3">
      <c r="A64" s="5" t="s">
        <v>204</v>
      </c>
      <c r="C64" s="16" t="s">
        <v>70</v>
      </c>
      <c r="D64" s="14">
        <f>SUMIFS(tblBalDesp[Dotação Atualizada],tblBalDesp[Marcador da linha],'RREO Anexo 6'!A64,tblBalDesp[Reduzir?],0)-SUMIFS(tblBalDesp[Dotação Atualizada],tblBalDesp[Marcador da linha],'RREO Anexo 6'!A64,tblBalDesp[Reduzir?],1)</f>
        <v>0</v>
      </c>
      <c r="E64" s="14">
        <f>SUMIFS(tblBalDesp[Empenhado],tblBalDesp[Marcador da linha],'RREO Anexo 6'!A64,tblBalDesp[Reduzir?],0)-SUMIFS(tblBalDesp[Empenhado],tblBalDesp[Marcador da linha],'RREO Anexo 6'!A64,tblBalDesp[Reduzir?],1)</f>
        <v>0</v>
      </c>
      <c r="F64" s="14">
        <f>SUMIFS(tblBalDesp[Liquidado],tblBalDesp[Marcador da linha],'RREO Anexo 6'!A64,tblBalDesp[Reduzir?],0)-SUMIFS(tblBalDesp[Liquidado],tblBalDesp[Marcador da linha],'RREO Anexo 6'!A64,tblBalDesp[Reduzir?],1)</f>
        <v>0</v>
      </c>
      <c r="G64" s="14">
        <f>SUMIFS(tblBalDesp[Pago],tblBalDesp[Marcador da linha],'RREO Anexo 6'!A64,tblBalDesp[Reduzir?],0)-SUMIFS(tblBalDesp[Pago],tblBalDesp[Marcador da linha],'RREO Anexo 6'!A64,tblBalDesp[Reduzir?],1)</f>
        <v>0</v>
      </c>
      <c r="H64" s="14">
        <f>SUMIFS(tblBalDesp[RPP Pago],tblBalDesp[Marcador da linha],'RREO Anexo 6'!A64,tblBalDesp[Reduzir?],0)-SUMIFS(tblBalDesp[RPP Pago],tblBalDesp[Marcador da linha],'RREO Anexo 6'!A64,tblBalDesp[Reduzir?],1)</f>
        <v>0</v>
      </c>
      <c r="I64" s="14">
        <f>SUMIFS(tblBalDesp[RPNP Liquidado],tblBalDesp[Marcador da linha],'RREO Anexo 6'!A64,tblBalDesp[Reduzir?],0)-SUMIFS(tblBalDesp[RPNP Liquidado],tblBalDesp[Marcador da linha],'RREO Anexo 6'!A64,tblBalDesp[Reduzir?],1)</f>
        <v>0</v>
      </c>
      <c r="J64" s="14">
        <f>SUMIFS(tblBalDesp[RPNP Pago],tblBalDesp[Marcador da linha],'RREO Anexo 6'!A64,tblBalDesp[Reduzir?],0)-SUMIFS(tblBalDesp[RPNP Pago],tblBalDesp[Marcador da linha],'RREO Anexo 6'!A64,tblBalDesp[Reduzir?],1)</f>
        <v>0</v>
      </c>
    </row>
    <row r="65" spans="1:10" x14ac:dyDescent="0.3">
      <c r="A65" s="5" t="s">
        <v>201</v>
      </c>
      <c r="C65" s="17" t="s">
        <v>71</v>
      </c>
      <c r="D65" s="14">
        <f>SUMIFS(tblBalDesp[Dotação Atualizada],tblBalDesp[Marcador da linha],'RREO Anexo 6'!A65,tblBalDesp[Reduzir?],0)-SUMIFS(tblBalDesp[Dotação Atualizada],tblBalDesp[Marcador da linha],'RREO Anexo 6'!A65,tblBalDesp[Reduzir?],1)</f>
        <v>0</v>
      </c>
      <c r="E65" s="14">
        <f>SUMIFS(tblBalDesp[Empenhado],tblBalDesp[Marcador da linha],'RREO Anexo 6'!A65,tblBalDesp[Reduzir?],0)-SUMIFS(tblBalDesp[Empenhado],tblBalDesp[Marcador da linha],'RREO Anexo 6'!A65,tblBalDesp[Reduzir?],1)</f>
        <v>0</v>
      </c>
      <c r="F65" s="14">
        <f>SUMIFS(tblBalDesp[Liquidado],tblBalDesp[Marcador da linha],'RREO Anexo 6'!A65,tblBalDesp[Reduzir?],0)-SUMIFS(tblBalDesp[Liquidado],tblBalDesp[Marcador da linha],'RREO Anexo 6'!A65,tblBalDesp[Reduzir?],1)</f>
        <v>0</v>
      </c>
      <c r="G65" s="14">
        <f>SUMIFS(tblBalDesp[Pago],tblBalDesp[Marcador da linha],'RREO Anexo 6'!A65,tblBalDesp[Reduzir?],0)-SUMIFS(tblBalDesp[Pago],tblBalDesp[Marcador da linha],'RREO Anexo 6'!A65,tblBalDesp[Reduzir?],1)</f>
        <v>0</v>
      </c>
      <c r="H65" s="14">
        <f>SUMIFS(tblBalDesp[RPP Pago],tblBalDesp[Marcador da linha],'RREO Anexo 6'!A65,tblBalDesp[Reduzir?],0)-SUMIFS(tblBalDesp[RPP Pago],tblBalDesp[Marcador da linha],'RREO Anexo 6'!A65,tblBalDesp[Reduzir?],1)</f>
        <v>0</v>
      </c>
      <c r="I65" s="14">
        <f>SUMIFS(tblBalDesp[RPNP Liquidado],tblBalDesp[Marcador da linha],'RREO Anexo 6'!A65,tblBalDesp[Reduzir?],0)-SUMIFS(tblBalDesp[RPNP Liquidado],tblBalDesp[Marcador da linha],'RREO Anexo 6'!A65,tblBalDesp[Reduzir?],1)</f>
        <v>0</v>
      </c>
      <c r="J65" s="14">
        <f>SUMIFS(tblBalDesp[RPNP Pago],tblBalDesp[Marcador da linha],'RREO Anexo 6'!A65,tblBalDesp[Reduzir?],0)-SUMIFS(tblBalDesp[RPNP Pago],tblBalDesp[Marcador da linha],'RREO Anexo 6'!A65,tblBalDesp[Reduzir?],1)</f>
        <v>0</v>
      </c>
    </row>
    <row r="66" spans="1:10" x14ac:dyDescent="0.3">
      <c r="A66" s="5" t="s">
        <v>202</v>
      </c>
      <c r="C66" s="17" t="s">
        <v>72</v>
      </c>
      <c r="D66" s="14">
        <f>SUMIFS(tblBalDesp[Dotação Atualizada],tblBalDesp[Marcador da linha],'RREO Anexo 6'!A66,tblBalDesp[Reduzir?],0)-SUMIFS(tblBalDesp[Dotação Atualizada],tblBalDesp[Marcador da linha],'RREO Anexo 6'!A66,tblBalDesp[Reduzir?],1)</f>
        <v>0</v>
      </c>
      <c r="E66" s="14">
        <f>SUMIFS(tblBalDesp[Empenhado],tblBalDesp[Marcador da linha],'RREO Anexo 6'!A66,tblBalDesp[Reduzir?],0)-SUMIFS(tblBalDesp[Empenhado],tblBalDesp[Marcador da linha],'RREO Anexo 6'!A66,tblBalDesp[Reduzir?],1)</f>
        <v>0</v>
      </c>
      <c r="F66" s="14">
        <f>SUMIFS(tblBalDesp[Liquidado],tblBalDesp[Marcador da linha],'RREO Anexo 6'!A66,tblBalDesp[Reduzir?],0)-SUMIFS(tblBalDesp[Liquidado],tblBalDesp[Marcador da linha],'RREO Anexo 6'!A66,tblBalDesp[Reduzir?],1)</f>
        <v>0</v>
      </c>
      <c r="G66" s="14">
        <f>SUMIFS(tblBalDesp[Pago],tblBalDesp[Marcador da linha],'RREO Anexo 6'!A66,tblBalDesp[Reduzir?],0)-SUMIFS(tblBalDesp[Pago],tblBalDesp[Marcador da linha],'RREO Anexo 6'!A66,tblBalDesp[Reduzir?],1)</f>
        <v>0</v>
      </c>
      <c r="H66" s="14">
        <f>SUMIFS(tblBalDesp[RPP Pago],tblBalDesp[Marcador da linha],'RREO Anexo 6'!A66,tblBalDesp[Reduzir?],0)-SUMIFS(tblBalDesp[RPP Pago],tblBalDesp[Marcador da linha],'RREO Anexo 6'!A66,tblBalDesp[Reduzir?],1)</f>
        <v>0</v>
      </c>
      <c r="I66" s="14">
        <f>SUMIFS(tblBalDesp[RPNP Liquidado],tblBalDesp[Marcador da linha],'RREO Anexo 6'!A66,tblBalDesp[Reduzir?],0)-SUMIFS(tblBalDesp[RPNP Liquidado],tblBalDesp[Marcador da linha],'RREO Anexo 6'!A66,tblBalDesp[Reduzir?],1)</f>
        <v>0</v>
      </c>
      <c r="J66" s="14">
        <f>SUMIFS(tblBalDesp[RPNP Pago],tblBalDesp[Marcador da linha],'RREO Anexo 6'!A66,tblBalDesp[Reduzir?],0)-SUMIFS(tblBalDesp[RPNP Pago],tblBalDesp[Marcador da linha],'RREO Anexo 6'!A66,tblBalDesp[Reduzir?],1)</f>
        <v>0</v>
      </c>
    </row>
    <row r="67" spans="1:10" x14ac:dyDescent="0.3">
      <c r="A67" s="5" t="s">
        <v>203</v>
      </c>
      <c r="C67" s="17" t="s">
        <v>73</v>
      </c>
      <c r="D67" s="14">
        <f>SUMIFS(tblBalDesp[Dotação Atualizada],tblBalDesp[Marcador da linha],'RREO Anexo 6'!A67,tblBalDesp[Reduzir?],0)-SUMIFS(tblBalDesp[Dotação Atualizada],tblBalDesp[Marcador da linha],'RREO Anexo 6'!A67,tblBalDesp[Reduzir?],1)</f>
        <v>0</v>
      </c>
      <c r="E67" s="14">
        <f>SUMIFS(tblBalDesp[Empenhado],tblBalDesp[Marcador da linha],'RREO Anexo 6'!A67,tblBalDesp[Reduzir?],0)-SUMIFS(tblBalDesp[Empenhado],tblBalDesp[Marcador da linha],'RREO Anexo 6'!A67,tblBalDesp[Reduzir?],1)</f>
        <v>0</v>
      </c>
      <c r="F67" s="14">
        <f>SUMIFS(tblBalDesp[Liquidado],tblBalDesp[Marcador da linha],'RREO Anexo 6'!A67,tblBalDesp[Reduzir?],0)-SUMIFS(tblBalDesp[Liquidado],tblBalDesp[Marcador da linha],'RREO Anexo 6'!A67,tblBalDesp[Reduzir?],1)</f>
        <v>0</v>
      </c>
      <c r="G67" s="14">
        <f>SUMIFS(tblBalDesp[Pago],tblBalDesp[Marcador da linha],'RREO Anexo 6'!A67,tblBalDesp[Reduzir?],0)-SUMIFS(tblBalDesp[Pago],tblBalDesp[Marcador da linha],'RREO Anexo 6'!A67,tblBalDesp[Reduzir?],1)</f>
        <v>0</v>
      </c>
      <c r="H67" s="14">
        <f>SUMIFS(tblBalDesp[RPP Pago],tblBalDesp[Marcador da linha],'RREO Anexo 6'!A67,tblBalDesp[Reduzir?],0)-SUMIFS(tblBalDesp[RPP Pago],tblBalDesp[Marcador da linha],'RREO Anexo 6'!A67,tblBalDesp[Reduzir?],1)</f>
        <v>0</v>
      </c>
      <c r="I67" s="14">
        <f>SUMIFS(tblBalDesp[RPNP Liquidado],tblBalDesp[Marcador da linha],'RREO Anexo 6'!A67,tblBalDesp[Reduzir?],0)-SUMIFS(tblBalDesp[RPNP Liquidado],tblBalDesp[Marcador da linha],'RREO Anexo 6'!A67,tblBalDesp[Reduzir?],1)</f>
        <v>0</v>
      </c>
      <c r="J67" s="14">
        <f>SUMIFS(tblBalDesp[RPNP Pago],tblBalDesp[Marcador da linha],'RREO Anexo 6'!A67,tblBalDesp[Reduzir?],0)-SUMIFS(tblBalDesp[RPNP Pago],tblBalDesp[Marcador da linha],'RREO Anexo 6'!A67,tblBalDesp[Reduzir?],1)</f>
        <v>0</v>
      </c>
    </row>
    <row r="68" spans="1:10" x14ac:dyDescent="0.3">
      <c r="C68" s="17" t="s">
        <v>74</v>
      </c>
      <c r="D68" s="14">
        <f>D64-SUM(D65:D67)</f>
        <v>0</v>
      </c>
      <c r="E68" s="14">
        <f t="shared" ref="E68:J68" si="15">E64-SUM(E65:E67)</f>
        <v>0</v>
      </c>
      <c r="F68" s="14">
        <f t="shared" si="15"/>
        <v>0</v>
      </c>
      <c r="G68" s="14">
        <f t="shared" si="15"/>
        <v>0</v>
      </c>
      <c r="H68" s="14">
        <f t="shared" si="15"/>
        <v>0</v>
      </c>
      <c r="I68" s="14">
        <f t="shared" si="15"/>
        <v>0</v>
      </c>
      <c r="J68" s="14">
        <f t="shared" si="15"/>
        <v>0</v>
      </c>
    </row>
    <row r="69" spans="1:10" x14ac:dyDescent="0.3">
      <c r="A69" s="5" t="s">
        <v>205</v>
      </c>
      <c r="C69" s="16" t="s">
        <v>75</v>
      </c>
      <c r="D69" s="14">
        <f>SUMIFS(tblBalDesp[Dotação Atualizada],tblBalDesp[Marcador da linha],'RREO Anexo 6'!A69,tblBalDesp[Reduzir?],0)-SUMIFS(tblBalDesp[Dotação Atualizada],tblBalDesp[Marcador da linha],'RREO Anexo 6'!A69,tblBalDesp[Reduzir?],1)</f>
        <v>0</v>
      </c>
      <c r="E69" s="14">
        <f>SUMIFS(tblBalDesp[Empenhado],tblBalDesp[Marcador da linha],'RREO Anexo 6'!A69,tblBalDesp[Reduzir?],0)-SUMIFS(tblBalDesp[Empenhado],tblBalDesp[Marcador da linha],'RREO Anexo 6'!A69,tblBalDesp[Reduzir?],1)</f>
        <v>0</v>
      </c>
      <c r="F69" s="14">
        <f>SUMIFS(tblBalDesp[Liquidado],tblBalDesp[Marcador da linha],'RREO Anexo 6'!A69,tblBalDesp[Reduzir?],0)-SUMIFS(tblBalDesp[Liquidado],tblBalDesp[Marcador da linha],'RREO Anexo 6'!A69,tblBalDesp[Reduzir?],1)</f>
        <v>0</v>
      </c>
      <c r="G69" s="14">
        <f>SUMIFS(tblBalDesp[Pago],tblBalDesp[Marcador da linha],'RREO Anexo 6'!A69,tblBalDesp[Reduzir?],0)-SUMIFS(tblBalDesp[Pago],tblBalDesp[Marcador da linha],'RREO Anexo 6'!A69,tblBalDesp[Reduzir?],1)</f>
        <v>0</v>
      </c>
      <c r="H69" s="14">
        <f>SUMIFS(tblBalDesp[RPP Pago],tblBalDesp[Marcador da linha],'RREO Anexo 6'!A69,tblBalDesp[Reduzir?],0)-SUMIFS(tblBalDesp[RPP Pago],tblBalDesp[Marcador da linha],'RREO Anexo 6'!A69,tblBalDesp[Reduzir?],1)</f>
        <v>0</v>
      </c>
      <c r="I69" s="14">
        <f>SUMIFS(tblBalDesp[RPNP Liquidado],tblBalDesp[Marcador da linha],'RREO Anexo 6'!A69,tblBalDesp[Reduzir?],0)-SUMIFS(tblBalDesp[RPNP Liquidado],tblBalDesp[Marcador da linha],'RREO Anexo 6'!A69,tblBalDesp[Reduzir?],1)</f>
        <v>0</v>
      </c>
      <c r="J69" s="14">
        <f>SUMIFS(tblBalDesp[RPNP Pago],tblBalDesp[Marcador da linha],'RREO Anexo 6'!A69,tblBalDesp[Reduzir?],0)-SUMIFS(tblBalDesp[RPNP Pago],tblBalDesp[Marcador da linha],'RREO Anexo 6'!A69,tblBalDesp[Reduzir?],1)</f>
        <v>0</v>
      </c>
    </row>
    <row r="70" spans="1:10" x14ac:dyDescent="0.3">
      <c r="C70" s="13" t="s">
        <v>76</v>
      </c>
      <c r="D70" s="14">
        <f>D63-D65-D66-D67-D69</f>
        <v>5889596.9699999997</v>
      </c>
      <c r="E70" s="14">
        <f t="shared" ref="E70:J70" si="16">E63-E65-E66-E67-E69</f>
        <v>4279769.0199999996</v>
      </c>
      <c r="F70" s="14">
        <f t="shared" si="16"/>
        <v>1389246.81</v>
      </c>
      <c r="G70" s="14">
        <f t="shared" si="16"/>
        <v>1199346.81</v>
      </c>
      <c r="H70" s="14">
        <f t="shared" si="16"/>
        <v>0</v>
      </c>
      <c r="I70" s="14">
        <f t="shared" si="16"/>
        <v>347402.02</v>
      </c>
      <c r="J70" s="14">
        <f t="shared" si="16"/>
        <v>347402.02</v>
      </c>
    </row>
    <row r="71" spans="1:10" x14ac:dyDescent="0.3">
      <c r="A71" s="5" t="s">
        <v>206</v>
      </c>
      <c r="C71" s="13" t="s">
        <v>78</v>
      </c>
      <c r="D71" s="14">
        <f>SUMIFS(tblBalDesp[Dotação Atualizada],tblBalDesp[Marcador da linha],'RREO Anexo 6'!A71,tblBalDesp[Reduzir?],0)-SUMIFS(tblBalDesp[Dotação Atualizada],tblBalDesp[Marcador da linha],'RREO Anexo 6'!A71,tblBalDesp[Reduzir?],1)</f>
        <v>1596867</v>
      </c>
      <c r="E71" s="26"/>
      <c r="F71" s="26"/>
      <c r="G71" s="26"/>
      <c r="H71" s="26"/>
      <c r="I71" s="26"/>
      <c r="J71" s="26"/>
    </row>
    <row r="72" spans="1:10" x14ac:dyDescent="0.3">
      <c r="C72" s="18" t="s">
        <v>77</v>
      </c>
      <c r="D72" s="19">
        <f>D61+D70+D71</f>
        <v>43927001.159999996</v>
      </c>
      <c r="E72" s="19">
        <f t="shared" ref="E72:J72" si="17">E61+E70+E71</f>
        <v>29913723.09</v>
      </c>
      <c r="F72" s="19">
        <f t="shared" si="17"/>
        <v>22924703.569999997</v>
      </c>
      <c r="G72" s="19">
        <f t="shared" si="17"/>
        <v>22571457.389999997</v>
      </c>
      <c r="H72" s="19">
        <f t="shared" si="17"/>
        <v>60921.15</v>
      </c>
      <c r="I72" s="19">
        <f t="shared" si="17"/>
        <v>1077800.81</v>
      </c>
      <c r="J72" s="19">
        <f t="shared" si="17"/>
        <v>1077800.81</v>
      </c>
    </row>
    <row r="73" spans="1:10" x14ac:dyDescent="0.3">
      <c r="C73" s="27"/>
      <c r="D73" s="28"/>
      <c r="E73" s="28"/>
      <c r="F73" s="28"/>
      <c r="G73" s="28"/>
      <c r="H73" s="28"/>
      <c r="I73" s="28"/>
      <c r="J73" s="29"/>
    </row>
    <row r="74" spans="1:10" ht="37.5" x14ac:dyDescent="0.3">
      <c r="C74" s="47" t="s">
        <v>79</v>
      </c>
      <c r="D74" s="31">
        <f>E50-(G72+H72+J72)</f>
        <v>1902729.7200000025</v>
      </c>
      <c r="E74" s="31"/>
      <c r="F74" s="31"/>
      <c r="G74" s="31"/>
      <c r="H74" s="31"/>
      <c r="I74" s="31"/>
      <c r="J74" s="31"/>
    </row>
    <row r="76" spans="1:10" x14ac:dyDescent="0.3">
      <c r="C76" s="32" t="s">
        <v>80</v>
      </c>
      <c r="D76" s="11" t="s">
        <v>81</v>
      </c>
      <c r="E76" s="11"/>
      <c r="F76" s="11"/>
      <c r="G76" s="11"/>
      <c r="H76" s="11"/>
      <c r="I76" s="11"/>
      <c r="J76" s="11"/>
    </row>
    <row r="77" spans="1:10" ht="37.5" x14ac:dyDescent="0.3">
      <c r="C77" s="51" t="s">
        <v>82</v>
      </c>
      <c r="D77" s="34">
        <f>paramMetaResPrimario</f>
        <v>1880388.01</v>
      </c>
      <c r="E77" s="34"/>
      <c r="F77" s="34"/>
      <c r="G77" s="34"/>
      <c r="H77" s="34"/>
      <c r="I77" s="34"/>
      <c r="J77" s="34"/>
    </row>
    <row r="78" spans="1:10" x14ac:dyDescent="0.3">
      <c r="C78" s="27"/>
      <c r="D78" s="28"/>
      <c r="E78" s="28"/>
      <c r="F78" s="28"/>
      <c r="G78" s="28"/>
      <c r="H78" s="28"/>
      <c r="I78" s="28"/>
      <c r="J78" s="29"/>
    </row>
    <row r="79" spans="1:10" x14ac:dyDescent="0.3">
      <c r="C79" s="10" t="s">
        <v>241</v>
      </c>
      <c r="D79" s="35" t="str">
        <f>_xlfn.CONCAT("Até o Bimestre / ",YEAR(paramDataBase))</f>
        <v>Até o Bimestre / 2022</v>
      </c>
      <c r="E79" s="35"/>
      <c r="F79" s="35"/>
      <c r="G79" s="35"/>
      <c r="H79" s="35"/>
      <c r="I79" s="35"/>
      <c r="J79" s="35"/>
    </row>
    <row r="80" spans="1:10" x14ac:dyDescent="0.3">
      <c r="C80" s="10"/>
      <c r="D80" s="35" t="s">
        <v>242</v>
      </c>
      <c r="E80" s="35"/>
      <c r="F80" s="35"/>
      <c r="G80" s="35"/>
      <c r="H80" s="35"/>
      <c r="I80" s="35"/>
      <c r="J80" s="35"/>
    </row>
    <row r="81" spans="1:10" x14ac:dyDescent="0.3">
      <c r="A81" s="5" t="s">
        <v>251</v>
      </c>
      <c r="C81" s="36" t="s">
        <v>243</v>
      </c>
      <c r="D81" s="37">
        <f>SUMIFS(tblBalVer[Saldo 1º semestre],tblBalVer[Marcador da linha],A81,tblBalVer[Reduzir?],0)-SUMIFS(tblBalVer[Saldo 1º semestre],tblBalVer[Marcador da linha],A81,tblBalVer[Reduzir?],1)</f>
        <v>665304.38</v>
      </c>
      <c r="E81" s="37"/>
      <c r="F81" s="37"/>
      <c r="G81" s="37"/>
      <c r="H81" s="37"/>
      <c r="I81" s="37"/>
      <c r="J81" s="37"/>
    </row>
    <row r="82" spans="1:10" x14ac:dyDescent="0.3">
      <c r="A82" s="5" t="s">
        <v>252</v>
      </c>
      <c r="C82" s="38" t="s">
        <v>244</v>
      </c>
      <c r="D82" s="39">
        <f>SUMIFS(tblBalVer[Saldo 1º semestre],tblBalVer[Marcador da linha],A82,tblBalVer[Reduzir?],0)-SUMIFS(tblBalVer[Saldo 1º semestre],tblBalVer[Marcador da linha],A82,tblBalVer[Reduzir?],1)</f>
        <v>238215.56999999998</v>
      </c>
      <c r="E82" s="39"/>
      <c r="F82" s="39"/>
      <c r="G82" s="39"/>
      <c r="H82" s="39"/>
      <c r="I82" s="39"/>
      <c r="J82" s="39"/>
    </row>
    <row r="83" spans="1:10" x14ac:dyDescent="0.3">
      <c r="C83" s="27"/>
      <c r="D83" s="28"/>
      <c r="E83" s="28"/>
      <c r="F83" s="28"/>
      <c r="G83" s="28"/>
      <c r="H83" s="28"/>
      <c r="I83" s="28"/>
      <c r="J83" s="29"/>
    </row>
    <row r="84" spans="1:10" x14ac:dyDescent="0.3">
      <c r="C84" s="30" t="s">
        <v>245</v>
      </c>
      <c r="D84" s="31">
        <f>D74+(D81-D82)</f>
        <v>2329818.5300000026</v>
      </c>
      <c r="E84" s="31"/>
      <c r="F84" s="31"/>
      <c r="G84" s="31"/>
      <c r="H84" s="31"/>
      <c r="I84" s="31"/>
      <c r="J84" s="31"/>
    </row>
    <row r="85" spans="1:10" x14ac:dyDescent="0.3">
      <c r="C85" s="27"/>
      <c r="D85" s="28"/>
      <c r="E85" s="28"/>
      <c r="F85" s="28"/>
      <c r="G85" s="28"/>
      <c r="H85" s="28"/>
      <c r="I85" s="28"/>
      <c r="J85" s="29"/>
    </row>
    <row r="86" spans="1:10" x14ac:dyDescent="0.3">
      <c r="C86" s="32" t="s">
        <v>246</v>
      </c>
      <c r="D86" s="11" t="s">
        <v>81</v>
      </c>
      <c r="E86" s="11"/>
      <c r="F86" s="11"/>
      <c r="G86" s="11"/>
      <c r="H86" s="11"/>
      <c r="I86" s="11"/>
      <c r="J86" s="11"/>
    </row>
    <row r="87" spans="1:10" ht="37.5" x14ac:dyDescent="0.3">
      <c r="C87" s="51" t="s">
        <v>82</v>
      </c>
      <c r="D87" s="34">
        <f>paramMetaResNominal</f>
        <v>-3123079.09</v>
      </c>
      <c r="E87" s="34"/>
      <c r="F87" s="34"/>
      <c r="G87" s="34"/>
      <c r="H87" s="34"/>
      <c r="I87" s="34"/>
      <c r="J87" s="34"/>
    </row>
    <row r="88" spans="1:10" x14ac:dyDescent="0.3">
      <c r="C88" s="54"/>
      <c r="D88" s="55"/>
      <c r="E88" s="55"/>
      <c r="F88" s="55"/>
      <c r="G88" s="55"/>
      <c r="H88" s="55"/>
      <c r="I88" s="55"/>
      <c r="J88" s="55" t="s">
        <v>823</v>
      </c>
    </row>
    <row r="89" spans="1:10" x14ac:dyDescent="0.3">
      <c r="I89" s="9"/>
      <c r="J89" s="9" t="s">
        <v>822</v>
      </c>
    </row>
    <row r="90" spans="1:10" x14ac:dyDescent="0.3">
      <c r="C90" s="40" t="s">
        <v>353</v>
      </c>
      <c r="D90" s="40"/>
      <c r="E90" s="40"/>
      <c r="F90" s="40"/>
      <c r="G90" s="40"/>
      <c r="H90" s="40"/>
      <c r="I90" s="40"/>
      <c r="J90" s="40"/>
    </row>
    <row r="91" spans="1:10" x14ac:dyDescent="0.3">
      <c r="C91" s="10" t="s">
        <v>354</v>
      </c>
      <c r="D91" s="35" t="s">
        <v>355</v>
      </c>
      <c r="E91" s="35"/>
      <c r="F91" s="35"/>
      <c r="G91" s="35"/>
      <c r="H91" s="35"/>
      <c r="I91" s="35"/>
      <c r="J91" s="35"/>
    </row>
    <row r="92" spans="1:10" x14ac:dyDescent="0.3">
      <c r="C92" s="10"/>
      <c r="D92" s="41" t="str">
        <f>_xlfn.CONCAT("Em 31/Dez/",YEAR(paramDataBase)-1)</f>
        <v>Em 31/Dez/2021</v>
      </c>
      <c r="E92" s="41"/>
      <c r="F92" s="41"/>
      <c r="G92" s="41"/>
      <c r="H92" s="41" t="str">
        <f>_xlfn.CONCAT("Até o ",MONTH(paramDataBase)/2,"º Bimestre de ",YEAR(paramDataBase))</f>
        <v>Até o 3º Bimestre de 2022</v>
      </c>
      <c r="I92" s="41"/>
      <c r="J92" s="41"/>
    </row>
    <row r="93" spans="1:10" x14ac:dyDescent="0.3">
      <c r="C93" s="10"/>
      <c r="D93" s="42" t="s">
        <v>356</v>
      </c>
      <c r="E93" s="42"/>
      <c r="F93" s="42"/>
      <c r="G93" s="42"/>
      <c r="H93" s="42" t="s">
        <v>357</v>
      </c>
      <c r="I93" s="42"/>
      <c r="J93" s="42"/>
    </row>
    <row r="94" spans="1:10" x14ac:dyDescent="0.3">
      <c r="C94" s="36" t="s">
        <v>358</v>
      </c>
      <c r="D94" s="43">
        <f>'RGF Anexo 2 Semestral'!D11</f>
        <v>1822914.66</v>
      </c>
      <c r="E94" s="43"/>
      <c r="F94" s="43"/>
      <c r="G94" s="43"/>
      <c r="H94" s="43">
        <f>IF(MONTH(paramDataBase)/6&lt;=1,'RGF Anexo 2 Semestral'!E11,'RGF Anexo 2 Semestral'!F11)</f>
        <v>2039650.72</v>
      </c>
      <c r="I94" s="43"/>
      <c r="J94" s="43"/>
    </row>
    <row r="95" spans="1:10" x14ac:dyDescent="0.3">
      <c r="C95" s="13" t="s">
        <v>359</v>
      </c>
      <c r="D95" s="44">
        <f>D96+D100</f>
        <v>7237979.8699999992</v>
      </c>
      <c r="E95" s="44"/>
      <c r="F95" s="44"/>
      <c r="G95" s="44"/>
      <c r="H95" s="44">
        <f>H96+H100</f>
        <v>10044978.82</v>
      </c>
      <c r="I95" s="44"/>
      <c r="J95" s="44"/>
    </row>
    <row r="96" spans="1:10" x14ac:dyDescent="0.3">
      <c r="C96" s="16" t="s">
        <v>360</v>
      </c>
      <c r="D96" s="44">
        <f>D97-D98-D99</f>
        <v>7237979.8699999992</v>
      </c>
      <c r="E96" s="44"/>
      <c r="F96" s="44"/>
      <c r="G96" s="44"/>
      <c r="H96" s="44">
        <f>H97-H98-H99</f>
        <v>10044978.82</v>
      </c>
      <c r="I96" s="44"/>
      <c r="J96" s="44"/>
    </row>
    <row r="97" spans="1:10" x14ac:dyDescent="0.3">
      <c r="C97" s="17" t="s">
        <v>361</v>
      </c>
      <c r="D97" s="44">
        <f>'RGF Anexo 2 Semestral'!D32</f>
        <v>7238339.8699999992</v>
      </c>
      <c r="E97" s="44"/>
      <c r="F97" s="44"/>
      <c r="G97" s="44"/>
      <c r="H97" s="44">
        <f>IF(MONTH(paramDataBase)/6&lt;=1,'RGF Anexo 2 Semestral'!E32,'RGF Anexo 2 Semestral'!F32)</f>
        <v>10146190.35</v>
      </c>
      <c r="I97" s="44"/>
      <c r="J97" s="44"/>
    </row>
    <row r="98" spans="1:10" x14ac:dyDescent="0.3">
      <c r="C98" s="17" t="s">
        <v>362</v>
      </c>
      <c r="D98" s="44">
        <f>'RGF Anexo 2 Semestral'!D33</f>
        <v>360</v>
      </c>
      <c r="E98" s="44"/>
      <c r="F98" s="44"/>
      <c r="G98" s="44"/>
      <c r="H98" s="44">
        <f>IF(MONTH(paramDataBase)/6&lt;=1,'RGF Anexo 2 Semestral'!E33,'RGF Anexo 2 Semestral'!F33)</f>
        <v>360</v>
      </c>
      <c r="I98" s="44"/>
      <c r="J98" s="44"/>
    </row>
    <row r="99" spans="1:10" x14ac:dyDescent="0.3">
      <c r="C99" s="17" t="s">
        <v>363</v>
      </c>
      <c r="D99" s="44">
        <f>'RGF Anexo 2 Semestral'!D34</f>
        <v>0</v>
      </c>
      <c r="E99" s="44"/>
      <c r="F99" s="44"/>
      <c r="G99" s="44"/>
      <c r="H99" s="44">
        <f>IF(MONTH(paramDataBase)/6&lt;=1,'RGF Anexo 2 Semestral'!E34,'RGF Anexo 2 Semestral'!F34)</f>
        <v>100851.53</v>
      </c>
      <c r="I99" s="44"/>
      <c r="J99" s="44"/>
    </row>
    <row r="100" spans="1:10" x14ac:dyDescent="0.3">
      <c r="C100" s="16" t="s">
        <v>364</v>
      </c>
      <c r="D100" s="44">
        <f>'RGF Anexo 2 Semestral'!D35</f>
        <v>0</v>
      </c>
      <c r="E100" s="44"/>
      <c r="F100" s="44"/>
      <c r="G100" s="44"/>
      <c r="H100" s="44">
        <f>IF(MONTH(paramDataBase)/6&lt;=1,'RGF Anexo 2 Semestral'!E35,'RGF Anexo 2 Semestral'!F35)</f>
        <v>0</v>
      </c>
      <c r="I100" s="44"/>
      <c r="J100" s="44"/>
    </row>
    <row r="101" spans="1:10" x14ac:dyDescent="0.3">
      <c r="C101" s="38" t="s">
        <v>365</v>
      </c>
      <c r="D101" s="45">
        <f>D94-D95</f>
        <v>-5415065.209999999</v>
      </c>
      <c r="E101" s="45"/>
      <c r="F101" s="45"/>
      <c r="G101" s="45"/>
      <c r="H101" s="45">
        <f>H94-H95</f>
        <v>-8005328.1000000006</v>
      </c>
      <c r="I101" s="45"/>
      <c r="J101" s="45"/>
    </row>
    <row r="102" spans="1:10" x14ac:dyDescent="0.3">
      <c r="C102" s="30" t="s">
        <v>366</v>
      </c>
      <c r="D102" s="46"/>
      <c r="E102" s="46"/>
      <c r="F102" s="46"/>
      <c r="G102" s="46"/>
      <c r="H102" s="46">
        <f>D101-H101</f>
        <v>2590262.8900000015</v>
      </c>
      <c r="I102" s="46"/>
      <c r="J102" s="46"/>
    </row>
    <row r="103" spans="1:10" x14ac:dyDescent="0.3">
      <c r="C103" s="27"/>
      <c r="D103" s="28"/>
      <c r="E103" s="28"/>
      <c r="F103" s="28"/>
      <c r="G103" s="28"/>
      <c r="H103" s="28"/>
      <c r="I103" s="28"/>
      <c r="J103" s="29"/>
    </row>
    <row r="104" spans="1:10" x14ac:dyDescent="0.3">
      <c r="C104" s="32" t="s">
        <v>367</v>
      </c>
      <c r="D104" s="35" t="str">
        <f>_xlfn.CONCAT("Até o Bimestre / ",YEAR(paramDataBase))</f>
        <v>Até o Bimestre / 2022</v>
      </c>
      <c r="E104" s="35"/>
      <c r="F104" s="35"/>
      <c r="G104" s="35"/>
      <c r="H104" s="35"/>
      <c r="I104" s="35"/>
      <c r="J104" s="35"/>
    </row>
    <row r="105" spans="1:10" x14ac:dyDescent="0.3">
      <c r="C105" s="36" t="s">
        <v>368</v>
      </c>
      <c r="D105" s="43">
        <f>D98-H98</f>
        <v>0</v>
      </c>
      <c r="E105" s="43"/>
      <c r="F105" s="43"/>
      <c r="G105" s="43"/>
      <c r="H105" s="43"/>
      <c r="I105" s="43"/>
      <c r="J105" s="43"/>
    </row>
    <row r="106" spans="1:10" x14ac:dyDescent="0.3">
      <c r="C106" s="13" t="s">
        <v>369</v>
      </c>
      <c r="D106" s="44">
        <f>E41</f>
        <v>0</v>
      </c>
      <c r="E106" s="44"/>
      <c r="F106" s="44"/>
      <c r="G106" s="44"/>
      <c r="H106" s="44"/>
      <c r="I106" s="44"/>
      <c r="J106" s="44"/>
    </row>
    <row r="107" spans="1:10" x14ac:dyDescent="0.3">
      <c r="A107" s="5" t="s">
        <v>447</v>
      </c>
      <c r="C107" s="13" t="s">
        <v>370</v>
      </c>
      <c r="D107" s="44">
        <f>IF(MONTH(paramDataBase)/6&lt;=1,SUMIFS(tblBalVer[Saldo 1º semestre],tblBalVer[Marcador da linha],A107,tblBalVer[Reduzir?],0)-SUMIFS(tblBalVer[Saldo 1º semestre],tblBalVer[Marcador da linha],A107,tblBalVer[Reduzir?],1),SUMIFS(tblBalVer[Saldo 2º Semestre],tblBalVer[Marcador da linha],A107,tblBalVer[Reduzir?],0)-SUMIFS(tblBalVer[Saldo 2º Semestre],tblBalVer[Marcador da linha],A107,tblBalVer[Reduzir?],1))</f>
        <v>0</v>
      </c>
      <c r="E107" s="44"/>
      <c r="F107" s="44"/>
      <c r="G107" s="44"/>
      <c r="H107" s="44"/>
      <c r="I107" s="44"/>
      <c r="J107" s="44"/>
    </row>
    <row r="108" spans="1:10" x14ac:dyDescent="0.3">
      <c r="A108" s="5" t="s">
        <v>801</v>
      </c>
      <c r="C108" s="13" t="s">
        <v>371</v>
      </c>
      <c r="D108" s="44">
        <f>IF(MONTH(paramDataBase)/6&lt;=1,SUMIFS(tblBalVer[Saldo 1º semestre],tblBalVer[Marcador da linha],A108,tblBalVer[Reduzir?],0)-SUMIFS(tblBalVer[Saldo 1º semestre],tblBalVer[Marcador da linha],A108,tblBalVer[Reduzir?],1),SUMIFS(tblBalVer[Saldo 2º Semestre],tblBalVer[Marcador da linha],A108,tblBalVer[Reduzir?],0)-SUMIFS(tblBalVer[Saldo 2º Semestre],tblBalVer[Marcador da linha],A108,tblBalVer[Reduzir?],1))</f>
        <v>0</v>
      </c>
      <c r="E108" s="44"/>
      <c r="F108" s="44"/>
      <c r="G108" s="44"/>
      <c r="H108" s="44"/>
      <c r="I108" s="44"/>
      <c r="J108" s="44"/>
    </row>
    <row r="109" spans="1:10" x14ac:dyDescent="0.3">
      <c r="A109" s="5" t="s">
        <v>802</v>
      </c>
      <c r="C109" s="13" t="s">
        <v>372</v>
      </c>
      <c r="D109" s="44">
        <f>IF(MONTH(paramDataBase)/6&lt;=1,SUMIFS(tblBalVer[Saldo 1º semestre],tblBalVer[Marcador da linha],A109,tblBalVer[Reduzir?],0)-SUMIFS(tblBalVer[Saldo 1º semestre],tblBalVer[Marcador da linha],A109,tblBalVer[Reduzir?],1),SUMIFS(tblBalVer[Saldo 2º Semestre],tblBalVer[Marcador da linha],A109,tblBalVer[Reduzir?],0)-SUMIFS(tblBalVer[Saldo 2º Semestre],tblBalVer[Marcador da linha],A109,tblBalVer[Reduzir?],1))</f>
        <v>0</v>
      </c>
      <c r="E109" s="44"/>
      <c r="F109" s="44"/>
      <c r="G109" s="44"/>
      <c r="H109" s="44"/>
      <c r="I109" s="44"/>
      <c r="J109" s="44"/>
    </row>
    <row r="110" spans="1:10" x14ac:dyDescent="0.3">
      <c r="C110" s="13" t="s">
        <v>373</v>
      </c>
      <c r="D110" s="44">
        <f>SUM('Ajustes RPPS'!B2:B16)</f>
        <v>0</v>
      </c>
      <c r="E110" s="44"/>
      <c r="F110" s="44"/>
      <c r="G110" s="44"/>
      <c r="H110" s="44"/>
      <c r="I110" s="44"/>
      <c r="J110" s="44"/>
    </row>
    <row r="111" spans="1:10" x14ac:dyDescent="0.3">
      <c r="C111" s="38" t="s">
        <v>374</v>
      </c>
      <c r="D111" s="45">
        <f>SUM('Outros Ajustes'!B2:B16)</f>
        <v>0</v>
      </c>
      <c r="E111" s="45"/>
      <c r="F111" s="45"/>
      <c r="G111" s="45"/>
      <c r="H111" s="45"/>
      <c r="I111" s="45"/>
      <c r="J111" s="45"/>
    </row>
    <row r="112" spans="1:10" ht="46.5" customHeight="1" x14ac:dyDescent="0.3">
      <c r="C112" s="52" t="s">
        <v>375</v>
      </c>
      <c r="D112" s="53">
        <f>D102-D105-D106+D107+D108-D109+D110+D111</f>
        <v>0</v>
      </c>
      <c r="E112" s="53"/>
      <c r="F112" s="53"/>
      <c r="G112" s="53"/>
      <c r="H112" s="53"/>
      <c r="I112" s="53"/>
      <c r="J112" s="53"/>
    </row>
    <row r="113" spans="1:10" x14ac:dyDescent="0.3">
      <c r="C113" s="27"/>
      <c r="D113" s="28"/>
      <c r="E113" s="28"/>
      <c r="F113" s="28"/>
      <c r="G113" s="28"/>
      <c r="H113" s="28"/>
      <c r="I113" s="28"/>
      <c r="J113" s="29"/>
    </row>
    <row r="114" spans="1:10" x14ac:dyDescent="0.3">
      <c r="C114" s="30" t="s">
        <v>382</v>
      </c>
      <c r="D114" s="48">
        <f>D112-(D81-D82)</f>
        <v>-427088.81000000006</v>
      </c>
      <c r="E114" s="48"/>
      <c r="F114" s="48"/>
      <c r="G114" s="48"/>
      <c r="H114" s="48"/>
      <c r="I114" s="48"/>
      <c r="J114" s="48"/>
    </row>
    <row r="115" spans="1:10" x14ac:dyDescent="0.3">
      <c r="C115" s="27"/>
      <c r="D115" s="28"/>
      <c r="E115" s="28"/>
      <c r="F115" s="28"/>
      <c r="G115" s="28"/>
      <c r="H115" s="28"/>
      <c r="I115" s="28"/>
      <c r="J115" s="29"/>
    </row>
    <row r="116" spans="1:10" x14ac:dyDescent="0.3">
      <c r="C116" s="32" t="s">
        <v>376</v>
      </c>
      <c r="D116" s="35" t="s">
        <v>377</v>
      </c>
      <c r="E116" s="35"/>
      <c r="F116" s="35"/>
      <c r="G116" s="35"/>
      <c r="H116" s="35"/>
      <c r="I116" s="35"/>
      <c r="J116" s="35"/>
    </row>
    <row r="117" spans="1:10" x14ac:dyDescent="0.3">
      <c r="C117" s="33" t="s">
        <v>378</v>
      </c>
      <c r="D117" s="49"/>
      <c r="E117" s="49"/>
      <c r="F117" s="49"/>
      <c r="G117" s="49"/>
      <c r="H117" s="49"/>
      <c r="I117" s="49"/>
      <c r="J117" s="49"/>
    </row>
    <row r="118" spans="1:10" x14ac:dyDescent="0.3">
      <c r="A118" s="5" t="s">
        <v>818</v>
      </c>
      <c r="C118" s="50" t="s">
        <v>379</v>
      </c>
      <c r="D118" s="49">
        <f>SUMIFS(tblBalRec[Receita Arrecadada],tblBalRec[Marcador de linha],A118,tblBalRec[Reduzir?],0)-SUMIFS(tblBalRec[Receita Arrecadada],tblBalRec[Marcador de linha],A118,tblBalRec[Reduzir?],1)</f>
        <v>0</v>
      </c>
      <c r="E118" s="49"/>
      <c r="F118" s="49"/>
      <c r="G118" s="49"/>
      <c r="H118" s="49"/>
      <c r="I118" s="49"/>
      <c r="J118" s="49"/>
    </row>
    <row r="119" spans="1:10" x14ac:dyDescent="0.3">
      <c r="A119" s="5" t="s">
        <v>821</v>
      </c>
      <c r="C119" s="50" t="s">
        <v>380</v>
      </c>
      <c r="D119" s="49">
        <f>IF(MONTH(paramDataBase)/6&lt;=1,SUMIFS(tblBalVer[Saldo 1º semestre],tblBalVer[Marcador da linha],A119,tblBalVer[Reduzir?],0)-SUMIFS(tblBalVer[Saldo 1º semestre],tblBalVer[Marcador da linha],A119,tblBalVer[Reduzir?],1),SUMIFS(tblBalVer[Saldo 2º Semestre],tblBalVer[Marcador da linha],A119,tblBalVer[Reduzir?],0)-SUMIFS(tblBalVer[Saldo 2º Semestre],tblBalVer[Marcador da linha],A119,tblBalVer[Reduzir?],1))</f>
        <v>312785</v>
      </c>
      <c r="E119" s="49"/>
      <c r="F119" s="49"/>
      <c r="G119" s="49"/>
      <c r="H119" s="49"/>
      <c r="I119" s="49"/>
      <c r="J119" s="49"/>
    </row>
    <row r="120" spans="1:10" x14ac:dyDescent="0.3">
      <c r="A120" s="5" t="s">
        <v>206</v>
      </c>
      <c r="C120" s="33" t="s">
        <v>381</v>
      </c>
      <c r="D120" s="49">
        <f>SUMIF(tblBalDesp[Marcador da linha],A120,tblBalDesp[Dotação Atualizada])</f>
        <v>1596867</v>
      </c>
      <c r="E120" s="49"/>
      <c r="F120" s="49"/>
      <c r="G120" s="49"/>
      <c r="H120" s="49"/>
      <c r="I120" s="49"/>
      <c r="J120" s="49"/>
    </row>
    <row r="122" spans="1:10" x14ac:dyDescent="0.3">
      <c r="C122" s="8" t="str">
        <f ca="1">_xlfn.CONCAT("FONTE: Sistema: ",paramSistema,", Unidade Responsável: ",paramUnidResponsavel,". Emissão em: ",TEXT(NOW(),"dd/mm/aaaa"),", às ",TEXT(NOW(),"hh:mm:ss"))</f>
        <v>FONTE: Sistema: MS Excel 2019, Unidade Responsável: Serviço de Contabilidade. Emissão em: 27/10/2022, às 09:00:37</v>
      </c>
      <c r="D122" s="8"/>
      <c r="E122" s="8"/>
      <c r="F122" s="8"/>
      <c r="G122" s="8"/>
      <c r="H122" s="8"/>
      <c r="I122" s="8"/>
      <c r="J122" s="8"/>
    </row>
    <row r="124" spans="1:10" x14ac:dyDescent="0.3">
      <c r="C124" s="5" t="s">
        <v>389</v>
      </c>
    </row>
    <row r="125" spans="1:10" x14ac:dyDescent="0.3">
      <c r="C125" s="67"/>
      <c r="D125" s="67"/>
      <c r="E125" s="67"/>
      <c r="F125" s="67"/>
      <c r="G125" s="67"/>
      <c r="H125" s="67"/>
      <c r="I125" s="67"/>
      <c r="J125" s="67"/>
    </row>
  </sheetData>
  <sheetProtection sheet="1" formatCells="0" formatColumns="0" formatRows="0" insertColumns="0" insertRows="0" insertHyperlinks="0" deleteColumns="0" deleteRows="0" sort="0" autoFilter="0" pivotTables="0"/>
  <mergeCells count="111">
    <mergeCell ref="C2:J2"/>
    <mergeCell ref="C3:J3"/>
    <mergeCell ref="C4:J4"/>
    <mergeCell ref="C5:J5"/>
    <mergeCell ref="C6:J6"/>
    <mergeCell ref="C8:I8"/>
    <mergeCell ref="E13:J13"/>
    <mergeCell ref="E14:J14"/>
    <mergeCell ref="E15:J15"/>
    <mergeCell ref="E16:J16"/>
    <mergeCell ref="E17:J17"/>
    <mergeCell ref="E18:J18"/>
    <mergeCell ref="C9:J9"/>
    <mergeCell ref="C10:C11"/>
    <mergeCell ref="D10:D11"/>
    <mergeCell ref="E10:J10"/>
    <mergeCell ref="E11:J11"/>
    <mergeCell ref="E12:J12"/>
    <mergeCell ref="E25:J25"/>
    <mergeCell ref="E26:J26"/>
    <mergeCell ref="E27:J27"/>
    <mergeCell ref="E28:J28"/>
    <mergeCell ref="E29:J29"/>
    <mergeCell ref="E30:J30"/>
    <mergeCell ref="E19:J19"/>
    <mergeCell ref="E20:J20"/>
    <mergeCell ref="E21:J21"/>
    <mergeCell ref="E22:J22"/>
    <mergeCell ref="E23:J23"/>
    <mergeCell ref="E24:J24"/>
    <mergeCell ref="E37:J37"/>
    <mergeCell ref="E38:J38"/>
    <mergeCell ref="E39:J39"/>
    <mergeCell ref="E40:J40"/>
    <mergeCell ref="E41:J41"/>
    <mergeCell ref="E43:J43"/>
    <mergeCell ref="E31:J31"/>
    <mergeCell ref="E32:J32"/>
    <mergeCell ref="E33:J33"/>
    <mergeCell ref="E34:J34"/>
    <mergeCell ref="E35:J35"/>
    <mergeCell ref="E36:J36"/>
    <mergeCell ref="C52:C54"/>
    <mergeCell ref="D74:J74"/>
    <mergeCell ref="D76:J76"/>
    <mergeCell ref="D77:J77"/>
    <mergeCell ref="E42:J42"/>
    <mergeCell ref="D79:J79"/>
    <mergeCell ref="E50:J50"/>
    <mergeCell ref="E52:J52"/>
    <mergeCell ref="I53:J53"/>
    <mergeCell ref="H53:H54"/>
    <mergeCell ref="G53:G54"/>
    <mergeCell ref="F53:F54"/>
    <mergeCell ref="E53:E54"/>
    <mergeCell ref="D52:D54"/>
    <mergeCell ref="E44:J44"/>
    <mergeCell ref="E45:J45"/>
    <mergeCell ref="E46:J46"/>
    <mergeCell ref="E47:J47"/>
    <mergeCell ref="E48:J48"/>
    <mergeCell ref="E49:J49"/>
    <mergeCell ref="C91:C93"/>
    <mergeCell ref="D92:G92"/>
    <mergeCell ref="D93:G93"/>
    <mergeCell ref="D80:J80"/>
    <mergeCell ref="C79:C80"/>
    <mergeCell ref="D86:J86"/>
    <mergeCell ref="D87:J87"/>
    <mergeCell ref="D81:J81"/>
    <mergeCell ref="D82:J82"/>
    <mergeCell ref="D84:J84"/>
    <mergeCell ref="C90:J90"/>
    <mergeCell ref="D91:J91"/>
    <mergeCell ref="H92:J92"/>
    <mergeCell ref="H93:J93"/>
    <mergeCell ref="D110:J110"/>
    <mergeCell ref="D111:J111"/>
    <mergeCell ref="D112:J112"/>
    <mergeCell ref="D114:J114"/>
    <mergeCell ref="D116:J116"/>
    <mergeCell ref="D117:J117"/>
    <mergeCell ref="D118:J118"/>
    <mergeCell ref="D94:G94"/>
    <mergeCell ref="D95:G95"/>
    <mergeCell ref="D96:G96"/>
    <mergeCell ref="D97:G97"/>
    <mergeCell ref="D119:J119"/>
    <mergeCell ref="D120:J120"/>
    <mergeCell ref="C122:J122"/>
    <mergeCell ref="C125:J125"/>
    <mergeCell ref="H94:J94"/>
    <mergeCell ref="H95:J95"/>
    <mergeCell ref="H96:J96"/>
    <mergeCell ref="H97:J97"/>
    <mergeCell ref="H98:J98"/>
    <mergeCell ref="H99:J99"/>
    <mergeCell ref="H100:J100"/>
    <mergeCell ref="H101:J101"/>
    <mergeCell ref="H102:J102"/>
    <mergeCell ref="D98:G98"/>
    <mergeCell ref="D99:G99"/>
    <mergeCell ref="D100:G100"/>
    <mergeCell ref="D101:G101"/>
    <mergeCell ref="D102:G102"/>
    <mergeCell ref="D104:J104"/>
    <mergeCell ref="D105:J105"/>
    <mergeCell ref="D106:J106"/>
    <mergeCell ref="D107:J107"/>
    <mergeCell ref="D108:J108"/>
    <mergeCell ref="D109:J109"/>
  </mergeCells>
  <pageMargins left="0.7" right="0.7" top="0.75" bottom="0.75" header="0.3" footer="0.3"/>
  <pageSetup paperSize="9" scale="36" fitToHeight="0" orientation="portrait" r:id="rId1"/>
  <rowBreaks count="1" manualBreakCount="1">
    <brk id="88" min="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62C2-9FCB-41F9-A0AC-350F65830522}">
  <sheetPr>
    <tabColor theme="8" tint="-0.499984740745262"/>
  </sheetPr>
  <dimension ref="B2:D10"/>
  <sheetViews>
    <sheetView workbookViewId="0">
      <selection activeCell="C8" sqref="C8"/>
    </sheetView>
  </sheetViews>
  <sheetFormatPr defaultRowHeight="15" x14ac:dyDescent="0.25"/>
  <cols>
    <col min="2" max="2" width="26.140625" bestFit="1" customWidth="1"/>
    <col min="3" max="3" width="30.5703125" bestFit="1" customWidth="1"/>
    <col min="4" max="4" width="95.5703125" bestFit="1" customWidth="1"/>
  </cols>
  <sheetData>
    <row r="2" spans="2:4" x14ac:dyDescent="0.25">
      <c r="B2" s="4" t="s">
        <v>0</v>
      </c>
      <c r="C2" s="4"/>
      <c r="D2" s="4"/>
    </row>
    <row r="3" spans="2:4" x14ac:dyDescent="0.25">
      <c r="B3" s="70" t="s">
        <v>1</v>
      </c>
      <c r="C3" s="70" t="s">
        <v>2</v>
      </c>
      <c r="D3" s="70" t="s">
        <v>4</v>
      </c>
    </row>
    <row r="4" spans="2:4" x14ac:dyDescent="0.25">
      <c r="B4" s="1" t="s">
        <v>3</v>
      </c>
      <c r="C4" s="71" t="s">
        <v>6</v>
      </c>
      <c r="D4" s="1" t="s">
        <v>5</v>
      </c>
    </row>
    <row r="5" spans="2:4" x14ac:dyDescent="0.25">
      <c r="B5" s="1" t="s">
        <v>7</v>
      </c>
      <c r="C5" s="72">
        <v>44742</v>
      </c>
      <c r="D5" s="1" t="s">
        <v>11</v>
      </c>
    </row>
    <row r="6" spans="2:4" x14ac:dyDescent="0.25">
      <c r="B6" s="1" t="s">
        <v>247</v>
      </c>
      <c r="C6" s="73">
        <v>1880388.01</v>
      </c>
      <c r="D6" s="1" t="s">
        <v>249</v>
      </c>
    </row>
    <row r="7" spans="2:4" x14ac:dyDescent="0.25">
      <c r="B7" s="1" t="s">
        <v>248</v>
      </c>
      <c r="C7" s="73">
        <v>-3123079.09</v>
      </c>
      <c r="D7" s="1" t="s">
        <v>250</v>
      </c>
    </row>
    <row r="8" spans="2:4" x14ac:dyDescent="0.25">
      <c r="B8" s="1" t="s">
        <v>383</v>
      </c>
      <c r="C8" s="71" t="s">
        <v>385</v>
      </c>
      <c r="D8" s="1" t="s">
        <v>387</v>
      </c>
    </row>
    <row r="9" spans="2:4" x14ac:dyDescent="0.25">
      <c r="B9" s="1" t="s">
        <v>384</v>
      </c>
      <c r="C9" s="71" t="s">
        <v>386</v>
      </c>
      <c r="D9" s="1" t="s">
        <v>388</v>
      </c>
    </row>
    <row r="10" spans="2:4" x14ac:dyDescent="0.25">
      <c r="B10" s="1" t="s">
        <v>432</v>
      </c>
      <c r="C10" s="74">
        <v>1.2</v>
      </c>
      <c r="D10" s="1" t="s">
        <v>433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B2:D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6DF4-C77E-4A16-94D1-98512BE6C563}">
  <dimension ref="B2:G31"/>
  <sheetViews>
    <sheetView workbookViewId="0">
      <selection activeCell="G25" sqref="G25"/>
    </sheetView>
  </sheetViews>
  <sheetFormatPr defaultRowHeight="15" x14ac:dyDescent="0.25"/>
  <sheetData>
    <row r="2" spans="2:7" x14ac:dyDescent="0.25">
      <c r="B2" t="s">
        <v>102</v>
      </c>
      <c r="D2" t="s">
        <v>197</v>
      </c>
      <c r="G2" t="s">
        <v>251</v>
      </c>
    </row>
    <row r="3" spans="2:7" x14ac:dyDescent="0.25">
      <c r="B3" t="s">
        <v>100</v>
      </c>
      <c r="D3" t="s">
        <v>198</v>
      </c>
      <c r="G3" t="s">
        <v>252</v>
      </c>
    </row>
    <row r="4" spans="2:7" x14ac:dyDescent="0.25">
      <c r="B4" t="s">
        <v>87</v>
      </c>
      <c r="D4" t="s">
        <v>199</v>
      </c>
      <c r="G4" t="s">
        <v>434</v>
      </c>
    </row>
    <row r="5" spans="2:7" x14ac:dyDescent="0.25">
      <c r="B5" t="s">
        <v>88</v>
      </c>
      <c r="D5" t="s">
        <v>148</v>
      </c>
      <c r="G5" t="s">
        <v>436</v>
      </c>
    </row>
    <row r="6" spans="2:7" x14ac:dyDescent="0.25">
      <c r="B6" t="s">
        <v>89</v>
      </c>
      <c r="D6" t="s">
        <v>200</v>
      </c>
      <c r="G6" t="s">
        <v>437</v>
      </c>
    </row>
    <row r="7" spans="2:7" x14ac:dyDescent="0.25">
      <c r="B7" t="s">
        <v>90</v>
      </c>
      <c r="D7" t="s">
        <v>204</v>
      </c>
      <c r="G7" t="s">
        <v>435</v>
      </c>
    </row>
    <row r="8" spans="2:7" x14ac:dyDescent="0.25">
      <c r="B8" t="s">
        <v>91</v>
      </c>
      <c r="D8" t="s">
        <v>201</v>
      </c>
      <c r="G8" t="s">
        <v>438</v>
      </c>
    </row>
    <row r="9" spans="2:7" x14ac:dyDescent="0.25">
      <c r="B9" t="s">
        <v>92</v>
      </c>
      <c r="D9" t="s">
        <v>202</v>
      </c>
      <c r="G9" t="s">
        <v>439</v>
      </c>
    </row>
    <row r="10" spans="2:7" x14ac:dyDescent="0.25">
      <c r="B10" t="s">
        <v>127</v>
      </c>
      <c r="D10" t="s">
        <v>203</v>
      </c>
      <c r="G10" t="s">
        <v>440</v>
      </c>
    </row>
    <row r="11" spans="2:7" x14ac:dyDescent="0.25">
      <c r="B11" t="s">
        <v>101</v>
      </c>
      <c r="D11" t="s">
        <v>205</v>
      </c>
      <c r="G11" t="s">
        <v>441</v>
      </c>
    </row>
    <row r="12" spans="2:7" x14ac:dyDescent="0.25">
      <c r="B12" t="s">
        <v>93</v>
      </c>
      <c r="D12" t="s">
        <v>206</v>
      </c>
      <c r="G12" t="s">
        <v>442</v>
      </c>
    </row>
    <row r="13" spans="2:7" x14ac:dyDescent="0.25">
      <c r="B13" t="s">
        <v>94</v>
      </c>
      <c r="G13" t="s">
        <v>443</v>
      </c>
    </row>
    <row r="14" spans="2:7" x14ac:dyDescent="0.25">
      <c r="B14" t="s">
        <v>95</v>
      </c>
      <c r="G14" t="s">
        <v>444</v>
      </c>
    </row>
    <row r="15" spans="2:7" x14ac:dyDescent="0.25">
      <c r="B15" t="s">
        <v>96</v>
      </c>
      <c r="G15" t="s">
        <v>445</v>
      </c>
    </row>
    <row r="16" spans="2:7" x14ac:dyDescent="0.25">
      <c r="B16" t="s">
        <v>97</v>
      </c>
      <c r="G16" t="s">
        <v>446</v>
      </c>
    </row>
    <row r="17" spans="2:7" x14ac:dyDescent="0.25">
      <c r="B17" t="s">
        <v>98</v>
      </c>
      <c r="G17" t="s">
        <v>447</v>
      </c>
    </row>
    <row r="18" spans="2:7" x14ac:dyDescent="0.25">
      <c r="B18" t="s">
        <v>99</v>
      </c>
      <c r="G18" t="s">
        <v>448</v>
      </c>
    </row>
    <row r="19" spans="2:7" x14ac:dyDescent="0.25">
      <c r="B19" t="s">
        <v>103</v>
      </c>
      <c r="G19" t="s">
        <v>449</v>
      </c>
    </row>
    <row r="20" spans="2:7" x14ac:dyDescent="0.25">
      <c r="B20" t="s">
        <v>104</v>
      </c>
      <c r="G20" t="s">
        <v>450</v>
      </c>
    </row>
    <row r="21" spans="2:7" x14ac:dyDescent="0.25">
      <c r="B21" t="s">
        <v>105</v>
      </c>
      <c r="G21" t="s">
        <v>451</v>
      </c>
    </row>
    <row r="22" spans="2:7" x14ac:dyDescent="0.25">
      <c r="B22" t="s">
        <v>106</v>
      </c>
      <c r="G22" t="s">
        <v>801</v>
      </c>
    </row>
    <row r="23" spans="2:7" x14ac:dyDescent="0.25">
      <c r="B23" t="s">
        <v>107</v>
      </c>
      <c r="G23" t="s">
        <v>802</v>
      </c>
    </row>
    <row r="24" spans="2:7" x14ac:dyDescent="0.25">
      <c r="B24" t="s">
        <v>108</v>
      </c>
      <c r="G24" t="s">
        <v>821</v>
      </c>
    </row>
    <row r="25" spans="2:7" x14ac:dyDescent="0.25">
      <c r="B25" t="s">
        <v>109</v>
      </c>
      <c r="G25" t="s">
        <v>452</v>
      </c>
    </row>
    <row r="26" spans="2:7" x14ac:dyDescent="0.25">
      <c r="B26" t="s">
        <v>110</v>
      </c>
      <c r="G26" t="s">
        <v>453</v>
      </c>
    </row>
    <row r="27" spans="2:7" x14ac:dyDescent="0.25">
      <c r="B27" t="s">
        <v>111</v>
      </c>
      <c r="G27" t="s">
        <v>454</v>
      </c>
    </row>
    <row r="28" spans="2:7" x14ac:dyDescent="0.25">
      <c r="B28" t="s">
        <v>148</v>
      </c>
      <c r="G28" t="s">
        <v>455</v>
      </c>
    </row>
    <row r="29" spans="2:7" x14ac:dyDescent="0.25">
      <c r="B29" t="s">
        <v>156</v>
      </c>
      <c r="G29" t="s">
        <v>456</v>
      </c>
    </row>
    <row r="30" spans="2:7" x14ac:dyDescent="0.25">
      <c r="B30" t="s">
        <v>818</v>
      </c>
      <c r="G30" t="s">
        <v>457</v>
      </c>
    </row>
    <row r="31" spans="2:7" x14ac:dyDescent="0.25">
      <c r="G31" t="s">
        <v>458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9543A-1823-4205-8551-5A5162924890}">
  <sheetPr>
    <tabColor theme="8" tint="-0.499984740745262"/>
  </sheetPr>
  <dimension ref="A1:I64"/>
  <sheetViews>
    <sheetView topLeftCell="A27" workbookViewId="0">
      <selection activeCell="A54" sqref="A54"/>
    </sheetView>
  </sheetViews>
  <sheetFormatPr defaultRowHeight="15" x14ac:dyDescent="0.25"/>
  <cols>
    <col min="1" max="1" width="28.42578125" bestFit="1" customWidth="1"/>
    <col min="2" max="2" width="11" bestFit="1" customWidth="1"/>
    <col min="3" max="3" width="49.7109375" bestFit="1" customWidth="1"/>
    <col min="4" max="4" width="14.140625" bestFit="1" customWidth="1"/>
    <col min="5" max="5" width="20.42578125" customWidth="1"/>
    <col min="6" max="6" width="20.140625" customWidth="1"/>
    <col min="8" max="8" width="12.42578125" bestFit="1" customWidth="1"/>
  </cols>
  <sheetData>
    <row r="1" spans="1:6" x14ac:dyDescent="0.25">
      <c r="A1" t="s">
        <v>86</v>
      </c>
      <c r="B1" t="s">
        <v>222</v>
      </c>
      <c r="C1" t="s">
        <v>112</v>
      </c>
      <c r="D1" t="s">
        <v>113</v>
      </c>
      <c r="E1" t="s">
        <v>114</v>
      </c>
      <c r="F1" t="s">
        <v>115</v>
      </c>
    </row>
    <row r="2" spans="1:6" x14ac:dyDescent="0.25">
      <c r="A2" t="s">
        <v>102</v>
      </c>
      <c r="B2">
        <v>0</v>
      </c>
      <c r="C2" t="s">
        <v>116</v>
      </c>
      <c r="D2" t="s">
        <v>117</v>
      </c>
      <c r="E2" s="2">
        <v>42617160.219999999</v>
      </c>
      <c r="F2" s="2">
        <v>30705927.899999999</v>
      </c>
    </row>
    <row r="3" spans="1:6" x14ac:dyDescent="0.25">
      <c r="A3" t="s">
        <v>100</v>
      </c>
      <c r="B3">
        <v>0</v>
      </c>
      <c r="C3" t="s">
        <v>18</v>
      </c>
      <c r="D3" t="s">
        <v>118</v>
      </c>
      <c r="E3" s="2">
        <v>3583043</v>
      </c>
      <c r="F3" s="2">
        <v>2657799.9700000002</v>
      </c>
    </row>
    <row r="4" spans="1:6" x14ac:dyDescent="0.25">
      <c r="A4" t="s">
        <v>90</v>
      </c>
      <c r="B4">
        <v>0</v>
      </c>
      <c r="C4" t="s">
        <v>22</v>
      </c>
      <c r="D4" t="s">
        <v>122</v>
      </c>
      <c r="E4" s="2">
        <v>765567</v>
      </c>
      <c r="F4" s="2">
        <v>699733.58</v>
      </c>
    </row>
    <row r="5" spans="1:6" x14ac:dyDescent="0.25">
      <c r="A5" t="s">
        <v>87</v>
      </c>
      <c r="B5">
        <v>0</v>
      </c>
      <c r="C5" t="s">
        <v>19</v>
      </c>
      <c r="D5" t="s">
        <v>123</v>
      </c>
      <c r="E5" s="2">
        <v>690020</v>
      </c>
      <c r="F5" s="2">
        <v>653446.69999999995</v>
      </c>
    </row>
    <row r="6" spans="1:6" x14ac:dyDescent="0.25">
      <c r="A6" t="s">
        <v>89</v>
      </c>
      <c r="B6">
        <v>0</v>
      </c>
      <c r="C6" t="s">
        <v>21</v>
      </c>
      <c r="D6" t="s">
        <v>124</v>
      </c>
      <c r="E6" s="2">
        <v>1500000</v>
      </c>
      <c r="F6" s="2">
        <v>630670</v>
      </c>
    </row>
    <row r="7" spans="1:6" x14ac:dyDescent="0.25">
      <c r="A7" t="s">
        <v>88</v>
      </c>
      <c r="B7">
        <v>0</v>
      </c>
      <c r="C7" t="s">
        <v>20</v>
      </c>
      <c r="D7" t="s">
        <v>125</v>
      </c>
      <c r="E7" s="2">
        <v>569099</v>
      </c>
      <c r="F7" s="2">
        <v>411214.18</v>
      </c>
    </row>
    <row r="8" spans="1:6" x14ac:dyDescent="0.25">
      <c r="A8" t="s">
        <v>91</v>
      </c>
      <c r="B8">
        <v>0</v>
      </c>
      <c r="C8" t="s">
        <v>24</v>
      </c>
      <c r="D8" t="s">
        <v>126</v>
      </c>
      <c r="E8" s="2">
        <v>1311678</v>
      </c>
      <c r="F8" s="2">
        <v>805887.32</v>
      </c>
    </row>
    <row r="9" spans="1:6" x14ac:dyDescent="0.25">
      <c r="A9" t="s">
        <v>127</v>
      </c>
      <c r="B9">
        <v>0</v>
      </c>
      <c r="C9" t="s">
        <v>25</v>
      </c>
      <c r="D9" t="s">
        <v>129</v>
      </c>
      <c r="E9" s="2">
        <v>1916747.27</v>
      </c>
      <c r="F9" s="2">
        <v>2674070.33</v>
      </c>
    </row>
    <row r="10" spans="1:6" x14ac:dyDescent="0.25">
      <c r="A10" t="s">
        <v>92</v>
      </c>
      <c r="B10">
        <v>0</v>
      </c>
      <c r="C10" t="s">
        <v>128</v>
      </c>
      <c r="D10" t="s">
        <v>130</v>
      </c>
      <c r="E10" s="2">
        <v>1681862.27</v>
      </c>
      <c r="F10" s="2">
        <v>2528479.33</v>
      </c>
    </row>
    <row r="11" spans="1:6" x14ac:dyDescent="0.25">
      <c r="A11" t="s">
        <v>101</v>
      </c>
      <c r="B11">
        <v>0</v>
      </c>
      <c r="C11" t="s">
        <v>28</v>
      </c>
      <c r="D11" t="s">
        <v>131</v>
      </c>
      <c r="E11" s="2">
        <v>35560603.950000003</v>
      </c>
      <c r="F11" s="2">
        <v>24339469.329999998</v>
      </c>
    </row>
    <row r="12" spans="1:6" x14ac:dyDescent="0.25">
      <c r="A12" t="s">
        <v>93</v>
      </c>
      <c r="B12">
        <v>0</v>
      </c>
      <c r="C12" t="s">
        <v>132</v>
      </c>
      <c r="D12" t="s">
        <v>135</v>
      </c>
      <c r="E12" s="2">
        <v>11532500</v>
      </c>
      <c r="F12" s="2">
        <v>8627861.3499999996</v>
      </c>
    </row>
    <row r="13" spans="1:6" x14ac:dyDescent="0.25">
      <c r="A13" t="s">
        <v>93</v>
      </c>
      <c r="B13">
        <v>0</v>
      </c>
      <c r="C13" t="s">
        <v>133</v>
      </c>
      <c r="D13" t="s">
        <v>136</v>
      </c>
      <c r="E13" s="2">
        <v>447266</v>
      </c>
      <c r="F13" s="2">
        <v>0</v>
      </c>
    </row>
    <row r="14" spans="1:6" x14ac:dyDescent="0.25">
      <c r="A14" t="s">
        <v>93</v>
      </c>
      <c r="B14">
        <v>0</v>
      </c>
      <c r="C14" t="s">
        <v>134</v>
      </c>
      <c r="D14" t="s">
        <v>137</v>
      </c>
      <c r="E14" s="2">
        <v>422747</v>
      </c>
      <c r="F14" s="2">
        <v>528601.02</v>
      </c>
    </row>
    <row r="15" spans="1:6" x14ac:dyDescent="0.25">
      <c r="A15" t="s">
        <v>96</v>
      </c>
      <c r="B15">
        <v>0</v>
      </c>
      <c r="C15" t="s">
        <v>121</v>
      </c>
      <c r="D15" t="s">
        <v>138</v>
      </c>
      <c r="E15" s="2">
        <v>400000</v>
      </c>
      <c r="F15" s="2">
        <v>33651.760000000002</v>
      </c>
    </row>
    <row r="16" spans="1:6" x14ac:dyDescent="0.25">
      <c r="A16" t="s">
        <v>97</v>
      </c>
      <c r="B16">
        <v>0</v>
      </c>
      <c r="C16" t="s">
        <v>141</v>
      </c>
      <c r="D16" t="s">
        <v>142</v>
      </c>
      <c r="E16" s="2">
        <v>0</v>
      </c>
      <c r="F16" s="2">
        <v>0</v>
      </c>
    </row>
    <row r="17" spans="1:6" x14ac:dyDescent="0.25">
      <c r="A17" t="s">
        <v>94</v>
      </c>
      <c r="B17">
        <v>0</v>
      </c>
      <c r="C17" t="s">
        <v>119</v>
      </c>
      <c r="D17" t="s">
        <v>139</v>
      </c>
      <c r="E17" s="2">
        <v>13500000</v>
      </c>
      <c r="F17" s="2">
        <v>7972640.7400000002</v>
      </c>
    </row>
    <row r="18" spans="1:6" x14ac:dyDescent="0.25">
      <c r="A18" t="s">
        <v>95</v>
      </c>
      <c r="B18">
        <v>0</v>
      </c>
      <c r="C18" t="s">
        <v>120</v>
      </c>
      <c r="D18" t="s">
        <v>140</v>
      </c>
      <c r="E18" s="2">
        <v>719962</v>
      </c>
      <c r="F18" s="2">
        <v>779840.82</v>
      </c>
    </row>
    <row r="19" spans="1:6" x14ac:dyDescent="0.25">
      <c r="A19" t="s">
        <v>98</v>
      </c>
      <c r="B19">
        <v>0</v>
      </c>
      <c r="C19" t="s">
        <v>143</v>
      </c>
      <c r="D19" t="s">
        <v>144</v>
      </c>
      <c r="E19" s="2">
        <v>148116</v>
      </c>
      <c r="F19" s="2">
        <v>78846.45</v>
      </c>
    </row>
    <row r="20" spans="1:6" x14ac:dyDescent="0.25">
      <c r="A20" t="s">
        <v>99</v>
      </c>
      <c r="B20">
        <v>0</v>
      </c>
      <c r="C20" t="s">
        <v>145</v>
      </c>
      <c r="D20" t="s">
        <v>146</v>
      </c>
      <c r="E20" s="2">
        <v>4696723.43</v>
      </c>
      <c r="F20" s="2">
        <v>3327078.3999999999</v>
      </c>
    </row>
    <row r="21" spans="1:6" x14ac:dyDescent="0.25">
      <c r="A21" t="s">
        <v>148</v>
      </c>
      <c r="B21">
        <v>0</v>
      </c>
      <c r="C21" t="s">
        <v>149</v>
      </c>
      <c r="D21" s="2" t="s">
        <v>150</v>
      </c>
      <c r="E21" s="2">
        <v>202342</v>
      </c>
      <c r="F21" s="2">
        <v>210016.45</v>
      </c>
    </row>
    <row r="22" spans="1:6" x14ac:dyDescent="0.25">
      <c r="A22" t="s">
        <v>103</v>
      </c>
      <c r="B22">
        <v>0</v>
      </c>
      <c r="C22" t="s">
        <v>147</v>
      </c>
      <c r="D22" t="s">
        <v>151</v>
      </c>
      <c r="E22" s="2">
        <v>56254</v>
      </c>
      <c r="F22" s="2">
        <v>92377.23</v>
      </c>
    </row>
    <row r="23" spans="1:6" x14ac:dyDescent="0.25">
      <c r="A23" t="s">
        <v>104</v>
      </c>
      <c r="B23">
        <v>0</v>
      </c>
      <c r="C23" t="s">
        <v>153</v>
      </c>
      <c r="D23" t="s">
        <v>152</v>
      </c>
      <c r="E23" s="2">
        <v>0</v>
      </c>
      <c r="F23" s="2">
        <v>0</v>
      </c>
    </row>
    <row r="24" spans="1:6" x14ac:dyDescent="0.25">
      <c r="A24" t="s">
        <v>156</v>
      </c>
      <c r="B24">
        <v>0</v>
      </c>
      <c r="C24" t="s">
        <v>44</v>
      </c>
      <c r="D24" t="s">
        <v>154</v>
      </c>
      <c r="E24" s="2">
        <v>0</v>
      </c>
      <c r="F24" s="2">
        <v>0</v>
      </c>
    </row>
    <row r="25" spans="1:6" x14ac:dyDescent="0.25">
      <c r="A25" t="s">
        <v>106</v>
      </c>
      <c r="B25">
        <v>0</v>
      </c>
      <c r="C25" t="s">
        <v>45</v>
      </c>
      <c r="D25" t="s">
        <v>158</v>
      </c>
      <c r="E25" s="2">
        <v>0</v>
      </c>
      <c r="F25" s="2">
        <v>0</v>
      </c>
    </row>
    <row r="26" spans="1:6" x14ac:dyDescent="0.25">
      <c r="A26" t="s">
        <v>107</v>
      </c>
      <c r="B26">
        <v>0</v>
      </c>
      <c r="C26" t="s">
        <v>46</v>
      </c>
      <c r="D26" t="s">
        <v>159</v>
      </c>
      <c r="E26" s="2">
        <v>0</v>
      </c>
      <c r="F26" s="2">
        <v>0</v>
      </c>
    </row>
    <row r="27" spans="1:6" x14ac:dyDescent="0.25">
      <c r="A27" t="s">
        <v>105</v>
      </c>
      <c r="B27">
        <v>0</v>
      </c>
      <c r="C27" t="s">
        <v>43</v>
      </c>
      <c r="D27" t="s">
        <v>155</v>
      </c>
      <c r="E27" s="2">
        <v>0</v>
      </c>
      <c r="F27" s="2">
        <v>0</v>
      </c>
    </row>
    <row r="28" spans="1:6" x14ac:dyDescent="0.25">
      <c r="A28" t="s">
        <v>108</v>
      </c>
      <c r="B28">
        <v>0</v>
      </c>
      <c r="C28" t="s">
        <v>47</v>
      </c>
      <c r="D28" t="s">
        <v>160</v>
      </c>
      <c r="E28" s="2">
        <v>1734823.16</v>
      </c>
      <c r="F28" s="2">
        <v>1171086.5</v>
      </c>
    </row>
    <row r="29" spans="1:6" x14ac:dyDescent="0.25">
      <c r="A29" t="s">
        <v>109</v>
      </c>
      <c r="B29">
        <v>0</v>
      </c>
      <c r="C29" t="s">
        <v>162</v>
      </c>
      <c r="D29" t="s">
        <v>161</v>
      </c>
      <c r="E29" s="2">
        <v>1064154.28</v>
      </c>
      <c r="F29" s="2">
        <v>581587.5</v>
      </c>
    </row>
    <row r="30" spans="1:6" x14ac:dyDescent="0.25">
      <c r="A30" t="s">
        <v>109</v>
      </c>
      <c r="B30">
        <v>0</v>
      </c>
      <c r="C30" t="s">
        <v>163</v>
      </c>
      <c r="D30" t="s">
        <v>164</v>
      </c>
      <c r="E30" s="2">
        <v>232202.88</v>
      </c>
      <c r="F30" s="2">
        <v>289655</v>
      </c>
    </row>
    <row r="31" spans="1:6" x14ac:dyDescent="0.25">
      <c r="A31" t="s">
        <v>110</v>
      </c>
      <c r="B31">
        <v>0</v>
      </c>
      <c r="C31" t="s">
        <v>50</v>
      </c>
      <c r="D31" t="s">
        <v>165</v>
      </c>
      <c r="E31" s="2">
        <v>0</v>
      </c>
      <c r="F31" s="2">
        <v>0</v>
      </c>
    </row>
    <row r="32" spans="1:6" x14ac:dyDescent="0.25">
      <c r="A32" t="s">
        <v>111</v>
      </c>
      <c r="B32">
        <v>0</v>
      </c>
      <c r="C32" t="s">
        <v>51</v>
      </c>
      <c r="E32" s="2">
        <v>0</v>
      </c>
      <c r="F32" s="2">
        <v>0</v>
      </c>
    </row>
    <row r="33" spans="1:9" x14ac:dyDescent="0.25">
      <c r="A33" t="s">
        <v>102</v>
      </c>
      <c r="B33">
        <v>1</v>
      </c>
      <c r="C33" t="s">
        <v>116</v>
      </c>
      <c r="D33" t="s">
        <v>166</v>
      </c>
      <c r="E33" s="2">
        <v>5343535.5999999996</v>
      </c>
      <c r="F33" s="2">
        <v>3713462.39</v>
      </c>
      <c r="H33" s="2"/>
      <c r="I33" s="2"/>
    </row>
    <row r="34" spans="1:9" x14ac:dyDescent="0.25">
      <c r="A34" t="s">
        <v>100</v>
      </c>
      <c r="B34">
        <v>1</v>
      </c>
      <c r="C34" t="s">
        <v>18</v>
      </c>
      <c r="D34" t="s">
        <v>167</v>
      </c>
      <c r="E34" s="2">
        <v>83420</v>
      </c>
      <c r="F34" s="2">
        <v>144680.57</v>
      </c>
      <c r="H34" s="2"/>
      <c r="I34" s="2"/>
    </row>
    <row r="35" spans="1:9" x14ac:dyDescent="0.25">
      <c r="A35" t="s">
        <v>90</v>
      </c>
      <c r="B35">
        <v>1</v>
      </c>
      <c r="C35" t="s">
        <v>22</v>
      </c>
      <c r="D35" t="s">
        <v>168</v>
      </c>
      <c r="E35" s="2">
        <v>0</v>
      </c>
      <c r="F35" s="2">
        <v>0</v>
      </c>
      <c r="H35" s="2"/>
      <c r="I35" s="2"/>
    </row>
    <row r="36" spans="1:9" x14ac:dyDescent="0.25">
      <c r="A36" t="s">
        <v>87</v>
      </c>
      <c r="B36">
        <v>1</v>
      </c>
      <c r="C36" t="s">
        <v>19</v>
      </c>
      <c r="D36" t="s">
        <v>169</v>
      </c>
      <c r="E36" s="2">
        <v>83420</v>
      </c>
      <c r="F36" s="2">
        <v>109596.99</v>
      </c>
      <c r="H36" s="2"/>
      <c r="I36" s="2"/>
    </row>
    <row r="37" spans="1:9" x14ac:dyDescent="0.25">
      <c r="A37" t="s">
        <v>89</v>
      </c>
      <c r="B37">
        <v>1</v>
      </c>
      <c r="C37" t="s">
        <v>21</v>
      </c>
      <c r="D37" t="s">
        <v>170</v>
      </c>
      <c r="E37" s="2">
        <v>0</v>
      </c>
      <c r="F37" s="2">
        <v>0</v>
      </c>
      <c r="H37" s="2"/>
      <c r="I37" s="2"/>
    </row>
    <row r="38" spans="1:9" x14ac:dyDescent="0.25">
      <c r="A38" t="s">
        <v>88</v>
      </c>
      <c r="B38">
        <v>1</v>
      </c>
      <c r="C38" t="s">
        <v>20</v>
      </c>
      <c r="D38" t="s">
        <v>171</v>
      </c>
      <c r="E38" s="2">
        <v>0</v>
      </c>
      <c r="F38" s="2">
        <v>0</v>
      </c>
      <c r="H38" s="2"/>
      <c r="I38" s="2"/>
    </row>
    <row r="39" spans="1:9" x14ac:dyDescent="0.25">
      <c r="A39" t="s">
        <v>91</v>
      </c>
      <c r="B39">
        <v>1</v>
      </c>
      <c r="C39" t="s">
        <v>24</v>
      </c>
      <c r="D39" t="s">
        <v>172</v>
      </c>
      <c r="E39" s="2">
        <v>0</v>
      </c>
      <c r="F39" s="2">
        <v>0</v>
      </c>
      <c r="H39" s="2"/>
      <c r="I39" s="2"/>
    </row>
    <row r="40" spans="1:9" x14ac:dyDescent="0.25">
      <c r="A40" t="s">
        <v>127</v>
      </c>
      <c r="B40">
        <v>1</v>
      </c>
      <c r="C40" t="s">
        <v>25</v>
      </c>
      <c r="D40" t="s">
        <v>173</v>
      </c>
      <c r="E40" s="2">
        <v>0</v>
      </c>
      <c r="F40" s="2">
        <v>70213.62</v>
      </c>
      <c r="H40" s="2"/>
      <c r="I40" s="2"/>
    </row>
    <row r="41" spans="1:9" x14ac:dyDescent="0.25">
      <c r="A41" t="s">
        <v>92</v>
      </c>
      <c r="B41">
        <v>1</v>
      </c>
      <c r="C41" t="s">
        <v>128</v>
      </c>
      <c r="D41" t="s">
        <v>174</v>
      </c>
      <c r="E41" s="2">
        <v>0</v>
      </c>
      <c r="F41" s="2">
        <v>70213.62</v>
      </c>
      <c r="H41" s="2"/>
      <c r="I41" s="2"/>
    </row>
    <row r="42" spans="1:9" x14ac:dyDescent="0.25">
      <c r="A42" t="s">
        <v>101</v>
      </c>
      <c r="B42">
        <v>1</v>
      </c>
      <c r="C42" t="s">
        <v>28</v>
      </c>
      <c r="D42" t="s">
        <v>175</v>
      </c>
      <c r="E42" s="2">
        <v>5260115.5999999996</v>
      </c>
      <c r="F42" s="2">
        <v>3498568.2</v>
      </c>
      <c r="H42" s="2"/>
      <c r="I42" s="2"/>
    </row>
    <row r="43" spans="1:9" x14ac:dyDescent="0.25">
      <c r="A43" t="s">
        <v>93</v>
      </c>
      <c r="B43">
        <v>1</v>
      </c>
      <c r="C43" t="s">
        <v>132</v>
      </c>
      <c r="D43" t="s">
        <v>176</v>
      </c>
      <c r="E43" s="2">
        <v>2306500</v>
      </c>
      <c r="F43" s="2">
        <v>1725572.09</v>
      </c>
      <c r="H43" s="2"/>
      <c r="I43" s="2"/>
    </row>
    <row r="44" spans="1:9" x14ac:dyDescent="0.25">
      <c r="A44" t="s">
        <v>93</v>
      </c>
      <c r="B44">
        <v>1</v>
      </c>
      <c r="C44" t="s">
        <v>133</v>
      </c>
      <c r="D44" t="s">
        <v>177</v>
      </c>
      <c r="E44" s="2">
        <v>0</v>
      </c>
      <c r="F44" s="2">
        <v>0</v>
      </c>
      <c r="H44" s="2"/>
      <c r="I44" s="2"/>
    </row>
    <row r="45" spans="1:9" x14ac:dyDescent="0.25">
      <c r="A45" t="s">
        <v>93</v>
      </c>
      <c r="B45">
        <v>1</v>
      </c>
      <c r="C45" t="s">
        <v>134</v>
      </c>
      <c r="D45" t="s">
        <v>178</v>
      </c>
      <c r="E45" s="2">
        <v>0</v>
      </c>
      <c r="F45" s="2">
        <v>0</v>
      </c>
      <c r="H45" s="2"/>
      <c r="I45" s="2"/>
    </row>
    <row r="46" spans="1:9" x14ac:dyDescent="0.25">
      <c r="A46" t="s">
        <v>96</v>
      </c>
      <c r="B46">
        <v>1</v>
      </c>
      <c r="C46" t="s">
        <v>121</v>
      </c>
      <c r="D46" t="s">
        <v>179</v>
      </c>
      <c r="E46" s="2">
        <v>80000</v>
      </c>
      <c r="F46" s="2">
        <v>6730.28</v>
      </c>
      <c r="H46" s="2"/>
      <c r="I46" s="2"/>
    </row>
    <row r="47" spans="1:9" x14ac:dyDescent="0.25">
      <c r="A47" t="s">
        <v>97</v>
      </c>
      <c r="B47">
        <v>1</v>
      </c>
      <c r="C47" t="s">
        <v>141</v>
      </c>
      <c r="D47" t="s">
        <v>180</v>
      </c>
      <c r="E47" s="2">
        <v>0</v>
      </c>
      <c r="F47" s="2">
        <v>0</v>
      </c>
      <c r="H47" s="2"/>
      <c r="I47" s="2"/>
    </row>
    <row r="48" spans="1:9" x14ac:dyDescent="0.25">
      <c r="A48" t="s">
        <v>94</v>
      </c>
      <c r="B48">
        <v>1</v>
      </c>
      <c r="C48" t="s">
        <v>119</v>
      </c>
      <c r="D48" t="s">
        <v>181</v>
      </c>
      <c r="E48" s="2">
        <v>2700000</v>
      </c>
      <c r="F48" s="2">
        <v>1594528.18</v>
      </c>
      <c r="H48" s="2"/>
      <c r="I48" s="2"/>
    </row>
    <row r="49" spans="1:9" x14ac:dyDescent="0.25">
      <c r="A49" t="s">
        <v>95</v>
      </c>
      <c r="B49">
        <v>1</v>
      </c>
      <c r="C49" t="s">
        <v>120</v>
      </c>
      <c r="D49" t="s">
        <v>182</v>
      </c>
      <c r="E49" s="2">
        <v>143992.4</v>
      </c>
      <c r="F49" s="2">
        <v>155968.34</v>
      </c>
      <c r="H49" s="2"/>
      <c r="I49" s="2"/>
    </row>
    <row r="50" spans="1:9" x14ac:dyDescent="0.25">
      <c r="A50" t="s">
        <v>98</v>
      </c>
      <c r="B50">
        <v>1</v>
      </c>
      <c r="C50" t="s">
        <v>143</v>
      </c>
      <c r="D50" t="s">
        <v>183</v>
      </c>
      <c r="E50" s="2">
        <v>29623.200000000001</v>
      </c>
      <c r="F50" s="2">
        <v>15769.31</v>
      </c>
      <c r="H50" s="2"/>
      <c r="I50" s="2"/>
    </row>
    <row r="51" spans="1:9" x14ac:dyDescent="0.25">
      <c r="A51" t="s">
        <v>99</v>
      </c>
      <c r="B51">
        <v>1</v>
      </c>
      <c r="C51" t="s">
        <v>145</v>
      </c>
      <c r="D51" t="s">
        <v>184</v>
      </c>
      <c r="E51" s="2">
        <v>0</v>
      </c>
      <c r="F51" s="2">
        <v>0</v>
      </c>
    </row>
    <row r="52" spans="1:9" x14ac:dyDescent="0.25">
      <c r="A52" t="s">
        <v>148</v>
      </c>
      <c r="B52">
        <v>1</v>
      </c>
      <c r="C52" t="s">
        <v>149</v>
      </c>
      <c r="D52" s="2" t="s">
        <v>185</v>
      </c>
      <c r="E52" s="2">
        <v>0</v>
      </c>
      <c r="F52" s="2">
        <v>0</v>
      </c>
    </row>
    <row r="53" spans="1:9" x14ac:dyDescent="0.25">
      <c r="A53" t="s">
        <v>103</v>
      </c>
      <c r="B53">
        <v>1</v>
      </c>
      <c r="C53" t="s">
        <v>147</v>
      </c>
      <c r="D53" t="s">
        <v>186</v>
      </c>
      <c r="E53" s="2">
        <v>0</v>
      </c>
      <c r="F53" s="2">
        <v>0</v>
      </c>
    </row>
    <row r="54" spans="1:9" x14ac:dyDescent="0.25">
      <c r="A54" t="s">
        <v>104</v>
      </c>
      <c r="B54">
        <v>1</v>
      </c>
      <c r="C54" t="s">
        <v>153</v>
      </c>
      <c r="D54" t="s">
        <v>187</v>
      </c>
      <c r="E54" s="2">
        <v>0</v>
      </c>
      <c r="F54" s="2">
        <v>0</v>
      </c>
    </row>
    <row r="55" spans="1:9" x14ac:dyDescent="0.25">
      <c r="A55" t="s">
        <v>156</v>
      </c>
      <c r="B55">
        <v>1</v>
      </c>
      <c r="C55" t="s">
        <v>44</v>
      </c>
      <c r="D55" t="s">
        <v>188</v>
      </c>
      <c r="E55" s="2">
        <v>0</v>
      </c>
      <c r="F55" s="2">
        <v>0</v>
      </c>
    </row>
    <row r="56" spans="1:9" x14ac:dyDescent="0.25">
      <c r="A56" t="s">
        <v>106</v>
      </c>
      <c r="B56">
        <v>1</v>
      </c>
      <c r="C56" t="s">
        <v>45</v>
      </c>
      <c r="D56" t="s">
        <v>189</v>
      </c>
      <c r="E56" s="2">
        <v>0</v>
      </c>
      <c r="F56" s="2">
        <v>0</v>
      </c>
    </row>
    <row r="57" spans="1:9" x14ac:dyDescent="0.25">
      <c r="A57" t="s">
        <v>107</v>
      </c>
      <c r="B57">
        <v>1</v>
      </c>
      <c r="C57" t="s">
        <v>46</v>
      </c>
      <c r="D57" t="s">
        <v>190</v>
      </c>
      <c r="E57" s="2">
        <v>0</v>
      </c>
      <c r="F57" s="2">
        <v>0</v>
      </c>
    </row>
    <row r="58" spans="1:9" x14ac:dyDescent="0.25">
      <c r="A58" t="s">
        <v>105</v>
      </c>
      <c r="B58">
        <v>1</v>
      </c>
      <c r="C58" t="s">
        <v>43</v>
      </c>
      <c r="D58" t="s">
        <v>191</v>
      </c>
      <c r="E58" s="2">
        <v>0</v>
      </c>
      <c r="F58" s="2">
        <v>0</v>
      </c>
    </row>
    <row r="59" spans="1:9" x14ac:dyDescent="0.25">
      <c r="A59" t="s">
        <v>108</v>
      </c>
      <c r="B59">
        <v>1</v>
      </c>
      <c r="C59" t="s">
        <v>47</v>
      </c>
      <c r="D59" t="s">
        <v>192</v>
      </c>
      <c r="E59" s="2">
        <v>0</v>
      </c>
      <c r="F59" s="2">
        <v>0</v>
      </c>
    </row>
    <row r="60" spans="1:9" x14ac:dyDescent="0.25">
      <c r="A60" t="s">
        <v>109</v>
      </c>
      <c r="B60">
        <v>1</v>
      </c>
      <c r="C60" t="s">
        <v>162</v>
      </c>
      <c r="D60" t="s">
        <v>193</v>
      </c>
      <c r="E60" s="2">
        <v>0</v>
      </c>
      <c r="F60" s="2">
        <v>0</v>
      </c>
    </row>
    <row r="61" spans="1:9" x14ac:dyDescent="0.25">
      <c r="A61" t="s">
        <v>109</v>
      </c>
      <c r="B61">
        <v>1</v>
      </c>
      <c r="C61" t="s">
        <v>163</v>
      </c>
      <c r="D61" t="s">
        <v>194</v>
      </c>
      <c r="E61" s="2">
        <v>0</v>
      </c>
      <c r="F61" s="2">
        <v>0</v>
      </c>
    </row>
    <row r="62" spans="1:9" x14ac:dyDescent="0.25">
      <c r="A62" t="s">
        <v>110</v>
      </c>
      <c r="B62">
        <v>1</v>
      </c>
      <c r="C62" t="s">
        <v>50</v>
      </c>
      <c r="D62" t="s">
        <v>195</v>
      </c>
      <c r="E62" s="2">
        <v>0</v>
      </c>
      <c r="F62" s="2">
        <v>0</v>
      </c>
    </row>
    <row r="63" spans="1:9" x14ac:dyDescent="0.25">
      <c r="A63" t="s">
        <v>111</v>
      </c>
      <c r="B63">
        <v>1</v>
      </c>
      <c r="C63" t="s">
        <v>51</v>
      </c>
      <c r="E63" s="2">
        <v>0</v>
      </c>
      <c r="F63" s="2">
        <v>0</v>
      </c>
    </row>
    <row r="64" spans="1:9" x14ac:dyDescent="0.25">
      <c r="A64" t="s">
        <v>818</v>
      </c>
      <c r="B64">
        <v>0</v>
      </c>
      <c r="C64" t="s">
        <v>379</v>
      </c>
      <c r="D64" t="s">
        <v>819</v>
      </c>
      <c r="E64" s="2">
        <v>0</v>
      </c>
      <c r="F64" s="2">
        <v>0</v>
      </c>
    </row>
  </sheetData>
  <dataValidations count="1">
    <dataValidation type="whole" allowBlank="1" showInputMessage="1" showErrorMessage="1" sqref="B2:B64" xr:uid="{FC46D8DE-83D2-46C9-A767-92BD6D6BAD49}">
      <formula1>0</formula1>
      <formula2>1</formula2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461300-66D5-43CF-A909-EF3D1CFF5592}">
          <x14:formula1>
            <xm:f>Auxiliar!$B$2:$B$30</xm:f>
          </x14:formula1>
          <xm:sqref>A2:A64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DD822-6801-4C8F-AFAD-71F62C30A025}">
  <sheetPr>
    <tabColor theme="8" tint="-0.499984740745262"/>
  </sheetPr>
  <dimension ref="A1:K22"/>
  <sheetViews>
    <sheetView workbookViewId="0">
      <selection activeCell="E1" sqref="E1:K1"/>
    </sheetView>
  </sheetViews>
  <sheetFormatPr defaultRowHeight="15" x14ac:dyDescent="0.25"/>
  <cols>
    <col min="1" max="1" width="23.140625" bestFit="1" customWidth="1"/>
    <col min="2" max="2" width="23.140625" customWidth="1"/>
    <col min="3" max="3" width="42.140625" bestFit="1" customWidth="1"/>
    <col min="4" max="4" width="27.140625" bestFit="1" customWidth="1"/>
    <col min="5" max="5" width="20.42578125" bestFit="1" customWidth="1"/>
    <col min="6" max="6" width="13.85546875" bestFit="1" customWidth="1"/>
    <col min="7" max="8" width="13.5703125" bestFit="1" customWidth="1"/>
    <col min="9" max="9" width="11.42578125" bestFit="1" customWidth="1"/>
    <col min="10" max="10" width="17.42578125" bestFit="1" customWidth="1"/>
    <col min="11" max="11" width="12.85546875" bestFit="1" customWidth="1"/>
  </cols>
  <sheetData>
    <row r="1" spans="1:11" x14ac:dyDescent="0.25">
      <c r="A1" t="s">
        <v>207</v>
      </c>
      <c r="B1" t="s">
        <v>222</v>
      </c>
      <c r="C1" t="s">
        <v>112</v>
      </c>
      <c r="D1" t="s">
        <v>113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</row>
    <row r="2" spans="1:11" x14ac:dyDescent="0.25">
      <c r="A2" t="s">
        <v>197</v>
      </c>
      <c r="B2">
        <v>0</v>
      </c>
      <c r="C2" t="s">
        <v>62</v>
      </c>
      <c r="D2" t="s">
        <v>223</v>
      </c>
      <c r="E2" s="2">
        <v>21134590.18</v>
      </c>
      <c r="F2" s="2">
        <v>13671855</v>
      </c>
      <c r="G2" s="2">
        <v>13659355</v>
      </c>
      <c r="H2" s="2">
        <v>13393682.83</v>
      </c>
      <c r="I2" s="2"/>
      <c r="J2" s="2"/>
      <c r="K2" s="2"/>
    </row>
    <row r="3" spans="1:11" x14ac:dyDescent="0.25">
      <c r="A3" t="s">
        <v>197</v>
      </c>
      <c r="B3">
        <v>1</v>
      </c>
      <c r="C3" t="s">
        <v>62</v>
      </c>
      <c r="D3" t="s">
        <v>232</v>
      </c>
      <c r="E3" s="2">
        <v>3451960</v>
      </c>
      <c r="F3" s="2">
        <v>2038458.66</v>
      </c>
      <c r="G3" s="2">
        <v>2038458.66</v>
      </c>
      <c r="H3" s="2">
        <v>1772786.49</v>
      </c>
      <c r="I3" s="2"/>
      <c r="J3" s="2"/>
      <c r="K3" s="2"/>
    </row>
    <row r="4" spans="1:11" x14ac:dyDescent="0.25">
      <c r="A4" t="s">
        <v>198</v>
      </c>
      <c r="B4">
        <v>0</v>
      </c>
      <c r="C4" t="s">
        <v>215</v>
      </c>
      <c r="D4" t="s">
        <v>224</v>
      </c>
      <c r="E4" s="2">
        <v>0</v>
      </c>
      <c r="F4" s="2">
        <v>0</v>
      </c>
      <c r="G4" s="2">
        <v>0</v>
      </c>
      <c r="H4" s="2">
        <v>0</v>
      </c>
      <c r="I4" s="2"/>
      <c r="J4" s="2"/>
      <c r="K4" s="2"/>
    </row>
    <row r="5" spans="1:11" x14ac:dyDescent="0.25">
      <c r="A5" t="s">
        <v>198</v>
      </c>
      <c r="B5">
        <v>1</v>
      </c>
      <c r="C5" t="s">
        <v>215</v>
      </c>
      <c r="D5" t="s">
        <v>233</v>
      </c>
      <c r="E5" s="2">
        <v>0</v>
      </c>
      <c r="F5" s="2">
        <v>0</v>
      </c>
      <c r="G5" s="2">
        <v>0</v>
      </c>
      <c r="H5" s="2">
        <v>0</v>
      </c>
      <c r="I5" s="2"/>
      <c r="J5" s="2"/>
      <c r="K5" s="2"/>
    </row>
    <row r="6" spans="1:11" x14ac:dyDescent="0.25">
      <c r="A6" t="s">
        <v>148</v>
      </c>
      <c r="B6">
        <v>0</v>
      </c>
      <c r="C6" t="s">
        <v>66</v>
      </c>
      <c r="D6" t="s">
        <v>225</v>
      </c>
      <c r="E6" s="2">
        <v>18757907.010000002</v>
      </c>
      <c r="F6" s="2">
        <v>14000557.73</v>
      </c>
      <c r="G6" s="2">
        <v>9914560.4199999999</v>
      </c>
      <c r="H6" s="2">
        <v>9751214.2400000002</v>
      </c>
      <c r="I6" s="2">
        <v>60921.15</v>
      </c>
      <c r="J6" s="2">
        <v>730398.79</v>
      </c>
      <c r="K6" s="2">
        <v>730398.79</v>
      </c>
    </row>
    <row r="7" spans="1:11" x14ac:dyDescent="0.25">
      <c r="A7" t="s">
        <v>148</v>
      </c>
      <c r="B7">
        <v>1</v>
      </c>
      <c r="C7" t="s">
        <v>66</v>
      </c>
      <c r="D7" t="s">
        <v>234</v>
      </c>
      <c r="E7" s="2">
        <v>0</v>
      </c>
      <c r="F7" s="2">
        <v>0</v>
      </c>
      <c r="G7" s="2">
        <v>0</v>
      </c>
      <c r="H7" s="2">
        <v>0</v>
      </c>
      <c r="I7" s="2"/>
      <c r="J7" s="2"/>
      <c r="K7" s="2"/>
    </row>
    <row r="8" spans="1:11" x14ac:dyDescent="0.25">
      <c r="A8" t="s">
        <v>200</v>
      </c>
      <c r="B8">
        <v>0</v>
      </c>
      <c r="C8" t="s">
        <v>69</v>
      </c>
      <c r="D8" t="s">
        <v>226</v>
      </c>
      <c r="E8" s="2">
        <v>5927346.9699999997</v>
      </c>
      <c r="F8" s="2">
        <v>4317519.0199999996</v>
      </c>
      <c r="G8" s="2">
        <v>1426996.81</v>
      </c>
      <c r="H8" s="2">
        <v>1237096.81</v>
      </c>
      <c r="I8" s="2"/>
      <c r="J8" s="2">
        <v>347402.02</v>
      </c>
      <c r="K8" s="2">
        <v>347402.02</v>
      </c>
    </row>
    <row r="9" spans="1:11" x14ac:dyDescent="0.25">
      <c r="A9" t="s">
        <v>200</v>
      </c>
      <c r="B9">
        <v>1</v>
      </c>
      <c r="C9" t="s">
        <v>69</v>
      </c>
      <c r="D9" t="s">
        <v>235</v>
      </c>
      <c r="E9" s="2">
        <v>37750</v>
      </c>
      <c r="F9" s="2">
        <v>37750</v>
      </c>
      <c r="G9" s="2">
        <v>37750</v>
      </c>
      <c r="H9" s="2">
        <v>37750</v>
      </c>
      <c r="I9" s="2"/>
      <c r="J9" s="2"/>
      <c r="K9" s="2"/>
    </row>
    <row r="10" spans="1:11" x14ac:dyDescent="0.25">
      <c r="A10" t="s">
        <v>204</v>
      </c>
      <c r="B10">
        <v>0</v>
      </c>
      <c r="C10" t="s">
        <v>70</v>
      </c>
      <c r="D10" t="s">
        <v>227</v>
      </c>
      <c r="E10" s="2">
        <v>0</v>
      </c>
      <c r="F10" s="2">
        <v>0</v>
      </c>
      <c r="G10" s="2">
        <v>0</v>
      </c>
      <c r="H10" s="2">
        <v>0</v>
      </c>
      <c r="I10" s="2"/>
      <c r="J10" s="2"/>
      <c r="K10" s="2"/>
    </row>
    <row r="11" spans="1:11" x14ac:dyDescent="0.25">
      <c r="A11" t="s">
        <v>202</v>
      </c>
      <c r="B11">
        <v>0</v>
      </c>
      <c r="C11" t="s">
        <v>217</v>
      </c>
      <c r="D11" t="s">
        <v>229</v>
      </c>
      <c r="E11" s="2">
        <v>0</v>
      </c>
      <c r="F11" s="2">
        <v>0</v>
      </c>
      <c r="G11" s="2">
        <v>0</v>
      </c>
      <c r="H11" s="2">
        <v>0</v>
      </c>
      <c r="I11" s="2"/>
      <c r="J11" s="2"/>
      <c r="K11" s="2"/>
    </row>
    <row r="12" spans="1:11" x14ac:dyDescent="0.25">
      <c r="A12" t="s">
        <v>203</v>
      </c>
      <c r="B12">
        <v>0</v>
      </c>
      <c r="C12" t="s">
        <v>218</v>
      </c>
      <c r="D12" t="s">
        <v>230</v>
      </c>
      <c r="E12" s="2">
        <v>0</v>
      </c>
      <c r="F12" s="2">
        <v>0</v>
      </c>
      <c r="G12" s="2">
        <v>0</v>
      </c>
      <c r="H12" s="2">
        <v>0</v>
      </c>
      <c r="I12" s="2"/>
      <c r="J12" s="2"/>
      <c r="K12" s="2"/>
    </row>
    <row r="13" spans="1:11" x14ac:dyDescent="0.25">
      <c r="A13" t="s">
        <v>201</v>
      </c>
      <c r="B13">
        <v>0</v>
      </c>
      <c r="C13" t="s">
        <v>216</v>
      </c>
      <c r="D13" t="s">
        <v>228</v>
      </c>
      <c r="E13" s="2">
        <v>0</v>
      </c>
      <c r="F13" s="2">
        <v>0</v>
      </c>
      <c r="G13" s="2">
        <v>0</v>
      </c>
      <c r="H13" s="2">
        <v>0</v>
      </c>
      <c r="I13" s="2"/>
      <c r="J13" s="2"/>
      <c r="K13" s="2"/>
    </row>
    <row r="14" spans="1:11" x14ac:dyDescent="0.25">
      <c r="A14" t="s">
        <v>204</v>
      </c>
      <c r="B14">
        <v>1</v>
      </c>
      <c r="C14" t="s">
        <v>70</v>
      </c>
      <c r="D14" t="s">
        <v>236</v>
      </c>
      <c r="E14" s="2">
        <v>0</v>
      </c>
      <c r="F14" s="2">
        <v>0</v>
      </c>
      <c r="G14" s="2">
        <v>0</v>
      </c>
      <c r="H14" s="2">
        <v>0</v>
      </c>
      <c r="I14" s="2"/>
      <c r="J14" s="2"/>
      <c r="K14" s="2"/>
    </row>
    <row r="15" spans="1:11" x14ac:dyDescent="0.25">
      <c r="A15" t="s">
        <v>202</v>
      </c>
      <c r="B15">
        <v>1</v>
      </c>
      <c r="C15" t="s">
        <v>217</v>
      </c>
      <c r="D15" t="s">
        <v>238</v>
      </c>
      <c r="E15" s="2">
        <v>0</v>
      </c>
      <c r="F15" s="2">
        <v>0</v>
      </c>
      <c r="G15" s="2">
        <v>0</v>
      </c>
      <c r="H15" s="2">
        <v>0</v>
      </c>
      <c r="I15" s="2"/>
      <c r="J15" s="2"/>
      <c r="K15" s="2"/>
    </row>
    <row r="16" spans="1:11" x14ac:dyDescent="0.25">
      <c r="A16" t="s">
        <v>203</v>
      </c>
      <c r="B16">
        <v>1</v>
      </c>
      <c r="C16" t="s">
        <v>218</v>
      </c>
      <c r="D16" t="s">
        <v>239</v>
      </c>
      <c r="E16" s="2">
        <v>0</v>
      </c>
      <c r="F16" s="2">
        <v>0</v>
      </c>
      <c r="G16" s="2">
        <v>0</v>
      </c>
      <c r="H16" s="2">
        <v>0</v>
      </c>
      <c r="I16" s="2"/>
      <c r="J16" s="2"/>
      <c r="K16" s="2"/>
    </row>
    <row r="17" spans="1:11" x14ac:dyDescent="0.25">
      <c r="A17" t="s">
        <v>201</v>
      </c>
      <c r="B17">
        <v>1</v>
      </c>
      <c r="C17" t="s">
        <v>216</v>
      </c>
      <c r="D17" t="s">
        <v>237</v>
      </c>
      <c r="E17" s="2">
        <v>0</v>
      </c>
      <c r="F17" s="2">
        <v>0</v>
      </c>
      <c r="G17" s="2">
        <v>0</v>
      </c>
      <c r="H17" s="2">
        <v>0</v>
      </c>
      <c r="I17" s="2"/>
      <c r="J17" s="2"/>
      <c r="K17" s="2"/>
    </row>
    <row r="18" spans="1:11" x14ac:dyDescent="0.25">
      <c r="A18" t="s">
        <v>205</v>
      </c>
      <c r="B18">
        <v>0</v>
      </c>
      <c r="C18" t="s">
        <v>219</v>
      </c>
      <c r="D18" t="s">
        <v>231</v>
      </c>
      <c r="E18" s="2">
        <v>156480</v>
      </c>
      <c r="F18" s="2">
        <v>156409.68</v>
      </c>
      <c r="G18" s="2">
        <v>156409.68</v>
      </c>
      <c r="H18" s="2">
        <v>156409.68</v>
      </c>
      <c r="I18" s="2"/>
      <c r="J18" s="2"/>
      <c r="K18" s="2"/>
    </row>
    <row r="19" spans="1:11" x14ac:dyDescent="0.25">
      <c r="A19" t="s">
        <v>205</v>
      </c>
      <c r="B19">
        <v>1</v>
      </c>
      <c r="C19" t="s">
        <v>219</v>
      </c>
      <c r="D19" t="s">
        <v>240</v>
      </c>
      <c r="E19" s="2">
        <v>156480</v>
      </c>
      <c r="F19" s="2">
        <v>156409.68</v>
      </c>
      <c r="G19" s="2">
        <v>156409.68</v>
      </c>
      <c r="H19" s="2">
        <v>156409.68</v>
      </c>
      <c r="I19" s="2"/>
      <c r="J19" s="2"/>
      <c r="K19" s="2"/>
    </row>
    <row r="20" spans="1:11" x14ac:dyDescent="0.25">
      <c r="A20" t="s">
        <v>206</v>
      </c>
      <c r="B20">
        <v>0</v>
      </c>
      <c r="C20" t="s">
        <v>220</v>
      </c>
      <c r="D20" t="s">
        <v>221</v>
      </c>
      <c r="E20" s="2">
        <v>1596867</v>
      </c>
      <c r="F20" s="2"/>
      <c r="G20" s="2"/>
      <c r="H20" s="2"/>
      <c r="I20" s="2"/>
      <c r="J20" s="2"/>
      <c r="K20" s="2"/>
    </row>
    <row r="21" spans="1:11" x14ac:dyDescent="0.25">
      <c r="A21" t="s">
        <v>199</v>
      </c>
      <c r="B21">
        <v>0</v>
      </c>
      <c r="C21" t="s">
        <v>65</v>
      </c>
      <c r="E21" s="2"/>
      <c r="F21" s="2"/>
      <c r="G21" s="2"/>
      <c r="H21" s="2"/>
      <c r="I21" s="2"/>
      <c r="J21" s="2"/>
      <c r="K21" s="2"/>
    </row>
    <row r="22" spans="1:11" x14ac:dyDescent="0.25">
      <c r="A22" t="s">
        <v>199</v>
      </c>
      <c r="B22">
        <v>1</v>
      </c>
      <c r="C22" t="s">
        <v>65</v>
      </c>
      <c r="E22" s="2"/>
      <c r="F22" s="2"/>
      <c r="G22" s="2"/>
      <c r="H22" s="2"/>
      <c r="I22" s="2"/>
      <c r="J22" s="2"/>
      <c r="K22" s="2"/>
    </row>
  </sheetData>
  <dataValidations count="1">
    <dataValidation type="whole" allowBlank="1" showInputMessage="1" showErrorMessage="1" sqref="B2:B22" xr:uid="{5900590A-21B6-4FF5-AC46-836A7C072229}">
      <formula1>0</formula1>
      <formula2>1</formula2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B8CCA9-2B96-49FD-831D-E24D278FE426}">
          <x14:formula1>
            <xm:f>Auxiliar!$D$2:$D$12</xm:f>
          </x14:formula1>
          <xm:sqref>A2:A22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081A-B73B-40AD-A6EC-5D41684E67AC}">
  <sheetPr>
    <tabColor theme="8" tint="-0.499984740745262"/>
  </sheetPr>
  <dimension ref="A1:D3"/>
  <sheetViews>
    <sheetView workbookViewId="0">
      <selection activeCell="A3" sqref="A3"/>
    </sheetView>
  </sheetViews>
  <sheetFormatPr defaultRowHeight="15" x14ac:dyDescent="0.25"/>
  <cols>
    <col min="1" max="1" width="63.85546875" bestFit="1" customWidth="1"/>
    <col min="2" max="2" width="19.140625" customWidth="1"/>
    <col min="3" max="4" width="18.85546875" customWidth="1"/>
  </cols>
  <sheetData>
    <row r="1" spans="1:4" x14ac:dyDescent="0.25">
      <c r="A1" t="s">
        <v>784</v>
      </c>
      <c r="B1" t="s">
        <v>785</v>
      </c>
      <c r="C1" t="s">
        <v>786</v>
      </c>
      <c r="D1" t="s">
        <v>787</v>
      </c>
    </row>
    <row r="2" spans="1:4" x14ac:dyDescent="0.25">
      <c r="A2" t="s">
        <v>788</v>
      </c>
      <c r="B2" s="2">
        <v>32750136.129999999</v>
      </c>
      <c r="C2" s="2">
        <v>35774769.850000001</v>
      </c>
      <c r="D2" s="2"/>
    </row>
    <row r="3" spans="1:4" x14ac:dyDescent="0.25">
      <c r="A3" t="s">
        <v>789</v>
      </c>
      <c r="B3" s="2">
        <v>201850</v>
      </c>
      <c r="C3" s="2">
        <v>184806.77</v>
      </c>
      <c r="D3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CE60-9CCD-41E8-9856-6A862E192D11}">
  <sheetPr>
    <tabColor theme="8" tint="-0.499984740745262"/>
  </sheetPr>
  <dimension ref="A1:G448"/>
  <sheetViews>
    <sheetView workbookViewId="0">
      <selection activeCell="E1" sqref="E1:G1"/>
    </sheetView>
  </sheetViews>
  <sheetFormatPr defaultRowHeight="15" x14ac:dyDescent="0.25"/>
  <cols>
    <col min="1" max="1" width="38.7109375" bestFit="1" customWidth="1"/>
    <col min="2" max="2" width="27" bestFit="1" customWidth="1"/>
    <col min="3" max="3" width="35.140625" bestFit="1" customWidth="1"/>
    <col min="4" max="4" width="10.85546875" customWidth="1"/>
    <col min="5" max="5" width="13.85546875" bestFit="1" customWidth="1"/>
    <col min="6" max="7" width="13.5703125" bestFit="1" customWidth="1"/>
  </cols>
  <sheetData>
    <row r="1" spans="1:7" x14ac:dyDescent="0.25">
      <c r="A1" t="s">
        <v>207</v>
      </c>
      <c r="B1" t="s">
        <v>112</v>
      </c>
      <c r="C1" t="s">
        <v>113</v>
      </c>
      <c r="D1" t="s">
        <v>222</v>
      </c>
      <c r="E1" t="s">
        <v>703</v>
      </c>
      <c r="F1" t="s">
        <v>782</v>
      </c>
      <c r="G1" t="s">
        <v>783</v>
      </c>
    </row>
    <row r="2" spans="1:7" x14ac:dyDescent="0.25">
      <c r="A2" t="s">
        <v>448</v>
      </c>
      <c r="C2" t="s">
        <v>704</v>
      </c>
      <c r="D2">
        <v>0</v>
      </c>
      <c r="E2" s="2"/>
      <c r="F2" s="2"/>
      <c r="G2" s="2"/>
    </row>
    <row r="3" spans="1:7" x14ac:dyDescent="0.25">
      <c r="A3" t="s">
        <v>448</v>
      </c>
      <c r="C3" t="s">
        <v>705</v>
      </c>
      <c r="D3">
        <v>0</v>
      </c>
      <c r="E3" s="2"/>
      <c r="F3" s="2"/>
      <c r="G3" s="2"/>
    </row>
    <row r="4" spans="1:7" x14ac:dyDescent="0.25">
      <c r="A4" t="s">
        <v>448</v>
      </c>
      <c r="C4" t="s">
        <v>706</v>
      </c>
      <c r="D4">
        <v>0</v>
      </c>
      <c r="E4" s="2">
        <v>133546.26999999999</v>
      </c>
      <c r="F4" s="2">
        <v>47876.11</v>
      </c>
      <c r="G4" s="2"/>
    </row>
    <row r="5" spans="1:7" x14ac:dyDescent="0.25">
      <c r="A5" t="s">
        <v>448</v>
      </c>
      <c r="C5" t="s">
        <v>707</v>
      </c>
      <c r="D5">
        <v>0</v>
      </c>
      <c r="E5" s="2"/>
      <c r="F5" s="2"/>
      <c r="G5" s="2"/>
    </row>
    <row r="6" spans="1:7" x14ac:dyDescent="0.25">
      <c r="A6" t="s">
        <v>448</v>
      </c>
      <c r="C6" t="s">
        <v>708</v>
      </c>
      <c r="D6">
        <v>0</v>
      </c>
      <c r="E6" s="2">
        <v>7104793.5999999996</v>
      </c>
      <c r="F6" s="2">
        <v>9997495.7100000009</v>
      </c>
      <c r="G6" s="2"/>
    </row>
    <row r="7" spans="1:7" x14ac:dyDescent="0.25">
      <c r="A7" t="s">
        <v>448</v>
      </c>
      <c r="C7" t="s">
        <v>709</v>
      </c>
      <c r="D7">
        <v>0</v>
      </c>
      <c r="E7" s="2"/>
      <c r="F7" s="2"/>
      <c r="G7" s="2"/>
    </row>
    <row r="8" spans="1:7" x14ac:dyDescent="0.25">
      <c r="A8" t="s">
        <v>448</v>
      </c>
      <c r="C8" t="s">
        <v>710</v>
      </c>
      <c r="D8">
        <v>0</v>
      </c>
      <c r="E8" s="2"/>
      <c r="F8" s="2"/>
      <c r="G8" s="2"/>
    </row>
    <row r="9" spans="1:7" x14ac:dyDescent="0.25">
      <c r="A9" t="s">
        <v>448</v>
      </c>
      <c r="C9" t="s">
        <v>711</v>
      </c>
      <c r="D9">
        <v>0</v>
      </c>
      <c r="E9" s="2"/>
      <c r="F9" s="2"/>
      <c r="G9" s="2"/>
    </row>
    <row r="10" spans="1:7" x14ac:dyDescent="0.25">
      <c r="A10" t="s">
        <v>448</v>
      </c>
      <c r="C10" t="s">
        <v>712</v>
      </c>
      <c r="D10">
        <v>0</v>
      </c>
      <c r="E10" s="2"/>
      <c r="F10" s="2">
        <v>100818.53</v>
      </c>
      <c r="G10" s="2"/>
    </row>
    <row r="11" spans="1:7" x14ac:dyDescent="0.25">
      <c r="A11" t="s">
        <v>448</v>
      </c>
      <c r="C11" t="s">
        <v>713</v>
      </c>
      <c r="D11">
        <v>0</v>
      </c>
      <c r="E11" s="2"/>
      <c r="F11" s="2"/>
      <c r="G11" s="2"/>
    </row>
    <row r="12" spans="1:7" x14ac:dyDescent="0.25">
      <c r="A12" t="s">
        <v>448</v>
      </c>
      <c r="C12" t="s">
        <v>714</v>
      </c>
      <c r="D12">
        <v>0</v>
      </c>
      <c r="E12" s="2"/>
      <c r="F12" s="2"/>
      <c r="G12" s="2"/>
    </row>
    <row r="13" spans="1:7" x14ac:dyDescent="0.25">
      <c r="A13" t="s">
        <v>448</v>
      </c>
      <c r="C13" t="s">
        <v>715</v>
      </c>
      <c r="D13">
        <v>0</v>
      </c>
      <c r="E13" s="2"/>
      <c r="F13" s="2"/>
      <c r="G13" s="2"/>
    </row>
    <row r="14" spans="1:7" x14ac:dyDescent="0.25">
      <c r="A14" t="s">
        <v>451</v>
      </c>
      <c r="C14" t="s">
        <v>716</v>
      </c>
      <c r="D14">
        <v>0</v>
      </c>
      <c r="E14" s="2"/>
      <c r="F14" s="2"/>
      <c r="G14" s="2"/>
    </row>
    <row r="15" spans="1:7" x14ac:dyDescent="0.25">
      <c r="A15" t="s">
        <v>451</v>
      </c>
      <c r="C15" t="s">
        <v>717</v>
      </c>
      <c r="D15">
        <v>0</v>
      </c>
      <c r="E15" s="2"/>
      <c r="F15" s="2"/>
      <c r="G15" s="2"/>
    </row>
    <row r="16" spans="1:7" x14ac:dyDescent="0.25">
      <c r="A16" t="s">
        <v>451</v>
      </c>
      <c r="C16" t="s">
        <v>718</v>
      </c>
      <c r="D16">
        <v>0</v>
      </c>
      <c r="E16" s="2"/>
      <c r="F16" s="2"/>
      <c r="G16" s="2"/>
    </row>
    <row r="17" spans="1:7" x14ac:dyDescent="0.25">
      <c r="A17" t="s">
        <v>451</v>
      </c>
      <c r="C17" t="s">
        <v>719</v>
      </c>
      <c r="D17">
        <v>0</v>
      </c>
      <c r="E17" s="2"/>
      <c r="F17" s="2"/>
      <c r="G17" s="2"/>
    </row>
    <row r="18" spans="1:7" x14ac:dyDescent="0.25">
      <c r="A18" t="s">
        <v>451</v>
      </c>
      <c r="C18" t="s">
        <v>720</v>
      </c>
      <c r="D18">
        <v>0</v>
      </c>
      <c r="E18" s="2"/>
      <c r="F18" s="2"/>
      <c r="G18" s="2"/>
    </row>
    <row r="19" spans="1:7" x14ac:dyDescent="0.25">
      <c r="A19" t="s">
        <v>451</v>
      </c>
      <c r="C19" t="s">
        <v>721</v>
      </c>
      <c r="D19">
        <v>0</v>
      </c>
      <c r="E19" s="2"/>
      <c r="F19" s="2"/>
      <c r="G19" s="2"/>
    </row>
    <row r="20" spans="1:7" x14ac:dyDescent="0.25">
      <c r="A20" t="s">
        <v>451</v>
      </c>
      <c r="C20" t="s">
        <v>722</v>
      </c>
      <c r="D20">
        <v>0</v>
      </c>
      <c r="E20" s="2"/>
      <c r="F20" s="2"/>
      <c r="G20" s="2"/>
    </row>
    <row r="21" spans="1:7" x14ac:dyDescent="0.25">
      <c r="A21" t="s">
        <v>451</v>
      </c>
      <c r="C21" t="s">
        <v>723</v>
      </c>
      <c r="D21">
        <v>0</v>
      </c>
      <c r="E21" s="2"/>
      <c r="F21" s="2"/>
      <c r="G21" s="2"/>
    </row>
    <row r="22" spans="1:7" x14ac:dyDescent="0.25">
      <c r="A22" t="s">
        <v>451</v>
      </c>
      <c r="C22" t="s">
        <v>724</v>
      </c>
      <c r="D22">
        <v>0</v>
      </c>
      <c r="E22" s="2"/>
      <c r="F22" s="2"/>
      <c r="G22" s="2"/>
    </row>
    <row r="23" spans="1:7" x14ac:dyDescent="0.25">
      <c r="A23" t="s">
        <v>451</v>
      </c>
      <c r="C23" t="s">
        <v>725</v>
      </c>
      <c r="D23">
        <v>0</v>
      </c>
      <c r="E23" s="2"/>
      <c r="F23" s="2"/>
      <c r="G23" s="2"/>
    </row>
    <row r="24" spans="1:7" x14ac:dyDescent="0.25">
      <c r="A24" t="s">
        <v>451</v>
      </c>
      <c r="C24" t="s">
        <v>726</v>
      </c>
      <c r="D24">
        <v>0</v>
      </c>
      <c r="E24" s="2"/>
      <c r="F24" s="2"/>
      <c r="G24" s="2"/>
    </row>
    <row r="25" spans="1:7" x14ac:dyDescent="0.25">
      <c r="A25" t="s">
        <v>451</v>
      </c>
      <c r="C25" t="s">
        <v>727</v>
      </c>
      <c r="D25">
        <v>0</v>
      </c>
      <c r="E25" s="2"/>
      <c r="F25" s="2"/>
      <c r="G25" s="2"/>
    </row>
    <row r="26" spans="1:7" x14ac:dyDescent="0.25">
      <c r="A26" t="s">
        <v>451</v>
      </c>
      <c r="C26" t="s">
        <v>728</v>
      </c>
      <c r="D26">
        <v>0</v>
      </c>
      <c r="E26" s="2"/>
      <c r="F26" s="2"/>
      <c r="G26" s="2"/>
    </row>
    <row r="27" spans="1:7" x14ac:dyDescent="0.25">
      <c r="A27" t="s">
        <v>451</v>
      </c>
      <c r="C27" t="s">
        <v>729</v>
      </c>
      <c r="D27">
        <v>0</v>
      </c>
      <c r="E27" s="2"/>
      <c r="F27" s="2"/>
      <c r="G27" s="2"/>
    </row>
    <row r="28" spans="1:7" x14ac:dyDescent="0.25">
      <c r="A28" t="s">
        <v>451</v>
      </c>
      <c r="C28" t="s">
        <v>730</v>
      </c>
      <c r="D28">
        <v>0</v>
      </c>
      <c r="E28" s="2"/>
      <c r="F28" s="2"/>
      <c r="G28" s="2"/>
    </row>
    <row r="29" spans="1:7" x14ac:dyDescent="0.25">
      <c r="A29" t="s">
        <v>451</v>
      </c>
      <c r="C29" t="s">
        <v>731</v>
      </c>
      <c r="D29">
        <v>0</v>
      </c>
      <c r="E29" s="2"/>
      <c r="F29" s="2"/>
      <c r="G29" s="2"/>
    </row>
    <row r="30" spans="1:7" x14ac:dyDescent="0.25">
      <c r="A30" t="s">
        <v>451</v>
      </c>
      <c r="C30" t="s">
        <v>732</v>
      </c>
      <c r="D30">
        <v>1</v>
      </c>
      <c r="E30" s="2"/>
      <c r="F30" s="2"/>
      <c r="G30" s="2"/>
    </row>
    <row r="31" spans="1:7" x14ac:dyDescent="0.25">
      <c r="A31" t="s">
        <v>451</v>
      </c>
      <c r="C31" t="s">
        <v>733</v>
      </c>
      <c r="D31">
        <v>1</v>
      </c>
      <c r="E31" s="2"/>
      <c r="F31" s="2"/>
      <c r="G31" s="2"/>
    </row>
    <row r="32" spans="1:7" x14ac:dyDescent="0.25">
      <c r="A32" t="s">
        <v>451</v>
      </c>
      <c r="C32" t="s">
        <v>734</v>
      </c>
      <c r="D32">
        <v>1</v>
      </c>
      <c r="E32" s="2"/>
      <c r="F32" s="2"/>
      <c r="G32" s="2"/>
    </row>
    <row r="33" spans="1:7" x14ac:dyDescent="0.25">
      <c r="A33" t="s">
        <v>451</v>
      </c>
      <c r="C33" t="s">
        <v>735</v>
      </c>
      <c r="D33">
        <v>1</v>
      </c>
      <c r="E33" s="2"/>
      <c r="F33" s="2"/>
      <c r="G33" s="2"/>
    </row>
    <row r="34" spans="1:7" x14ac:dyDescent="0.25">
      <c r="A34" t="s">
        <v>451</v>
      </c>
      <c r="C34" t="s">
        <v>736</v>
      </c>
      <c r="D34">
        <v>0</v>
      </c>
      <c r="E34" s="2"/>
      <c r="F34" s="2"/>
      <c r="G34" s="2"/>
    </row>
    <row r="35" spans="1:7" x14ac:dyDescent="0.25">
      <c r="A35" t="s">
        <v>451</v>
      </c>
      <c r="C35" t="s">
        <v>737</v>
      </c>
      <c r="D35">
        <v>0</v>
      </c>
      <c r="E35" s="2"/>
      <c r="F35" s="2"/>
      <c r="G35" s="2"/>
    </row>
    <row r="36" spans="1:7" x14ac:dyDescent="0.25">
      <c r="A36" t="s">
        <v>451</v>
      </c>
      <c r="C36" t="s">
        <v>738</v>
      </c>
      <c r="D36">
        <v>0</v>
      </c>
      <c r="E36" s="2"/>
      <c r="F36" s="2"/>
      <c r="G36" s="2"/>
    </row>
    <row r="37" spans="1:7" x14ac:dyDescent="0.25">
      <c r="A37" t="s">
        <v>451</v>
      </c>
      <c r="C37" t="s">
        <v>739</v>
      </c>
      <c r="D37">
        <v>0</v>
      </c>
      <c r="E37" s="2"/>
      <c r="F37" s="2"/>
      <c r="G37" s="2"/>
    </row>
    <row r="38" spans="1:7" x14ac:dyDescent="0.25">
      <c r="A38" t="s">
        <v>451</v>
      </c>
      <c r="C38" t="s">
        <v>740</v>
      </c>
      <c r="D38">
        <v>0</v>
      </c>
      <c r="E38" s="2"/>
      <c r="F38" s="2"/>
      <c r="G38" s="2"/>
    </row>
    <row r="39" spans="1:7" x14ac:dyDescent="0.25">
      <c r="A39" t="s">
        <v>451</v>
      </c>
      <c r="C39" t="s">
        <v>741</v>
      </c>
      <c r="D39">
        <v>0</v>
      </c>
      <c r="E39" s="2"/>
      <c r="F39" s="2"/>
      <c r="G39" s="2"/>
    </row>
    <row r="40" spans="1:7" x14ac:dyDescent="0.25">
      <c r="A40" t="s">
        <v>451</v>
      </c>
      <c r="C40" t="s">
        <v>742</v>
      </c>
      <c r="D40">
        <v>0</v>
      </c>
      <c r="E40" s="2"/>
      <c r="F40" s="2"/>
      <c r="G40" s="2"/>
    </row>
    <row r="41" spans="1:7" x14ac:dyDescent="0.25">
      <c r="A41" t="s">
        <v>451</v>
      </c>
      <c r="C41" t="s">
        <v>743</v>
      </c>
      <c r="D41">
        <v>0</v>
      </c>
      <c r="E41" s="2"/>
      <c r="F41" s="2"/>
      <c r="G41" s="2"/>
    </row>
    <row r="42" spans="1:7" x14ac:dyDescent="0.25">
      <c r="A42" t="s">
        <v>451</v>
      </c>
      <c r="C42" t="s">
        <v>744</v>
      </c>
      <c r="D42">
        <v>1</v>
      </c>
      <c r="E42" s="2"/>
      <c r="F42" s="2"/>
      <c r="G42" s="2"/>
    </row>
    <row r="43" spans="1:7" x14ac:dyDescent="0.25">
      <c r="A43" t="s">
        <v>451</v>
      </c>
      <c r="C43" t="s">
        <v>745</v>
      </c>
      <c r="D43">
        <v>1</v>
      </c>
      <c r="E43" s="2"/>
      <c r="F43" s="2"/>
      <c r="G43" s="2"/>
    </row>
    <row r="44" spans="1:7" x14ac:dyDescent="0.25">
      <c r="A44" t="s">
        <v>451</v>
      </c>
      <c r="C44" t="s">
        <v>746</v>
      </c>
      <c r="D44">
        <v>1</v>
      </c>
      <c r="E44" s="2"/>
      <c r="F44" s="2"/>
      <c r="G44" s="2"/>
    </row>
    <row r="45" spans="1:7" x14ac:dyDescent="0.25">
      <c r="A45" t="s">
        <v>451</v>
      </c>
      <c r="C45" t="s">
        <v>747</v>
      </c>
      <c r="D45">
        <v>1</v>
      </c>
      <c r="E45" s="2"/>
      <c r="F45" s="2"/>
      <c r="G45" s="2"/>
    </row>
    <row r="46" spans="1:7" x14ac:dyDescent="0.25">
      <c r="A46" t="s">
        <v>451</v>
      </c>
      <c r="C46" t="s">
        <v>748</v>
      </c>
      <c r="D46">
        <v>1</v>
      </c>
      <c r="E46" s="2"/>
      <c r="F46" s="2"/>
      <c r="G46" s="2"/>
    </row>
    <row r="47" spans="1:7" x14ac:dyDescent="0.25">
      <c r="A47" t="s">
        <v>451</v>
      </c>
      <c r="C47" t="s">
        <v>749</v>
      </c>
      <c r="D47">
        <v>0</v>
      </c>
      <c r="E47" s="2"/>
      <c r="F47" s="2"/>
      <c r="G47" s="2"/>
    </row>
    <row r="48" spans="1:7" x14ac:dyDescent="0.25">
      <c r="A48" t="s">
        <v>451</v>
      </c>
      <c r="C48" t="s">
        <v>750</v>
      </c>
      <c r="D48">
        <v>0</v>
      </c>
      <c r="E48" s="2"/>
      <c r="F48" s="2"/>
      <c r="G48" s="2"/>
    </row>
    <row r="49" spans="1:7" x14ac:dyDescent="0.25">
      <c r="A49" t="s">
        <v>451</v>
      </c>
      <c r="C49" t="s">
        <v>751</v>
      </c>
      <c r="D49">
        <v>0</v>
      </c>
      <c r="E49" s="2"/>
      <c r="F49" s="2"/>
      <c r="G49" s="2"/>
    </row>
    <row r="50" spans="1:7" x14ac:dyDescent="0.25">
      <c r="A50" t="s">
        <v>451</v>
      </c>
      <c r="C50" t="s">
        <v>752</v>
      </c>
      <c r="D50">
        <v>0</v>
      </c>
      <c r="E50" s="2"/>
      <c r="F50" s="2"/>
      <c r="G50" s="2"/>
    </row>
    <row r="51" spans="1:7" x14ac:dyDescent="0.25">
      <c r="A51" t="s">
        <v>451</v>
      </c>
      <c r="C51" t="s">
        <v>753</v>
      </c>
      <c r="D51">
        <v>1</v>
      </c>
      <c r="E51" s="2"/>
      <c r="F51" s="2"/>
      <c r="G51" s="2"/>
    </row>
    <row r="52" spans="1:7" x14ac:dyDescent="0.25">
      <c r="A52" t="s">
        <v>451</v>
      </c>
      <c r="C52" t="s">
        <v>754</v>
      </c>
      <c r="D52">
        <v>1</v>
      </c>
      <c r="E52" s="2"/>
      <c r="F52" s="2"/>
      <c r="G52" s="2"/>
    </row>
    <row r="53" spans="1:7" x14ac:dyDescent="0.25">
      <c r="A53" t="s">
        <v>451</v>
      </c>
      <c r="C53" t="s">
        <v>755</v>
      </c>
      <c r="D53">
        <v>0</v>
      </c>
      <c r="E53" s="2"/>
      <c r="F53" s="2"/>
      <c r="G53" s="2"/>
    </row>
    <row r="54" spans="1:7" x14ac:dyDescent="0.25">
      <c r="A54" t="s">
        <v>451</v>
      </c>
      <c r="C54" t="s">
        <v>756</v>
      </c>
      <c r="D54">
        <v>0</v>
      </c>
      <c r="E54" s="2"/>
      <c r="F54" s="2"/>
      <c r="G54" s="2"/>
    </row>
    <row r="55" spans="1:7" x14ac:dyDescent="0.25">
      <c r="A55" t="s">
        <v>451</v>
      </c>
      <c r="C55" t="s">
        <v>757</v>
      </c>
      <c r="D55">
        <v>1</v>
      </c>
      <c r="E55" s="2"/>
      <c r="F55" s="2"/>
      <c r="G55" s="2"/>
    </row>
    <row r="56" spans="1:7" x14ac:dyDescent="0.25">
      <c r="A56" t="s">
        <v>451</v>
      </c>
      <c r="C56" t="s">
        <v>758</v>
      </c>
      <c r="D56">
        <v>1</v>
      </c>
      <c r="E56" s="2"/>
      <c r="F56" s="2"/>
      <c r="G56" s="2"/>
    </row>
    <row r="57" spans="1:7" x14ac:dyDescent="0.25">
      <c r="A57" t="s">
        <v>451</v>
      </c>
      <c r="C57" t="s">
        <v>759</v>
      </c>
      <c r="D57">
        <v>0</v>
      </c>
      <c r="E57" s="2"/>
      <c r="F57" s="2"/>
      <c r="G57" s="2"/>
    </row>
    <row r="58" spans="1:7" x14ac:dyDescent="0.25">
      <c r="A58" t="s">
        <v>451</v>
      </c>
      <c r="C58" t="s">
        <v>760</v>
      </c>
      <c r="D58">
        <v>0</v>
      </c>
      <c r="E58" s="2"/>
      <c r="F58" s="2"/>
      <c r="G58" s="2"/>
    </row>
    <row r="59" spans="1:7" x14ac:dyDescent="0.25">
      <c r="A59" t="s">
        <v>451</v>
      </c>
      <c r="C59" t="s">
        <v>761</v>
      </c>
      <c r="D59">
        <v>0</v>
      </c>
      <c r="E59" s="2"/>
      <c r="F59" s="2"/>
      <c r="G59" s="2"/>
    </row>
    <row r="60" spans="1:7" x14ac:dyDescent="0.25">
      <c r="A60" t="s">
        <v>451</v>
      </c>
      <c r="C60" t="s">
        <v>762</v>
      </c>
      <c r="D60">
        <v>0</v>
      </c>
      <c r="E60" s="2"/>
      <c r="F60" s="2"/>
      <c r="G60" s="2"/>
    </row>
    <row r="61" spans="1:7" x14ac:dyDescent="0.25">
      <c r="A61" t="s">
        <v>451</v>
      </c>
      <c r="C61" t="s">
        <v>763</v>
      </c>
      <c r="D61">
        <v>0</v>
      </c>
      <c r="E61" s="2"/>
      <c r="F61" s="2"/>
      <c r="G61" s="2"/>
    </row>
    <row r="62" spans="1:7" x14ac:dyDescent="0.25">
      <c r="A62" t="s">
        <v>451</v>
      </c>
      <c r="C62" t="s">
        <v>764</v>
      </c>
      <c r="D62">
        <v>0</v>
      </c>
      <c r="E62" s="2"/>
      <c r="F62" s="2"/>
      <c r="G62" s="2"/>
    </row>
    <row r="63" spans="1:7" x14ac:dyDescent="0.25">
      <c r="A63" t="s">
        <v>451</v>
      </c>
      <c r="C63" t="s">
        <v>765</v>
      </c>
      <c r="D63">
        <v>1</v>
      </c>
      <c r="E63" s="2"/>
      <c r="F63" s="2"/>
      <c r="G63" s="2"/>
    </row>
    <row r="64" spans="1:7" x14ac:dyDescent="0.25">
      <c r="A64" t="s">
        <v>451</v>
      </c>
      <c r="C64" t="s">
        <v>766</v>
      </c>
      <c r="D64">
        <v>1</v>
      </c>
      <c r="E64" s="2"/>
      <c r="F64" s="2"/>
      <c r="G64" s="2"/>
    </row>
    <row r="65" spans="1:7" x14ac:dyDescent="0.25">
      <c r="A65" t="s">
        <v>451</v>
      </c>
      <c r="C65" t="s">
        <v>767</v>
      </c>
      <c r="D65">
        <v>0</v>
      </c>
      <c r="E65" s="2"/>
      <c r="F65" s="2"/>
      <c r="G65" s="2"/>
    </row>
    <row r="66" spans="1:7" x14ac:dyDescent="0.25">
      <c r="A66" t="s">
        <v>451</v>
      </c>
      <c r="C66" t="s">
        <v>768</v>
      </c>
      <c r="D66">
        <v>0</v>
      </c>
      <c r="E66" s="2"/>
      <c r="F66" s="2"/>
      <c r="G66" s="2"/>
    </row>
    <row r="67" spans="1:7" x14ac:dyDescent="0.25">
      <c r="A67" t="s">
        <v>451</v>
      </c>
      <c r="C67" t="s">
        <v>769</v>
      </c>
      <c r="D67">
        <v>0</v>
      </c>
      <c r="E67" s="2"/>
      <c r="F67" s="2"/>
      <c r="G67" s="2"/>
    </row>
    <row r="68" spans="1:7" x14ac:dyDescent="0.25">
      <c r="A68" t="s">
        <v>451</v>
      </c>
      <c r="C68" t="s">
        <v>770</v>
      </c>
      <c r="D68">
        <v>0</v>
      </c>
      <c r="E68" s="2"/>
      <c r="F68" s="2"/>
      <c r="G68" s="2"/>
    </row>
    <row r="69" spans="1:7" x14ac:dyDescent="0.25">
      <c r="A69" t="s">
        <v>451</v>
      </c>
      <c r="C69" t="s">
        <v>771</v>
      </c>
      <c r="D69">
        <v>0</v>
      </c>
      <c r="E69" s="2"/>
      <c r="F69" s="2"/>
      <c r="G69" s="2"/>
    </row>
    <row r="70" spans="1:7" x14ac:dyDescent="0.25">
      <c r="A70" t="s">
        <v>451</v>
      </c>
      <c r="C70" t="s">
        <v>772</v>
      </c>
      <c r="D70">
        <v>0</v>
      </c>
      <c r="E70" s="2"/>
      <c r="F70" s="2"/>
      <c r="G70" s="2"/>
    </row>
    <row r="71" spans="1:7" x14ac:dyDescent="0.25">
      <c r="A71" t="s">
        <v>451</v>
      </c>
      <c r="C71" t="s">
        <v>773</v>
      </c>
      <c r="D71">
        <v>1</v>
      </c>
      <c r="E71" s="2"/>
      <c r="F71" s="2"/>
      <c r="G71" s="2"/>
    </row>
    <row r="72" spans="1:7" x14ac:dyDescent="0.25">
      <c r="A72" t="s">
        <v>451</v>
      </c>
      <c r="C72" t="s">
        <v>774</v>
      </c>
      <c r="D72">
        <v>1</v>
      </c>
      <c r="E72" s="2"/>
      <c r="F72" s="2"/>
      <c r="G72" s="2"/>
    </row>
    <row r="73" spans="1:7" x14ac:dyDescent="0.25">
      <c r="A73" t="s">
        <v>451</v>
      </c>
      <c r="C73" t="s">
        <v>775</v>
      </c>
      <c r="D73">
        <v>0</v>
      </c>
      <c r="E73" s="2"/>
      <c r="F73" s="2"/>
      <c r="G73" s="2"/>
    </row>
    <row r="74" spans="1:7" x14ac:dyDescent="0.25">
      <c r="A74" t="s">
        <v>451</v>
      </c>
      <c r="C74" t="s">
        <v>776</v>
      </c>
      <c r="D74">
        <v>0</v>
      </c>
      <c r="E74" s="2"/>
      <c r="F74" s="2"/>
      <c r="G74" s="2"/>
    </row>
    <row r="75" spans="1:7" x14ac:dyDescent="0.25">
      <c r="A75" t="s">
        <v>451</v>
      </c>
      <c r="C75" t="s">
        <v>777</v>
      </c>
      <c r="D75">
        <v>0</v>
      </c>
      <c r="E75" s="2"/>
      <c r="F75" s="2"/>
      <c r="G75" s="2"/>
    </row>
    <row r="76" spans="1:7" x14ac:dyDescent="0.25">
      <c r="A76" t="s">
        <v>451</v>
      </c>
      <c r="C76" t="s">
        <v>778</v>
      </c>
      <c r="D76">
        <v>0</v>
      </c>
      <c r="E76" s="2"/>
      <c r="F76" s="2"/>
      <c r="G76" s="2"/>
    </row>
    <row r="77" spans="1:7" x14ac:dyDescent="0.25">
      <c r="A77" t="s">
        <v>451</v>
      </c>
      <c r="C77" t="s">
        <v>779</v>
      </c>
      <c r="D77">
        <v>0</v>
      </c>
      <c r="E77" s="2"/>
      <c r="F77" s="2"/>
      <c r="G77" s="2"/>
    </row>
    <row r="78" spans="1:7" x14ac:dyDescent="0.25">
      <c r="A78" t="s">
        <v>451</v>
      </c>
      <c r="C78" t="s">
        <v>780</v>
      </c>
      <c r="D78">
        <v>1</v>
      </c>
      <c r="E78" s="2"/>
      <c r="F78" s="2"/>
      <c r="G78" s="2"/>
    </row>
    <row r="79" spans="1:7" x14ac:dyDescent="0.25">
      <c r="A79" t="s">
        <v>452</v>
      </c>
      <c r="C79" t="s">
        <v>647</v>
      </c>
      <c r="D79">
        <v>0</v>
      </c>
      <c r="E79" s="2"/>
      <c r="F79" s="2"/>
      <c r="G79" s="2"/>
    </row>
    <row r="80" spans="1:7" x14ac:dyDescent="0.25">
      <c r="A80" t="s">
        <v>446</v>
      </c>
      <c r="C80" t="s">
        <v>622</v>
      </c>
      <c r="D80">
        <v>0</v>
      </c>
      <c r="E80" s="2"/>
      <c r="F80" s="2"/>
      <c r="G80" s="2"/>
    </row>
    <row r="81" spans="1:7" x14ac:dyDescent="0.25">
      <c r="A81" t="s">
        <v>453</v>
      </c>
      <c r="C81" t="s">
        <v>667</v>
      </c>
      <c r="D81">
        <v>0</v>
      </c>
      <c r="E81" s="2"/>
      <c r="F81" s="2"/>
      <c r="G81" s="2"/>
    </row>
    <row r="82" spans="1:7" x14ac:dyDescent="0.25">
      <c r="A82" t="s">
        <v>452</v>
      </c>
      <c r="C82" t="s">
        <v>648</v>
      </c>
      <c r="D82">
        <v>0</v>
      </c>
      <c r="E82" s="2"/>
      <c r="F82" s="2"/>
      <c r="G82" s="2"/>
    </row>
    <row r="83" spans="1:7" x14ac:dyDescent="0.25">
      <c r="A83" t="s">
        <v>446</v>
      </c>
      <c r="C83" t="s">
        <v>623</v>
      </c>
      <c r="D83">
        <v>0</v>
      </c>
      <c r="E83" s="2"/>
      <c r="F83" s="2"/>
      <c r="G83" s="2"/>
    </row>
    <row r="84" spans="1:7" x14ac:dyDescent="0.25">
      <c r="A84" t="s">
        <v>453</v>
      </c>
      <c r="C84" t="s">
        <v>668</v>
      </c>
      <c r="D84">
        <v>0</v>
      </c>
      <c r="E84" s="2">
        <v>199535.97</v>
      </c>
      <c r="F84" s="2">
        <v>0</v>
      </c>
      <c r="G84" s="2"/>
    </row>
    <row r="85" spans="1:7" x14ac:dyDescent="0.25">
      <c r="A85" t="s">
        <v>446</v>
      </c>
      <c r="C85" t="s">
        <v>617</v>
      </c>
      <c r="D85">
        <v>0</v>
      </c>
      <c r="E85" s="2"/>
      <c r="F85" s="2"/>
      <c r="G85" s="2"/>
    </row>
    <row r="86" spans="1:7" x14ac:dyDescent="0.25">
      <c r="A86" t="s">
        <v>452</v>
      </c>
      <c r="C86" t="s">
        <v>649</v>
      </c>
      <c r="D86">
        <v>0</v>
      </c>
      <c r="E86" s="2"/>
      <c r="F86" s="2"/>
      <c r="G86" s="2"/>
    </row>
    <row r="87" spans="1:7" x14ac:dyDescent="0.25">
      <c r="A87" t="s">
        <v>446</v>
      </c>
      <c r="C87" t="s">
        <v>624</v>
      </c>
      <c r="D87">
        <v>0</v>
      </c>
      <c r="E87" s="2"/>
      <c r="F87" s="2"/>
      <c r="G87" s="2"/>
    </row>
    <row r="88" spans="1:7" x14ac:dyDescent="0.25">
      <c r="A88" t="s">
        <v>453</v>
      </c>
      <c r="C88" t="s">
        <v>669</v>
      </c>
      <c r="D88">
        <v>0</v>
      </c>
      <c r="E88" s="2"/>
      <c r="F88" s="2"/>
      <c r="G88" s="2"/>
    </row>
    <row r="89" spans="1:7" x14ac:dyDescent="0.25">
      <c r="A89" t="s">
        <v>452</v>
      </c>
      <c r="C89" t="s">
        <v>650</v>
      </c>
      <c r="D89">
        <v>0</v>
      </c>
      <c r="E89" s="2"/>
      <c r="F89" s="2"/>
      <c r="G89" s="2"/>
    </row>
    <row r="90" spans="1:7" x14ac:dyDescent="0.25">
      <c r="A90" t="s">
        <v>446</v>
      </c>
      <c r="C90" t="s">
        <v>625</v>
      </c>
      <c r="D90">
        <v>0</v>
      </c>
      <c r="E90" s="2"/>
      <c r="F90" s="2"/>
      <c r="G90" s="2"/>
    </row>
    <row r="91" spans="1:7" x14ac:dyDescent="0.25">
      <c r="A91" t="s">
        <v>453</v>
      </c>
      <c r="C91" t="s">
        <v>670</v>
      </c>
      <c r="D91">
        <v>0</v>
      </c>
      <c r="E91" s="2"/>
      <c r="F91" s="2"/>
      <c r="G91" s="2"/>
    </row>
    <row r="92" spans="1:7" x14ac:dyDescent="0.25">
      <c r="A92" t="s">
        <v>446</v>
      </c>
      <c r="C92" t="s">
        <v>618</v>
      </c>
      <c r="D92">
        <v>0</v>
      </c>
      <c r="E92" s="2"/>
      <c r="F92" s="2"/>
      <c r="G92" s="2"/>
    </row>
    <row r="93" spans="1:7" x14ac:dyDescent="0.25">
      <c r="A93" t="s">
        <v>452</v>
      </c>
      <c r="C93" t="s">
        <v>651</v>
      </c>
      <c r="D93">
        <v>0</v>
      </c>
      <c r="E93" s="2"/>
      <c r="F93" s="2"/>
      <c r="G93" s="2"/>
    </row>
    <row r="94" spans="1:7" x14ac:dyDescent="0.25">
      <c r="A94" t="s">
        <v>446</v>
      </c>
      <c r="C94" t="s">
        <v>626</v>
      </c>
      <c r="D94">
        <v>0</v>
      </c>
      <c r="E94" s="2"/>
      <c r="F94" s="2"/>
      <c r="G94" s="2"/>
    </row>
    <row r="95" spans="1:7" x14ac:dyDescent="0.25">
      <c r="A95" t="s">
        <v>453</v>
      </c>
      <c r="C95" t="s">
        <v>671</v>
      </c>
      <c r="D95">
        <v>0</v>
      </c>
      <c r="E95" s="2"/>
      <c r="F95" s="2"/>
      <c r="G95" s="2"/>
    </row>
    <row r="96" spans="1:7" x14ac:dyDescent="0.25">
      <c r="A96" t="s">
        <v>452</v>
      </c>
      <c r="C96" t="s">
        <v>652</v>
      </c>
      <c r="D96">
        <v>0</v>
      </c>
      <c r="E96" s="2"/>
      <c r="F96" s="2"/>
      <c r="G96" s="2"/>
    </row>
    <row r="97" spans="1:7" x14ac:dyDescent="0.25">
      <c r="A97" t="s">
        <v>446</v>
      </c>
      <c r="C97" t="s">
        <v>627</v>
      </c>
      <c r="D97">
        <v>0</v>
      </c>
      <c r="E97" s="2"/>
      <c r="F97" s="2"/>
      <c r="G97" s="2"/>
    </row>
    <row r="98" spans="1:7" x14ac:dyDescent="0.25">
      <c r="A98" t="s">
        <v>453</v>
      </c>
      <c r="C98" t="s">
        <v>672</v>
      </c>
      <c r="D98">
        <v>0</v>
      </c>
      <c r="E98" s="2"/>
      <c r="F98" s="2"/>
      <c r="G98" s="2"/>
    </row>
    <row r="99" spans="1:7" x14ac:dyDescent="0.25">
      <c r="A99" t="s">
        <v>441</v>
      </c>
      <c r="C99" t="s">
        <v>592</v>
      </c>
      <c r="D99">
        <v>0</v>
      </c>
      <c r="E99" s="2"/>
      <c r="F99" s="2"/>
      <c r="G99" s="2"/>
    </row>
    <row r="100" spans="1:7" x14ac:dyDescent="0.25">
      <c r="A100" t="s">
        <v>441</v>
      </c>
      <c r="C100" t="s">
        <v>585</v>
      </c>
      <c r="D100">
        <v>0</v>
      </c>
      <c r="E100" s="2"/>
      <c r="F100" s="2"/>
      <c r="G100" s="2"/>
    </row>
    <row r="101" spans="1:7" x14ac:dyDescent="0.25">
      <c r="A101" t="s">
        <v>442</v>
      </c>
      <c r="C101" t="s">
        <v>595</v>
      </c>
      <c r="D101">
        <v>0</v>
      </c>
      <c r="E101" s="2"/>
      <c r="F101" s="2"/>
      <c r="G101" s="2"/>
    </row>
    <row r="102" spans="1:7" x14ac:dyDescent="0.25">
      <c r="A102" t="s">
        <v>443</v>
      </c>
      <c r="C102" t="s">
        <v>599</v>
      </c>
      <c r="D102">
        <v>0</v>
      </c>
      <c r="E102" s="2"/>
      <c r="F102" s="2"/>
      <c r="G102" s="2"/>
    </row>
    <row r="103" spans="1:7" x14ac:dyDescent="0.25">
      <c r="A103" t="s">
        <v>441</v>
      </c>
      <c r="C103" t="s">
        <v>586</v>
      </c>
      <c r="D103">
        <v>0</v>
      </c>
      <c r="E103" s="2"/>
      <c r="F103" s="2"/>
      <c r="G103" s="2"/>
    </row>
    <row r="104" spans="1:7" x14ac:dyDescent="0.25">
      <c r="A104" t="s">
        <v>441</v>
      </c>
      <c r="C104" t="s">
        <v>593</v>
      </c>
      <c r="D104">
        <v>0</v>
      </c>
      <c r="E104" s="2"/>
      <c r="F104" s="2"/>
      <c r="G104" s="2"/>
    </row>
    <row r="105" spans="1:7" x14ac:dyDescent="0.25">
      <c r="A105" t="s">
        <v>441</v>
      </c>
      <c r="C105" t="s">
        <v>587</v>
      </c>
      <c r="D105">
        <v>0</v>
      </c>
      <c r="E105" s="2"/>
      <c r="F105" s="2"/>
      <c r="G105" s="2"/>
    </row>
    <row r="106" spans="1:7" x14ac:dyDescent="0.25">
      <c r="A106" t="s">
        <v>442</v>
      </c>
      <c r="C106" t="s">
        <v>596</v>
      </c>
      <c r="D106">
        <v>0</v>
      </c>
      <c r="E106" s="2"/>
      <c r="F106" s="2"/>
      <c r="G106" s="2"/>
    </row>
    <row r="107" spans="1:7" x14ac:dyDescent="0.25">
      <c r="A107" t="s">
        <v>441</v>
      </c>
      <c r="C107" t="s">
        <v>588</v>
      </c>
      <c r="D107">
        <v>0</v>
      </c>
      <c r="E107" s="2"/>
      <c r="F107" s="2"/>
      <c r="G107" s="2"/>
    </row>
    <row r="108" spans="1:7" x14ac:dyDescent="0.25">
      <c r="A108" t="s">
        <v>441</v>
      </c>
      <c r="C108" t="s">
        <v>589</v>
      </c>
      <c r="D108">
        <v>0</v>
      </c>
      <c r="E108" s="2"/>
      <c r="F108" s="2"/>
      <c r="G108" s="2"/>
    </row>
    <row r="109" spans="1:7" x14ac:dyDescent="0.25">
      <c r="A109" t="s">
        <v>434</v>
      </c>
      <c r="C109" t="s">
        <v>459</v>
      </c>
      <c r="D109">
        <v>0</v>
      </c>
      <c r="E109" s="2"/>
      <c r="F109" s="2"/>
      <c r="G109" s="2"/>
    </row>
    <row r="110" spans="1:7" x14ac:dyDescent="0.25">
      <c r="A110" t="s">
        <v>436</v>
      </c>
      <c r="C110" t="s">
        <v>499</v>
      </c>
      <c r="D110">
        <v>0</v>
      </c>
      <c r="E110" s="2"/>
      <c r="F110" s="2"/>
      <c r="G110" s="2"/>
    </row>
    <row r="111" spans="1:7" x14ac:dyDescent="0.25">
      <c r="A111" t="s">
        <v>456</v>
      </c>
      <c r="C111" t="s">
        <v>688</v>
      </c>
      <c r="D111">
        <v>0</v>
      </c>
      <c r="E111" s="2"/>
      <c r="F111" s="2"/>
      <c r="G111" s="2"/>
    </row>
    <row r="112" spans="1:7" x14ac:dyDescent="0.25">
      <c r="A112" t="s">
        <v>436</v>
      </c>
      <c r="C112" t="s">
        <v>500</v>
      </c>
      <c r="D112">
        <v>0</v>
      </c>
      <c r="E112" s="2"/>
      <c r="F112" s="2"/>
      <c r="G112" s="2"/>
    </row>
    <row r="113" spans="1:7" x14ac:dyDescent="0.25">
      <c r="A113" t="s">
        <v>436</v>
      </c>
      <c r="C113" t="s">
        <v>477</v>
      </c>
      <c r="D113">
        <v>0</v>
      </c>
      <c r="E113" s="2"/>
      <c r="F113" s="2"/>
      <c r="G113" s="2"/>
    </row>
    <row r="114" spans="1:7" x14ac:dyDescent="0.25">
      <c r="A114" t="s">
        <v>434</v>
      </c>
      <c r="C114" t="s">
        <v>460</v>
      </c>
      <c r="D114">
        <v>0</v>
      </c>
      <c r="E114" s="2"/>
      <c r="F114" s="2"/>
      <c r="G114" s="2"/>
    </row>
    <row r="115" spans="1:7" x14ac:dyDescent="0.25">
      <c r="A115" t="s">
        <v>436</v>
      </c>
      <c r="C115" t="s">
        <v>501</v>
      </c>
      <c r="D115">
        <v>0</v>
      </c>
      <c r="E115" s="2"/>
      <c r="F115" s="2"/>
      <c r="G115" s="2"/>
    </row>
    <row r="116" spans="1:7" x14ac:dyDescent="0.25">
      <c r="A116" t="s">
        <v>456</v>
      </c>
      <c r="C116" t="s">
        <v>689</v>
      </c>
      <c r="D116">
        <v>0</v>
      </c>
      <c r="E116" s="2"/>
      <c r="F116" s="2"/>
      <c r="G116" s="2"/>
    </row>
    <row r="117" spans="1:7" x14ac:dyDescent="0.25">
      <c r="A117" t="s">
        <v>436</v>
      </c>
      <c r="C117" t="s">
        <v>502</v>
      </c>
      <c r="D117">
        <v>0</v>
      </c>
      <c r="E117" s="2"/>
      <c r="F117" s="2"/>
      <c r="G117" s="2"/>
    </row>
    <row r="118" spans="1:7" x14ac:dyDescent="0.25">
      <c r="A118" t="s">
        <v>435</v>
      </c>
      <c r="C118" t="s">
        <v>524</v>
      </c>
      <c r="D118">
        <v>0</v>
      </c>
      <c r="E118" s="2"/>
      <c r="F118" s="2"/>
      <c r="G118" s="2"/>
    </row>
    <row r="119" spans="1:7" x14ac:dyDescent="0.25">
      <c r="A119" t="s">
        <v>435</v>
      </c>
      <c r="C119" t="s">
        <v>525</v>
      </c>
      <c r="D119">
        <v>0</v>
      </c>
      <c r="E119" s="2"/>
      <c r="F119" s="2"/>
      <c r="G119" s="2"/>
    </row>
    <row r="120" spans="1:7" x14ac:dyDescent="0.25">
      <c r="A120" t="s">
        <v>436</v>
      </c>
      <c r="C120" t="s">
        <v>478</v>
      </c>
      <c r="D120">
        <v>0</v>
      </c>
      <c r="E120" s="2"/>
      <c r="F120" s="2"/>
      <c r="G120" s="2"/>
    </row>
    <row r="121" spans="1:7" x14ac:dyDescent="0.25">
      <c r="A121" t="s">
        <v>434</v>
      </c>
      <c r="C121" t="s">
        <v>461</v>
      </c>
      <c r="D121">
        <v>0</v>
      </c>
      <c r="E121" s="2"/>
      <c r="F121" s="2"/>
      <c r="G121" s="2"/>
    </row>
    <row r="122" spans="1:7" x14ac:dyDescent="0.25">
      <c r="A122" t="s">
        <v>436</v>
      </c>
      <c r="C122" t="s">
        <v>503</v>
      </c>
      <c r="D122">
        <v>0</v>
      </c>
      <c r="E122" s="2"/>
      <c r="F122" s="2"/>
      <c r="G122" s="2"/>
    </row>
    <row r="123" spans="1:7" x14ac:dyDescent="0.25">
      <c r="A123" t="s">
        <v>456</v>
      </c>
      <c r="C123" t="s">
        <v>690</v>
      </c>
      <c r="D123">
        <v>0</v>
      </c>
      <c r="E123" s="2"/>
      <c r="F123" s="2"/>
      <c r="G123" s="2"/>
    </row>
    <row r="124" spans="1:7" x14ac:dyDescent="0.25">
      <c r="A124" t="s">
        <v>436</v>
      </c>
      <c r="C124" t="s">
        <v>504</v>
      </c>
      <c r="D124">
        <v>0</v>
      </c>
      <c r="E124" s="2"/>
      <c r="F124" s="2"/>
      <c r="G124" s="2"/>
    </row>
    <row r="125" spans="1:7" x14ac:dyDescent="0.25">
      <c r="A125" t="s">
        <v>436</v>
      </c>
      <c r="C125" t="s">
        <v>479</v>
      </c>
      <c r="D125">
        <v>0</v>
      </c>
      <c r="E125" s="2"/>
      <c r="F125" s="2"/>
      <c r="G125" s="2"/>
    </row>
    <row r="126" spans="1:7" x14ac:dyDescent="0.25">
      <c r="A126" t="s">
        <v>434</v>
      </c>
      <c r="C126" t="s">
        <v>462</v>
      </c>
      <c r="D126">
        <v>0</v>
      </c>
      <c r="E126" s="2"/>
      <c r="F126" s="2"/>
      <c r="G126" s="2"/>
    </row>
    <row r="127" spans="1:7" x14ac:dyDescent="0.25">
      <c r="A127" t="s">
        <v>436</v>
      </c>
      <c r="C127" t="s">
        <v>505</v>
      </c>
      <c r="D127">
        <v>0</v>
      </c>
      <c r="E127" s="2"/>
      <c r="F127" s="2"/>
      <c r="G127" s="2"/>
    </row>
    <row r="128" spans="1:7" x14ac:dyDescent="0.25">
      <c r="A128" t="s">
        <v>456</v>
      </c>
      <c r="C128" t="s">
        <v>691</v>
      </c>
      <c r="D128">
        <v>0</v>
      </c>
      <c r="E128" s="2"/>
      <c r="F128" s="2"/>
      <c r="G128" s="2"/>
    </row>
    <row r="129" spans="1:7" x14ac:dyDescent="0.25">
      <c r="A129" t="s">
        <v>436</v>
      </c>
      <c r="C129" t="s">
        <v>506</v>
      </c>
      <c r="D129">
        <v>0</v>
      </c>
      <c r="E129" s="2"/>
      <c r="F129" s="2"/>
      <c r="G129" s="2"/>
    </row>
    <row r="130" spans="1:7" x14ac:dyDescent="0.25">
      <c r="A130" t="s">
        <v>436</v>
      </c>
      <c r="C130" t="s">
        <v>480</v>
      </c>
      <c r="D130">
        <v>0</v>
      </c>
      <c r="E130" s="2"/>
      <c r="F130" s="2"/>
      <c r="G130" s="2"/>
    </row>
    <row r="131" spans="1:7" x14ac:dyDescent="0.25">
      <c r="A131" t="s">
        <v>434</v>
      </c>
      <c r="C131" t="s">
        <v>463</v>
      </c>
      <c r="D131">
        <v>0</v>
      </c>
      <c r="E131" s="2"/>
      <c r="F131" s="2"/>
      <c r="G131" s="2"/>
    </row>
    <row r="132" spans="1:7" x14ac:dyDescent="0.25">
      <c r="A132" t="s">
        <v>437</v>
      </c>
      <c r="C132" t="s">
        <v>514</v>
      </c>
      <c r="D132">
        <v>0</v>
      </c>
      <c r="E132" s="2"/>
      <c r="F132" s="2"/>
      <c r="G132" s="2"/>
    </row>
    <row r="133" spans="1:7" x14ac:dyDescent="0.25">
      <c r="A133" t="s">
        <v>437</v>
      </c>
      <c r="C133" t="s">
        <v>515</v>
      </c>
      <c r="D133">
        <v>0</v>
      </c>
      <c r="E133" s="2"/>
      <c r="F133" s="2"/>
      <c r="G133" s="2"/>
    </row>
    <row r="134" spans="1:7" x14ac:dyDescent="0.25">
      <c r="A134" t="s">
        <v>438</v>
      </c>
      <c r="C134" t="s">
        <v>533</v>
      </c>
      <c r="D134">
        <v>0</v>
      </c>
      <c r="E134" s="2"/>
      <c r="F134" s="2"/>
      <c r="G134" s="2"/>
    </row>
    <row r="135" spans="1:7" x14ac:dyDescent="0.25">
      <c r="A135" t="s">
        <v>438</v>
      </c>
      <c r="C135" t="s">
        <v>534</v>
      </c>
      <c r="D135">
        <v>0</v>
      </c>
      <c r="E135" s="2"/>
      <c r="F135" s="2"/>
      <c r="G135" s="2"/>
    </row>
    <row r="136" spans="1:7" x14ac:dyDescent="0.25">
      <c r="A136" t="s">
        <v>438</v>
      </c>
      <c r="C136" t="s">
        <v>535</v>
      </c>
      <c r="D136">
        <v>0</v>
      </c>
      <c r="E136" s="2"/>
      <c r="F136" s="2"/>
      <c r="G136" s="2"/>
    </row>
    <row r="137" spans="1:7" x14ac:dyDescent="0.25">
      <c r="A137" t="s">
        <v>438</v>
      </c>
      <c r="C137" t="s">
        <v>536</v>
      </c>
      <c r="D137">
        <v>0</v>
      </c>
      <c r="E137" s="2"/>
      <c r="F137" s="2"/>
      <c r="G137" s="2"/>
    </row>
    <row r="138" spans="1:7" x14ac:dyDescent="0.25">
      <c r="A138" t="s">
        <v>438</v>
      </c>
      <c r="C138" t="s">
        <v>537</v>
      </c>
      <c r="D138">
        <v>0</v>
      </c>
      <c r="E138" s="2"/>
      <c r="F138" s="2"/>
      <c r="G138" s="2"/>
    </row>
    <row r="139" spans="1:7" x14ac:dyDescent="0.25">
      <c r="A139" t="s">
        <v>438</v>
      </c>
      <c r="C139" t="s">
        <v>538</v>
      </c>
      <c r="D139">
        <v>0</v>
      </c>
      <c r="E139" s="2"/>
      <c r="F139" s="2"/>
      <c r="G139" s="2"/>
    </row>
    <row r="140" spans="1:7" x14ac:dyDescent="0.25">
      <c r="A140" t="s">
        <v>438</v>
      </c>
      <c r="C140" t="s">
        <v>528</v>
      </c>
      <c r="D140">
        <v>0</v>
      </c>
      <c r="E140" s="2"/>
      <c r="F140" s="2"/>
      <c r="G140" s="2"/>
    </row>
    <row r="141" spans="1:7" x14ac:dyDescent="0.25">
      <c r="A141" t="s">
        <v>439</v>
      </c>
      <c r="C141" t="s">
        <v>565</v>
      </c>
      <c r="D141">
        <v>0</v>
      </c>
      <c r="E141" s="2"/>
      <c r="F141" s="2"/>
      <c r="G141" s="2"/>
    </row>
    <row r="142" spans="1:7" x14ac:dyDescent="0.25">
      <c r="A142" t="s">
        <v>436</v>
      </c>
      <c r="C142" t="s">
        <v>481</v>
      </c>
      <c r="D142">
        <v>0</v>
      </c>
      <c r="E142" s="2"/>
      <c r="F142" s="2"/>
      <c r="G142" s="2"/>
    </row>
    <row r="143" spans="1:7" x14ac:dyDescent="0.25">
      <c r="A143" t="s">
        <v>436</v>
      </c>
      <c r="C143" t="s">
        <v>482</v>
      </c>
      <c r="D143">
        <v>0</v>
      </c>
      <c r="E143" s="2"/>
      <c r="F143" s="2"/>
      <c r="G143" s="2"/>
    </row>
    <row r="144" spans="1:7" x14ac:dyDescent="0.25">
      <c r="A144" t="s">
        <v>438</v>
      </c>
      <c r="C144" t="s">
        <v>539</v>
      </c>
      <c r="D144">
        <v>0</v>
      </c>
      <c r="E144" s="2"/>
      <c r="F144" s="2"/>
      <c r="G144" s="2"/>
    </row>
    <row r="145" spans="1:7" x14ac:dyDescent="0.25">
      <c r="A145" t="s">
        <v>438</v>
      </c>
      <c r="C145" t="s">
        <v>540</v>
      </c>
      <c r="D145">
        <v>0</v>
      </c>
      <c r="E145" s="2"/>
      <c r="F145" s="2"/>
      <c r="G145" s="2"/>
    </row>
    <row r="146" spans="1:7" x14ac:dyDescent="0.25">
      <c r="A146" t="s">
        <v>436</v>
      </c>
      <c r="C146" t="s">
        <v>483</v>
      </c>
      <c r="D146">
        <v>0</v>
      </c>
      <c r="E146" s="2"/>
      <c r="F146" s="2"/>
      <c r="G146" s="2"/>
    </row>
    <row r="147" spans="1:7" x14ac:dyDescent="0.25">
      <c r="A147" t="s">
        <v>436</v>
      </c>
      <c r="C147" t="s">
        <v>484</v>
      </c>
      <c r="D147">
        <v>0</v>
      </c>
      <c r="E147" s="2"/>
      <c r="F147" s="2"/>
      <c r="G147" s="2"/>
    </row>
    <row r="148" spans="1:7" x14ac:dyDescent="0.25">
      <c r="A148" t="s">
        <v>438</v>
      </c>
      <c r="C148" t="s">
        <v>541</v>
      </c>
      <c r="D148">
        <v>0</v>
      </c>
      <c r="E148" s="2"/>
      <c r="F148" s="2"/>
      <c r="G148" s="2"/>
    </row>
    <row r="149" spans="1:7" x14ac:dyDescent="0.25">
      <c r="A149" t="s">
        <v>438</v>
      </c>
      <c r="C149" t="s">
        <v>542</v>
      </c>
      <c r="D149">
        <v>0</v>
      </c>
      <c r="E149" s="2"/>
      <c r="F149" s="2"/>
      <c r="G149" s="2"/>
    </row>
    <row r="150" spans="1:7" x14ac:dyDescent="0.25">
      <c r="A150" t="s">
        <v>436</v>
      </c>
      <c r="C150" t="s">
        <v>485</v>
      </c>
      <c r="D150">
        <v>0</v>
      </c>
      <c r="E150" s="2"/>
      <c r="F150" s="2"/>
      <c r="G150" s="2"/>
    </row>
    <row r="151" spans="1:7" x14ac:dyDescent="0.25">
      <c r="A151" t="s">
        <v>436</v>
      </c>
      <c r="C151" t="s">
        <v>486</v>
      </c>
      <c r="D151">
        <v>0</v>
      </c>
      <c r="E151" s="2"/>
      <c r="F151" s="2"/>
      <c r="G151" s="2"/>
    </row>
    <row r="152" spans="1:7" x14ac:dyDescent="0.25">
      <c r="A152" t="s">
        <v>438</v>
      </c>
      <c r="C152" t="s">
        <v>543</v>
      </c>
      <c r="D152">
        <v>0</v>
      </c>
      <c r="E152" s="2"/>
      <c r="F152" s="2"/>
      <c r="G152" s="2"/>
    </row>
    <row r="153" spans="1:7" x14ac:dyDescent="0.25">
      <c r="A153" t="s">
        <v>438</v>
      </c>
      <c r="C153" t="s">
        <v>544</v>
      </c>
      <c r="D153">
        <v>0</v>
      </c>
      <c r="E153" s="2"/>
      <c r="F153" s="2"/>
      <c r="G153" s="2"/>
    </row>
    <row r="154" spans="1:7" x14ac:dyDescent="0.25">
      <c r="A154" t="s">
        <v>436</v>
      </c>
      <c r="C154" t="s">
        <v>487</v>
      </c>
      <c r="D154">
        <v>0</v>
      </c>
      <c r="E154" s="2"/>
      <c r="F154" s="2"/>
      <c r="G154" s="2"/>
    </row>
    <row r="155" spans="1:7" x14ac:dyDescent="0.25">
      <c r="A155" t="s">
        <v>436</v>
      </c>
      <c r="C155" t="s">
        <v>488</v>
      </c>
      <c r="D155">
        <v>0</v>
      </c>
      <c r="E155" s="2"/>
      <c r="F155" s="2"/>
      <c r="G155" s="2"/>
    </row>
    <row r="156" spans="1:7" x14ac:dyDescent="0.25">
      <c r="A156" t="s">
        <v>438</v>
      </c>
      <c r="C156" t="s">
        <v>545</v>
      </c>
      <c r="D156">
        <v>0</v>
      </c>
      <c r="E156" s="2"/>
      <c r="F156" s="2"/>
      <c r="G156" s="2"/>
    </row>
    <row r="157" spans="1:7" x14ac:dyDescent="0.25">
      <c r="A157" t="s">
        <v>438</v>
      </c>
      <c r="C157" t="s">
        <v>546</v>
      </c>
      <c r="D157">
        <v>0</v>
      </c>
      <c r="E157" s="2"/>
      <c r="F157" s="2"/>
      <c r="G157" s="2"/>
    </row>
    <row r="158" spans="1:7" x14ac:dyDescent="0.25">
      <c r="A158" t="s">
        <v>437</v>
      </c>
      <c r="C158" t="s">
        <v>516</v>
      </c>
      <c r="D158">
        <v>0</v>
      </c>
      <c r="E158" s="2"/>
      <c r="F158" s="2"/>
      <c r="G158" s="2"/>
    </row>
    <row r="159" spans="1:7" x14ac:dyDescent="0.25">
      <c r="A159" t="s">
        <v>437</v>
      </c>
      <c r="C159" t="s">
        <v>517</v>
      </c>
      <c r="D159">
        <v>0</v>
      </c>
      <c r="E159" s="2"/>
      <c r="F159" s="2"/>
      <c r="G159" s="2"/>
    </row>
    <row r="160" spans="1:7" x14ac:dyDescent="0.25">
      <c r="A160" t="s">
        <v>439</v>
      </c>
      <c r="C160" t="s">
        <v>567</v>
      </c>
      <c r="D160">
        <v>0</v>
      </c>
      <c r="E160" s="2"/>
      <c r="F160" s="2"/>
      <c r="G160" s="2"/>
    </row>
    <row r="161" spans="1:7" x14ac:dyDescent="0.25">
      <c r="A161" t="s">
        <v>439</v>
      </c>
      <c r="C161" t="s">
        <v>568</v>
      </c>
      <c r="D161">
        <v>0</v>
      </c>
      <c r="E161" s="2"/>
      <c r="F161" s="2"/>
      <c r="G161" s="2"/>
    </row>
    <row r="162" spans="1:7" x14ac:dyDescent="0.25">
      <c r="A162" t="s">
        <v>436</v>
      </c>
      <c r="C162" t="s">
        <v>512</v>
      </c>
      <c r="D162">
        <v>1</v>
      </c>
      <c r="E162" s="2"/>
      <c r="F162" s="2"/>
      <c r="G162" s="2"/>
    </row>
    <row r="163" spans="1:7" x14ac:dyDescent="0.25">
      <c r="A163" t="s">
        <v>438</v>
      </c>
      <c r="C163" t="s">
        <v>558</v>
      </c>
      <c r="D163">
        <v>1</v>
      </c>
      <c r="E163" s="2"/>
      <c r="F163" s="2"/>
      <c r="G163" s="2"/>
    </row>
    <row r="164" spans="1:7" x14ac:dyDescent="0.25">
      <c r="A164" t="s">
        <v>436</v>
      </c>
      <c r="C164" t="s">
        <v>511</v>
      </c>
      <c r="D164">
        <v>1</v>
      </c>
      <c r="E164" s="2"/>
      <c r="F164" s="2"/>
      <c r="G164" s="2"/>
    </row>
    <row r="165" spans="1:7" x14ac:dyDescent="0.25">
      <c r="A165" t="s">
        <v>438</v>
      </c>
      <c r="C165" t="s">
        <v>559</v>
      </c>
      <c r="D165">
        <v>1</v>
      </c>
      <c r="E165" s="2"/>
      <c r="F165" s="2"/>
      <c r="G165" s="2"/>
    </row>
    <row r="166" spans="1:7" x14ac:dyDescent="0.25">
      <c r="A166" t="s">
        <v>436</v>
      </c>
      <c r="C166" t="s">
        <v>510</v>
      </c>
      <c r="D166">
        <v>1</v>
      </c>
      <c r="E166" s="2"/>
      <c r="F166" s="2"/>
      <c r="G166" s="2"/>
    </row>
    <row r="167" spans="1:7" x14ac:dyDescent="0.25">
      <c r="A167" t="s">
        <v>438</v>
      </c>
      <c r="C167" t="s">
        <v>560</v>
      </c>
      <c r="D167">
        <v>1</v>
      </c>
      <c r="E167" s="2"/>
      <c r="F167" s="2"/>
      <c r="G167" s="2"/>
    </row>
    <row r="168" spans="1:7" x14ac:dyDescent="0.25">
      <c r="A168" t="s">
        <v>438</v>
      </c>
      <c r="C168" t="s">
        <v>561</v>
      </c>
      <c r="D168">
        <v>1</v>
      </c>
      <c r="E168" s="2"/>
      <c r="F168" s="2"/>
      <c r="G168" s="2"/>
    </row>
    <row r="169" spans="1:7" x14ac:dyDescent="0.25">
      <c r="A169" t="s">
        <v>437</v>
      </c>
      <c r="C169" t="s">
        <v>523</v>
      </c>
      <c r="D169">
        <v>1</v>
      </c>
      <c r="E169" s="2"/>
      <c r="F169" s="2"/>
      <c r="G169" s="2"/>
    </row>
    <row r="170" spans="1:7" x14ac:dyDescent="0.25">
      <c r="A170" t="s">
        <v>439</v>
      </c>
      <c r="C170" t="s">
        <v>572</v>
      </c>
      <c r="D170">
        <v>1</v>
      </c>
      <c r="E170" s="2"/>
      <c r="F170" s="2"/>
      <c r="G170" s="2"/>
    </row>
    <row r="171" spans="1:7" x14ac:dyDescent="0.25">
      <c r="A171" t="s">
        <v>438</v>
      </c>
      <c r="C171" t="s">
        <v>549</v>
      </c>
      <c r="D171">
        <v>0</v>
      </c>
      <c r="E171" s="2"/>
      <c r="F171" s="2"/>
      <c r="G171" s="2"/>
    </row>
    <row r="172" spans="1:7" x14ac:dyDescent="0.25">
      <c r="A172" t="s">
        <v>444</v>
      </c>
      <c r="C172" t="s">
        <v>601</v>
      </c>
      <c r="D172">
        <v>0</v>
      </c>
      <c r="E172" s="2"/>
      <c r="F172" s="2"/>
      <c r="G172" s="2"/>
    </row>
    <row r="173" spans="1:7" x14ac:dyDescent="0.25">
      <c r="A173" t="s">
        <v>438</v>
      </c>
      <c r="C173" t="s">
        <v>550</v>
      </c>
      <c r="D173">
        <v>0</v>
      </c>
      <c r="E173" s="2"/>
      <c r="F173" s="2"/>
      <c r="G173" s="2"/>
    </row>
    <row r="174" spans="1:7" x14ac:dyDescent="0.25">
      <c r="A174" t="s">
        <v>444</v>
      </c>
      <c r="C174" t="s">
        <v>602</v>
      </c>
      <c r="D174">
        <v>0</v>
      </c>
      <c r="E174" s="2"/>
      <c r="F174" s="2"/>
      <c r="G174" s="2"/>
    </row>
    <row r="175" spans="1:7" x14ac:dyDescent="0.25">
      <c r="A175" t="s">
        <v>452</v>
      </c>
      <c r="C175" t="s">
        <v>653</v>
      </c>
      <c r="D175">
        <v>0</v>
      </c>
      <c r="E175" s="2"/>
      <c r="F175" s="2"/>
      <c r="G175" s="2"/>
    </row>
    <row r="176" spans="1:7" x14ac:dyDescent="0.25">
      <c r="A176" t="s">
        <v>446</v>
      </c>
      <c r="C176" t="s">
        <v>628</v>
      </c>
      <c r="D176">
        <v>0</v>
      </c>
      <c r="E176" s="2"/>
      <c r="F176" s="2"/>
      <c r="G176" s="2"/>
    </row>
    <row r="177" spans="1:7" x14ac:dyDescent="0.25">
      <c r="A177" t="s">
        <v>453</v>
      </c>
      <c r="C177" t="s">
        <v>673</v>
      </c>
      <c r="D177">
        <v>0</v>
      </c>
      <c r="E177" s="2"/>
      <c r="F177" s="2"/>
      <c r="G177" s="2"/>
    </row>
    <row r="178" spans="1:7" x14ac:dyDescent="0.25">
      <c r="A178" t="s">
        <v>452</v>
      </c>
      <c r="C178" t="s">
        <v>654</v>
      </c>
      <c r="D178">
        <v>0</v>
      </c>
      <c r="E178" s="2"/>
      <c r="F178" s="2"/>
      <c r="G178" s="2"/>
    </row>
    <row r="179" spans="1:7" x14ac:dyDescent="0.25">
      <c r="A179" t="s">
        <v>446</v>
      </c>
      <c r="C179" t="s">
        <v>629</v>
      </c>
      <c r="D179">
        <v>0</v>
      </c>
      <c r="E179" s="2"/>
      <c r="F179" s="2"/>
      <c r="G179" s="2"/>
    </row>
    <row r="180" spans="1:7" x14ac:dyDescent="0.25">
      <c r="A180" t="s">
        <v>453</v>
      </c>
      <c r="C180" t="s">
        <v>674</v>
      </c>
      <c r="D180">
        <v>0</v>
      </c>
      <c r="E180" s="2"/>
      <c r="F180" s="2"/>
      <c r="G180" s="2"/>
    </row>
    <row r="181" spans="1:7" x14ac:dyDescent="0.25">
      <c r="A181" t="s">
        <v>452</v>
      </c>
      <c r="C181" t="s">
        <v>655</v>
      </c>
      <c r="D181">
        <v>0</v>
      </c>
      <c r="E181" s="2"/>
      <c r="F181" s="2"/>
      <c r="G181" s="2"/>
    </row>
    <row r="182" spans="1:7" x14ac:dyDescent="0.25">
      <c r="A182" t="s">
        <v>446</v>
      </c>
      <c r="C182" t="s">
        <v>630</v>
      </c>
      <c r="D182">
        <v>0</v>
      </c>
      <c r="E182" s="2"/>
      <c r="F182" s="2"/>
      <c r="G182" s="2"/>
    </row>
    <row r="183" spans="1:7" x14ac:dyDescent="0.25">
      <c r="A183" t="s">
        <v>453</v>
      </c>
      <c r="C183" t="s">
        <v>675</v>
      </c>
      <c r="D183">
        <v>0</v>
      </c>
      <c r="E183" s="2"/>
      <c r="F183" s="2"/>
      <c r="G183" s="2"/>
    </row>
    <row r="184" spans="1:7" x14ac:dyDescent="0.25">
      <c r="A184" t="s">
        <v>452</v>
      </c>
      <c r="C184" t="s">
        <v>656</v>
      </c>
      <c r="D184">
        <v>0</v>
      </c>
      <c r="E184" s="2"/>
      <c r="F184" s="2"/>
      <c r="G184" s="2"/>
    </row>
    <row r="185" spans="1:7" x14ac:dyDescent="0.25">
      <c r="A185" t="s">
        <v>446</v>
      </c>
      <c r="C185" t="s">
        <v>631</v>
      </c>
      <c r="D185">
        <v>0</v>
      </c>
      <c r="E185" s="2"/>
      <c r="F185" s="2"/>
      <c r="G185" s="2"/>
    </row>
    <row r="186" spans="1:7" x14ac:dyDescent="0.25">
      <c r="A186" t="s">
        <v>453</v>
      </c>
      <c r="C186" t="s">
        <v>676</v>
      </c>
      <c r="D186">
        <v>0</v>
      </c>
      <c r="E186" s="2">
        <v>9976.6200000000008</v>
      </c>
      <c r="F186" s="2"/>
      <c r="G186" s="2"/>
    </row>
    <row r="187" spans="1:7" x14ac:dyDescent="0.25">
      <c r="A187" t="s">
        <v>446</v>
      </c>
      <c r="C187" t="s">
        <v>619</v>
      </c>
      <c r="D187">
        <v>0</v>
      </c>
      <c r="E187" s="2"/>
      <c r="F187" s="2"/>
      <c r="G187" s="2"/>
    </row>
    <row r="188" spans="1:7" x14ac:dyDescent="0.25">
      <c r="A188" t="s">
        <v>438</v>
      </c>
      <c r="C188" t="s">
        <v>551</v>
      </c>
      <c r="D188">
        <v>0</v>
      </c>
      <c r="E188" s="2"/>
      <c r="F188" s="2"/>
      <c r="G188" s="2"/>
    </row>
    <row r="189" spans="1:7" x14ac:dyDescent="0.25">
      <c r="A189" t="s">
        <v>444</v>
      </c>
      <c r="C189" t="s">
        <v>603</v>
      </c>
      <c r="D189">
        <v>0</v>
      </c>
      <c r="E189" s="2"/>
      <c r="F189" s="2"/>
      <c r="G189" s="2"/>
    </row>
    <row r="190" spans="1:7" x14ac:dyDescent="0.25">
      <c r="A190" t="s">
        <v>438</v>
      </c>
      <c r="C190" t="s">
        <v>552</v>
      </c>
      <c r="D190">
        <v>0</v>
      </c>
      <c r="E190" s="2"/>
      <c r="F190" s="2"/>
      <c r="G190" s="2"/>
    </row>
    <row r="191" spans="1:7" x14ac:dyDescent="0.25">
      <c r="A191" t="s">
        <v>444</v>
      </c>
      <c r="C191" t="s">
        <v>604</v>
      </c>
      <c r="D191">
        <v>0</v>
      </c>
      <c r="E191" s="2"/>
      <c r="F191" s="2"/>
      <c r="G191" s="2"/>
    </row>
    <row r="192" spans="1:7" x14ac:dyDescent="0.25">
      <c r="A192" t="s">
        <v>440</v>
      </c>
      <c r="C192" t="s">
        <v>573</v>
      </c>
      <c r="D192">
        <v>0</v>
      </c>
      <c r="E192" s="2"/>
      <c r="F192" s="2"/>
      <c r="G192" s="2"/>
    </row>
    <row r="193" spans="1:7" x14ac:dyDescent="0.25">
      <c r="A193" t="s">
        <v>440</v>
      </c>
      <c r="C193" t="s">
        <v>574</v>
      </c>
      <c r="D193">
        <v>0</v>
      </c>
      <c r="E193" s="2"/>
      <c r="F193" s="2"/>
      <c r="G193" s="2"/>
    </row>
    <row r="194" spans="1:7" x14ac:dyDescent="0.25">
      <c r="A194" t="s">
        <v>440</v>
      </c>
      <c r="C194" t="s">
        <v>575</v>
      </c>
      <c r="D194">
        <v>0</v>
      </c>
      <c r="E194" s="2"/>
      <c r="F194" s="2"/>
      <c r="G194" s="2"/>
    </row>
    <row r="195" spans="1:7" x14ac:dyDescent="0.25">
      <c r="A195" t="s">
        <v>440</v>
      </c>
      <c r="C195" t="s">
        <v>576</v>
      </c>
      <c r="D195">
        <v>0</v>
      </c>
      <c r="E195" s="2"/>
      <c r="F195" s="2"/>
      <c r="G195" s="2"/>
    </row>
    <row r="196" spans="1:7" x14ac:dyDescent="0.25">
      <c r="A196" t="s">
        <v>440</v>
      </c>
      <c r="C196" t="s">
        <v>577</v>
      </c>
      <c r="D196">
        <v>0</v>
      </c>
      <c r="E196" s="2"/>
      <c r="F196" s="2"/>
      <c r="G196" s="2"/>
    </row>
    <row r="197" spans="1:7" x14ac:dyDescent="0.25">
      <c r="A197" t="s">
        <v>440</v>
      </c>
      <c r="C197" t="s">
        <v>578</v>
      </c>
      <c r="D197">
        <v>0</v>
      </c>
      <c r="E197" s="2"/>
      <c r="F197" s="2"/>
      <c r="G197" s="2"/>
    </row>
    <row r="198" spans="1:7" x14ac:dyDescent="0.25">
      <c r="A198" t="s">
        <v>445</v>
      </c>
      <c r="C198" t="s">
        <v>609</v>
      </c>
      <c r="D198">
        <v>0</v>
      </c>
      <c r="E198" s="2"/>
      <c r="F198" s="2"/>
      <c r="G198" s="2"/>
    </row>
    <row r="199" spans="1:7" x14ac:dyDescent="0.25">
      <c r="A199" t="s">
        <v>445</v>
      </c>
      <c r="C199" t="s">
        <v>610</v>
      </c>
      <c r="D199">
        <v>0</v>
      </c>
      <c r="E199" s="2"/>
      <c r="F199" s="2"/>
      <c r="G199" s="2"/>
    </row>
    <row r="200" spans="1:7" x14ac:dyDescent="0.25">
      <c r="A200" t="s">
        <v>445</v>
      </c>
      <c r="C200" t="s">
        <v>611</v>
      </c>
      <c r="D200">
        <v>0</v>
      </c>
      <c r="E200" s="2"/>
      <c r="F200" s="2"/>
      <c r="G200" s="2"/>
    </row>
    <row r="201" spans="1:7" x14ac:dyDescent="0.25">
      <c r="A201" t="s">
        <v>445</v>
      </c>
      <c r="C201" t="s">
        <v>612</v>
      </c>
      <c r="D201">
        <v>0</v>
      </c>
      <c r="E201" s="2"/>
      <c r="F201" s="2"/>
      <c r="G201" s="2"/>
    </row>
    <row r="202" spans="1:7" x14ac:dyDescent="0.25">
      <c r="A202" t="s">
        <v>434</v>
      </c>
      <c r="C202" t="s">
        <v>464</v>
      </c>
      <c r="D202">
        <v>0</v>
      </c>
      <c r="E202" s="2"/>
      <c r="F202" s="2"/>
      <c r="G202" s="2"/>
    </row>
    <row r="203" spans="1:7" x14ac:dyDescent="0.25">
      <c r="A203" t="s">
        <v>434</v>
      </c>
      <c r="C203" t="s">
        <v>465</v>
      </c>
      <c r="D203">
        <v>0</v>
      </c>
      <c r="E203" s="2"/>
      <c r="F203" s="2"/>
      <c r="G203" s="2"/>
    </row>
    <row r="204" spans="1:7" x14ac:dyDescent="0.25">
      <c r="A204" t="s">
        <v>434</v>
      </c>
      <c r="C204" t="s">
        <v>466</v>
      </c>
      <c r="D204">
        <v>0</v>
      </c>
      <c r="E204" s="2"/>
      <c r="F204" s="2"/>
      <c r="G204" s="2"/>
    </row>
    <row r="205" spans="1:7" x14ac:dyDescent="0.25">
      <c r="A205" t="s">
        <v>434</v>
      </c>
      <c r="C205" t="s">
        <v>467</v>
      </c>
      <c r="D205">
        <v>0</v>
      </c>
      <c r="E205" s="2"/>
      <c r="F205" s="2"/>
      <c r="G205" s="2"/>
    </row>
    <row r="206" spans="1:7" x14ac:dyDescent="0.25">
      <c r="A206" t="s">
        <v>457</v>
      </c>
      <c r="C206" t="s">
        <v>692</v>
      </c>
      <c r="D206">
        <v>0</v>
      </c>
      <c r="E206" s="2"/>
      <c r="F206" s="2"/>
      <c r="G206" s="2"/>
    </row>
    <row r="207" spans="1:7" x14ac:dyDescent="0.25">
      <c r="A207" t="s">
        <v>450</v>
      </c>
      <c r="C207" t="s">
        <v>645</v>
      </c>
      <c r="D207">
        <v>0</v>
      </c>
      <c r="E207" s="2"/>
      <c r="F207" s="2">
        <v>100851.53</v>
      </c>
      <c r="G207" s="2"/>
    </row>
    <row r="208" spans="1:7" x14ac:dyDescent="0.25">
      <c r="A208" t="s">
        <v>458</v>
      </c>
      <c r="C208" t="s">
        <v>695</v>
      </c>
      <c r="D208">
        <v>0</v>
      </c>
      <c r="E208" s="2"/>
      <c r="F208" s="2"/>
      <c r="G208" s="2"/>
    </row>
    <row r="209" spans="1:7" x14ac:dyDescent="0.25">
      <c r="A209" t="s">
        <v>458</v>
      </c>
      <c r="C209" t="s">
        <v>699</v>
      </c>
      <c r="D209">
        <v>0</v>
      </c>
      <c r="E209" s="2"/>
      <c r="F209" s="2"/>
      <c r="G209" s="2"/>
    </row>
    <row r="210" spans="1:7" x14ac:dyDescent="0.25">
      <c r="A210" t="s">
        <v>458</v>
      </c>
      <c r="C210" t="s">
        <v>696</v>
      </c>
      <c r="D210">
        <v>0</v>
      </c>
      <c r="E210" s="2"/>
      <c r="F210" s="2"/>
      <c r="G210" s="2"/>
    </row>
    <row r="211" spans="1:7" x14ac:dyDescent="0.25">
      <c r="A211" t="s">
        <v>458</v>
      </c>
      <c r="C211" t="s">
        <v>700</v>
      </c>
      <c r="D211">
        <v>0</v>
      </c>
      <c r="E211" s="2"/>
      <c r="F211" s="2"/>
      <c r="G211" s="2"/>
    </row>
    <row r="212" spans="1:7" x14ac:dyDescent="0.25">
      <c r="A212" t="s">
        <v>458</v>
      </c>
      <c r="C212" t="s">
        <v>697</v>
      </c>
      <c r="D212">
        <v>0</v>
      </c>
      <c r="E212" s="2"/>
      <c r="F212" s="2"/>
      <c r="G212" s="2"/>
    </row>
    <row r="213" spans="1:7" x14ac:dyDescent="0.25">
      <c r="A213" t="s">
        <v>458</v>
      </c>
      <c r="C213" t="s">
        <v>701</v>
      </c>
      <c r="D213">
        <v>0</v>
      </c>
      <c r="E213" s="2"/>
      <c r="F213" s="2"/>
      <c r="G213" s="2"/>
    </row>
    <row r="214" spans="1:7" x14ac:dyDescent="0.25">
      <c r="A214" t="s">
        <v>458</v>
      </c>
      <c r="C214" t="s">
        <v>698</v>
      </c>
      <c r="D214">
        <v>0</v>
      </c>
      <c r="E214" s="2"/>
      <c r="F214" s="2"/>
      <c r="G214" s="2"/>
    </row>
    <row r="215" spans="1:7" x14ac:dyDescent="0.25">
      <c r="A215" t="s">
        <v>458</v>
      </c>
      <c r="C215" t="s">
        <v>702</v>
      </c>
      <c r="D215">
        <v>0</v>
      </c>
      <c r="E215" s="2"/>
      <c r="F215" s="2"/>
      <c r="G215" s="2"/>
    </row>
    <row r="216" spans="1:7" x14ac:dyDescent="0.25">
      <c r="A216" t="s">
        <v>452</v>
      </c>
      <c r="C216" t="s">
        <v>657</v>
      </c>
      <c r="D216">
        <v>0</v>
      </c>
      <c r="E216" s="2"/>
      <c r="F216" s="2"/>
      <c r="G216" s="2"/>
    </row>
    <row r="217" spans="1:7" x14ac:dyDescent="0.25">
      <c r="A217" t="s">
        <v>446</v>
      </c>
      <c r="C217" t="s">
        <v>632</v>
      </c>
      <c r="D217">
        <v>0</v>
      </c>
      <c r="E217" s="2"/>
      <c r="F217" s="2"/>
      <c r="G217" s="2"/>
    </row>
    <row r="218" spans="1:7" x14ac:dyDescent="0.25">
      <c r="A218" t="s">
        <v>453</v>
      </c>
      <c r="C218" t="s">
        <v>677</v>
      </c>
      <c r="D218">
        <v>0</v>
      </c>
      <c r="E218" s="2"/>
      <c r="F218" s="2"/>
      <c r="G218" s="2"/>
    </row>
    <row r="219" spans="1:7" x14ac:dyDescent="0.25">
      <c r="A219" t="s">
        <v>452</v>
      </c>
      <c r="C219" t="s">
        <v>658</v>
      </c>
      <c r="D219">
        <v>0</v>
      </c>
      <c r="E219" s="2"/>
      <c r="F219" s="2"/>
      <c r="G219" s="2"/>
    </row>
    <row r="220" spans="1:7" x14ac:dyDescent="0.25">
      <c r="A220" t="s">
        <v>446</v>
      </c>
      <c r="C220" t="s">
        <v>633</v>
      </c>
      <c r="D220">
        <v>0</v>
      </c>
      <c r="E220" s="2"/>
      <c r="F220" s="2"/>
      <c r="G220" s="2"/>
    </row>
    <row r="221" spans="1:7" x14ac:dyDescent="0.25">
      <c r="A221" t="s">
        <v>453</v>
      </c>
      <c r="C221" t="s">
        <v>678</v>
      </c>
      <c r="D221">
        <v>0</v>
      </c>
      <c r="E221" s="2"/>
      <c r="F221" s="2"/>
      <c r="G221" s="2"/>
    </row>
    <row r="222" spans="1:7" x14ac:dyDescent="0.25">
      <c r="A222" t="s">
        <v>446</v>
      </c>
      <c r="C222" t="s">
        <v>620</v>
      </c>
      <c r="D222">
        <v>0</v>
      </c>
      <c r="E222" s="2"/>
      <c r="F222" s="2"/>
      <c r="G222" s="2"/>
    </row>
    <row r="223" spans="1:7" x14ac:dyDescent="0.25">
      <c r="A223" t="s">
        <v>452</v>
      </c>
      <c r="C223" t="s">
        <v>659</v>
      </c>
      <c r="D223">
        <v>0</v>
      </c>
      <c r="E223" s="2"/>
      <c r="F223" s="2"/>
      <c r="G223" s="2"/>
    </row>
    <row r="224" spans="1:7" x14ac:dyDescent="0.25">
      <c r="A224" t="s">
        <v>446</v>
      </c>
      <c r="C224" t="s">
        <v>634</v>
      </c>
      <c r="D224">
        <v>0</v>
      </c>
      <c r="E224" s="2"/>
      <c r="F224" s="2"/>
      <c r="G224" s="2"/>
    </row>
    <row r="225" spans="1:7" x14ac:dyDescent="0.25">
      <c r="A225" t="s">
        <v>453</v>
      </c>
      <c r="C225" t="s">
        <v>679</v>
      </c>
      <c r="D225">
        <v>0</v>
      </c>
      <c r="E225" s="2"/>
      <c r="F225" s="2"/>
      <c r="G225" s="2"/>
    </row>
    <row r="226" spans="1:7" x14ac:dyDescent="0.25">
      <c r="A226" t="s">
        <v>452</v>
      </c>
      <c r="C226" t="s">
        <v>660</v>
      </c>
      <c r="D226">
        <v>0</v>
      </c>
      <c r="E226" s="2"/>
      <c r="F226" s="2"/>
      <c r="G226" s="2"/>
    </row>
    <row r="227" spans="1:7" x14ac:dyDescent="0.25">
      <c r="A227" t="s">
        <v>446</v>
      </c>
      <c r="C227" t="s">
        <v>635</v>
      </c>
      <c r="D227">
        <v>0</v>
      </c>
      <c r="E227" s="2"/>
      <c r="F227" s="2"/>
      <c r="G227" s="2"/>
    </row>
    <row r="228" spans="1:7" x14ac:dyDescent="0.25">
      <c r="A228" t="s">
        <v>453</v>
      </c>
      <c r="C228" t="s">
        <v>680</v>
      </c>
      <c r="D228">
        <v>0</v>
      </c>
      <c r="E228" s="2"/>
      <c r="F228" s="2"/>
      <c r="G228" s="2"/>
    </row>
    <row r="229" spans="1:7" x14ac:dyDescent="0.25">
      <c r="A229" t="s">
        <v>452</v>
      </c>
      <c r="C229" t="s">
        <v>661</v>
      </c>
      <c r="D229">
        <v>0</v>
      </c>
      <c r="E229" s="2"/>
      <c r="F229" s="2"/>
      <c r="G229" s="2"/>
    </row>
    <row r="230" spans="1:7" x14ac:dyDescent="0.25">
      <c r="A230" t="s">
        <v>446</v>
      </c>
      <c r="C230" t="s">
        <v>636</v>
      </c>
      <c r="D230">
        <v>0</v>
      </c>
      <c r="E230" s="2"/>
      <c r="F230" s="2"/>
      <c r="G230" s="2"/>
    </row>
    <row r="231" spans="1:7" x14ac:dyDescent="0.25">
      <c r="A231" t="s">
        <v>453</v>
      </c>
      <c r="C231" t="s">
        <v>681</v>
      </c>
      <c r="D231">
        <v>0</v>
      </c>
      <c r="E231" s="2"/>
      <c r="F231" s="2"/>
      <c r="G231" s="2"/>
    </row>
    <row r="232" spans="1:7" x14ac:dyDescent="0.25">
      <c r="A232" t="s">
        <v>452</v>
      </c>
      <c r="C232" t="s">
        <v>662</v>
      </c>
      <c r="D232">
        <v>0</v>
      </c>
      <c r="E232" s="2"/>
      <c r="F232" s="2"/>
      <c r="G232" s="2"/>
    </row>
    <row r="233" spans="1:7" x14ac:dyDescent="0.25">
      <c r="A233" t="s">
        <v>446</v>
      </c>
      <c r="C233" t="s">
        <v>637</v>
      </c>
      <c r="D233">
        <v>0</v>
      </c>
      <c r="E233" s="2"/>
      <c r="F233" s="2"/>
      <c r="G233" s="2"/>
    </row>
    <row r="234" spans="1:7" x14ac:dyDescent="0.25">
      <c r="A234" t="s">
        <v>453</v>
      </c>
      <c r="C234" t="s">
        <v>682</v>
      </c>
      <c r="D234">
        <v>0</v>
      </c>
      <c r="E234" s="2"/>
      <c r="F234" s="2"/>
      <c r="G234" s="2"/>
    </row>
    <row r="235" spans="1:7" x14ac:dyDescent="0.25">
      <c r="A235" t="s">
        <v>441</v>
      </c>
      <c r="C235" t="s">
        <v>590</v>
      </c>
      <c r="D235">
        <v>0</v>
      </c>
      <c r="E235" s="2"/>
      <c r="F235" s="2"/>
      <c r="G235" s="2"/>
    </row>
    <row r="236" spans="1:7" x14ac:dyDescent="0.25">
      <c r="A236" t="s">
        <v>442</v>
      </c>
      <c r="C236" t="s">
        <v>597</v>
      </c>
      <c r="D236">
        <v>0</v>
      </c>
      <c r="E236" s="2"/>
      <c r="F236" s="2"/>
      <c r="G236" s="2"/>
    </row>
    <row r="237" spans="1:7" x14ac:dyDescent="0.25">
      <c r="A237" t="s">
        <v>443</v>
      </c>
      <c r="C237" t="s">
        <v>600</v>
      </c>
      <c r="D237">
        <v>0</v>
      </c>
      <c r="E237" s="2"/>
      <c r="F237" s="2"/>
      <c r="G237" s="2"/>
    </row>
    <row r="238" spans="1:7" x14ac:dyDescent="0.25">
      <c r="A238" t="s">
        <v>441</v>
      </c>
      <c r="C238" t="s">
        <v>781</v>
      </c>
      <c r="D238">
        <v>0</v>
      </c>
      <c r="E238" s="2">
        <v>1822914.66</v>
      </c>
      <c r="F238" s="2">
        <v>2039650.72</v>
      </c>
      <c r="G238" s="2"/>
    </row>
    <row r="239" spans="1:7" x14ac:dyDescent="0.25">
      <c r="A239" t="s">
        <v>441</v>
      </c>
      <c r="C239" t="s">
        <v>591</v>
      </c>
      <c r="D239">
        <v>0</v>
      </c>
      <c r="E239" s="2"/>
      <c r="F239" s="2"/>
      <c r="G239" s="2"/>
    </row>
    <row r="240" spans="1:7" x14ac:dyDescent="0.25">
      <c r="A240" t="s">
        <v>441</v>
      </c>
      <c r="C240" t="s">
        <v>594</v>
      </c>
      <c r="D240">
        <v>0</v>
      </c>
      <c r="E240" s="2"/>
      <c r="F240" s="2"/>
      <c r="G240" s="2"/>
    </row>
    <row r="241" spans="1:7" x14ac:dyDescent="0.25">
      <c r="A241" t="s">
        <v>442</v>
      </c>
      <c r="C241" t="s">
        <v>598</v>
      </c>
      <c r="D241">
        <v>0</v>
      </c>
      <c r="E241" s="2"/>
      <c r="F241" s="2"/>
      <c r="G241" s="2"/>
    </row>
    <row r="242" spans="1:7" x14ac:dyDescent="0.25">
      <c r="A242" t="s">
        <v>434</v>
      </c>
      <c r="C242" t="s">
        <v>468</v>
      </c>
      <c r="D242">
        <v>0</v>
      </c>
      <c r="E242" s="2"/>
      <c r="F242" s="2"/>
      <c r="G242" s="2"/>
    </row>
    <row r="243" spans="1:7" x14ac:dyDescent="0.25">
      <c r="A243" t="s">
        <v>436</v>
      </c>
      <c r="C243" t="s">
        <v>489</v>
      </c>
      <c r="D243">
        <v>0</v>
      </c>
      <c r="E243" s="2"/>
      <c r="F243" s="2"/>
      <c r="G243" s="2"/>
    </row>
    <row r="244" spans="1:7" x14ac:dyDescent="0.25">
      <c r="A244" t="s">
        <v>436</v>
      </c>
      <c r="C244" t="s">
        <v>490</v>
      </c>
      <c r="D244">
        <v>0</v>
      </c>
      <c r="E244" s="2"/>
      <c r="F244" s="2"/>
      <c r="G244" s="2"/>
    </row>
    <row r="245" spans="1:7" x14ac:dyDescent="0.25">
      <c r="A245" t="s">
        <v>434</v>
      </c>
      <c r="C245" t="s">
        <v>469</v>
      </c>
      <c r="D245">
        <v>0</v>
      </c>
      <c r="E245" s="2"/>
      <c r="F245" s="2"/>
      <c r="G245" s="2"/>
    </row>
    <row r="246" spans="1:7" x14ac:dyDescent="0.25">
      <c r="A246" t="s">
        <v>436</v>
      </c>
      <c r="C246" t="s">
        <v>491</v>
      </c>
      <c r="D246">
        <v>0</v>
      </c>
      <c r="E246" s="2"/>
      <c r="F246" s="2"/>
      <c r="G246" s="2"/>
    </row>
    <row r="247" spans="1:7" x14ac:dyDescent="0.25">
      <c r="A247" t="s">
        <v>435</v>
      </c>
      <c r="C247" t="s">
        <v>526</v>
      </c>
      <c r="D247">
        <v>0</v>
      </c>
      <c r="E247" s="2"/>
      <c r="F247" s="2"/>
      <c r="G247" s="2"/>
    </row>
    <row r="248" spans="1:7" x14ac:dyDescent="0.25">
      <c r="A248" t="s">
        <v>435</v>
      </c>
      <c r="C248" t="s">
        <v>527</v>
      </c>
      <c r="D248">
        <v>0</v>
      </c>
      <c r="E248" s="2"/>
      <c r="F248" s="2"/>
      <c r="G248" s="2"/>
    </row>
    <row r="249" spans="1:7" x14ac:dyDescent="0.25">
      <c r="A249" t="s">
        <v>436</v>
      </c>
      <c r="C249" t="s">
        <v>492</v>
      </c>
      <c r="D249">
        <v>0</v>
      </c>
      <c r="E249" s="2"/>
      <c r="F249" s="2"/>
      <c r="G249" s="2"/>
    </row>
    <row r="250" spans="1:7" x14ac:dyDescent="0.25">
      <c r="A250" t="s">
        <v>434</v>
      </c>
      <c r="C250" t="s">
        <v>470</v>
      </c>
      <c r="D250">
        <v>0</v>
      </c>
      <c r="E250" s="2"/>
      <c r="F250" s="2"/>
      <c r="G250" s="2"/>
    </row>
    <row r="251" spans="1:7" x14ac:dyDescent="0.25">
      <c r="A251" t="s">
        <v>436</v>
      </c>
      <c r="C251" t="s">
        <v>493</v>
      </c>
      <c r="D251">
        <v>0</v>
      </c>
      <c r="E251" s="2"/>
      <c r="F251" s="2"/>
      <c r="G251" s="2"/>
    </row>
    <row r="252" spans="1:7" x14ac:dyDescent="0.25">
      <c r="A252" t="s">
        <v>436</v>
      </c>
      <c r="C252" t="s">
        <v>494</v>
      </c>
      <c r="D252">
        <v>0</v>
      </c>
      <c r="E252" s="2"/>
      <c r="F252" s="2"/>
      <c r="G252" s="2"/>
    </row>
    <row r="253" spans="1:7" x14ac:dyDescent="0.25">
      <c r="A253" t="s">
        <v>434</v>
      </c>
      <c r="C253" t="s">
        <v>471</v>
      </c>
      <c r="D253">
        <v>0</v>
      </c>
      <c r="E253" s="2"/>
      <c r="F253" s="2"/>
      <c r="G253" s="2"/>
    </row>
    <row r="254" spans="1:7" x14ac:dyDescent="0.25">
      <c r="A254" t="s">
        <v>436</v>
      </c>
      <c r="C254" t="s">
        <v>495</v>
      </c>
      <c r="D254">
        <v>0</v>
      </c>
      <c r="E254" s="2"/>
      <c r="F254" s="2"/>
      <c r="G254" s="2"/>
    </row>
    <row r="255" spans="1:7" x14ac:dyDescent="0.25">
      <c r="A255" t="s">
        <v>436</v>
      </c>
      <c r="C255" t="s">
        <v>496</v>
      </c>
      <c r="D255">
        <v>0</v>
      </c>
      <c r="E255" s="2"/>
      <c r="F255" s="2"/>
      <c r="G255" s="2"/>
    </row>
    <row r="256" spans="1:7" x14ac:dyDescent="0.25">
      <c r="A256" t="s">
        <v>434</v>
      </c>
      <c r="C256" t="s">
        <v>472</v>
      </c>
      <c r="D256">
        <v>0</v>
      </c>
      <c r="E256" s="2"/>
      <c r="F256" s="2"/>
      <c r="G256" s="2"/>
    </row>
    <row r="257" spans="1:7" x14ac:dyDescent="0.25">
      <c r="A257" t="s">
        <v>437</v>
      </c>
      <c r="C257" t="s">
        <v>518</v>
      </c>
      <c r="D257">
        <v>0</v>
      </c>
      <c r="E257" s="2"/>
      <c r="F257" s="2"/>
      <c r="G257" s="2"/>
    </row>
    <row r="258" spans="1:7" x14ac:dyDescent="0.25">
      <c r="A258" t="s">
        <v>437</v>
      </c>
      <c r="C258" t="s">
        <v>519</v>
      </c>
      <c r="D258">
        <v>0</v>
      </c>
      <c r="E258" s="2"/>
      <c r="F258" s="2"/>
      <c r="G258" s="2"/>
    </row>
    <row r="259" spans="1:7" x14ac:dyDescent="0.25">
      <c r="A259" t="s">
        <v>438</v>
      </c>
      <c r="C259" t="s">
        <v>529</v>
      </c>
      <c r="D259">
        <v>0</v>
      </c>
      <c r="E259" s="2"/>
      <c r="F259" s="2"/>
      <c r="G259" s="2"/>
    </row>
    <row r="260" spans="1:7" x14ac:dyDescent="0.25">
      <c r="A260" t="s">
        <v>438</v>
      </c>
      <c r="C260" t="s">
        <v>530</v>
      </c>
      <c r="D260">
        <v>0</v>
      </c>
      <c r="E260" s="2"/>
      <c r="F260" s="2"/>
      <c r="G260" s="2"/>
    </row>
    <row r="261" spans="1:7" x14ac:dyDescent="0.25">
      <c r="A261" t="s">
        <v>438</v>
      </c>
      <c r="C261" t="s">
        <v>531</v>
      </c>
      <c r="D261">
        <v>0</v>
      </c>
      <c r="E261" s="2"/>
      <c r="F261" s="2"/>
      <c r="G261" s="2"/>
    </row>
    <row r="262" spans="1:7" x14ac:dyDescent="0.25">
      <c r="A262" t="s">
        <v>438</v>
      </c>
      <c r="C262" t="s">
        <v>532</v>
      </c>
      <c r="D262">
        <v>0</v>
      </c>
      <c r="E262" s="2"/>
      <c r="F262" s="2"/>
      <c r="G262" s="2"/>
    </row>
    <row r="263" spans="1:7" x14ac:dyDescent="0.25">
      <c r="A263" t="s">
        <v>439</v>
      </c>
      <c r="C263" t="s">
        <v>566</v>
      </c>
      <c r="D263">
        <v>0</v>
      </c>
      <c r="E263" s="2"/>
      <c r="F263" s="2"/>
      <c r="G263" s="2"/>
    </row>
    <row r="264" spans="1:7" x14ac:dyDescent="0.25">
      <c r="A264" t="s">
        <v>436</v>
      </c>
      <c r="C264" t="s">
        <v>497</v>
      </c>
      <c r="D264">
        <v>0</v>
      </c>
      <c r="E264" s="2"/>
      <c r="F264" s="2"/>
      <c r="G264" s="2"/>
    </row>
    <row r="265" spans="1:7" x14ac:dyDescent="0.25">
      <c r="A265" t="s">
        <v>436</v>
      </c>
      <c r="C265" t="s">
        <v>498</v>
      </c>
      <c r="D265">
        <v>0</v>
      </c>
      <c r="E265" s="2"/>
      <c r="F265" s="2"/>
      <c r="G265" s="2"/>
    </row>
    <row r="266" spans="1:7" x14ac:dyDescent="0.25">
      <c r="A266" t="s">
        <v>438</v>
      </c>
      <c r="C266" t="s">
        <v>547</v>
      </c>
      <c r="D266">
        <v>0</v>
      </c>
      <c r="E266" s="2"/>
      <c r="F266" s="2"/>
      <c r="G266" s="2"/>
    </row>
    <row r="267" spans="1:7" x14ac:dyDescent="0.25">
      <c r="A267" t="s">
        <v>438</v>
      </c>
      <c r="C267" t="s">
        <v>548</v>
      </c>
      <c r="D267">
        <v>0</v>
      </c>
      <c r="E267" s="2"/>
      <c r="F267" s="2"/>
      <c r="G267" s="2"/>
    </row>
    <row r="268" spans="1:7" x14ac:dyDescent="0.25">
      <c r="A268" t="s">
        <v>436</v>
      </c>
      <c r="C268" t="s">
        <v>507</v>
      </c>
      <c r="D268">
        <v>0</v>
      </c>
      <c r="E268" s="2"/>
      <c r="F268" s="2"/>
      <c r="G268" s="2"/>
    </row>
    <row r="269" spans="1:7" x14ac:dyDescent="0.25">
      <c r="A269" t="s">
        <v>436</v>
      </c>
      <c r="C269" t="s">
        <v>508</v>
      </c>
      <c r="D269">
        <v>0</v>
      </c>
      <c r="E269" s="2"/>
      <c r="F269" s="2"/>
      <c r="G269" s="2"/>
    </row>
    <row r="270" spans="1:7" x14ac:dyDescent="0.25">
      <c r="A270" t="s">
        <v>436</v>
      </c>
      <c r="C270" t="s">
        <v>509</v>
      </c>
      <c r="D270">
        <v>0</v>
      </c>
      <c r="E270" s="2"/>
      <c r="F270" s="2"/>
      <c r="G270" s="2"/>
    </row>
    <row r="271" spans="1:7" x14ac:dyDescent="0.25">
      <c r="A271" t="s">
        <v>437</v>
      </c>
      <c r="C271" t="s">
        <v>520</v>
      </c>
      <c r="D271">
        <v>0</v>
      </c>
      <c r="E271" s="2"/>
      <c r="F271" s="2"/>
      <c r="G271" s="2"/>
    </row>
    <row r="272" spans="1:7" x14ac:dyDescent="0.25">
      <c r="A272" t="s">
        <v>437</v>
      </c>
      <c r="C272" t="s">
        <v>521</v>
      </c>
      <c r="D272">
        <v>0</v>
      </c>
      <c r="E272" s="2"/>
      <c r="F272" s="2"/>
      <c r="G272" s="2"/>
    </row>
    <row r="273" spans="1:7" x14ac:dyDescent="0.25">
      <c r="A273" t="s">
        <v>439</v>
      </c>
      <c r="C273" t="s">
        <v>569</v>
      </c>
      <c r="D273">
        <v>0</v>
      </c>
      <c r="E273" s="2"/>
      <c r="F273" s="2"/>
      <c r="G273" s="2"/>
    </row>
    <row r="274" spans="1:7" x14ac:dyDescent="0.25">
      <c r="A274" t="s">
        <v>439</v>
      </c>
      <c r="C274" t="s">
        <v>570</v>
      </c>
      <c r="D274">
        <v>0</v>
      </c>
      <c r="E274" s="2"/>
      <c r="F274" s="2"/>
      <c r="G274" s="2"/>
    </row>
    <row r="275" spans="1:7" x14ac:dyDescent="0.25">
      <c r="A275" t="s">
        <v>436</v>
      </c>
      <c r="C275" t="s">
        <v>513</v>
      </c>
      <c r="D275">
        <v>1</v>
      </c>
      <c r="E275" s="2"/>
      <c r="F275" s="2"/>
      <c r="G275" s="2"/>
    </row>
    <row r="276" spans="1:7" x14ac:dyDescent="0.25">
      <c r="A276" t="s">
        <v>438</v>
      </c>
      <c r="C276" t="s">
        <v>562</v>
      </c>
      <c r="D276">
        <v>1</v>
      </c>
      <c r="E276" s="2"/>
      <c r="F276" s="2"/>
      <c r="G276" s="2"/>
    </row>
    <row r="277" spans="1:7" x14ac:dyDescent="0.25">
      <c r="A277" t="s">
        <v>438</v>
      </c>
      <c r="C277" t="s">
        <v>563</v>
      </c>
      <c r="D277">
        <v>1</v>
      </c>
      <c r="E277" s="2"/>
      <c r="F277" s="2"/>
      <c r="G277" s="2"/>
    </row>
    <row r="278" spans="1:7" x14ac:dyDescent="0.25">
      <c r="A278" t="s">
        <v>438</v>
      </c>
      <c r="C278" t="s">
        <v>564</v>
      </c>
      <c r="D278">
        <v>1</v>
      </c>
      <c r="E278" s="2"/>
      <c r="F278" s="2"/>
      <c r="G278" s="2"/>
    </row>
    <row r="279" spans="1:7" x14ac:dyDescent="0.25">
      <c r="A279" t="s">
        <v>438</v>
      </c>
      <c r="C279" t="s">
        <v>557</v>
      </c>
      <c r="D279">
        <v>1</v>
      </c>
      <c r="E279" s="2"/>
      <c r="F279" s="2"/>
      <c r="G279" s="2"/>
    </row>
    <row r="280" spans="1:7" x14ac:dyDescent="0.25">
      <c r="A280" t="s">
        <v>437</v>
      </c>
      <c r="C280" t="s">
        <v>522</v>
      </c>
      <c r="D280">
        <v>1</v>
      </c>
      <c r="E280" s="2"/>
      <c r="F280" s="2"/>
      <c r="G280" s="2"/>
    </row>
    <row r="281" spans="1:7" x14ac:dyDescent="0.25">
      <c r="A281" t="s">
        <v>439</v>
      </c>
      <c r="C281" t="s">
        <v>571</v>
      </c>
      <c r="D281">
        <v>1</v>
      </c>
      <c r="E281" s="2"/>
      <c r="F281" s="2"/>
      <c r="G281" s="2"/>
    </row>
    <row r="282" spans="1:7" x14ac:dyDescent="0.25">
      <c r="A282" t="s">
        <v>438</v>
      </c>
      <c r="C282" t="s">
        <v>553</v>
      </c>
      <c r="D282">
        <v>0</v>
      </c>
      <c r="E282" s="2"/>
      <c r="F282" s="2"/>
      <c r="G282" s="2"/>
    </row>
    <row r="283" spans="1:7" x14ac:dyDescent="0.25">
      <c r="A283" t="s">
        <v>444</v>
      </c>
      <c r="C283" t="s">
        <v>605</v>
      </c>
      <c r="D283">
        <v>0</v>
      </c>
      <c r="E283" s="2"/>
      <c r="F283" s="2"/>
      <c r="G283" s="2"/>
    </row>
    <row r="284" spans="1:7" x14ac:dyDescent="0.25">
      <c r="A284" t="s">
        <v>452</v>
      </c>
      <c r="C284" t="s">
        <v>663</v>
      </c>
      <c r="D284">
        <v>0</v>
      </c>
      <c r="E284" s="2"/>
      <c r="F284" s="2"/>
      <c r="G284" s="2"/>
    </row>
    <row r="285" spans="1:7" x14ac:dyDescent="0.25">
      <c r="A285" t="s">
        <v>446</v>
      </c>
      <c r="C285" t="s">
        <v>638</v>
      </c>
      <c r="D285">
        <v>0</v>
      </c>
      <c r="E285" s="2"/>
      <c r="F285" s="2"/>
      <c r="G285" s="2"/>
    </row>
    <row r="286" spans="1:7" x14ac:dyDescent="0.25">
      <c r="A286" t="s">
        <v>453</v>
      </c>
      <c r="C286" t="s">
        <v>683</v>
      </c>
      <c r="D286">
        <v>0</v>
      </c>
      <c r="E286" s="2"/>
      <c r="F286" s="2"/>
      <c r="G286" s="2"/>
    </row>
    <row r="287" spans="1:7" x14ac:dyDescent="0.25">
      <c r="A287" t="s">
        <v>452</v>
      </c>
      <c r="C287" t="s">
        <v>664</v>
      </c>
      <c r="D287">
        <v>0</v>
      </c>
      <c r="E287" s="2"/>
      <c r="F287" s="2"/>
      <c r="G287" s="2"/>
    </row>
    <row r="288" spans="1:7" x14ac:dyDescent="0.25">
      <c r="A288" t="s">
        <v>446</v>
      </c>
      <c r="C288" t="s">
        <v>639</v>
      </c>
      <c r="D288">
        <v>0</v>
      </c>
      <c r="E288" s="2"/>
      <c r="F288" s="2"/>
      <c r="G288" s="2"/>
    </row>
    <row r="289" spans="1:7" x14ac:dyDescent="0.25">
      <c r="A289" t="s">
        <v>453</v>
      </c>
      <c r="C289" t="s">
        <v>684</v>
      </c>
      <c r="D289">
        <v>0</v>
      </c>
      <c r="E289" s="2"/>
      <c r="F289" s="2"/>
      <c r="G289" s="2"/>
    </row>
    <row r="290" spans="1:7" x14ac:dyDescent="0.25">
      <c r="A290" t="s">
        <v>452</v>
      </c>
      <c r="C290" t="s">
        <v>665</v>
      </c>
      <c r="D290">
        <v>0</v>
      </c>
      <c r="E290" s="2"/>
      <c r="F290" s="2"/>
      <c r="G290" s="2"/>
    </row>
    <row r="291" spans="1:7" x14ac:dyDescent="0.25">
      <c r="A291" t="s">
        <v>446</v>
      </c>
      <c r="C291" t="s">
        <v>640</v>
      </c>
      <c r="D291">
        <v>0</v>
      </c>
      <c r="E291" s="2"/>
      <c r="F291" s="2"/>
      <c r="G291" s="2"/>
    </row>
    <row r="292" spans="1:7" x14ac:dyDescent="0.25">
      <c r="A292" t="s">
        <v>453</v>
      </c>
      <c r="C292" t="s">
        <v>685</v>
      </c>
      <c r="D292">
        <v>0</v>
      </c>
      <c r="E292" s="2"/>
      <c r="F292" s="2"/>
      <c r="G292" s="2"/>
    </row>
    <row r="293" spans="1:7" x14ac:dyDescent="0.25">
      <c r="A293" t="s">
        <v>452</v>
      </c>
      <c r="C293" t="s">
        <v>666</v>
      </c>
      <c r="D293">
        <v>0</v>
      </c>
      <c r="E293" s="2"/>
      <c r="F293" s="2"/>
      <c r="G293" s="2"/>
    </row>
    <row r="294" spans="1:7" x14ac:dyDescent="0.25">
      <c r="A294" t="s">
        <v>446</v>
      </c>
      <c r="C294" t="s">
        <v>641</v>
      </c>
      <c r="D294">
        <v>0</v>
      </c>
      <c r="E294" s="2"/>
      <c r="F294" s="2"/>
      <c r="G294" s="2"/>
    </row>
    <row r="295" spans="1:7" x14ac:dyDescent="0.25">
      <c r="A295" t="s">
        <v>453</v>
      </c>
      <c r="C295" t="s">
        <v>686</v>
      </c>
      <c r="D295">
        <v>0</v>
      </c>
      <c r="E295" s="2"/>
      <c r="F295" s="2"/>
      <c r="G295" s="2"/>
    </row>
    <row r="296" spans="1:7" x14ac:dyDescent="0.25">
      <c r="A296" t="s">
        <v>438</v>
      </c>
      <c r="C296" t="s">
        <v>554</v>
      </c>
      <c r="D296">
        <v>0</v>
      </c>
      <c r="E296" s="2"/>
      <c r="F296" s="2"/>
      <c r="G296" s="2"/>
    </row>
    <row r="297" spans="1:7" x14ac:dyDescent="0.25">
      <c r="A297" t="s">
        <v>444</v>
      </c>
      <c r="C297" t="s">
        <v>606</v>
      </c>
      <c r="D297">
        <v>0</v>
      </c>
      <c r="E297" s="2"/>
      <c r="F297" s="2"/>
      <c r="G297" s="2"/>
    </row>
    <row r="298" spans="1:7" x14ac:dyDescent="0.25">
      <c r="A298" t="s">
        <v>446</v>
      </c>
      <c r="C298" t="s">
        <v>621</v>
      </c>
      <c r="D298">
        <v>0</v>
      </c>
      <c r="E298" s="2"/>
      <c r="F298" s="2"/>
      <c r="G298" s="2"/>
    </row>
    <row r="299" spans="1:7" x14ac:dyDescent="0.25">
      <c r="A299" t="s">
        <v>438</v>
      </c>
      <c r="C299" t="s">
        <v>555</v>
      </c>
      <c r="D299">
        <v>0</v>
      </c>
      <c r="E299" s="2"/>
      <c r="F299" s="2"/>
      <c r="G299" s="2"/>
    </row>
    <row r="300" spans="1:7" x14ac:dyDescent="0.25">
      <c r="A300" t="s">
        <v>444</v>
      </c>
      <c r="C300" t="s">
        <v>607</v>
      </c>
      <c r="D300">
        <v>0</v>
      </c>
      <c r="E300" s="2"/>
      <c r="F300" s="2"/>
      <c r="G300" s="2"/>
    </row>
    <row r="301" spans="1:7" x14ac:dyDescent="0.25">
      <c r="A301" t="s">
        <v>438</v>
      </c>
      <c r="C301" t="s">
        <v>556</v>
      </c>
      <c r="D301">
        <v>0</v>
      </c>
      <c r="E301" s="2"/>
      <c r="F301" s="2"/>
      <c r="G301" s="2"/>
    </row>
    <row r="302" spans="1:7" x14ac:dyDescent="0.25">
      <c r="A302" t="s">
        <v>444</v>
      </c>
      <c r="C302" t="s">
        <v>608</v>
      </c>
      <c r="D302">
        <v>0</v>
      </c>
      <c r="E302" s="2"/>
      <c r="F302" s="2"/>
      <c r="G302" s="2"/>
    </row>
    <row r="303" spans="1:7" x14ac:dyDescent="0.25">
      <c r="A303" t="s">
        <v>440</v>
      </c>
      <c r="C303" t="s">
        <v>579</v>
      </c>
      <c r="D303">
        <v>0</v>
      </c>
      <c r="E303" s="2"/>
      <c r="F303" s="2"/>
      <c r="G303" s="2"/>
    </row>
    <row r="304" spans="1:7" x14ac:dyDescent="0.25">
      <c r="A304" t="s">
        <v>440</v>
      </c>
      <c r="C304" t="s">
        <v>580</v>
      </c>
      <c r="D304">
        <v>0</v>
      </c>
      <c r="E304" s="2"/>
      <c r="F304" s="2"/>
      <c r="G304" s="2"/>
    </row>
    <row r="305" spans="1:7" x14ac:dyDescent="0.25">
      <c r="A305" t="s">
        <v>440</v>
      </c>
      <c r="C305" t="s">
        <v>581</v>
      </c>
      <c r="D305">
        <v>0</v>
      </c>
      <c r="E305" s="2"/>
      <c r="F305" s="2"/>
      <c r="G305" s="2"/>
    </row>
    <row r="306" spans="1:7" x14ac:dyDescent="0.25">
      <c r="A306" t="s">
        <v>440</v>
      </c>
      <c r="C306" t="s">
        <v>582</v>
      </c>
      <c r="D306">
        <v>0</v>
      </c>
      <c r="E306" s="2"/>
      <c r="F306" s="2"/>
      <c r="G306" s="2"/>
    </row>
    <row r="307" spans="1:7" x14ac:dyDescent="0.25">
      <c r="A307" t="s">
        <v>440</v>
      </c>
      <c r="C307" t="s">
        <v>583</v>
      </c>
      <c r="D307">
        <v>0</v>
      </c>
      <c r="E307" s="2"/>
      <c r="F307" s="2"/>
      <c r="G307" s="2"/>
    </row>
    <row r="308" spans="1:7" x14ac:dyDescent="0.25">
      <c r="A308" t="s">
        <v>440</v>
      </c>
      <c r="C308" t="s">
        <v>584</v>
      </c>
      <c r="D308">
        <v>0</v>
      </c>
      <c r="E308" s="2"/>
      <c r="F308" s="2"/>
      <c r="G308" s="2"/>
    </row>
    <row r="309" spans="1:7" x14ac:dyDescent="0.25">
      <c r="A309" t="s">
        <v>454</v>
      </c>
      <c r="C309" t="s">
        <v>687</v>
      </c>
      <c r="D309">
        <v>0</v>
      </c>
      <c r="E309" s="2">
        <v>30285353.960000001</v>
      </c>
      <c r="F309" s="2">
        <v>30285353.960000001</v>
      </c>
      <c r="G309" s="2"/>
    </row>
    <row r="310" spans="1:7" x14ac:dyDescent="0.25">
      <c r="A310" t="s">
        <v>445</v>
      </c>
      <c r="C310" t="s">
        <v>613</v>
      </c>
      <c r="D310">
        <v>0</v>
      </c>
      <c r="E310" s="2"/>
      <c r="F310" s="2"/>
      <c r="G310" s="2"/>
    </row>
    <row r="311" spans="1:7" x14ac:dyDescent="0.25">
      <c r="A311" t="s">
        <v>445</v>
      </c>
      <c r="C311" t="s">
        <v>614</v>
      </c>
      <c r="D311">
        <v>0</v>
      </c>
      <c r="E311" s="2"/>
      <c r="F311" s="2"/>
      <c r="G311" s="2"/>
    </row>
    <row r="312" spans="1:7" x14ac:dyDescent="0.25">
      <c r="A312" t="s">
        <v>445</v>
      </c>
      <c r="C312" t="s">
        <v>615</v>
      </c>
      <c r="D312">
        <v>0</v>
      </c>
      <c r="E312" s="2"/>
      <c r="F312" s="2"/>
      <c r="G312" s="2"/>
    </row>
    <row r="313" spans="1:7" x14ac:dyDescent="0.25">
      <c r="A313" t="s">
        <v>445</v>
      </c>
      <c r="C313" t="s">
        <v>616</v>
      </c>
      <c r="D313">
        <v>0</v>
      </c>
      <c r="E313" s="2"/>
      <c r="F313" s="2"/>
      <c r="G313" s="2"/>
    </row>
    <row r="314" spans="1:7" x14ac:dyDescent="0.25">
      <c r="A314" t="s">
        <v>434</v>
      </c>
      <c r="C314" t="s">
        <v>473</v>
      </c>
      <c r="D314">
        <v>0</v>
      </c>
      <c r="E314" s="2"/>
      <c r="F314" s="2"/>
      <c r="G314" s="2"/>
    </row>
    <row r="315" spans="1:7" x14ac:dyDescent="0.25">
      <c r="A315" t="s">
        <v>434</v>
      </c>
      <c r="C315" t="s">
        <v>474</v>
      </c>
      <c r="D315">
        <v>0</v>
      </c>
      <c r="E315" s="2"/>
      <c r="F315" s="2"/>
      <c r="G315" s="2"/>
    </row>
    <row r="316" spans="1:7" x14ac:dyDescent="0.25">
      <c r="A316" t="s">
        <v>434</v>
      </c>
      <c r="C316" t="s">
        <v>475</v>
      </c>
      <c r="D316">
        <v>0</v>
      </c>
      <c r="E316" s="2"/>
      <c r="F316" s="2"/>
      <c r="G316" s="2"/>
    </row>
    <row r="317" spans="1:7" x14ac:dyDescent="0.25">
      <c r="A317" t="s">
        <v>434</v>
      </c>
      <c r="C317" t="s">
        <v>476</v>
      </c>
      <c r="D317">
        <v>0</v>
      </c>
      <c r="E317" s="2"/>
      <c r="F317" s="2"/>
      <c r="G317" s="2"/>
    </row>
    <row r="318" spans="1:7" x14ac:dyDescent="0.25">
      <c r="A318" t="s">
        <v>457</v>
      </c>
      <c r="C318" t="s">
        <v>693</v>
      </c>
      <c r="D318">
        <v>0</v>
      </c>
      <c r="E318" s="2"/>
      <c r="F318" s="2"/>
      <c r="G318" s="2"/>
    </row>
    <row r="319" spans="1:7" x14ac:dyDescent="0.25">
      <c r="A319" t="s">
        <v>457</v>
      </c>
      <c r="C319" t="s">
        <v>694</v>
      </c>
      <c r="D319">
        <v>0</v>
      </c>
      <c r="E319" s="2"/>
      <c r="F319" s="2"/>
      <c r="G319" s="2"/>
    </row>
    <row r="320" spans="1:7" x14ac:dyDescent="0.25">
      <c r="A320" t="s">
        <v>450</v>
      </c>
      <c r="C320" t="s">
        <v>646</v>
      </c>
      <c r="D320">
        <v>0</v>
      </c>
      <c r="E320" s="2"/>
      <c r="F320" s="2"/>
      <c r="G320" s="2"/>
    </row>
    <row r="321" spans="1:7" x14ac:dyDescent="0.25">
      <c r="A321" t="s">
        <v>252</v>
      </c>
      <c r="C321" t="s">
        <v>301</v>
      </c>
      <c r="D321">
        <v>0</v>
      </c>
      <c r="E321" s="2"/>
      <c r="F321" s="2"/>
      <c r="G321" s="2"/>
    </row>
    <row r="322" spans="1:7" x14ac:dyDescent="0.25">
      <c r="A322" t="s">
        <v>252</v>
      </c>
      <c r="C322" t="s">
        <v>302</v>
      </c>
      <c r="D322">
        <v>0</v>
      </c>
      <c r="E322" s="2"/>
      <c r="F322" s="2"/>
      <c r="G322" s="2"/>
    </row>
    <row r="323" spans="1:7" x14ac:dyDescent="0.25">
      <c r="A323" t="s">
        <v>252</v>
      </c>
      <c r="C323" t="s">
        <v>303</v>
      </c>
      <c r="D323">
        <v>0</v>
      </c>
      <c r="E323" s="2"/>
      <c r="F323" s="2"/>
      <c r="G323" s="2"/>
    </row>
    <row r="324" spans="1:7" x14ac:dyDescent="0.25">
      <c r="A324" t="s">
        <v>252</v>
      </c>
      <c r="C324" t="s">
        <v>304</v>
      </c>
      <c r="D324">
        <v>0</v>
      </c>
      <c r="E324" s="2"/>
      <c r="F324" s="2"/>
      <c r="G324" s="2"/>
    </row>
    <row r="325" spans="1:7" x14ac:dyDescent="0.25">
      <c r="A325" t="s">
        <v>252</v>
      </c>
      <c r="C325" t="s">
        <v>305</v>
      </c>
      <c r="D325">
        <v>0</v>
      </c>
      <c r="E325" s="2"/>
      <c r="F325" s="2"/>
      <c r="G325" s="2"/>
    </row>
    <row r="326" spans="1:7" x14ac:dyDescent="0.25">
      <c r="A326" t="s">
        <v>252</v>
      </c>
      <c r="C326" t="s">
        <v>306</v>
      </c>
      <c r="D326">
        <v>0</v>
      </c>
      <c r="E326" s="2"/>
      <c r="F326" s="2"/>
      <c r="G326" s="2"/>
    </row>
    <row r="327" spans="1:7" x14ac:dyDescent="0.25">
      <c r="A327" t="s">
        <v>252</v>
      </c>
      <c r="C327" t="s">
        <v>307</v>
      </c>
      <c r="D327">
        <v>0</v>
      </c>
      <c r="E327" s="2"/>
      <c r="F327" s="2"/>
      <c r="G327" s="2"/>
    </row>
    <row r="328" spans="1:7" x14ac:dyDescent="0.25">
      <c r="A328" t="s">
        <v>252</v>
      </c>
      <c r="C328" t="s">
        <v>308</v>
      </c>
      <c r="D328">
        <v>0</v>
      </c>
      <c r="E328" s="2"/>
      <c r="F328" s="2"/>
      <c r="G328" s="2"/>
    </row>
    <row r="329" spans="1:7" x14ac:dyDescent="0.25">
      <c r="A329" t="s">
        <v>252</v>
      </c>
      <c r="C329" t="s">
        <v>309</v>
      </c>
      <c r="D329">
        <v>0</v>
      </c>
      <c r="E329" s="2"/>
      <c r="F329" s="2"/>
      <c r="G329" s="2"/>
    </row>
    <row r="330" spans="1:7" x14ac:dyDescent="0.25">
      <c r="A330" t="s">
        <v>252</v>
      </c>
      <c r="C330" t="s">
        <v>310</v>
      </c>
      <c r="D330">
        <v>0</v>
      </c>
      <c r="E330" s="2"/>
      <c r="F330" s="2"/>
      <c r="G330" s="2"/>
    </row>
    <row r="331" spans="1:7" x14ac:dyDescent="0.25">
      <c r="A331" t="s">
        <v>252</v>
      </c>
      <c r="C331" t="s">
        <v>311</v>
      </c>
      <c r="D331">
        <v>0</v>
      </c>
      <c r="E331" s="2"/>
      <c r="F331" s="2"/>
      <c r="G331" s="2"/>
    </row>
    <row r="332" spans="1:7" x14ac:dyDescent="0.25">
      <c r="A332" t="s">
        <v>252</v>
      </c>
      <c r="C332" t="s">
        <v>312</v>
      </c>
      <c r="D332">
        <v>0</v>
      </c>
      <c r="E332" s="2"/>
      <c r="F332" s="2"/>
      <c r="G332" s="2"/>
    </row>
    <row r="333" spans="1:7" x14ac:dyDescent="0.25">
      <c r="A333" t="s">
        <v>252</v>
      </c>
      <c r="C333" t="s">
        <v>313</v>
      </c>
      <c r="D333">
        <v>0</v>
      </c>
      <c r="E333" s="2"/>
      <c r="F333" s="2"/>
      <c r="G333" s="2"/>
    </row>
    <row r="334" spans="1:7" x14ac:dyDescent="0.25">
      <c r="A334" t="s">
        <v>252</v>
      </c>
      <c r="C334" t="s">
        <v>314</v>
      </c>
      <c r="D334">
        <v>0</v>
      </c>
      <c r="E334" s="2"/>
      <c r="F334" s="2"/>
      <c r="G334" s="2"/>
    </row>
    <row r="335" spans="1:7" x14ac:dyDescent="0.25">
      <c r="A335" t="s">
        <v>252</v>
      </c>
      <c r="C335" t="s">
        <v>315</v>
      </c>
      <c r="D335">
        <v>0</v>
      </c>
      <c r="E335" s="2"/>
      <c r="F335" s="2"/>
      <c r="G335" s="2"/>
    </row>
    <row r="336" spans="1:7" x14ac:dyDescent="0.25">
      <c r="A336" t="s">
        <v>252</v>
      </c>
      <c r="C336" t="s">
        <v>316</v>
      </c>
      <c r="D336">
        <v>0</v>
      </c>
      <c r="E336" s="2"/>
      <c r="F336" s="2"/>
      <c r="G336" s="2"/>
    </row>
    <row r="337" spans="1:7" x14ac:dyDescent="0.25">
      <c r="A337" t="s">
        <v>252</v>
      </c>
      <c r="C337" t="s">
        <v>317</v>
      </c>
      <c r="D337">
        <v>0</v>
      </c>
      <c r="E337" s="2"/>
      <c r="F337" s="2"/>
      <c r="G337" s="2"/>
    </row>
    <row r="338" spans="1:7" x14ac:dyDescent="0.25">
      <c r="A338" t="s">
        <v>252</v>
      </c>
      <c r="C338" t="s">
        <v>318</v>
      </c>
      <c r="D338">
        <v>0</v>
      </c>
      <c r="E338" s="2"/>
      <c r="F338" s="2"/>
      <c r="G338" s="2"/>
    </row>
    <row r="339" spans="1:7" x14ac:dyDescent="0.25">
      <c r="A339" t="s">
        <v>252</v>
      </c>
      <c r="C339" t="s">
        <v>319</v>
      </c>
      <c r="D339">
        <v>0</v>
      </c>
      <c r="E339" s="2"/>
      <c r="F339" s="2"/>
      <c r="G339" s="2"/>
    </row>
    <row r="340" spans="1:7" x14ac:dyDescent="0.25">
      <c r="A340" t="s">
        <v>252</v>
      </c>
      <c r="C340" t="s">
        <v>320</v>
      </c>
      <c r="D340">
        <v>0</v>
      </c>
      <c r="E340" s="2"/>
      <c r="F340" s="2"/>
      <c r="G340" s="2"/>
    </row>
    <row r="341" spans="1:7" x14ac:dyDescent="0.25">
      <c r="A341" t="s">
        <v>252</v>
      </c>
      <c r="C341" t="s">
        <v>321</v>
      </c>
      <c r="D341">
        <v>0</v>
      </c>
      <c r="E341" s="2"/>
      <c r="F341" s="2">
        <v>216736.02</v>
      </c>
      <c r="G341" s="2"/>
    </row>
    <row r="342" spans="1:7" x14ac:dyDescent="0.25">
      <c r="A342" t="s">
        <v>252</v>
      </c>
      <c r="C342" t="s">
        <v>322</v>
      </c>
      <c r="D342">
        <v>0</v>
      </c>
      <c r="E342" s="2"/>
      <c r="F342" s="2"/>
      <c r="G342" s="2"/>
    </row>
    <row r="343" spans="1:7" x14ac:dyDescent="0.25">
      <c r="A343" t="s">
        <v>252</v>
      </c>
      <c r="C343" t="s">
        <v>323</v>
      </c>
      <c r="D343">
        <v>0</v>
      </c>
      <c r="E343" s="2"/>
      <c r="F343" s="2"/>
      <c r="G343" s="2"/>
    </row>
    <row r="344" spans="1:7" x14ac:dyDescent="0.25">
      <c r="A344" t="s">
        <v>252</v>
      </c>
      <c r="C344" t="s">
        <v>324</v>
      </c>
      <c r="D344">
        <v>0</v>
      </c>
      <c r="E344" s="2"/>
      <c r="F344" s="2"/>
      <c r="G344" s="2"/>
    </row>
    <row r="345" spans="1:7" x14ac:dyDescent="0.25">
      <c r="A345" t="s">
        <v>252</v>
      </c>
      <c r="C345" t="s">
        <v>325</v>
      </c>
      <c r="D345">
        <v>0</v>
      </c>
      <c r="E345" s="2"/>
      <c r="F345" s="2"/>
      <c r="G345" s="2"/>
    </row>
    <row r="346" spans="1:7" x14ac:dyDescent="0.25">
      <c r="A346" t="s">
        <v>252</v>
      </c>
      <c r="C346" t="s">
        <v>326</v>
      </c>
      <c r="D346">
        <v>0</v>
      </c>
      <c r="E346" s="2"/>
      <c r="F346" s="2"/>
      <c r="G346" s="2"/>
    </row>
    <row r="347" spans="1:7" x14ac:dyDescent="0.25">
      <c r="A347" t="s">
        <v>252</v>
      </c>
      <c r="C347" t="s">
        <v>327</v>
      </c>
      <c r="D347">
        <v>0</v>
      </c>
      <c r="E347" s="2"/>
      <c r="F347" s="2"/>
      <c r="G347" s="2"/>
    </row>
    <row r="348" spans="1:7" x14ac:dyDescent="0.25">
      <c r="A348" t="s">
        <v>252</v>
      </c>
      <c r="C348" t="s">
        <v>328</v>
      </c>
      <c r="D348">
        <v>0</v>
      </c>
      <c r="E348" s="2"/>
      <c r="F348" s="2"/>
      <c r="G348" s="2"/>
    </row>
    <row r="349" spans="1:7" x14ac:dyDescent="0.25">
      <c r="A349" t="s">
        <v>252</v>
      </c>
      <c r="C349" t="s">
        <v>329</v>
      </c>
      <c r="D349">
        <v>0</v>
      </c>
      <c r="E349" s="2"/>
      <c r="F349" s="2"/>
      <c r="G349" s="2"/>
    </row>
    <row r="350" spans="1:7" x14ac:dyDescent="0.25">
      <c r="A350" t="s">
        <v>252</v>
      </c>
      <c r="C350" t="s">
        <v>330</v>
      </c>
      <c r="D350">
        <v>0</v>
      </c>
      <c r="E350" s="2"/>
      <c r="F350" s="2"/>
      <c r="G350" s="2"/>
    </row>
    <row r="351" spans="1:7" x14ac:dyDescent="0.25">
      <c r="A351" t="s">
        <v>252</v>
      </c>
      <c r="C351" t="s">
        <v>331</v>
      </c>
      <c r="D351">
        <v>0</v>
      </c>
      <c r="E351" s="2"/>
      <c r="F351" s="2"/>
      <c r="G351" s="2"/>
    </row>
    <row r="352" spans="1:7" x14ac:dyDescent="0.25">
      <c r="A352" t="s">
        <v>252</v>
      </c>
      <c r="C352" t="s">
        <v>332</v>
      </c>
      <c r="D352">
        <v>0</v>
      </c>
      <c r="E352" s="2"/>
      <c r="F352" s="2"/>
      <c r="G352" s="2"/>
    </row>
    <row r="353" spans="1:7" x14ac:dyDescent="0.25">
      <c r="A353" t="s">
        <v>252</v>
      </c>
      <c r="C353" t="s">
        <v>333</v>
      </c>
      <c r="D353">
        <v>0</v>
      </c>
      <c r="E353" s="2"/>
      <c r="F353" s="2"/>
      <c r="G353" s="2"/>
    </row>
    <row r="354" spans="1:7" x14ac:dyDescent="0.25">
      <c r="A354" t="s">
        <v>252</v>
      </c>
      <c r="C354" t="s">
        <v>334</v>
      </c>
      <c r="D354">
        <v>0</v>
      </c>
      <c r="E354" s="2"/>
      <c r="F354" s="2"/>
      <c r="G354" s="2"/>
    </row>
    <row r="355" spans="1:7" x14ac:dyDescent="0.25">
      <c r="A355" t="s">
        <v>252</v>
      </c>
      <c r="C355" t="s">
        <v>335</v>
      </c>
      <c r="D355">
        <v>0</v>
      </c>
      <c r="E355" s="2"/>
      <c r="F355" s="2"/>
      <c r="G355" s="2"/>
    </row>
    <row r="356" spans="1:7" x14ac:dyDescent="0.25">
      <c r="A356" t="s">
        <v>252</v>
      </c>
      <c r="C356" t="s">
        <v>336</v>
      </c>
      <c r="D356">
        <v>0</v>
      </c>
      <c r="E356" s="2"/>
      <c r="F356" s="2"/>
      <c r="G356" s="2"/>
    </row>
    <row r="357" spans="1:7" x14ac:dyDescent="0.25">
      <c r="A357" t="s">
        <v>252</v>
      </c>
      <c r="C357" t="s">
        <v>337</v>
      </c>
      <c r="D357">
        <v>0</v>
      </c>
      <c r="E357" s="2"/>
      <c r="F357" s="2"/>
      <c r="G357" s="2"/>
    </row>
    <row r="358" spans="1:7" x14ac:dyDescent="0.25">
      <c r="A358" t="s">
        <v>252</v>
      </c>
      <c r="C358" t="s">
        <v>338</v>
      </c>
      <c r="D358">
        <v>0</v>
      </c>
      <c r="E358" s="2"/>
      <c r="F358" s="2"/>
      <c r="G358" s="2"/>
    </row>
    <row r="359" spans="1:7" x14ac:dyDescent="0.25">
      <c r="A359" t="s">
        <v>252</v>
      </c>
      <c r="C359" t="s">
        <v>339</v>
      </c>
      <c r="D359">
        <v>0</v>
      </c>
      <c r="E359" s="2"/>
      <c r="F359" s="2"/>
      <c r="G359" s="2"/>
    </row>
    <row r="360" spans="1:7" x14ac:dyDescent="0.25">
      <c r="A360" t="s">
        <v>252</v>
      </c>
      <c r="C360" t="s">
        <v>340</v>
      </c>
      <c r="D360">
        <v>0</v>
      </c>
      <c r="E360" s="2"/>
      <c r="F360" s="2">
        <v>21479.55</v>
      </c>
      <c r="G360" s="2"/>
    </row>
    <row r="361" spans="1:7" x14ac:dyDescent="0.25">
      <c r="A361" t="s">
        <v>252</v>
      </c>
      <c r="C361" t="s">
        <v>341</v>
      </c>
      <c r="D361">
        <v>0</v>
      </c>
      <c r="E361" s="2"/>
      <c r="F361" s="2"/>
      <c r="G361" s="2"/>
    </row>
    <row r="362" spans="1:7" x14ac:dyDescent="0.25">
      <c r="A362" t="s">
        <v>252</v>
      </c>
      <c r="C362" t="s">
        <v>342</v>
      </c>
      <c r="D362">
        <v>0</v>
      </c>
      <c r="E362" s="2"/>
      <c r="F362" s="2"/>
      <c r="G362" s="2"/>
    </row>
    <row r="363" spans="1:7" x14ac:dyDescent="0.25">
      <c r="A363" t="s">
        <v>252</v>
      </c>
      <c r="C363" t="s">
        <v>343</v>
      </c>
      <c r="D363">
        <v>0</v>
      </c>
      <c r="E363" s="2"/>
      <c r="F363" s="2"/>
      <c r="G363" s="2"/>
    </row>
    <row r="364" spans="1:7" x14ac:dyDescent="0.25">
      <c r="A364" t="s">
        <v>252</v>
      </c>
      <c r="C364" t="s">
        <v>344</v>
      </c>
      <c r="D364">
        <v>0</v>
      </c>
      <c r="E364" s="2"/>
      <c r="F364" s="2"/>
      <c r="G364" s="2"/>
    </row>
    <row r="365" spans="1:7" x14ac:dyDescent="0.25">
      <c r="A365" t="s">
        <v>252</v>
      </c>
      <c r="C365" t="s">
        <v>345</v>
      </c>
      <c r="D365">
        <v>0</v>
      </c>
      <c r="E365" s="2"/>
      <c r="F365" s="2"/>
      <c r="G365" s="2"/>
    </row>
    <row r="366" spans="1:7" x14ac:dyDescent="0.25">
      <c r="A366" t="s">
        <v>252</v>
      </c>
      <c r="C366" t="s">
        <v>346</v>
      </c>
      <c r="D366">
        <v>0</v>
      </c>
      <c r="E366" s="2"/>
      <c r="F366" s="2"/>
      <c r="G366" s="2"/>
    </row>
    <row r="367" spans="1:7" x14ac:dyDescent="0.25">
      <c r="A367" t="s">
        <v>252</v>
      </c>
      <c r="C367" t="s">
        <v>347</v>
      </c>
      <c r="D367">
        <v>0</v>
      </c>
      <c r="E367" s="2"/>
      <c r="F367" s="2"/>
      <c r="G367" s="2"/>
    </row>
    <row r="368" spans="1:7" x14ac:dyDescent="0.25">
      <c r="A368" t="s">
        <v>252</v>
      </c>
      <c r="C368" t="s">
        <v>348</v>
      </c>
      <c r="D368">
        <v>0</v>
      </c>
      <c r="E368" s="2"/>
      <c r="F368" s="2"/>
      <c r="G368" s="2"/>
    </row>
    <row r="369" spans="1:7" x14ac:dyDescent="0.25">
      <c r="A369" t="s">
        <v>252</v>
      </c>
      <c r="C369" t="s">
        <v>349</v>
      </c>
      <c r="D369">
        <v>0</v>
      </c>
      <c r="E369" s="2"/>
      <c r="F369" s="2"/>
      <c r="G369" s="2"/>
    </row>
    <row r="370" spans="1:7" x14ac:dyDescent="0.25">
      <c r="A370" t="s">
        <v>252</v>
      </c>
      <c r="C370" t="s">
        <v>350</v>
      </c>
      <c r="D370">
        <v>0</v>
      </c>
      <c r="E370" s="2"/>
      <c r="F370" s="2"/>
      <c r="G370" s="2"/>
    </row>
    <row r="371" spans="1:7" x14ac:dyDescent="0.25">
      <c r="A371" t="s">
        <v>252</v>
      </c>
      <c r="C371" t="s">
        <v>351</v>
      </c>
      <c r="D371">
        <v>0</v>
      </c>
      <c r="E371" s="2"/>
      <c r="F371" s="2"/>
      <c r="G371" s="2"/>
    </row>
    <row r="372" spans="1:7" x14ac:dyDescent="0.25">
      <c r="A372" t="s">
        <v>252</v>
      </c>
      <c r="C372" t="s">
        <v>352</v>
      </c>
      <c r="D372">
        <v>0</v>
      </c>
      <c r="E372" s="2"/>
      <c r="F372" s="2"/>
      <c r="G372" s="2"/>
    </row>
    <row r="373" spans="1:7" x14ac:dyDescent="0.25">
      <c r="A373" t="s">
        <v>251</v>
      </c>
      <c r="C373" t="s">
        <v>253</v>
      </c>
      <c r="D373">
        <v>0</v>
      </c>
      <c r="E373" s="2"/>
      <c r="F373" s="2"/>
      <c r="G373" s="2"/>
    </row>
    <row r="374" spans="1:7" x14ac:dyDescent="0.25">
      <c r="A374" t="s">
        <v>251</v>
      </c>
      <c r="C374" t="s">
        <v>254</v>
      </c>
      <c r="D374">
        <v>0</v>
      </c>
      <c r="E374" s="2"/>
      <c r="F374" s="2"/>
      <c r="G374" s="2"/>
    </row>
    <row r="375" spans="1:7" x14ac:dyDescent="0.25">
      <c r="A375" t="s">
        <v>251</v>
      </c>
      <c r="C375" t="s">
        <v>255</v>
      </c>
      <c r="D375">
        <v>0</v>
      </c>
      <c r="E375" s="2"/>
      <c r="F375" s="2"/>
      <c r="G375" s="2"/>
    </row>
    <row r="376" spans="1:7" x14ac:dyDescent="0.25">
      <c r="A376" t="s">
        <v>251</v>
      </c>
      <c r="C376" t="s">
        <v>256</v>
      </c>
      <c r="D376">
        <v>0</v>
      </c>
      <c r="E376" s="2"/>
      <c r="F376" s="2"/>
      <c r="G376" s="2"/>
    </row>
    <row r="377" spans="1:7" x14ac:dyDescent="0.25">
      <c r="A377" t="s">
        <v>251</v>
      </c>
      <c r="C377" t="s">
        <v>257</v>
      </c>
      <c r="D377">
        <v>0</v>
      </c>
      <c r="E377" s="2"/>
      <c r="F377" s="2"/>
      <c r="G377" s="2"/>
    </row>
    <row r="378" spans="1:7" x14ac:dyDescent="0.25">
      <c r="A378" t="s">
        <v>251</v>
      </c>
      <c r="C378" t="s">
        <v>258</v>
      </c>
      <c r="D378">
        <v>0</v>
      </c>
      <c r="E378" s="2"/>
      <c r="F378" s="2"/>
      <c r="G378" s="2"/>
    </row>
    <row r="379" spans="1:7" x14ac:dyDescent="0.25">
      <c r="A379" t="s">
        <v>251</v>
      </c>
      <c r="C379" t="s">
        <v>259</v>
      </c>
      <c r="D379">
        <v>0</v>
      </c>
      <c r="E379" s="2"/>
      <c r="F379" s="2"/>
      <c r="G379" s="2"/>
    </row>
    <row r="380" spans="1:7" x14ac:dyDescent="0.25">
      <c r="A380" t="s">
        <v>251</v>
      </c>
      <c r="C380" t="s">
        <v>260</v>
      </c>
      <c r="D380">
        <v>0</v>
      </c>
      <c r="E380" s="2"/>
      <c r="F380" s="2"/>
      <c r="G380" s="2"/>
    </row>
    <row r="381" spans="1:7" x14ac:dyDescent="0.25">
      <c r="A381" t="s">
        <v>251</v>
      </c>
      <c r="C381" t="s">
        <v>261</v>
      </c>
      <c r="D381">
        <v>0</v>
      </c>
      <c r="E381" s="2"/>
      <c r="F381" s="2"/>
      <c r="G381" s="2"/>
    </row>
    <row r="382" spans="1:7" x14ac:dyDescent="0.25">
      <c r="A382" t="s">
        <v>251</v>
      </c>
      <c r="C382" t="s">
        <v>262</v>
      </c>
      <c r="D382">
        <v>0</v>
      </c>
      <c r="E382" s="2"/>
      <c r="F382" s="2"/>
      <c r="G382" s="2"/>
    </row>
    <row r="383" spans="1:7" x14ac:dyDescent="0.25">
      <c r="A383" t="s">
        <v>251</v>
      </c>
      <c r="C383" t="s">
        <v>263</v>
      </c>
      <c r="D383">
        <v>0</v>
      </c>
      <c r="E383" s="2"/>
      <c r="F383" s="2"/>
      <c r="G383" s="2"/>
    </row>
    <row r="384" spans="1:7" x14ac:dyDescent="0.25">
      <c r="A384" t="s">
        <v>251</v>
      </c>
      <c r="C384" t="s">
        <v>264</v>
      </c>
      <c r="D384">
        <v>0</v>
      </c>
      <c r="E384" s="2"/>
      <c r="F384" s="2"/>
      <c r="G384" s="2"/>
    </row>
    <row r="385" spans="1:7" x14ac:dyDescent="0.25">
      <c r="A385" t="s">
        <v>251</v>
      </c>
      <c r="C385" t="s">
        <v>265</v>
      </c>
      <c r="D385">
        <v>0</v>
      </c>
      <c r="E385" s="2"/>
      <c r="F385" s="2"/>
      <c r="G385" s="2"/>
    </row>
    <row r="386" spans="1:7" x14ac:dyDescent="0.25">
      <c r="A386" t="s">
        <v>251</v>
      </c>
      <c r="C386" t="s">
        <v>266</v>
      </c>
      <c r="D386">
        <v>0</v>
      </c>
      <c r="E386" s="2"/>
      <c r="F386" s="2"/>
      <c r="G386" s="2"/>
    </row>
    <row r="387" spans="1:7" x14ac:dyDescent="0.25">
      <c r="A387" t="s">
        <v>251</v>
      </c>
      <c r="C387" t="s">
        <v>267</v>
      </c>
      <c r="D387">
        <v>0</v>
      </c>
      <c r="E387" s="2"/>
      <c r="F387" s="2"/>
      <c r="G387" s="2"/>
    </row>
    <row r="388" spans="1:7" x14ac:dyDescent="0.25">
      <c r="A388" t="s">
        <v>251</v>
      </c>
      <c r="C388" t="s">
        <v>268</v>
      </c>
      <c r="D388">
        <v>0</v>
      </c>
      <c r="E388" s="2"/>
      <c r="F388" s="2"/>
      <c r="G388" s="2"/>
    </row>
    <row r="389" spans="1:7" x14ac:dyDescent="0.25">
      <c r="A389" t="s">
        <v>251</v>
      </c>
      <c r="C389" t="s">
        <v>269</v>
      </c>
      <c r="D389">
        <v>0</v>
      </c>
      <c r="E389" s="2"/>
      <c r="F389" s="2"/>
      <c r="G389" s="2"/>
    </row>
    <row r="390" spans="1:7" x14ac:dyDescent="0.25">
      <c r="A390" t="s">
        <v>251</v>
      </c>
      <c r="C390" t="s">
        <v>270</v>
      </c>
      <c r="D390">
        <v>0</v>
      </c>
      <c r="E390" s="2"/>
      <c r="F390" s="2"/>
      <c r="G390" s="2"/>
    </row>
    <row r="391" spans="1:7" x14ac:dyDescent="0.25">
      <c r="A391" t="s">
        <v>251</v>
      </c>
      <c r="C391" t="s">
        <v>271</v>
      </c>
      <c r="D391">
        <v>0</v>
      </c>
      <c r="E391" s="2"/>
      <c r="F391" s="2"/>
      <c r="G391" s="2"/>
    </row>
    <row r="392" spans="1:7" x14ac:dyDescent="0.25">
      <c r="A392" t="s">
        <v>251</v>
      </c>
      <c r="C392" t="s">
        <v>272</v>
      </c>
      <c r="D392">
        <v>0</v>
      </c>
      <c r="E392" s="2"/>
      <c r="F392" s="2"/>
      <c r="G392" s="2"/>
    </row>
    <row r="393" spans="1:7" x14ac:dyDescent="0.25">
      <c r="A393" t="s">
        <v>251</v>
      </c>
      <c r="C393" t="s">
        <v>273</v>
      </c>
      <c r="D393">
        <v>0</v>
      </c>
      <c r="E393" s="2"/>
      <c r="F393" s="2"/>
      <c r="G393" s="2"/>
    </row>
    <row r="394" spans="1:7" x14ac:dyDescent="0.25">
      <c r="A394" t="s">
        <v>251</v>
      </c>
      <c r="C394" t="s">
        <v>274</v>
      </c>
      <c r="D394">
        <v>0</v>
      </c>
      <c r="E394" s="2"/>
      <c r="F394" s="2"/>
      <c r="G394" s="2"/>
    </row>
    <row r="395" spans="1:7" x14ac:dyDescent="0.25">
      <c r="A395" t="s">
        <v>251</v>
      </c>
      <c r="C395" t="s">
        <v>275</v>
      </c>
      <c r="D395">
        <v>0</v>
      </c>
      <c r="E395" s="2"/>
      <c r="F395" s="2"/>
      <c r="G395" s="2"/>
    </row>
    <row r="396" spans="1:7" x14ac:dyDescent="0.25">
      <c r="A396" t="s">
        <v>251</v>
      </c>
      <c r="C396" t="s">
        <v>276</v>
      </c>
      <c r="D396">
        <v>0</v>
      </c>
      <c r="E396" s="2"/>
      <c r="F396" s="2"/>
      <c r="G396" s="2"/>
    </row>
    <row r="397" spans="1:7" x14ac:dyDescent="0.25">
      <c r="A397" t="s">
        <v>251</v>
      </c>
      <c r="C397" t="s">
        <v>277</v>
      </c>
      <c r="D397">
        <v>0</v>
      </c>
      <c r="E397" s="2"/>
      <c r="F397" s="2"/>
      <c r="G397" s="2"/>
    </row>
    <row r="398" spans="1:7" x14ac:dyDescent="0.25">
      <c r="A398" t="s">
        <v>251</v>
      </c>
      <c r="C398" t="s">
        <v>278</v>
      </c>
      <c r="D398">
        <v>0</v>
      </c>
      <c r="E398" s="2"/>
      <c r="F398" s="2"/>
      <c r="G398" s="2"/>
    </row>
    <row r="399" spans="1:7" x14ac:dyDescent="0.25">
      <c r="A399" t="s">
        <v>251</v>
      </c>
      <c r="C399" t="s">
        <v>279</v>
      </c>
      <c r="D399">
        <v>0</v>
      </c>
      <c r="E399" s="2"/>
      <c r="F399" s="2"/>
      <c r="G399" s="2"/>
    </row>
    <row r="400" spans="1:7" x14ac:dyDescent="0.25">
      <c r="A400" t="s">
        <v>251</v>
      </c>
      <c r="C400" t="s">
        <v>280</v>
      </c>
      <c r="D400">
        <v>0</v>
      </c>
      <c r="E400" s="2"/>
      <c r="F400" s="2"/>
      <c r="G400" s="2"/>
    </row>
    <row r="401" spans="1:7" x14ac:dyDescent="0.25">
      <c r="A401" t="s">
        <v>251</v>
      </c>
      <c r="C401" t="s">
        <v>281</v>
      </c>
      <c r="D401">
        <v>0</v>
      </c>
      <c r="E401" s="2"/>
      <c r="F401" s="2"/>
      <c r="G401" s="2"/>
    </row>
    <row r="402" spans="1:7" x14ac:dyDescent="0.25">
      <c r="A402" t="s">
        <v>251</v>
      </c>
      <c r="C402" t="s">
        <v>282</v>
      </c>
      <c r="D402">
        <v>0</v>
      </c>
      <c r="E402" s="2"/>
      <c r="F402" s="2"/>
      <c r="G402" s="2"/>
    </row>
    <row r="403" spans="1:7" x14ac:dyDescent="0.25">
      <c r="A403" t="s">
        <v>251</v>
      </c>
      <c r="C403" t="s">
        <v>283</v>
      </c>
      <c r="D403">
        <v>0</v>
      </c>
      <c r="E403" s="2"/>
      <c r="F403" s="2"/>
      <c r="G403" s="2"/>
    </row>
    <row r="404" spans="1:7" x14ac:dyDescent="0.25">
      <c r="A404" t="s">
        <v>251</v>
      </c>
      <c r="C404" t="s">
        <v>284</v>
      </c>
      <c r="D404">
        <v>0</v>
      </c>
      <c r="E404" s="2"/>
      <c r="F404" s="2"/>
      <c r="G404" s="2"/>
    </row>
    <row r="405" spans="1:7" x14ac:dyDescent="0.25">
      <c r="A405" t="s">
        <v>251</v>
      </c>
      <c r="C405" t="s">
        <v>285</v>
      </c>
      <c r="D405">
        <v>0</v>
      </c>
      <c r="E405" s="2"/>
      <c r="F405" s="2"/>
      <c r="G405" s="2"/>
    </row>
    <row r="406" spans="1:7" x14ac:dyDescent="0.25">
      <c r="A406" t="s">
        <v>251</v>
      </c>
      <c r="C406" t="s">
        <v>286</v>
      </c>
      <c r="D406">
        <v>0</v>
      </c>
      <c r="E406" s="2"/>
      <c r="F406" s="2"/>
      <c r="G406" s="2"/>
    </row>
    <row r="407" spans="1:7" x14ac:dyDescent="0.25">
      <c r="A407" t="s">
        <v>251</v>
      </c>
      <c r="C407" t="s">
        <v>287</v>
      </c>
      <c r="D407">
        <v>0</v>
      </c>
      <c r="E407" s="2"/>
      <c r="F407" s="2"/>
      <c r="G407" s="2"/>
    </row>
    <row r="408" spans="1:7" x14ac:dyDescent="0.25">
      <c r="A408" t="s">
        <v>251</v>
      </c>
      <c r="C408" t="s">
        <v>288</v>
      </c>
      <c r="D408">
        <v>0</v>
      </c>
      <c r="E408" s="2"/>
      <c r="F408" s="2"/>
      <c r="G408" s="2"/>
    </row>
    <row r="409" spans="1:7" x14ac:dyDescent="0.25">
      <c r="A409" t="s">
        <v>251</v>
      </c>
      <c r="C409" t="s">
        <v>289</v>
      </c>
      <c r="D409">
        <v>0</v>
      </c>
      <c r="E409" s="2"/>
      <c r="F409" s="2"/>
      <c r="G409" s="2"/>
    </row>
    <row r="410" spans="1:7" x14ac:dyDescent="0.25">
      <c r="A410" t="s">
        <v>251</v>
      </c>
      <c r="C410" t="s">
        <v>290</v>
      </c>
      <c r="D410">
        <v>0</v>
      </c>
      <c r="E410" s="2"/>
      <c r="F410" s="2"/>
      <c r="G410" s="2"/>
    </row>
    <row r="411" spans="1:7" x14ac:dyDescent="0.25">
      <c r="A411" t="s">
        <v>251</v>
      </c>
      <c r="C411" t="s">
        <v>291</v>
      </c>
      <c r="D411">
        <v>0</v>
      </c>
      <c r="E411" s="2"/>
      <c r="F411" s="2"/>
      <c r="G411" s="2"/>
    </row>
    <row r="412" spans="1:7" x14ac:dyDescent="0.25">
      <c r="A412" t="s">
        <v>251</v>
      </c>
      <c r="C412" t="s">
        <v>292</v>
      </c>
      <c r="D412">
        <v>0</v>
      </c>
      <c r="E412" s="2"/>
      <c r="F412" s="2"/>
      <c r="G412" s="2"/>
    </row>
    <row r="413" spans="1:7" x14ac:dyDescent="0.25">
      <c r="A413" t="s">
        <v>251</v>
      </c>
      <c r="C413" t="s">
        <v>293</v>
      </c>
      <c r="D413">
        <v>0</v>
      </c>
      <c r="E413" s="2"/>
      <c r="F413" s="2"/>
      <c r="G413" s="2"/>
    </row>
    <row r="414" spans="1:7" x14ac:dyDescent="0.25">
      <c r="A414" t="s">
        <v>251</v>
      </c>
      <c r="C414" t="s">
        <v>294</v>
      </c>
      <c r="D414">
        <v>0</v>
      </c>
      <c r="E414" s="2"/>
      <c r="F414" s="2"/>
      <c r="G414" s="2"/>
    </row>
    <row r="415" spans="1:7" x14ac:dyDescent="0.25">
      <c r="A415" t="s">
        <v>251</v>
      </c>
      <c r="C415" t="s">
        <v>295</v>
      </c>
      <c r="D415">
        <v>0</v>
      </c>
      <c r="E415" s="2"/>
      <c r="F415" s="2">
        <v>665304.38</v>
      </c>
      <c r="G415" s="2"/>
    </row>
    <row r="416" spans="1:7" x14ac:dyDescent="0.25">
      <c r="A416" t="s">
        <v>251</v>
      </c>
      <c r="C416" t="s">
        <v>296</v>
      </c>
      <c r="D416">
        <v>0</v>
      </c>
      <c r="E416" s="2"/>
      <c r="F416" s="2"/>
      <c r="G416" s="2"/>
    </row>
    <row r="417" spans="1:7" x14ac:dyDescent="0.25">
      <c r="A417" t="s">
        <v>251</v>
      </c>
      <c r="C417" t="s">
        <v>297</v>
      </c>
      <c r="D417">
        <v>0</v>
      </c>
      <c r="E417" s="2"/>
      <c r="F417" s="2"/>
      <c r="G417" s="2"/>
    </row>
    <row r="418" spans="1:7" x14ac:dyDescent="0.25">
      <c r="A418" t="s">
        <v>251</v>
      </c>
      <c r="C418" t="s">
        <v>298</v>
      </c>
      <c r="D418">
        <v>0</v>
      </c>
      <c r="E418" s="2"/>
      <c r="F418" s="2"/>
      <c r="G418" s="2"/>
    </row>
    <row r="419" spans="1:7" x14ac:dyDescent="0.25">
      <c r="A419" t="s">
        <v>251</v>
      </c>
      <c r="C419" t="s">
        <v>299</v>
      </c>
      <c r="D419">
        <v>0</v>
      </c>
      <c r="E419" s="2"/>
      <c r="F419" s="2"/>
      <c r="G419" s="2"/>
    </row>
    <row r="420" spans="1:7" x14ac:dyDescent="0.25">
      <c r="A420" t="s">
        <v>251</v>
      </c>
      <c r="C420" t="s">
        <v>300</v>
      </c>
      <c r="D420">
        <v>0</v>
      </c>
      <c r="E420" s="2"/>
      <c r="F420" s="2"/>
      <c r="G420" s="2"/>
    </row>
    <row r="421" spans="1:7" x14ac:dyDescent="0.25">
      <c r="A421" t="s">
        <v>449</v>
      </c>
      <c r="C421" t="s">
        <v>792</v>
      </c>
      <c r="D421">
        <v>0</v>
      </c>
      <c r="E421" s="2"/>
      <c r="F421" s="2"/>
      <c r="G421" s="2"/>
    </row>
    <row r="422" spans="1:7" x14ac:dyDescent="0.25">
      <c r="A422" t="s">
        <v>455</v>
      </c>
      <c r="C422" t="s">
        <v>793</v>
      </c>
      <c r="D422">
        <v>0</v>
      </c>
      <c r="E422" s="2">
        <v>2400</v>
      </c>
      <c r="F422" s="2">
        <v>416908.6</v>
      </c>
      <c r="G422" s="2"/>
    </row>
    <row r="423" spans="1:7" x14ac:dyDescent="0.25">
      <c r="A423" t="s">
        <v>455</v>
      </c>
      <c r="C423" t="s">
        <v>794</v>
      </c>
      <c r="D423">
        <v>0</v>
      </c>
      <c r="E423" s="2"/>
      <c r="F423" s="2"/>
      <c r="G423" s="2"/>
    </row>
    <row r="424" spans="1:7" x14ac:dyDescent="0.25">
      <c r="A424" t="s">
        <v>449</v>
      </c>
      <c r="C424" t="s">
        <v>795</v>
      </c>
      <c r="D424">
        <v>0</v>
      </c>
      <c r="E424" s="2"/>
      <c r="F424" s="2"/>
      <c r="G424" s="2"/>
    </row>
    <row r="425" spans="1:7" x14ac:dyDescent="0.25">
      <c r="A425" t="s">
        <v>455</v>
      </c>
      <c r="C425" t="s">
        <v>796</v>
      </c>
      <c r="D425">
        <v>0</v>
      </c>
      <c r="E425" s="2"/>
      <c r="F425" s="2"/>
      <c r="G425" s="2"/>
    </row>
    <row r="426" spans="1:7" x14ac:dyDescent="0.25">
      <c r="A426" t="s">
        <v>455</v>
      </c>
      <c r="C426" t="s">
        <v>797</v>
      </c>
      <c r="D426">
        <v>0</v>
      </c>
      <c r="E426" s="2">
        <v>1469619.1</v>
      </c>
      <c r="F426" s="2"/>
      <c r="G426" s="2"/>
    </row>
    <row r="427" spans="1:7" x14ac:dyDescent="0.25">
      <c r="A427" t="s">
        <v>449</v>
      </c>
      <c r="C427" t="s">
        <v>798</v>
      </c>
      <c r="D427">
        <v>0</v>
      </c>
      <c r="E427" s="2">
        <v>360</v>
      </c>
      <c r="F427" s="2">
        <v>360</v>
      </c>
      <c r="G427" s="2"/>
    </row>
    <row r="428" spans="1:7" x14ac:dyDescent="0.25">
      <c r="A428" t="s">
        <v>447</v>
      </c>
      <c r="C428" t="s">
        <v>642</v>
      </c>
      <c r="D428">
        <v>0</v>
      </c>
      <c r="E428" s="2"/>
      <c r="F428" s="2"/>
      <c r="G428" s="2"/>
    </row>
    <row r="429" spans="1:7" x14ac:dyDescent="0.25">
      <c r="A429" t="s">
        <v>447</v>
      </c>
      <c r="C429" t="s">
        <v>643</v>
      </c>
      <c r="D429">
        <v>0</v>
      </c>
      <c r="E429" s="2"/>
      <c r="F429" s="2"/>
      <c r="G429" s="2"/>
    </row>
    <row r="430" spans="1:7" x14ac:dyDescent="0.25">
      <c r="A430" t="s">
        <v>447</v>
      </c>
      <c r="C430" t="s">
        <v>644</v>
      </c>
      <c r="D430">
        <v>0</v>
      </c>
      <c r="E430" s="2"/>
      <c r="F430" s="2"/>
      <c r="G430" s="2"/>
    </row>
    <row r="431" spans="1:7" x14ac:dyDescent="0.25">
      <c r="A431" t="s">
        <v>447</v>
      </c>
      <c r="C431" t="s">
        <v>799</v>
      </c>
      <c r="D431">
        <v>0</v>
      </c>
      <c r="E431" s="2"/>
      <c r="F431" s="2"/>
      <c r="G431" s="2"/>
    </row>
    <row r="432" spans="1:7" x14ac:dyDescent="0.25">
      <c r="A432" t="s">
        <v>447</v>
      </c>
      <c r="C432" t="s">
        <v>800</v>
      </c>
      <c r="D432">
        <v>0</v>
      </c>
      <c r="E432" s="2"/>
      <c r="F432" s="2"/>
      <c r="G432" s="2"/>
    </row>
    <row r="433" spans="1:7" x14ac:dyDescent="0.25">
      <c r="A433" t="s">
        <v>801</v>
      </c>
      <c r="C433" t="s">
        <v>803</v>
      </c>
      <c r="D433">
        <v>0</v>
      </c>
      <c r="E433" s="2"/>
      <c r="F433" s="2"/>
      <c r="G433" s="2"/>
    </row>
    <row r="434" spans="1:7" x14ac:dyDescent="0.25">
      <c r="A434" t="s">
        <v>801</v>
      </c>
      <c r="C434" t="s">
        <v>804</v>
      </c>
      <c r="D434">
        <v>0</v>
      </c>
      <c r="E434" s="2"/>
      <c r="F434" s="2"/>
      <c r="G434" s="2"/>
    </row>
    <row r="435" spans="1:7" x14ac:dyDescent="0.25">
      <c r="A435" t="s">
        <v>801</v>
      </c>
      <c r="C435" t="s">
        <v>805</v>
      </c>
      <c r="D435">
        <v>0</v>
      </c>
      <c r="E435" s="2"/>
      <c r="F435" s="2"/>
      <c r="G435" s="2"/>
    </row>
    <row r="436" spans="1:7" x14ac:dyDescent="0.25">
      <c r="A436" t="s">
        <v>801</v>
      </c>
      <c r="C436" t="s">
        <v>806</v>
      </c>
      <c r="D436">
        <v>0</v>
      </c>
      <c r="E436" s="2"/>
      <c r="F436" s="2"/>
      <c r="G436" s="2"/>
    </row>
    <row r="437" spans="1:7" x14ac:dyDescent="0.25">
      <c r="A437" t="s">
        <v>801</v>
      </c>
      <c r="C437" t="s">
        <v>807</v>
      </c>
      <c r="D437">
        <v>0</v>
      </c>
      <c r="E437" s="2"/>
      <c r="F437" s="2"/>
      <c r="G437" s="2"/>
    </row>
    <row r="438" spans="1:7" x14ac:dyDescent="0.25">
      <c r="A438" t="s">
        <v>801</v>
      </c>
      <c r="C438" t="s">
        <v>808</v>
      </c>
      <c r="D438">
        <v>0</v>
      </c>
      <c r="E438" s="2"/>
      <c r="F438" s="2"/>
      <c r="G438" s="2"/>
    </row>
    <row r="439" spans="1:7" x14ac:dyDescent="0.25">
      <c r="A439" t="s">
        <v>801</v>
      </c>
      <c r="C439" t="s">
        <v>809</v>
      </c>
      <c r="D439">
        <v>0</v>
      </c>
      <c r="E439" s="2"/>
      <c r="F439" s="2"/>
      <c r="G439" s="2"/>
    </row>
    <row r="440" spans="1:7" x14ac:dyDescent="0.25">
      <c r="A440" t="s">
        <v>801</v>
      </c>
      <c r="C440" t="s">
        <v>810</v>
      </c>
      <c r="D440">
        <v>0</v>
      </c>
      <c r="E440" s="2"/>
      <c r="F440" s="2"/>
      <c r="G440" s="2"/>
    </row>
    <row r="441" spans="1:7" x14ac:dyDescent="0.25">
      <c r="A441" t="s">
        <v>801</v>
      </c>
      <c r="C441" t="s">
        <v>811</v>
      </c>
      <c r="D441">
        <v>0</v>
      </c>
      <c r="E441" s="2"/>
      <c r="F441" s="2"/>
      <c r="G441" s="2"/>
    </row>
    <row r="442" spans="1:7" x14ac:dyDescent="0.25">
      <c r="A442" t="s">
        <v>801</v>
      </c>
      <c r="C442" t="s">
        <v>812</v>
      </c>
      <c r="D442">
        <v>0</v>
      </c>
      <c r="E442" s="2"/>
      <c r="F442" s="2"/>
      <c r="G442" s="2"/>
    </row>
    <row r="443" spans="1:7" x14ac:dyDescent="0.25">
      <c r="A443" t="s">
        <v>801</v>
      </c>
      <c r="C443" t="s">
        <v>813</v>
      </c>
      <c r="D443">
        <v>0</v>
      </c>
      <c r="E443" s="2"/>
      <c r="F443" s="2"/>
      <c r="G443" s="2"/>
    </row>
    <row r="444" spans="1:7" x14ac:dyDescent="0.25">
      <c r="A444" t="s">
        <v>801</v>
      </c>
      <c r="C444" t="s">
        <v>814</v>
      </c>
      <c r="D444">
        <v>0</v>
      </c>
      <c r="E444" s="2"/>
      <c r="F444" s="2"/>
      <c r="G444" s="2"/>
    </row>
    <row r="445" spans="1:7" x14ac:dyDescent="0.25">
      <c r="A445" t="s">
        <v>801</v>
      </c>
      <c r="C445" t="s">
        <v>815</v>
      </c>
      <c r="D445">
        <v>0</v>
      </c>
      <c r="E445" s="2"/>
      <c r="F445" s="2"/>
      <c r="G445" s="2"/>
    </row>
    <row r="446" spans="1:7" x14ac:dyDescent="0.25">
      <c r="A446" t="s">
        <v>801</v>
      </c>
      <c r="C446" t="s">
        <v>816</v>
      </c>
      <c r="D446">
        <v>0</v>
      </c>
      <c r="E446" s="2"/>
      <c r="F446" s="2"/>
      <c r="G446" s="2"/>
    </row>
    <row r="447" spans="1:7" x14ac:dyDescent="0.25">
      <c r="A447" t="s">
        <v>802</v>
      </c>
      <c r="B447" t="s">
        <v>817</v>
      </c>
      <c r="E447" s="2"/>
      <c r="F447" s="2"/>
      <c r="G447" s="2"/>
    </row>
    <row r="448" spans="1:7" x14ac:dyDescent="0.25">
      <c r="A448" t="s">
        <v>821</v>
      </c>
      <c r="C448" t="s">
        <v>820</v>
      </c>
      <c r="D448">
        <v>0</v>
      </c>
      <c r="E448" s="2"/>
      <c r="F448" s="2">
        <v>312785</v>
      </c>
      <c r="G448" s="2"/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7E6E33-BC13-422F-A11C-AF67FEEEAB97}">
          <x14:formula1>
            <xm:f>Auxiliar!$G$2:$G$31</xm:f>
          </x14:formula1>
          <xm:sqref>A2:A448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F7286-4713-438E-94C5-D0C50C25AD0F}">
  <sheetPr>
    <tabColor theme="8" tint="-0.499984740745262"/>
  </sheetPr>
  <dimension ref="A1:B1"/>
  <sheetViews>
    <sheetView workbookViewId="0">
      <selection activeCell="D111" sqref="D111:J111"/>
    </sheetView>
  </sheetViews>
  <sheetFormatPr defaultRowHeight="15" x14ac:dyDescent="0.25"/>
  <cols>
    <col min="1" max="1" width="11.5703125" customWidth="1"/>
  </cols>
  <sheetData>
    <row r="1" spans="1:2" x14ac:dyDescent="0.25">
      <c r="A1" t="s">
        <v>4</v>
      </c>
      <c r="B1" t="s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D5DF-CDA3-41D0-879F-38803E03AC95}">
  <sheetPr>
    <tabColor theme="8" tint="-0.499984740745262"/>
  </sheetPr>
  <dimension ref="A1:B1"/>
  <sheetViews>
    <sheetView workbookViewId="0"/>
  </sheetViews>
  <sheetFormatPr defaultRowHeight="15" x14ac:dyDescent="0.25"/>
  <cols>
    <col min="1" max="1" width="11.5703125" customWidth="1"/>
  </cols>
  <sheetData>
    <row r="1" spans="1:2" x14ac:dyDescent="0.25">
      <c r="A1" t="s">
        <v>4</v>
      </c>
      <c r="B1" t="s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9</vt:i4>
      </vt:variant>
    </vt:vector>
  </HeadingPairs>
  <TitlesOfParts>
    <vt:vector size="20" baseType="lpstr">
      <vt:lpstr>Instruções</vt:lpstr>
      <vt:lpstr>Parâmetros</vt:lpstr>
      <vt:lpstr>Auxiliar</vt:lpstr>
      <vt:lpstr>Balancete da Receita</vt:lpstr>
      <vt:lpstr>Balancete da Despesa</vt:lpstr>
      <vt:lpstr>RCL</vt:lpstr>
      <vt:lpstr>Balancete de Verificação</vt:lpstr>
      <vt:lpstr>Outros Ajustes</vt:lpstr>
      <vt:lpstr>Ajustes RPPS</vt:lpstr>
      <vt:lpstr>RGF Anexo 2 Semestral</vt:lpstr>
      <vt:lpstr>RREO Anexo 6</vt:lpstr>
      <vt:lpstr>'RGF Anexo 2 Semestral'!Area_de_impressao</vt:lpstr>
      <vt:lpstr>'RREO Anexo 6'!Area_de_impressao</vt:lpstr>
      <vt:lpstr>paramDataBase</vt:lpstr>
      <vt:lpstr>paramEnte</vt:lpstr>
      <vt:lpstr>paramLimiteSenadoDCL_RCL</vt:lpstr>
      <vt:lpstr>paramMetaResNominal</vt:lpstr>
      <vt:lpstr>paramMetaResPrimario</vt:lpstr>
      <vt:lpstr>paramSistema</vt:lpstr>
      <vt:lpstr>paramUnidResponsavel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cp:lastPrinted>2022-10-27T11:42:20Z</cp:lastPrinted>
  <dcterms:created xsi:type="dcterms:W3CDTF">2022-10-26T11:20:03Z</dcterms:created>
  <dcterms:modified xsi:type="dcterms:W3CDTF">2022-10-27T12:01:02Z</dcterms:modified>
</cp:coreProperties>
</file>