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5A16F4E5-244A-48A8-B71B-B03046AB87D4}" xr6:coauthVersionLast="47" xr6:coauthVersionMax="47" xr10:uidLastSave="{00000000-0000-0000-0000-000000000000}"/>
  <bookViews>
    <workbookView xWindow="-120" yWindow="-120" windowWidth="29040" windowHeight="15720" tabRatio="879" firstSheet="9" activeTab="20"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GF A2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sheetId="47" r:id="rId28"/>
    <sheet name="RGF A1 Exec" sheetId="48" r:id="rId29"/>
    <sheet name="RGF A1 COFRON" sheetId="49" r:id="rId30"/>
    <sheet name="RGF A1 CISA" sheetId="50" r:id="rId31"/>
    <sheet name="RGF A2" sheetId="51" r:id="rId32"/>
    <sheet name="RGF A3" sheetId="52" r:id="rId33"/>
    <sheet name="RGF A4" sheetId="53" r:id="rId34"/>
    <sheet name="RGF A5 Exec 2 Sem" sheetId="54" r:id="rId35"/>
    <sheet name="RGF A6 Exec 1 Sem" sheetId="55" r:id="rId36"/>
    <sheet name="RGF A6 Exec 2 Sem" sheetId="56" r:id="rId37"/>
    <sheet name="RGF A1 Leg" sheetId="57" r:id="rId38"/>
    <sheet name="RGF A5 Leg 2 Sem" sheetId="58" r:id="rId39"/>
    <sheet name="RGF A6 Leg 2 Sem" sheetId="59" r:id="rId40"/>
    <sheet name="RGF A1 Consolidado" sheetId="60" r:id="rId41"/>
    <sheet name="RGF A5 Consolidado" sheetId="61" r:id="rId42"/>
    <sheet name="RGF A6 Consolidado" sheetId="62" r:id="rId43"/>
  </sheets>
  <definedNames>
    <definedName name="_xlnm.Print_Area" localSheetId="30">'RGF A1 CISA'!$B$2:$F$42</definedName>
    <definedName name="_xlnm.Print_Area" localSheetId="29">'RGF A1 COFRON'!$B$2:$F$42</definedName>
    <definedName name="_xlnm.Print_Area" localSheetId="37">'RGF A1 Leg'!$B$2:$P$54</definedName>
    <definedName name="_xlnm.Print_Area" localSheetId="31">'RGF A2'!$B$2:$E$67</definedName>
    <definedName name="_xlnm.Print_Area" localSheetId="32">'RGF A3'!$B$2:$E$59</definedName>
    <definedName name="_xlnm.Print_Area" localSheetId="33">'RGF A4'!$B$2:$D$69</definedName>
    <definedName name="_xlnm.Print_Area" localSheetId="41">'RGF A5 Consolidado'!$B$2:$E$60</definedName>
    <definedName name="_xlnm.Print_Area" localSheetId="34">'RGF A5 Exec 2 Sem'!$B$2:$E$60</definedName>
    <definedName name="_xlnm.Print_Area" localSheetId="38">'RGF A5 Leg 2 Sem'!$B$2:$E$60</definedName>
    <definedName name="_xlnm.Print_Area" localSheetId="42">'RGF A6 Consolidado'!$B$2:$D$52</definedName>
    <definedName name="_xlnm.Print_Area" localSheetId="35">'RGF A6 Exec 1 Sem'!$B$2:$D$49</definedName>
    <definedName name="_xlnm.Print_Area" localSheetId="36">'RGF A6 Exec 2 Sem'!$B$2:$D$52</definedName>
    <definedName name="_xlnm.Print_Area" localSheetId="39">'RGF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1">'RGF A5 Consolidado'!$2:$15</definedName>
    <definedName name="_xlnm.Print_Titles" localSheetId="34">'RGF A5 Exec 2 Sem'!$2:$15</definedName>
    <definedName name="_xlnm.Print_Titles" localSheetId="38">'RGF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6" i="40" l="1"/>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K36" i="57" l="1"/>
  <c r="K37" i="57"/>
  <c r="D113" i="40"/>
  <c r="D8" i="63"/>
  <c r="C8" i="63"/>
  <c r="G83" i="40" l="1"/>
  <c r="F83" i="40"/>
  <c r="E83" i="40"/>
  <c r="D83" i="40"/>
  <c r="G75" i="40"/>
  <c r="F75" i="40"/>
  <c r="E75" i="40"/>
  <c r="D75" i="40"/>
  <c r="M203" i="34"/>
  <c r="J203" i="34"/>
  <c r="K203" i="34" s="1"/>
  <c r="I203" i="34"/>
  <c r="F203" i="34"/>
  <c r="G203" i="34" s="1"/>
  <c r="E203" i="34"/>
  <c r="D203" i="34"/>
  <c r="C203" i="34"/>
  <c r="M202" i="34"/>
  <c r="L202" i="34"/>
  <c r="K202" i="34"/>
  <c r="H202" i="34"/>
  <c r="G202" i="34"/>
  <c r="M201" i="34"/>
  <c r="L201" i="34"/>
  <c r="K201" i="34"/>
  <c r="H201" i="34"/>
  <c r="G201" i="34"/>
  <c r="M200" i="34"/>
  <c r="L200" i="34"/>
  <c r="K200" i="34"/>
  <c r="H200" i="34"/>
  <c r="G200" i="34"/>
  <c r="M199" i="34"/>
  <c r="L199" i="34"/>
  <c r="K199" i="34"/>
  <c r="H199" i="34"/>
  <c r="G199" i="34"/>
  <c r="M198" i="34"/>
  <c r="L198" i="34"/>
  <c r="K198" i="34"/>
  <c r="H198" i="34"/>
  <c r="G198" i="34"/>
  <c r="M197" i="34"/>
  <c r="L197" i="34"/>
  <c r="K197" i="34"/>
  <c r="H197" i="34"/>
  <c r="G197" i="34"/>
  <c r="M196" i="34"/>
  <c r="L196" i="34"/>
  <c r="K196" i="34"/>
  <c r="H196" i="34"/>
  <c r="G196" i="34"/>
  <c r="M195" i="34"/>
  <c r="L195" i="34"/>
  <c r="K195" i="34"/>
  <c r="H195" i="34"/>
  <c r="G195" i="34"/>
  <c r="M194" i="34"/>
  <c r="J194" i="34"/>
  <c r="K194" i="34" s="1"/>
  <c r="I194" i="34"/>
  <c r="F194" i="34"/>
  <c r="G194" i="34" s="1"/>
  <c r="E194" i="34"/>
  <c r="D194" i="34"/>
  <c r="C194" i="34"/>
  <c r="M193" i="34"/>
  <c r="L193" i="34"/>
  <c r="K193" i="34"/>
  <c r="H193" i="34"/>
  <c r="G193" i="34"/>
  <c r="M192" i="34"/>
  <c r="L192" i="34"/>
  <c r="K192" i="34"/>
  <c r="H192" i="34"/>
  <c r="G192" i="34"/>
  <c r="M191" i="34"/>
  <c r="L191" i="34"/>
  <c r="K191" i="34"/>
  <c r="H191" i="34"/>
  <c r="G191" i="34"/>
  <c r="M190" i="34"/>
  <c r="L190" i="34"/>
  <c r="K190" i="34"/>
  <c r="H190" i="34"/>
  <c r="G190" i="34"/>
  <c r="M189" i="34"/>
  <c r="L189" i="34"/>
  <c r="K189" i="34"/>
  <c r="H189" i="34"/>
  <c r="G189" i="34"/>
  <c r="M188" i="34"/>
  <c r="J188" i="34"/>
  <c r="K188" i="34" s="1"/>
  <c r="I188" i="34"/>
  <c r="F188" i="34"/>
  <c r="G188" i="34" s="1"/>
  <c r="E188" i="34"/>
  <c r="D188" i="34"/>
  <c r="C188" i="34"/>
  <c r="M187" i="34"/>
  <c r="L187" i="34"/>
  <c r="K187" i="34"/>
  <c r="H187" i="34"/>
  <c r="G187" i="34"/>
  <c r="M186" i="34"/>
  <c r="L186" i="34"/>
  <c r="K186" i="34"/>
  <c r="H186" i="34"/>
  <c r="G186" i="34"/>
  <c r="M185" i="34"/>
  <c r="L185" i="34"/>
  <c r="K185" i="34"/>
  <c r="H185" i="34"/>
  <c r="G185" i="34"/>
  <c r="M184" i="34"/>
  <c r="L184" i="34"/>
  <c r="K184" i="34"/>
  <c r="H184" i="34"/>
  <c r="G184" i="34"/>
  <c r="M183" i="34"/>
  <c r="L183" i="34"/>
  <c r="K183" i="34"/>
  <c r="H183" i="34"/>
  <c r="G183" i="34"/>
  <c r="M182" i="34"/>
  <c r="L182" i="34"/>
  <c r="K182" i="34"/>
  <c r="H182" i="34"/>
  <c r="G182" i="34"/>
  <c r="M181" i="34"/>
  <c r="L181" i="34"/>
  <c r="K181" i="34"/>
  <c r="H181" i="34"/>
  <c r="G181" i="34"/>
  <c r="M180" i="34"/>
  <c r="J180" i="34"/>
  <c r="K180" i="34" s="1"/>
  <c r="I180" i="34"/>
  <c r="F180" i="34"/>
  <c r="G180" i="34" s="1"/>
  <c r="E180" i="34"/>
  <c r="D180" i="34"/>
  <c r="C180" i="34"/>
  <c r="M179" i="34"/>
  <c r="L179" i="34"/>
  <c r="K179" i="34"/>
  <c r="H179" i="34"/>
  <c r="G179" i="34"/>
  <c r="M178" i="34"/>
  <c r="L178" i="34"/>
  <c r="K178" i="34"/>
  <c r="H178" i="34"/>
  <c r="G178" i="34"/>
  <c r="M177" i="34"/>
  <c r="L177" i="34"/>
  <c r="K177" i="34"/>
  <c r="H177" i="34"/>
  <c r="G177" i="34"/>
  <c r="M176" i="34"/>
  <c r="L176" i="34"/>
  <c r="K176" i="34"/>
  <c r="H176" i="34"/>
  <c r="G176" i="34"/>
  <c r="M175" i="34"/>
  <c r="L175" i="34"/>
  <c r="K175" i="34"/>
  <c r="H175" i="34"/>
  <c r="G175" i="34"/>
  <c r="M174" i="34"/>
  <c r="L174" i="34"/>
  <c r="K174" i="34"/>
  <c r="H174" i="34"/>
  <c r="G174" i="34"/>
  <c r="M173" i="34"/>
  <c r="J173" i="34"/>
  <c r="K173" i="34" s="1"/>
  <c r="I173" i="34"/>
  <c r="F173" i="34"/>
  <c r="G173" i="34" s="1"/>
  <c r="E173" i="34"/>
  <c r="D173" i="34"/>
  <c r="C173" i="34"/>
  <c r="M172" i="34"/>
  <c r="L172" i="34"/>
  <c r="K172" i="34"/>
  <c r="H172" i="34"/>
  <c r="G172" i="34"/>
  <c r="M171" i="34"/>
  <c r="L171" i="34"/>
  <c r="K171" i="34"/>
  <c r="H171" i="34"/>
  <c r="G171" i="34"/>
  <c r="M170" i="34"/>
  <c r="L170" i="34"/>
  <c r="K170" i="34"/>
  <c r="H170" i="34"/>
  <c r="G170" i="34"/>
  <c r="M169" i="34"/>
  <c r="L169" i="34"/>
  <c r="K169" i="34"/>
  <c r="H169" i="34"/>
  <c r="G169" i="34"/>
  <c r="M168" i="34"/>
  <c r="J168" i="34"/>
  <c r="K168" i="34" s="1"/>
  <c r="I168" i="34"/>
  <c r="F168" i="34"/>
  <c r="G168" i="34" s="1"/>
  <c r="E168" i="34"/>
  <c r="D168" i="34"/>
  <c r="C168" i="34"/>
  <c r="M167" i="34"/>
  <c r="L167" i="34"/>
  <c r="K167" i="34"/>
  <c r="H167" i="34"/>
  <c r="G167" i="34"/>
  <c r="M166" i="34"/>
  <c r="L166" i="34"/>
  <c r="K166" i="34"/>
  <c r="H166" i="34"/>
  <c r="G166" i="34"/>
  <c r="M165" i="34"/>
  <c r="L165" i="34"/>
  <c r="K165" i="34"/>
  <c r="H165" i="34"/>
  <c r="G165" i="34"/>
  <c r="M164" i="34"/>
  <c r="L164" i="34"/>
  <c r="K164" i="34"/>
  <c r="H164" i="34"/>
  <c r="G164" i="34"/>
  <c r="M163" i="34"/>
  <c r="L163" i="34"/>
  <c r="K163" i="34"/>
  <c r="H163" i="34"/>
  <c r="G163" i="34"/>
  <c r="M162" i="34"/>
  <c r="L162" i="34"/>
  <c r="K162" i="34"/>
  <c r="H162" i="34"/>
  <c r="G162" i="34"/>
  <c r="M161" i="34"/>
  <c r="L161" i="34"/>
  <c r="K161" i="34"/>
  <c r="H161" i="34"/>
  <c r="G161" i="34"/>
  <c r="M160" i="34"/>
  <c r="J160" i="34"/>
  <c r="K160" i="34" s="1"/>
  <c r="I160" i="34"/>
  <c r="F160" i="34"/>
  <c r="G160" i="34" s="1"/>
  <c r="E160" i="34"/>
  <c r="D160" i="34"/>
  <c r="C160" i="34"/>
  <c r="M159" i="34"/>
  <c r="L159" i="34"/>
  <c r="K159" i="34"/>
  <c r="H159" i="34"/>
  <c r="G159" i="34"/>
  <c r="M158" i="34"/>
  <c r="L158" i="34"/>
  <c r="K158" i="34"/>
  <c r="H158" i="34"/>
  <c r="G158" i="34"/>
  <c r="M157" i="34"/>
  <c r="L157" i="34"/>
  <c r="K157" i="34"/>
  <c r="H157" i="34"/>
  <c r="G157" i="34"/>
  <c r="M156" i="34"/>
  <c r="L156" i="34"/>
  <c r="K156" i="34"/>
  <c r="H156" i="34"/>
  <c r="G156" i="34"/>
  <c r="M155" i="34"/>
  <c r="L155" i="34"/>
  <c r="K155" i="34"/>
  <c r="H155" i="34"/>
  <c r="G155" i="34"/>
  <c r="M154" i="34"/>
  <c r="L154" i="34"/>
  <c r="K154" i="34"/>
  <c r="H154" i="34"/>
  <c r="G154" i="34"/>
  <c r="M153" i="34"/>
  <c r="L153" i="34"/>
  <c r="K153" i="34"/>
  <c r="H153" i="34"/>
  <c r="G153" i="34"/>
  <c r="M152" i="34"/>
  <c r="J152" i="34"/>
  <c r="K152" i="34" s="1"/>
  <c r="I152" i="34"/>
  <c r="F152" i="34"/>
  <c r="G152" i="34" s="1"/>
  <c r="E152" i="34"/>
  <c r="D152" i="34"/>
  <c r="C152" i="34"/>
  <c r="M151" i="34"/>
  <c r="L151" i="34"/>
  <c r="K151" i="34"/>
  <c r="H151" i="34"/>
  <c r="G151" i="34"/>
  <c r="M150" i="34"/>
  <c r="L150" i="34"/>
  <c r="K150" i="34"/>
  <c r="H150" i="34"/>
  <c r="G150" i="34"/>
  <c r="M149" i="34"/>
  <c r="L149" i="34"/>
  <c r="K149" i="34"/>
  <c r="H149" i="34"/>
  <c r="G149" i="34"/>
  <c r="M148" i="34"/>
  <c r="L148" i="34"/>
  <c r="K148" i="34"/>
  <c r="H148" i="34"/>
  <c r="G148" i="34"/>
  <c r="M147" i="34"/>
  <c r="J147" i="34"/>
  <c r="K147" i="34" s="1"/>
  <c r="I147" i="34"/>
  <c r="F147" i="34"/>
  <c r="E147" i="34"/>
  <c r="D147" i="34"/>
  <c r="C147" i="34"/>
  <c r="M146" i="34"/>
  <c r="L146" i="34"/>
  <c r="K146" i="34"/>
  <c r="H146" i="34"/>
  <c r="G146" i="34"/>
  <c r="M145" i="34"/>
  <c r="L145" i="34"/>
  <c r="K145" i="34"/>
  <c r="H145" i="34"/>
  <c r="G145" i="34"/>
  <c r="M144" i="34"/>
  <c r="L144" i="34"/>
  <c r="K144" i="34"/>
  <c r="H144" i="34"/>
  <c r="G144" i="34"/>
  <c r="M143" i="34"/>
  <c r="L143" i="34"/>
  <c r="K143" i="34"/>
  <c r="H143" i="34"/>
  <c r="G143" i="34"/>
  <c r="M142" i="34"/>
  <c r="L142" i="34"/>
  <c r="K142" i="34"/>
  <c r="H142" i="34"/>
  <c r="G142" i="34"/>
  <c r="M141" i="34"/>
  <c r="L141" i="34"/>
  <c r="K141" i="34"/>
  <c r="H141" i="34"/>
  <c r="G141" i="34"/>
  <c r="M140" i="34"/>
  <c r="L140" i="34"/>
  <c r="K140" i="34"/>
  <c r="H140" i="34"/>
  <c r="G140" i="34"/>
  <c r="M139" i="34"/>
  <c r="J139" i="34"/>
  <c r="K139" i="34" s="1"/>
  <c r="I139" i="34"/>
  <c r="F139" i="34"/>
  <c r="G139" i="34" s="1"/>
  <c r="E139" i="34"/>
  <c r="D139" i="34"/>
  <c r="C139" i="34"/>
  <c r="M138" i="34"/>
  <c r="L138" i="34"/>
  <c r="K138" i="34"/>
  <c r="H138" i="34"/>
  <c r="G138" i="34"/>
  <c r="M137" i="34"/>
  <c r="L137" i="34"/>
  <c r="K137" i="34"/>
  <c r="H137" i="34"/>
  <c r="G137" i="34"/>
  <c r="M136" i="34"/>
  <c r="L136" i="34"/>
  <c r="K136" i="34"/>
  <c r="H136" i="34"/>
  <c r="G136" i="34"/>
  <c r="M135" i="34"/>
  <c r="L135" i="34"/>
  <c r="K135" i="34"/>
  <c r="H135" i="34"/>
  <c r="G135" i="34"/>
  <c r="M134" i="34"/>
  <c r="L134" i="34"/>
  <c r="K134" i="34"/>
  <c r="H134" i="34"/>
  <c r="G134" i="34"/>
  <c r="M133" i="34"/>
  <c r="J133" i="34"/>
  <c r="K133" i="34" s="1"/>
  <c r="I133" i="34"/>
  <c r="F133" i="34"/>
  <c r="G133" i="34" s="1"/>
  <c r="E133" i="34"/>
  <c r="D133" i="34"/>
  <c r="C133" i="34"/>
  <c r="M132" i="34"/>
  <c r="L132" i="34"/>
  <c r="K132" i="34"/>
  <c r="H132" i="34"/>
  <c r="G132" i="34"/>
  <c r="M131" i="34"/>
  <c r="L131" i="34"/>
  <c r="K131" i="34"/>
  <c r="H131" i="34"/>
  <c r="G131" i="34"/>
  <c r="M130" i="34"/>
  <c r="L130" i="34"/>
  <c r="K130" i="34"/>
  <c r="H130" i="34"/>
  <c r="G130" i="34"/>
  <c r="M129" i="34"/>
  <c r="L129" i="34"/>
  <c r="K129" i="34"/>
  <c r="H129" i="34"/>
  <c r="G129" i="34"/>
  <c r="M128" i="34"/>
  <c r="L128" i="34"/>
  <c r="K128" i="34"/>
  <c r="H128" i="34"/>
  <c r="G128" i="34"/>
  <c r="M127" i="34"/>
  <c r="L127" i="34"/>
  <c r="K127" i="34"/>
  <c r="H127" i="34"/>
  <c r="G127" i="34"/>
  <c r="M126" i="34"/>
  <c r="L126" i="34"/>
  <c r="K126" i="34"/>
  <c r="H126" i="34"/>
  <c r="G126" i="34"/>
  <c r="M125" i="34"/>
  <c r="J125" i="34"/>
  <c r="K125" i="34" s="1"/>
  <c r="I125" i="34"/>
  <c r="F125" i="34"/>
  <c r="G125" i="34" s="1"/>
  <c r="E125" i="34"/>
  <c r="D125" i="34"/>
  <c r="C125" i="34"/>
  <c r="M124" i="34"/>
  <c r="L124" i="34"/>
  <c r="K124" i="34"/>
  <c r="H124" i="34"/>
  <c r="G124" i="34"/>
  <c r="M123" i="34"/>
  <c r="L123" i="34"/>
  <c r="K123" i="34"/>
  <c r="H123" i="34"/>
  <c r="G123" i="34"/>
  <c r="M122" i="34"/>
  <c r="L122" i="34"/>
  <c r="K122" i="34"/>
  <c r="H122" i="34"/>
  <c r="G122" i="34"/>
  <c r="M121" i="34"/>
  <c r="L121" i="34"/>
  <c r="K121" i="34"/>
  <c r="H121" i="34"/>
  <c r="G121" i="34"/>
  <c r="M120" i="34"/>
  <c r="J120" i="34"/>
  <c r="K120" i="34" s="1"/>
  <c r="I120" i="34"/>
  <c r="F120" i="34"/>
  <c r="G120" i="34" s="1"/>
  <c r="E120" i="34"/>
  <c r="D120" i="34"/>
  <c r="C120" i="34"/>
  <c r="M119" i="34"/>
  <c r="L119" i="34"/>
  <c r="K119" i="34"/>
  <c r="H119" i="34"/>
  <c r="G119" i="34"/>
  <c r="M118" i="34"/>
  <c r="L118" i="34"/>
  <c r="K118" i="34"/>
  <c r="H118" i="34"/>
  <c r="G118" i="34"/>
  <c r="M117" i="34"/>
  <c r="L117" i="34"/>
  <c r="K117" i="34"/>
  <c r="H117" i="34"/>
  <c r="G117" i="34"/>
  <c r="M116" i="34"/>
  <c r="L116" i="34"/>
  <c r="K116" i="34"/>
  <c r="H116" i="34"/>
  <c r="G116" i="34"/>
  <c r="M115" i="34"/>
  <c r="J115" i="34"/>
  <c r="K115" i="34" s="1"/>
  <c r="I115" i="34"/>
  <c r="F115" i="34"/>
  <c r="G115" i="34" s="1"/>
  <c r="E115" i="34"/>
  <c r="D115" i="34"/>
  <c r="C115" i="34"/>
  <c r="M114" i="34"/>
  <c r="L114" i="34"/>
  <c r="K114" i="34"/>
  <c r="H114" i="34"/>
  <c r="G114" i="34"/>
  <c r="M113" i="34"/>
  <c r="L113" i="34"/>
  <c r="K113" i="34"/>
  <c r="H113" i="34"/>
  <c r="G113" i="34"/>
  <c r="M112" i="34"/>
  <c r="L112" i="34"/>
  <c r="K112" i="34"/>
  <c r="H112" i="34"/>
  <c r="G112" i="34"/>
  <c r="M111" i="34"/>
  <c r="L111" i="34"/>
  <c r="K111" i="34"/>
  <c r="H111" i="34"/>
  <c r="G111" i="34"/>
  <c r="M110" i="34"/>
  <c r="L110" i="34"/>
  <c r="K110" i="34"/>
  <c r="H110" i="34"/>
  <c r="G110" i="34"/>
  <c r="M109" i="34"/>
  <c r="J109" i="34"/>
  <c r="K109" i="34" s="1"/>
  <c r="I109" i="34"/>
  <c r="F109" i="34"/>
  <c r="G109" i="34" s="1"/>
  <c r="E109" i="34"/>
  <c r="D109" i="34"/>
  <c r="C109" i="34"/>
  <c r="M108" i="34"/>
  <c r="L108" i="34"/>
  <c r="K108" i="34"/>
  <c r="H108" i="34"/>
  <c r="G108" i="34"/>
  <c r="M107" i="34"/>
  <c r="L107" i="34"/>
  <c r="K107" i="34"/>
  <c r="H107" i="34"/>
  <c r="G107" i="34"/>
  <c r="M106" i="34"/>
  <c r="L106" i="34"/>
  <c r="K106" i="34"/>
  <c r="H106" i="34"/>
  <c r="G106" i="34"/>
  <c r="M105" i="34"/>
  <c r="L105" i="34"/>
  <c r="K105" i="34"/>
  <c r="H105" i="34"/>
  <c r="G105" i="34"/>
  <c r="M104" i="34"/>
  <c r="L104" i="34"/>
  <c r="K104" i="34"/>
  <c r="H104" i="34"/>
  <c r="G104" i="34"/>
  <c r="M103" i="34"/>
  <c r="J103" i="34"/>
  <c r="K103" i="34" s="1"/>
  <c r="I103" i="34"/>
  <c r="F103" i="34"/>
  <c r="G103" i="34" s="1"/>
  <c r="E103" i="34"/>
  <c r="D103" i="34"/>
  <c r="C103" i="34"/>
  <c r="M102" i="34"/>
  <c r="L102" i="34"/>
  <c r="K102" i="34"/>
  <c r="H102" i="34"/>
  <c r="G102" i="34"/>
  <c r="M101" i="34"/>
  <c r="L101" i="34"/>
  <c r="K101" i="34"/>
  <c r="H101" i="34"/>
  <c r="G101" i="34"/>
  <c r="M100" i="34"/>
  <c r="L100" i="34"/>
  <c r="K100" i="34"/>
  <c r="H100" i="34"/>
  <c r="G100" i="34"/>
  <c r="M99" i="34"/>
  <c r="L99" i="34"/>
  <c r="K99" i="34"/>
  <c r="H99" i="34"/>
  <c r="G99" i="34"/>
  <c r="M98" i="34"/>
  <c r="J98" i="34"/>
  <c r="K98" i="34" s="1"/>
  <c r="I98" i="34"/>
  <c r="F98" i="34"/>
  <c r="G98" i="34" s="1"/>
  <c r="E98" i="34"/>
  <c r="D98" i="34"/>
  <c r="C98" i="34"/>
  <c r="M97" i="34"/>
  <c r="L97" i="34"/>
  <c r="K97" i="34"/>
  <c r="H97" i="34"/>
  <c r="G97" i="34"/>
  <c r="M96" i="34"/>
  <c r="L96" i="34"/>
  <c r="K96" i="34"/>
  <c r="H96" i="34"/>
  <c r="G96" i="34"/>
  <c r="M95" i="34"/>
  <c r="L95" i="34"/>
  <c r="K95" i="34"/>
  <c r="H95" i="34"/>
  <c r="G95" i="34"/>
  <c r="M94" i="34"/>
  <c r="L94" i="34"/>
  <c r="K94" i="34"/>
  <c r="H94" i="34"/>
  <c r="G94" i="34"/>
  <c r="M93" i="34"/>
  <c r="L93" i="34"/>
  <c r="K93" i="34"/>
  <c r="H93" i="34"/>
  <c r="G93" i="34"/>
  <c r="M92" i="34"/>
  <c r="L92" i="34"/>
  <c r="K92" i="34"/>
  <c r="H92" i="34"/>
  <c r="G92" i="34"/>
  <c r="M91" i="34"/>
  <c r="L91" i="34"/>
  <c r="K91" i="34"/>
  <c r="H91" i="34"/>
  <c r="G91" i="34"/>
  <c r="M90" i="34"/>
  <c r="L90" i="34"/>
  <c r="K90" i="34"/>
  <c r="H90" i="34"/>
  <c r="G90" i="34"/>
  <c r="M89" i="34"/>
  <c r="L89" i="34"/>
  <c r="K89" i="34"/>
  <c r="H89" i="34"/>
  <c r="G89" i="34"/>
  <c r="M88" i="34"/>
  <c r="L88" i="34"/>
  <c r="K88" i="34"/>
  <c r="H88" i="34"/>
  <c r="G88" i="34"/>
  <c r="M87" i="34"/>
  <c r="J87" i="34"/>
  <c r="K87" i="34" s="1"/>
  <c r="I87" i="34"/>
  <c r="F87" i="34"/>
  <c r="E87" i="34"/>
  <c r="D87" i="34"/>
  <c r="C87" i="34"/>
  <c r="M86" i="34"/>
  <c r="L86" i="34"/>
  <c r="K86" i="34"/>
  <c r="H86" i="34"/>
  <c r="G86" i="34"/>
  <c r="M85" i="34"/>
  <c r="L85" i="34"/>
  <c r="K85" i="34"/>
  <c r="H85" i="34"/>
  <c r="G85" i="34"/>
  <c r="M84" i="34"/>
  <c r="L84" i="34"/>
  <c r="K84" i="34"/>
  <c r="H84" i="34"/>
  <c r="G84" i="34"/>
  <c r="M83" i="34"/>
  <c r="L83" i="34"/>
  <c r="K83" i="34"/>
  <c r="H83" i="34"/>
  <c r="G83" i="34"/>
  <c r="M82" i="34"/>
  <c r="L82" i="34"/>
  <c r="K82" i="34"/>
  <c r="H82" i="34"/>
  <c r="G82" i="34"/>
  <c r="M81" i="34"/>
  <c r="L81" i="34"/>
  <c r="K81" i="34"/>
  <c r="H81" i="34"/>
  <c r="G81" i="34"/>
  <c r="M80" i="34"/>
  <c r="J80" i="34"/>
  <c r="K80" i="34" s="1"/>
  <c r="I80" i="34"/>
  <c r="F80" i="34"/>
  <c r="G80" i="34" s="1"/>
  <c r="E80" i="34"/>
  <c r="D80" i="34"/>
  <c r="C80" i="34"/>
  <c r="M79" i="34"/>
  <c r="L79" i="34"/>
  <c r="K79" i="34"/>
  <c r="H79" i="34"/>
  <c r="G79" i="34"/>
  <c r="M78" i="34"/>
  <c r="L78" i="34"/>
  <c r="K78" i="34"/>
  <c r="H78" i="34"/>
  <c r="G78" i="34"/>
  <c r="M77" i="34"/>
  <c r="L77" i="34"/>
  <c r="K77" i="34"/>
  <c r="H77" i="34"/>
  <c r="G77" i="34"/>
  <c r="M76" i="34"/>
  <c r="L76" i="34"/>
  <c r="K76" i="34"/>
  <c r="H76" i="34"/>
  <c r="G76" i="34"/>
  <c r="M75" i="34"/>
  <c r="L75" i="34"/>
  <c r="K75" i="34"/>
  <c r="H75" i="34"/>
  <c r="G75" i="34"/>
  <c r="M74" i="34"/>
  <c r="L74" i="34"/>
  <c r="K74" i="34"/>
  <c r="H74" i="34"/>
  <c r="G74" i="34"/>
  <c r="M73" i="34"/>
  <c r="L73" i="34"/>
  <c r="K73" i="34"/>
  <c r="H73" i="34"/>
  <c r="G73" i="34"/>
  <c r="M72" i="34"/>
  <c r="L72" i="34"/>
  <c r="K72" i="34"/>
  <c r="H72" i="34"/>
  <c r="G72" i="34"/>
  <c r="M71" i="34"/>
  <c r="J71" i="34"/>
  <c r="K71" i="34" s="1"/>
  <c r="I71" i="34"/>
  <c r="F71" i="34"/>
  <c r="G71" i="34" s="1"/>
  <c r="E71" i="34"/>
  <c r="D71" i="34"/>
  <c r="C71" i="34"/>
  <c r="M70" i="34"/>
  <c r="L70" i="34"/>
  <c r="K70" i="34"/>
  <c r="H70" i="34"/>
  <c r="G70" i="34"/>
  <c r="M69" i="34"/>
  <c r="L69" i="34"/>
  <c r="K69" i="34"/>
  <c r="H69" i="34"/>
  <c r="G69" i="34"/>
  <c r="M68" i="34"/>
  <c r="L68" i="34"/>
  <c r="K68" i="34"/>
  <c r="H68" i="34"/>
  <c r="G68" i="34"/>
  <c r="M67" i="34"/>
  <c r="L67" i="34"/>
  <c r="K67" i="34"/>
  <c r="H67" i="34"/>
  <c r="G67" i="34"/>
  <c r="M66" i="34"/>
  <c r="L66" i="34"/>
  <c r="K66" i="34"/>
  <c r="H66" i="34"/>
  <c r="G66" i="34"/>
  <c r="M65" i="34"/>
  <c r="L65" i="34"/>
  <c r="K65" i="34"/>
  <c r="H65" i="34"/>
  <c r="G65" i="34"/>
  <c r="M64" i="34"/>
  <c r="J64" i="34"/>
  <c r="K64" i="34" s="1"/>
  <c r="I64" i="34"/>
  <c r="F64" i="34"/>
  <c r="G64" i="34" s="1"/>
  <c r="E64" i="34"/>
  <c r="D64" i="34"/>
  <c r="C64" i="34"/>
  <c r="M63" i="34"/>
  <c r="L63" i="34"/>
  <c r="K63" i="34"/>
  <c r="H63" i="34"/>
  <c r="G63" i="34"/>
  <c r="M62" i="34"/>
  <c r="L62" i="34"/>
  <c r="K62" i="34"/>
  <c r="H62" i="34"/>
  <c r="G62" i="34"/>
  <c r="M61" i="34"/>
  <c r="L61" i="34"/>
  <c r="K61" i="34"/>
  <c r="H61" i="34"/>
  <c r="G61" i="34"/>
  <c r="M60" i="34"/>
  <c r="L60" i="34"/>
  <c r="K60" i="34"/>
  <c r="H60" i="34"/>
  <c r="G60" i="34"/>
  <c r="M59" i="34"/>
  <c r="L59" i="34"/>
  <c r="K59" i="34"/>
  <c r="H59" i="34"/>
  <c r="G59" i="34"/>
  <c r="M58" i="34"/>
  <c r="L58" i="34"/>
  <c r="K58" i="34"/>
  <c r="H58" i="34"/>
  <c r="G58" i="34"/>
  <c r="M57" i="34"/>
  <c r="J57" i="34"/>
  <c r="K57" i="34" s="1"/>
  <c r="I57" i="34"/>
  <c r="F57" i="34"/>
  <c r="E57" i="34"/>
  <c r="D57" i="34"/>
  <c r="C57" i="34"/>
  <c r="M56" i="34"/>
  <c r="L56" i="34"/>
  <c r="K56" i="34"/>
  <c r="H56" i="34"/>
  <c r="G56" i="34"/>
  <c r="M55" i="34"/>
  <c r="L55" i="34"/>
  <c r="K55" i="34"/>
  <c r="H55" i="34"/>
  <c r="G55" i="34"/>
  <c r="M54" i="34"/>
  <c r="L54" i="34"/>
  <c r="K54" i="34"/>
  <c r="H54" i="34"/>
  <c r="G54" i="34"/>
  <c r="M53" i="34"/>
  <c r="L53" i="34"/>
  <c r="K53" i="34"/>
  <c r="H53" i="34"/>
  <c r="G53" i="34"/>
  <c r="M52" i="34"/>
  <c r="J52" i="34"/>
  <c r="K52" i="34" s="1"/>
  <c r="I52" i="34"/>
  <c r="F52" i="34"/>
  <c r="G52" i="34" s="1"/>
  <c r="E52" i="34"/>
  <c r="D52" i="34"/>
  <c r="C52" i="34"/>
  <c r="M51" i="34"/>
  <c r="L51" i="34"/>
  <c r="K51" i="34"/>
  <c r="H51" i="34"/>
  <c r="G51" i="34"/>
  <c r="M50" i="34"/>
  <c r="L50" i="34"/>
  <c r="K50" i="34"/>
  <c r="H50" i="34"/>
  <c r="G50" i="34"/>
  <c r="M49" i="34"/>
  <c r="L49" i="34"/>
  <c r="K49" i="34"/>
  <c r="H49" i="34"/>
  <c r="G49" i="34"/>
  <c r="M48" i="34"/>
  <c r="L48" i="34"/>
  <c r="K48" i="34"/>
  <c r="H48" i="34"/>
  <c r="G48" i="34"/>
  <c r="M47" i="34"/>
  <c r="L47" i="34"/>
  <c r="K47" i="34"/>
  <c r="H47" i="34"/>
  <c r="G47" i="34"/>
  <c r="M46" i="34"/>
  <c r="J46" i="34"/>
  <c r="K46" i="34" s="1"/>
  <c r="I46" i="34"/>
  <c r="F46" i="34"/>
  <c r="G46" i="34" s="1"/>
  <c r="E46" i="34"/>
  <c r="D46" i="34"/>
  <c r="C46" i="34"/>
  <c r="M45" i="34"/>
  <c r="L45" i="34"/>
  <c r="K45" i="34"/>
  <c r="H45" i="34"/>
  <c r="G45" i="34"/>
  <c r="M44" i="34"/>
  <c r="L44" i="34"/>
  <c r="K44" i="34"/>
  <c r="H44" i="34"/>
  <c r="G44" i="34"/>
  <c r="M43" i="34"/>
  <c r="L43" i="34"/>
  <c r="K43" i="34"/>
  <c r="H43" i="34"/>
  <c r="G43" i="34"/>
  <c r="M42" i="34"/>
  <c r="L42" i="34"/>
  <c r="K42" i="34"/>
  <c r="H42" i="34"/>
  <c r="G42" i="34"/>
  <c r="M41" i="34"/>
  <c r="L41" i="34"/>
  <c r="K41" i="34"/>
  <c r="H41" i="34"/>
  <c r="G41" i="34"/>
  <c r="M40" i="34"/>
  <c r="J40" i="34"/>
  <c r="K40" i="34" s="1"/>
  <c r="I40" i="34"/>
  <c r="F40" i="34"/>
  <c r="G40" i="34" s="1"/>
  <c r="E40" i="34"/>
  <c r="D40" i="34"/>
  <c r="C40" i="34"/>
  <c r="M39" i="34"/>
  <c r="L39" i="34"/>
  <c r="K39" i="34"/>
  <c r="H39" i="34"/>
  <c r="G39" i="34"/>
  <c r="M38" i="34"/>
  <c r="L38" i="34"/>
  <c r="K38" i="34"/>
  <c r="H38" i="34"/>
  <c r="G38" i="34"/>
  <c r="M37" i="34"/>
  <c r="L37" i="34"/>
  <c r="K37" i="34"/>
  <c r="H37" i="34"/>
  <c r="G37" i="34"/>
  <c r="M36" i="34"/>
  <c r="L36" i="34"/>
  <c r="K36" i="34"/>
  <c r="H36" i="34"/>
  <c r="G36" i="34"/>
  <c r="M35" i="34"/>
  <c r="L35" i="34"/>
  <c r="K35" i="34"/>
  <c r="H35" i="34"/>
  <c r="G35" i="34"/>
  <c r="M34" i="34"/>
  <c r="L34" i="34"/>
  <c r="K34" i="34"/>
  <c r="H34" i="34"/>
  <c r="G34" i="34"/>
  <c r="M33" i="34"/>
  <c r="L33" i="34"/>
  <c r="K33" i="34"/>
  <c r="H33" i="34"/>
  <c r="G33" i="34"/>
  <c r="M32" i="34"/>
  <c r="L32" i="34"/>
  <c r="K32" i="34"/>
  <c r="H32" i="34"/>
  <c r="G32" i="34"/>
  <c r="M31" i="34"/>
  <c r="L31" i="34"/>
  <c r="K31" i="34"/>
  <c r="H31" i="34"/>
  <c r="G31" i="34"/>
  <c r="M30" i="34"/>
  <c r="L30" i="34"/>
  <c r="K30" i="34"/>
  <c r="H30" i="34"/>
  <c r="G30" i="34"/>
  <c r="M29" i="34"/>
  <c r="L29" i="34"/>
  <c r="K29" i="34"/>
  <c r="H29" i="34"/>
  <c r="G29" i="34"/>
  <c r="M28" i="34"/>
  <c r="L28" i="34"/>
  <c r="K28" i="34"/>
  <c r="H28" i="34"/>
  <c r="G28" i="34"/>
  <c r="M27" i="34"/>
  <c r="J27" i="34"/>
  <c r="K27" i="34" s="1"/>
  <c r="I27" i="34"/>
  <c r="F27" i="34"/>
  <c r="G27" i="34" s="1"/>
  <c r="E27" i="34"/>
  <c r="D27" i="34"/>
  <c r="C27" i="34"/>
  <c r="M26" i="34"/>
  <c r="L26" i="34"/>
  <c r="K26" i="34"/>
  <c r="H26" i="34"/>
  <c r="G26" i="34"/>
  <c r="M25" i="34"/>
  <c r="L25" i="34"/>
  <c r="K25" i="34"/>
  <c r="H25" i="34"/>
  <c r="G25" i="34"/>
  <c r="M24" i="34"/>
  <c r="L24" i="34"/>
  <c r="K24" i="34"/>
  <c r="H24" i="34"/>
  <c r="G24" i="34"/>
  <c r="M23" i="34"/>
  <c r="L23" i="34"/>
  <c r="K23" i="34"/>
  <c r="H23" i="34"/>
  <c r="G23" i="34"/>
  <c r="M22" i="34"/>
  <c r="J22" i="34"/>
  <c r="K22" i="34" s="1"/>
  <c r="I22" i="34"/>
  <c r="F22" i="34"/>
  <c r="G22" i="34" s="1"/>
  <c r="E22" i="34"/>
  <c r="D22" i="34"/>
  <c r="C22" i="34"/>
  <c r="M21" i="34"/>
  <c r="L21" i="34"/>
  <c r="K21" i="34"/>
  <c r="H21" i="34"/>
  <c r="G21" i="34"/>
  <c r="M20" i="34"/>
  <c r="L20" i="34"/>
  <c r="K20" i="34"/>
  <c r="H20" i="34"/>
  <c r="G20" i="34"/>
  <c r="M19" i="34"/>
  <c r="L19" i="34"/>
  <c r="K19" i="34"/>
  <c r="H19" i="34"/>
  <c r="G19" i="34"/>
  <c r="M18" i="34"/>
  <c r="L18" i="34"/>
  <c r="K18" i="34"/>
  <c r="H18" i="34"/>
  <c r="G18" i="34"/>
  <c r="M17" i="34"/>
  <c r="J17" i="34"/>
  <c r="K17" i="34" s="1"/>
  <c r="I17" i="34"/>
  <c r="F17" i="34"/>
  <c r="G17" i="34" s="1"/>
  <c r="E17" i="34"/>
  <c r="D17" i="34"/>
  <c r="C17" i="34"/>
  <c r="M16" i="34"/>
  <c r="L16" i="34"/>
  <c r="K16" i="34"/>
  <c r="H16" i="34"/>
  <c r="G16" i="34"/>
  <c r="M15" i="34"/>
  <c r="L15" i="34"/>
  <c r="K15" i="34"/>
  <c r="H15" i="34"/>
  <c r="G15" i="34"/>
  <c r="M14" i="34"/>
  <c r="L14" i="34"/>
  <c r="K14" i="34"/>
  <c r="H14" i="34"/>
  <c r="G14" i="34"/>
  <c r="M13" i="34"/>
  <c r="L13" i="34"/>
  <c r="K13" i="34"/>
  <c r="H13" i="34"/>
  <c r="G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E90" i="47"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F81" i="47" s="1"/>
  <c r="E46" i="42"/>
  <c r="E45" i="42"/>
  <c r="E44" i="42"/>
  <c r="E43" i="42"/>
  <c r="E42" i="42"/>
  <c r="E41" i="42"/>
  <c r="E40" i="42"/>
  <c r="E39" i="42"/>
  <c r="E38" i="42"/>
  <c r="E37" i="42"/>
  <c r="E36" i="42"/>
  <c r="E35" i="42"/>
  <c r="E34" i="42"/>
  <c r="E33" i="42"/>
  <c r="E32" i="42"/>
  <c r="E81" i="47" s="1"/>
  <c r="E31" i="42"/>
  <c r="E30" i="42"/>
  <c r="E29" i="42"/>
  <c r="E28" i="42"/>
  <c r="E27" i="42"/>
  <c r="E26" i="42"/>
  <c r="E25" i="42"/>
  <c r="E24" i="42"/>
  <c r="E23" i="42"/>
  <c r="E22" i="42"/>
  <c r="D81" i="47" s="1"/>
  <c r="E21" i="42"/>
  <c r="E20" i="42"/>
  <c r="E19" i="42"/>
  <c r="E18" i="42"/>
  <c r="E17" i="42"/>
  <c r="E16" i="42"/>
  <c r="E15" i="42"/>
  <c r="E14" i="42"/>
  <c r="F14" i="42" s="1"/>
  <c r="E13" i="42"/>
  <c r="C81" i="47" s="1"/>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F225"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D61" i="47" s="1"/>
  <c r="K16" i="38"/>
  <c r="J16" i="38"/>
  <c r="I16" i="38"/>
  <c r="H16" i="38"/>
  <c r="F16" i="38"/>
  <c r="D58" i="47" s="1"/>
  <c r="E16" i="38"/>
  <c r="D16" i="38"/>
  <c r="C16" i="38"/>
  <c r="I12" i="38"/>
  <c r="D12" i="38"/>
  <c r="B6" i="38"/>
  <c r="B2" i="38"/>
  <c r="B139" i="37"/>
  <c r="H138" i="37"/>
  <c r="D138" i="37"/>
  <c r="B138" i="37"/>
  <c r="H137" i="37"/>
  <c r="D137" i="37"/>
  <c r="B137" i="37"/>
  <c r="B134" i="37"/>
  <c r="B130" i="37"/>
  <c r="C129" i="37"/>
  <c r="C128" i="37"/>
  <c r="C127" i="37"/>
  <c r="C114" i="37"/>
  <c r="F99" i="37"/>
  <c r="C99" i="37"/>
  <c r="C90" i="37"/>
  <c r="C88" i="37"/>
  <c r="D51" i="47"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L33" i="30"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D8" i="28"/>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C4" i="22" s="1"/>
  <c r="C6" i="22" s="1"/>
  <c r="L27" i="34" l="1"/>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G57" i="34"/>
  <c r="H64" i="34"/>
  <c r="L80" i="34"/>
  <c r="G87" i="34"/>
  <c r="G147"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F36" i="47" s="1"/>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D31" i="46" s="1"/>
  <c r="G102" i="40"/>
  <c r="D32" i="46" s="1"/>
  <c r="G103" i="40"/>
  <c r="D69" i="47" s="1"/>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F90" i="47" s="1"/>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C7" i="22"/>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F37" i="47" s="1"/>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C7" i="28"/>
  <c r="D7" i="28" s="1"/>
  <c r="B149" i="44" s="1"/>
  <c r="K46" i="44"/>
  <c r="K43" i="44"/>
  <c r="I40" i="44"/>
  <c r="I34" i="44"/>
  <c r="G43" i="44"/>
  <c r="G37" i="44"/>
  <c r="I46" i="44"/>
  <c r="K40" i="44"/>
  <c r="K37" i="44"/>
  <c r="K34" i="44"/>
  <c r="I37" i="44"/>
  <c r="B45" i="60"/>
  <c r="B50" i="48"/>
  <c r="D13" i="29"/>
  <c r="H13" i="31"/>
  <c r="E52" i="31"/>
  <c r="H47" i="33"/>
  <c r="H127" i="33"/>
  <c r="H161" i="33"/>
  <c r="L201" i="33"/>
  <c r="D22" i="43"/>
  <c r="D21" i="43" s="1"/>
  <c r="E91" i="47" s="1"/>
  <c r="G23" i="43"/>
  <c r="G22" i="43" s="1"/>
  <c r="G21" i="43" s="1"/>
  <c r="D39" i="51"/>
  <c r="D24" i="52"/>
  <c r="B103" i="47"/>
  <c r="B41" i="46"/>
  <c r="D12" i="31"/>
  <c r="J17" i="32"/>
  <c r="L100" i="33"/>
  <c r="L190" i="33"/>
  <c r="C5" i="22"/>
  <c r="E38" i="51"/>
  <c r="E23" i="52"/>
  <c r="L13" i="33"/>
  <c r="G14" i="36"/>
  <c r="G36" i="36" s="1"/>
  <c r="E58" i="47"/>
  <c r="G16" i="38"/>
  <c r="E61" i="47"/>
  <c r="M16" i="38"/>
  <c r="E66" i="37"/>
  <c r="H19" i="40"/>
  <c r="H18" i="40" s="1"/>
  <c r="H28" i="40" s="1"/>
  <c r="H32" i="40"/>
  <c r="F150" i="40" s="1"/>
  <c r="H30" i="40"/>
  <c r="H141" i="40" s="1"/>
  <c r="E72" i="47"/>
  <c r="E11" i="41"/>
  <c r="F72" i="47" s="1"/>
  <c r="F48" i="36"/>
  <c r="F38" i="47" s="1"/>
  <c r="M17" i="39"/>
  <c r="I16" i="39"/>
  <c r="E135" i="40"/>
  <c r="F137" i="40"/>
  <c r="F14" i="36"/>
  <c r="F36" i="36" s="1"/>
  <c r="E60" i="47"/>
  <c r="M15" i="38"/>
  <c r="K14" i="38"/>
  <c r="G17" i="39"/>
  <c r="C16" i="39"/>
  <c r="N35" i="35"/>
  <c r="E57" i="47"/>
  <c r="G15" i="38"/>
  <c r="D60" i="47"/>
  <c r="D59" i="47" s="1"/>
  <c r="L14" i="38"/>
  <c r="G135" i="40"/>
  <c r="G136" i="40" s="1"/>
  <c r="H155" i="40"/>
  <c r="D154" i="40"/>
  <c r="D57" i="47"/>
  <c r="D56" i="47" s="1"/>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C59" i="47" l="1"/>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F20" i="47" s="1"/>
  <c r="H54" i="37"/>
  <c r="L18" i="33"/>
  <c r="E23" i="30"/>
  <c r="E31" i="30" s="1"/>
  <c r="E33" i="30" s="1"/>
  <c r="D128" i="44"/>
  <c r="D131" i="44" s="1"/>
  <c r="M35" i="35"/>
  <c r="M20" i="35"/>
  <c r="N23" i="60"/>
  <c r="L134" i="33"/>
  <c r="H20" i="38"/>
  <c r="I37" i="61"/>
  <c r="D136" i="44"/>
  <c r="I23" i="54"/>
  <c r="I23" i="61" s="1"/>
  <c r="E25" i="52"/>
  <c r="E27" i="52" s="1"/>
  <c r="E28" i="52" s="1"/>
  <c r="G129" i="44"/>
  <c r="F17" i="49"/>
  <c r="F17" i="50"/>
  <c r="D67" i="47"/>
  <c r="K23" i="30"/>
  <c r="F21" i="46" s="1"/>
  <c r="F61" i="47"/>
  <c r="E47" i="44"/>
  <c r="E50" i="44" s="1"/>
  <c r="C50" i="36"/>
  <c r="H31" i="43"/>
  <c r="I31" i="43" s="1"/>
  <c r="I40" i="61"/>
  <c r="F20" i="38"/>
  <c r="H104" i="33"/>
  <c r="I55" i="37"/>
  <c r="J20" i="38"/>
  <c r="F53" i="29"/>
  <c r="N15" i="39"/>
  <c r="H140" i="33"/>
  <c r="L109" i="33"/>
  <c r="H102" i="40"/>
  <c r="F68" i="47" s="1"/>
  <c r="F13" i="29"/>
  <c r="L140" i="33"/>
  <c r="D20" i="38"/>
  <c r="H116" i="33"/>
  <c r="C26" i="55"/>
  <c r="H17" i="33"/>
  <c r="H23" i="30"/>
  <c r="H31" i="30" s="1"/>
  <c r="H33" i="30" s="1"/>
  <c r="C23" i="30"/>
  <c r="N22" i="60"/>
  <c r="L126" i="33"/>
  <c r="G12" i="32"/>
  <c r="M26" i="35"/>
  <c r="H103" i="40"/>
  <c r="F33" i="46" s="1"/>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F67" i="47" s="1"/>
  <c r="C11" i="31"/>
  <c r="C75" i="29" s="1"/>
  <c r="H203" i="40"/>
  <c r="H206" i="40" s="1"/>
  <c r="L24" i="61"/>
  <c r="I81" i="37"/>
  <c r="I82" i="37"/>
  <c r="D68" i="47"/>
  <c r="J128" i="44"/>
  <c r="J131" i="44" s="1"/>
  <c r="H125" i="33"/>
  <c r="F23" i="30"/>
  <c r="F19" i="47" s="1"/>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F39" i="47" s="1"/>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D62" i="47"/>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F91" i="47"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F59" i="47" l="1"/>
  <c r="E62" i="47"/>
  <c r="G204" i="34"/>
  <c r="G205" i="34"/>
  <c r="G12" i="34"/>
  <c r="I31" i="30"/>
  <c r="C76" i="29"/>
  <c r="F11" i="47" s="1"/>
  <c r="E26" i="52"/>
  <c r="F20" i="46"/>
  <c r="D142" i="44"/>
  <c r="D143" i="44" s="1"/>
  <c r="K31" i="30"/>
  <c r="F32" i="46"/>
  <c r="F21" i="47"/>
  <c r="L26" i="35"/>
  <c r="E44" i="51"/>
  <c r="L13" i="35"/>
  <c r="L23" i="54"/>
  <c r="L23" i="61" s="1"/>
  <c r="F69" i="47"/>
  <c r="K128" i="44"/>
  <c r="G76" i="29"/>
  <c r="F13" i="46" s="1"/>
  <c r="E42" i="54"/>
  <c r="E42" i="61" s="1"/>
  <c r="G22" i="30"/>
  <c r="D23" i="30"/>
  <c r="F18" i="46" s="1"/>
  <c r="F19" i="46"/>
  <c r="C81" i="37"/>
  <c r="K131" i="44"/>
  <c r="F31" i="30"/>
  <c r="F33" i="30" s="1"/>
  <c r="E142" i="44"/>
  <c r="E143" i="44" s="1"/>
  <c r="M12" i="35"/>
  <c r="M40" i="35" s="1"/>
  <c r="M42" i="35" s="1"/>
  <c r="M46" i="35" s="1"/>
  <c r="L35" i="35"/>
  <c r="K35" i="35"/>
  <c r="D37" i="51"/>
  <c r="F108" i="37" s="1"/>
  <c r="F17" i="46"/>
  <c r="F17" i="47"/>
  <c r="C31" i="30"/>
  <c r="C33" i="30" s="1"/>
  <c r="F31" i="46"/>
  <c r="E41" i="51"/>
  <c r="C42" i="58"/>
  <c r="I42" i="58" s="1"/>
  <c r="L42" i="58" s="1"/>
  <c r="D20" i="59" s="1"/>
  <c r="L20" i="35"/>
  <c r="E42" i="51"/>
  <c r="C84" i="37"/>
  <c r="I12" i="33"/>
  <c r="I205" i="34"/>
  <c r="I205" i="33" s="1"/>
  <c r="D42" i="54"/>
  <c r="D42" i="61" s="1"/>
  <c r="E12" i="33"/>
  <c r="N14" i="38"/>
  <c r="C206" i="33"/>
  <c r="C85" i="37"/>
  <c r="C95" i="37" s="1"/>
  <c r="E205" i="34"/>
  <c r="E205" i="33" s="1"/>
  <c r="C102" i="37"/>
  <c r="C37" i="51"/>
  <c r="F42" i="54"/>
  <c r="F42" i="61" s="1"/>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F62" i="47" l="1"/>
  <c r="C77" i="44"/>
  <c r="K205" i="34"/>
  <c r="K204" i="34"/>
  <c r="K12" i="34"/>
  <c r="C22" i="62"/>
  <c r="E51" i="47"/>
  <c r="F51" i="47" s="1"/>
  <c r="C84" i="29"/>
  <c r="C86" i="29" s="1"/>
  <c r="F11" i="46"/>
  <c r="C22" i="55"/>
  <c r="C22" i="56"/>
  <c r="G23" i="30"/>
  <c r="F13" i="47"/>
  <c r="D31" i="30"/>
  <c r="D33" i="30" s="1"/>
  <c r="J23" i="30"/>
  <c r="D42" i="51"/>
  <c r="L27" i="60"/>
  <c r="G84" i="29"/>
  <c r="K32" i="30" s="1"/>
  <c r="K33" i="30" s="1"/>
  <c r="K20" i="35"/>
  <c r="K13" i="35"/>
  <c r="F18" i="47"/>
  <c r="K26" i="35"/>
  <c r="J35" i="35"/>
  <c r="L12" i="35"/>
  <c r="L40" i="35" s="1"/>
  <c r="L42" i="35" s="1"/>
  <c r="L46" i="35" s="1"/>
  <c r="I206" i="33"/>
  <c r="L23" i="60"/>
  <c r="E206" i="33"/>
  <c r="C42" i="51"/>
  <c r="C108" i="37"/>
  <c r="C109" i="37" s="1"/>
  <c r="E52" i="47" s="1"/>
  <c r="F52" i="47" s="1"/>
  <c r="L24" i="60"/>
  <c r="L22" i="60"/>
  <c r="H146" i="40"/>
  <c r="G150" i="40" s="1"/>
  <c r="H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F76" i="29" s="1"/>
  <c r="H50" i="44"/>
  <c r="F50" i="44"/>
  <c r="K136" i="44"/>
  <c r="C42" i="61"/>
  <c r="I42" i="54"/>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I32" i="30" l="1"/>
  <c r="I33" i="30" s="1"/>
  <c r="J31" i="30"/>
  <c r="J33" i="30" s="1"/>
  <c r="G31" i="30"/>
  <c r="G33" i="30" s="1"/>
  <c r="G85" i="29"/>
  <c r="G86" i="29" s="1"/>
  <c r="J20" i="35"/>
  <c r="J26" i="35"/>
  <c r="J13" i="35"/>
  <c r="K12" i="35"/>
  <c r="K40" i="35" s="1"/>
  <c r="K42" i="35" s="1"/>
  <c r="K46" i="35" s="1"/>
  <c r="F143" i="44"/>
  <c r="G143" i="44" s="1"/>
  <c r="D30" i="46"/>
  <c r="C121" i="37"/>
  <c r="C123" i="37" s="1"/>
  <c r="H143" i="44"/>
  <c r="I143" i="44" s="1"/>
  <c r="D66" i="47"/>
  <c r="K24" i="60"/>
  <c r="J143" i="44"/>
  <c r="K143" i="44" s="1"/>
  <c r="K27" i="60"/>
  <c r="K29" i="60"/>
  <c r="L205" i="33"/>
  <c r="L206" i="33" s="1"/>
  <c r="H205" i="33"/>
  <c r="H206" i="33" s="1"/>
  <c r="D206" i="33"/>
  <c r="J25" i="57"/>
  <c r="J17" i="57"/>
  <c r="J20" i="57"/>
  <c r="G50" i="44"/>
  <c r="J54" i="44"/>
  <c r="F66" i="47"/>
  <c r="F30" i="46"/>
  <c r="K28" i="60"/>
  <c r="K21" i="60"/>
  <c r="K20" i="48"/>
  <c r="K20" i="60" s="1"/>
  <c r="M16" i="60"/>
  <c r="M33" i="48"/>
  <c r="M30" i="60" s="1"/>
  <c r="K18" i="60"/>
  <c r="K17" i="48"/>
  <c r="I50" i="44"/>
  <c r="K54" i="44"/>
  <c r="K58" i="44" s="1"/>
  <c r="K22" i="60"/>
  <c r="K26" i="60"/>
  <c r="K25" i="60"/>
  <c r="N19" i="38"/>
  <c r="N20" i="38" s="1"/>
  <c r="G20" i="38"/>
  <c r="J206" i="33"/>
  <c r="I42" i="61"/>
  <c r="L42" i="54"/>
  <c r="L17" i="60"/>
  <c r="L16" i="48"/>
  <c r="E86" i="29"/>
  <c r="J81" i="44"/>
  <c r="L80" i="44"/>
  <c r="K16" i="57"/>
  <c r="K30" i="57" s="1"/>
  <c r="F12" i="46"/>
  <c r="F12" i="47"/>
  <c r="I76" i="29"/>
  <c r="D84" i="29"/>
  <c r="H76" i="29"/>
  <c r="K23" i="60"/>
  <c r="K19" i="60"/>
  <c r="F22" i="46" l="1"/>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I86" i="29"/>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K35" i="60" s="1"/>
  <c r="C26" i="35"/>
  <c r="O26" i="35" s="1"/>
  <c r="O16" i="35"/>
  <c r="O34" i="35"/>
  <c r="O14" i="35"/>
  <c r="O38" i="35"/>
  <c r="O19" i="35"/>
  <c r="O37" i="35"/>
  <c r="O21" i="35"/>
  <c r="O41" i="35"/>
  <c r="C35" i="53"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C13" i="35" l="1"/>
  <c r="O13" i="35" s="1"/>
  <c r="C35" i="35"/>
  <c r="O35" i="35" s="1"/>
  <c r="O27" i="35"/>
  <c r="K38" i="48"/>
  <c r="K35" i="57"/>
  <c r="K34" i="57"/>
  <c r="C20" i="35"/>
  <c r="O20" i="35" s="1"/>
  <c r="K34" i="60"/>
  <c r="K37" i="48"/>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C12" i="35" l="1"/>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C42" i="35"/>
  <c r="C46" i="35" s="1"/>
  <c r="O17" i="60"/>
  <c r="O16" i="60" l="1"/>
  <c r="C14" i="59"/>
  <c r="C30" i="60"/>
  <c r="O33" i="48"/>
  <c r="O46" i="35"/>
  <c r="O42" i="35"/>
  <c r="K33" i="60"/>
  <c r="K36" i="60" s="1"/>
  <c r="D11" i="62"/>
  <c r="D11" i="56"/>
  <c r="K33" i="57"/>
  <c r="K38" i="57" s="1"/>
  <c r="D11" i="55"/>
  <c r="C34" i="53"/>
  <c r="C36" i="53" s="1"/>
  <c r="K36" i="48"/>
  <c r="K41" i="48" s="1"/>
  <c r="F29" i="47"/>
  <c r="K41" i="57" l="1"/>
  <c r="C16" i="59" s="1"/>
  <c r="K42" i="57"/>
  <c r="C17" i="59" s="1"/>
  <c r="K40" i="57"/>
  <c r="C15" i="59" s="1"/>
  <c r="O30" i="60"/>
  <c r="K37" i="60" s="1"/>
  <c r="K42" i="48"/>
  <c r="O39" i="57"/>
  <c r="D14" i="59" s="1"/>
  <c r="K43" i="48"/>
  <c r="K44" i="48"/>
  <c r="K45" i="48"/>
  <c r="K39" i="60"/>
  <c r="C18" i="62" s="1"/>
  <c r="K40" i="60"/>
  <c r="C19" i="62" s="1"/>
  <c r="K38" i="60"/>
  <c r="C17" i="62" s="1"/>
  <c r="D41" i="53"/>
  <c r="C39" i="53"/>
  <c r="C42" i="53"/>
  <c r="D37" i="53"/>
  <c r="D38" i="53"/>
  <c r="D12" i="62"/>
  <c r="C33" i="62" s="1"/>
  <c r="D12" i="55"/>
  <c r="C33" i="55" s="1"/>
  <c r="D12" i="56"/>
  <c r="C33" i="56" s="1"/>
  <c r="F30" i="47"/>
  <c r="D13" i="62"/>
  <c r="D11" i="59"/>
  <c r="D13" i="55"/>
  <c r="D13" i="56"/>
  <c r="F31" i="47"/>
  <c r="C32" i="62" l="1"/>
  <c r="C32" i="56"/>
  <c r="C32" i="55"/>
  <c r="C31" i="62"/>
  <c r="C31" i="55"/>
  <c r="C31" i="56"/>
  <c r="D39" i="53"/>
  <c r="C40" i="53"/>
  <c r="D40" i="53" s="1"/>
  <c r="C18" i="55"/>
  <c r="C18" i="56"/>
  <c r="C17" i="56"/>
  <c r="C17" i="55"/>
  <c r="D30" i="62"/>
  <c r="D30" i="55"/>
  <c r="D30" i="56"/>
  <c r="C16" i="56"/>
  <c r="C16" i="55"/>
  <c r="O42" i="48"/>
  <c r="C16" i="62"/>
  <c r="O37" i="60"/>
  <c r="C19" i="56"/>
  <c r="C19" i="55"/>
  <c r="D31" i="62" l="1"/>
  <c r="D31" i="56"/>
  <c r="D31" i="55"/>
  <c r="D16" i="62"/>
  <c r="D16" i="56"/>
  <c r="D16" i="55"/>
</calcChain>
</file>

<file path=xl/sharedStrings.xml><?xml version="1.0" encoding="utf-8"?>
<sst xmlns="http://schemas.openxmlformats.org/spreadsheetml/2006/main" count="3178" uniqueCount="1325">
  <si>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</si>
  <si>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</si>
  <si>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</si>
  <si>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</si>
  <si>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</si>
  <si>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</si>
  <si>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</si>
  <si>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</si>
  <si>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</si>
  <si>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</si>
  <si>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</si>
  <si>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</si>
  <si>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</si>
  <si>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</si>
  <si>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</si>
  <si>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</si>
  <si>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</si>
  <si>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</si>
  <si>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</si>
  <si>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</si>
  <si>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</si>
  <si>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</si>
  <si>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</si>
  <si>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</si>
  <si>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</si>
  <si>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</si>
  <si>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</si>
  <si>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</si>
  <si>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</si>
  <si>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</si>
  <si>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</si>
  <si>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</si>
  <si>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</si>
  <si>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</si>
  <si>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</si>
  <si>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</si>
  <si>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</si>
  <si>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</si>
  <si>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HENRIQUE LUIZ GRESELE SZARESKI</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</si>
  <si>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</si>
  <si>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</si>
  <si>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</si>
  <si>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</si>
  <si>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</si>
  <si>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</si>
  <si>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</si>
  <si>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</si>
  <si>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</si>
  <si>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</si>
  <si>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</si>
  <si>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</si>
  <si>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</si>
  <si>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</si>
  <si>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</si>
  <si>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</si>
  <si>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</si>
  <si>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</si>
  <si>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</si>
  <si>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</si>
  <si>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</si>
  <si>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</si>
  <si>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</si>
  <si>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</si>
  <si>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</si>
  <si>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</si>
  <si>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</si>
  <si>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</si>
  <si>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</si>
  <si>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</si>
  <si>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</si>
  <si>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</si>
  <si>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</si>
  <si>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</si>
  <si>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</si>
  <si>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</si>
  <si>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</si>
  <si>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</si>
  <si>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</si>
  <si>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</si>
  <si>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</si>
  <si>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</si>
  <si>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</si>
  <si>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</si>
  <si>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</si>
  <si>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</si>
  <si>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</si>
  <si>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</si>
  <si>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</si>
  <si>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</si>
  <si>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</si>
  <si>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</si>
  <si>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</si>
  <si>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</si>
  <si>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</si>
  <si>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</si>
  <si>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</si>
  <si>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</si>
  <si>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</si>
  <si>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</si>
  <si>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</si>
  <si>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</si>
  <si>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</si>
  <si>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</si>
  <si>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</si>
  <si>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</si>
  <si>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</si>
  <si>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</si>
  <si>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</si>
  <si>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</si>
  <si>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</si>
  <si>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</si>
  <si>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</si>
  <si>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</si>
  <si>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</si>
  <si>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</si>
  <si>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</si>
  <si>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</si>
  <si>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</si>
  <si>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</si>
  <si>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</si>
  <si>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</si>
  <si>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RGF A1 Exec</t>
  </si>
  <si>
    <t>Incluídos R$ 623.358,33 referente a despesas liquidadas referentes a contratos que integram a despesa com pessoal porém registrados na despesa 3390 39 em vez da despesa 3390 34.</t>
  </si>
  <si>
    <t>RREO A14 Resumido</t>
  </si>
  <si>
    <t>Republicação em virtude de diversas inconsistências identificadas posteriormente à publicação inicial.</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</si>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</sst>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3">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3" fillId="0" borderId="28" xfId="0" applyFont="1" applyBorder="1" applyAlignment="1">
      <alignment horizontal="left"/>
    </xf>
    <xf numFmtId="0" fontId="0" fillId="0" borderId="0" xfId="0" applyAlignment="1">
      <alignment horizontal="left" wrapText="1"/>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0" fillId="0" borderId="0" xfId="0" applyAlignment="1">
      <alignment horizontal="right"/>
    </xf>
    <xf numFmtId="0" fontId="2" fillId="2" borderId="24" xfId="0" applyFont="1" applyFill="1" applyBorder="1" applyAlignment="1">
      <alignment horizontal="center"/>
    </xf>
    <xf numFmtId="0" fontId="2" fillId="2" borderId="1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8" xfId="0" applyBorder="1" applyAlignment="1">
      <alignment horizontal="left" indent="1"/>
    </xf>
    <xf numFmtId="0" fontId="0" fillId="0" borderId="3" xfId="0" applyBorder="1" applyAlignment="1">
      <alignment horizontal="left" indent="1"/>
    </xf>
    <xf numFmtId="0" fontId="2" fillId="2" borderId="8" xfId="0" applyFont="1" applyFill="1" applyBorder="1" applyAlignment="1">
      <alignment horizontal="left"/>
    </xf>
    <xf numFmtId="0" fontId="2" fillId="2" borderId="9" xfId="0" applyFont="1" applyFill="1"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164" fontId="0" fillId="0" borderId="10" xfId="0" applyNumberFormat="1" applyBorder="1" applyAlignment="1">
      <alignment horizontal="right"/>
    </xf>
    <xf numFmtId="164" fontId="0" fillId="0" borderId="29" xfId="0" applyNumberFormat="1" applyBorder="1" applyAlignment="1">
      <alignment horizontal="right"/>
    </xf>
    <xf numFmtId="164" fontId="0" fillId="0" borderId="9" xfId="0" applyNumberFormat="1" applyBorder="1" applyAlignment="1">
      <alignment horizontal="right"/>
    </xf>
    <xf numFmtId="164" fontId="0" fillId="0" borderId="21" xfId="0" applyNumberFormat="1" applyBorder="1" applyAlignment="1">
      <alignment horizontal="right"/>
    </xf>
    <xf numFmtId="164" fontId="0" fillId="0" borderId="22" xfId="0" applyNumberFormat="1" applyBorder="1" applyAlignment="1">
      <alignment horizontal="right"/>
    </xf>
    <xf numFmtId="0" fontId="0" fillId="0" borderId="17" xfId="0" applyBorder="1" applyAlignment="1">
      <alignment horizontal="left"/>
    </xf>
    <xf numFmtId="0" fontId="0" fillId="0" borderId="2" xfId="0" applyBorder="1" applyAlignment="1">
      <alignment horizontal="left"/>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0" xfId="0" applyFont="1" applyFill="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6" xfId="0" applyNumberFormat="1" applyBorder="1" applyAlignment="1">
      <alignment horizontal="right"/>
    </xf>
    <xf numFmtId="164" fontId="0" fillId="0" borderId="19" xfId="0" applyNumberFormat="1" applyBorder="1" applyAlignment="1">
      <alignment horizontal="righ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0" fontId="2" fillId="2" borderId="5" xfId="0" applyFont="1" applyFill="1" applyBorder="1" applyAlignment="1">
      <alignment horizontal="center" vertical="center"/>
    </xf>
    <xf numFmtId="0" fontId="2" fillId="0" borderId="27" xfId="0" applyFont="1" applyBorder="1" applyAlignment="1">
      <alignment horizontal="left"/>
    </xf>
    <xf numFmtId="0" fontId="2" fillId="0" borderId="15" xfId="0" applyFont="1" applyBorder="1" applyAlignment="1">
      <alignment horizontal="left"/>
    </xf>
    <xf numFmtId="0" fontId="2" fillId="0" borderId="27" xfId="0" applyFont="1" applyBorder="1" applyAlignment="1">
      <alignment horizontal="left" wrapText="1"/>
    </xf>
    <xf numFmtId="0" fontId="2" fillId="0" borderId="15" xfId="0" applyFont="1" applyBorder="1" applyAlignment="1">
      <alignment horizontal="left" wrapText="1"/>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8" xfId="0" applyFont="1" applyBorder="1" applyAlignment="1">
      <alignment horizontal="left"/>
    </xf>
    <xf numFmtId="0" fontId="2" fillId="0" borderId="9" xfId="0" applyFont="1" applyBorder="1" applyAlignment="1">
      <alignment horizontal="left"/>
    </xf>
    <xf numFmtId="0" fontId="0" fillId="0" borderId="11" xfId="0" applyBorder="1" applyAlignment="1">
      <alignment horizontal="left" indent="1"/>
    </xf>
    <xf numFmtId="0" fontId="0" fillId="0" borderId="12" xfId="0" applyBorder="1" applyAlignment="1">
      <alignment horizontal="left" indent="1"/>
    </xf>
    <xf numFmtId="0" fontId="2" fillId="0" borderId="34" xfId="0" applyFont="1" applyBorder="1" applyAlignment="1">
      <alignment horizontal="left"/>
    </xf>
    <xf numFmtId="0" fontId="2" fillId="2" borderId="26" xfId="0" applyFont="1" applyFill="1" applyBorder="1" applyAlignment="1">
      <alignment horizontal="center"/>
    </xf>
    <xf numFmtId="0" fontId="2" fillId="2" borderId="17" xfId="0" applyFont="1" applyFill="1" applyBorder="1" applyAlignment="1">
      <alignment horizontal="center"/>
    </xf>
    <xf numFmtId="0" fontId="0" fillId="0" borderId="11" xfId="0" applyBorder="1" applyAlignment="1">
      <alignment horizontal="left" indent="2"/>
    </xf>
    <xf numFmtId="0" fontId="0" fillId="0" borderId="12" xfId="0" applyBorder="1" applyAlignment="1">
      <alignment horizontal="left" indent="2"/>
    </xf>
    <xf numFmtId="0" fontId="2" fillId="2" borderId="18"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33" xfId="0" applyBorder="1" applyAlignment="1">
      <alignment horizontal="left"/>
    </xf>
    <xf numFmtId="0" fontId="0" fillId="0" borderId="0" xfId="0" applyAlignment="1">
      <alignment horizontal="left" indent="1"/>
    </xf>
    <xf numFmtId="0" fontId="2" fillId="2" borderId="31" xfId="0" applyFont="1" applyFill="1" applyBorder="1" applyAlignment="1">
      <alignment horizontal="center"/>
    </xf>
    <xf numFmtId="0" fontId="2" fillId="2" borderId="0" xfId="0" applyFont="1" applyFill="1" applyAlignment="1">
      <alignment horizontal="center"/>
    </xf>
    <xf numFmtId="0" fontId="2" fillId="2" borderId="33" xfId="0" applyFont="1" applyFill="1" applyBorder="1" applyAlignment="1">
      <alignment horizontal="center"/>
    </xf>
    <xf numFmtId="0" fontId="2" fillId="0" borderId="31" xfId="0" applyFont="1" applyBorder="1" applyAlignment="1">
      <alignment horizontal="left"/>
    </xf>
    <xf numFmtId="0" fontId="0" fillId="0" borderId="0" xfId="0" applyAlignment="1">
      <alignment horizontal="left" indent="2"/>
    </xf>
    <xf numFmtId="0" fontId="0" fillId="0" borderId="3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8" xfId="0" applyFont="1" applyBorder="1" applyAlignment="1">
      <alignment horizontal="left" wrapText="1"/>
    </xf>
    <xf numFmtId="0" fontId="2" fillId="0" borderId="9" xfId="0" applyFont="1" applyBorder="1" applyAlignment="1">
      <alignment horizontal="left" wrapText="1"/>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25" xfId="0" applyFont="1" applyBorder="1" applyAlignment="1">
      <alignment horizontal="left"/>
    </xf>
    <xf numFmtId="0" fontId="2" fillId="0" borderId="21"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0" fontId="3" fillId="0" borderId="28" xfId="0" applyFont="1" applyBorder="1" applyAlignment="1">
      <alignment horizontal="center"/>
    </xf>
    <xf numFmtId="0" fontId="2" fillId="2" borderId="30" xfId="0" applyFont="1" applyFill="1" applyBorder="1" applyAlignment="1">
      <alignment horizontal="center" vertical="center"/>
    </xf>
    <xf numFmtId="0" fontId="0" fillId="0" borderId="32" xfId="0" applyBorder="1" applyAlignment="1">
      <alignment horizontal="left"/>
    </xf>
    <xf numFmtId="0" fontId="2" fillId="2" borderId="28" xfId="0" applyFont="1" applyFill="1" applyBorder="1" applyAlignment="1">
      <alignment horizontal="center" vertical="center"/>
    </xf>
    <xf numFmtId="0" fontId="2" fillId="2" borderId="0" xfId="0" applyFont="1" applyFill="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10" fontId="0" fillId="0" borderId="2" xfId="0" applyNumberFormat="1" applyBorder="1" applyAlignment="1">
      <alignment horizontal="center"/>
    </xf>
    <xf numFmtId="10" fontId="0" fillId="0" borderId="6" xfId="0" applyNumberForma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4" sqref="C4"/>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38</v>
      </c>
    </row>
    <row r="16" spans="2:3" x14ac:dyDescent="0.25">
      <c r="B16" t="s">
        <v>39</v>
      </c>
      <c r="C16" t="s">
        <v>40</v>
      </c>
    </row>
    <row r="17" spans="2:3" x14ac:dyDescent="0.25">
      <c r="B17" t="s">
        <v>41</v>
      </c>
      <c r="C17" s="20">
        <v>0.25</v>
      </c>
    </row>
    <row r="18" spans="2:3" x14ac:dyDescent="0.25">
      <c r="B18" t="s">
        <v>42</v>
      </c>
      <c r="C18" s="20">
        <v>0.15</v>
      </c>
    </row>
    <row r="19" spans="2:3" x14ac:dyDescent="0.25">
      <c r="B19" t="s">
        <v>43</v>
      </c>
      <c r="C19" s="20">
        <v>0.7</v>
      </c>
    </row>
    <row r="20" spans="2:3" x14ac:dyDescent="0.25">
      <c r="B20" t="s">
        <v>44</v>
      </c>
      <c r="C20" s="20">
        <v>0.1</v>
      </c>
    </row>
    <row r="21" spans="2:3" x14ac:dyDescent="0.25">
      <c r="B21" t="s">
        <v>45</v>
      </c>
      <c r="C21" s="155">
        <v>3</v>
      </c>
    </row>
    <row r="22" spans="2:3" x14ac:dyDescent="0.25">
      <c r="B22" t="s">
        <v>46</v>
      </c>
      <c r="C22" s="155">
        <v>3</v>
      </c>
    </row>
    <row r="23" spans="2:3" x14ac:dyDescent="0.25">
      <c r="B23" t="s">
        <v>47</v>
      </c>
      <c r="C23" s="20">
        <v>0.32</v>
      </c>
    </row>
    <row r="24" spans="2:3" x14ac:dyDescent="0.25">
      <c r="B24" t="s">
        <v>48</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workbookViewId="0">
      <selection activeCell="B6" sqref="B6:I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128</v>
      </c>
      <c r="C8" s="250"/>
      <c r="D8" s="250"/>
      <c r="E8" s="250"/>
      <c r="F8" s="250"/>
      <c r="G8" s="250"/>
      <c r="H8" s="250"/>
      <c r="I8" s="2" t="s">
        <v>129</v>
      </c>
    </row>
    <row r="9" spans="2:9" x14ac:dyDescent="0.25">
      <c r="B9" s="234" t="s">
        <v>130</v>
      </c>
      <c r="C9" s="251" t="s">
        <v>131</v>
      </c>
      <c r="D9" s="253" t="s">
        <v>132</v>
      </c>
      <c r="E9" s="241" t="s">
        <v>133</v>
      </c>
      <c r="F9" s="241"/>
      <c r="G9" s="241"/>
      <c r="H9" s="241"/>
      <c r="I9" s="255" t="s">
        <v>134</v>
      </c>
    </row>
    <row r="10" spans="2:9" x14ac:dyDescent="0.25">
      <c r="B10" s="228"/>
      <c r="C10" s="244"/>
      <c r="D10" s="254"/>
      <c r="E10" s="4" t="s">
        <v>135</v>
      </c>
      <c r="F10" s="4" t="s">
        <v>136</v>
      </c>
      <c r="G10" s="4" t="s">
        <v>137</v>
      </c>
      <c r="H10" s="4" t="s">
        <v>136</v>
      </c>
      <c r="I10" s="256"/>
    </row>
    <row r="11" spans="2:9" x14ac:dyDescent="0.25">
      <c r="B11" s="229"/>
      <c r="C11" s="252"/>
      <c r="D11" s="5" t="s">
        <v>138</v>
      </c>
      <c r="E11" s="5" t="s">
        <v>139</v>
      </c>
      <c r="F11" s="5" t="s">
        <v>140</v>
      </c>
      <c r="G11" s="5" t="s">
        <v>141</v>
      </c>
      <c r="H11" s="5" t="s">
        <v>142</v>
      </c>
      <c r="I11" s="6" t="s">
        <v>143</v>
      </c>
    </row>
    <row r="12" spans="2:9" x14ac:dyDescent="0.25">
      <c r="B12" s="49" t="s">
        <v>144</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145</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146</v>
      </c>
      <c r="C14" s="53">
        <f>SUM(C15:C17)</f>
        <v>0</v>
      </c>
      <c r="D14" s="53">
        <f>SUM(D15:D17)</f>
        <v>0</v>
      </c>
      <c r="E14" s="53">
        <f>SUM(E15:E17)</f>
        <v>0</v>
      </c>
      <c r="F14" s="129" t="str">
        <f t="shared" si="0"/>
        <v/>
      </c>
      <c r="G14" s="53">
        <f>SUM(G15:G17)</f>
        <v>0</v>
      </c>
      <c r="H14" s="129" t="str">
        <f t="shared" si="1"/>
        <v/>
      </c>
      <c r="I14" s="55">
        <f t="shared" si="2"/>
        <v>0</v>
      </c>
    </row>
    <row r="15" spans="2:9" x14ac:dyDescent="0.25">
      <c r="B15" s="56" t="s">
        <v>147</v>
      </c>
      <c r="C15" s="53"/>
      <c r="D15" s="53"/>
      <c r="E15" s="53"/>
      <c r="F15" s="129" t="str">
        <f t="shared" si="0"/>
        <v/>
      </c>
      <c r="G15" s="53"/>
      <c r="H15" s="129" t="str">
        <f t="shared" si="1"/>
        <v/>
      </c>
      <c r="I15" s="55">
        <f t="shared" si="2"/>
        <v>0</v>
      </c>
    </row>
    <row r="16" spans="2:9" x14ac:dyDescent="0.25">
      <c r="B16" s="56" t="s">
        <v>148</v>
      </c>
      <c r="C16" s="53"/>
      <c r="D16" s="53"/>
      <c r="E16" s="53"/>
      <c r="F16" s="129" t="str">
        <f t="shared" si="0"/>
        <v/>
      </c>
      <c r="G16" s="53"/>
      <c r="H16" s="129" t="str">
        <f t="shared" si="1"/>
        <v/>
      </c>
      <c r="I16" s="55">
        <f t="shared" si="2"/>
        <v>0</v>
      </c>
    </row>
    <row r="17" spans="2:9" x14ac:dyDescent="0.25">
      <c r="B17" s="56" t="s">
        <v>149</v>
      </c>
      <c r="C17" s="53"/>
      <c r="D17" s="53"/>
      <c r="E17" s="53"/>
      <c r="F17" s="129" t="str">
        <f t="shared" si="0"/>
        <v/>
      </c>
      <c r="G17" s="53"/>
      <c r="H17" s="129" t="str">
        <f t="shared" si="1"/>
        <v/>
      </c>
      <c r="I17" s="55">
        <f t="shared" si="2"/>
        <v>0</v>
      </c>
    </row>
    <row r="18" spans="2:9" x14ac:dyDescent="0.25">
      <c r="B18" s="34" t="s">
        <v>150</v>
      </c>
      <c r="C18" s="53">
        <f>SUM(C19:C22)</f>
        <v>0</v>
      </c>
      <c r="D18" s="53">
        <f>SUM(D19:D22)</f>
        <v>0</v>
      </c>
      <c r="E18" s="53">
        <f>SUM(E19:E22)</f>
        <v>0</v>
      </c>
      <c r="F18" s="129" t="str">
        <f t="shared" si="0"/>
        <v/>
      </c>
      <c r="G18" s="53">
        <f>SUM(G19:G22)</f>
        <v>0</v>
      </c>
      <c r="H18" s="129" t="str">
        <f t="shared" si="1"/>
        <v/>
      </c>
      <c r="I18" s="55">
        <f t="shared" si="2"/>
        <v>0</v>
      </c>
    </row>
    <row r="19" spans="2:9" x14ac:dyDescent="0.25">
      <c r="B19" s="56" t="s">
        <v>151</v>
      </c>
      <c r="C19" s="53"/>
      <c r="D19" s="53"/>
      <c r="E19" s="53"/>
      <c r="F19" s="129" t="str">
        <f t="shared" si="0"/>
        <v/>
      </c>
      <c r="G19" s="53"/>
      <c r="H19" s="129" t="str">
        <f t="shared" si="1"/>
        <v/>
      </c>
      <c r="I19" s="55">
        <f t="shared" si="2"/>
        <v>0</v>
      </c>
    </row>
    <row r="20" spans="2:9" x14ac:dyDescent="0.25">
      <c r="B20" s="56" t="s">
        <v>152</v>
      </c>
      <c r="C20" s="53"/>
      <c r="D20" s="53"/>
      <c r="E20" s="53"/>
      <c r="F20" s="129" t="str">
        <f t="shared" si="0"/>
        <v/>
      </c>
      <c r="G20" s="53"/>
      <c r="H20" s="129" t="str">
        <f t="shared" si="1"/>
        <v/>
      </c>
      <c r="I20" s="55">
        <f t="shared" si="2"/>
        <v>0</v>
      </c>
    </row>
    <row r="21" spans="2:9" x14ac:dyDescent="0.25">
      <c r="B21" s="56" t="s">
        <v>153</v>
      </c>
      <c r="C21" s="53"/>
      <c r="D21" s="53"/>
      <c r="E21" s="53"/>
      <c r="F21" s="129" t="str">
        <f t="shared" si="0"/>
        <v/>
      </c>
      <c r="G21" s="53"/>
      <c r="H21" s="129" t="str">
        <f t="shared" si="1"/>
        <v/>
      </c>
      <c r="I21" s="55">
        <f t="shared" si="2"/>
        <v>0</v>
      </c>
    </row>
    <row r="22" spans="2:9" x14ac:dyDescent="0.25">
      <c r="B22" s="56" t="s">
        <v>154</v>
      </c>
      <c r="C22" s="53"/>
      <c r="D22" s="53"/>
      <c r="E22" s="53"/>
      <c r="F22" s="129" t="str">
        <f t="shared" si="0"/>
        <v/>
      </c>
      <c r="G22" s="53"/>
      <c r="H22" s="129" t="str">
        <f t="shared" si="1"/>
        <v/>
      </c>
      <c r="I22" s="55">
        <f t="shared" si="2"/>
        <v>0</v>
      </c>
    </row>
    <row r="23" spans="2:9" x14ac:dyDescent="0.25">
      <c r="B23" s="34" t="s">
        <v>155</v>
      </c>
      <c r="C23" s="53">
        <f>SUM(C24:C30)</f>
        <v>0</v>
      </c>
      <c r="D23" s="53">
        <f>SUM(D24:D30)</f>
        <v>0</v>
      </c>
      <c r="E23" s="53">
        <f>SUM(E24:E30)</f>
        <v>0</v>
      </c>
      <c r="F23" s="129" t="str">
        <f t="shared" si="0"/>
        <v/>
      </c>
      <c r="G23" s="53">
        <f>SUM(G24:G30)</f>
        <v>0</v>
      </c>
      <c r="H23" s="129" t="str">
        <f t="shared" si="1"/>
        <v/>
      </c>
      <c r="I23" s="55">
        <f t="shared" si="2"/>
        <v>0</v>
      </c>
    </row>
    <row r="24" spans="2:9" x14ac:dyDescent="0.25">
      <c r="B24" s="56" t="s">
        <v>156</v>
      </c>
      <c r="C24" s="53"/>
      <c r="D24" s="53"/>
      <c r="E24" s="53"/>
      <c r="F24" s="129" t="str">
        <f t="shared" si="0"/>
        <v/>
      </c>
      <c r="G24" s="53"/>
      <c r="H24" s="129" t="str">
        <f t="shared" si="1"/>
        <v/>
      </c>
      <c r="I24" s="55">
        <f t="shared" si="2"/>
        <v>0</v>
      </c>
    </row>
    <row r="25" spans="2:9" x14ac:dyDescent="0.25">
      <c r="B25" s="56" t="s">
        <v>157</v>
      </c>
      <c r="C25" s="53"/>
      <c r="D25" s="53"/>
      <c r="E25" s="53"/>
      <c r="F25" s="129" t="str">
        <f t="shared" si="0"/>
        <v/>
      </c>
      <c r="G25" s="53"/>
      <c r="H25" s="129" t="str">
        <f t="shared" si="1"/>
        <v/>
      </c>
      <c r="I25" s="55">
        <f t="shared" si="2"/>
        <v>0</v>
      </c>
    </row>
    <row r="26" spans="2:9" x14ac:dyDescent="0.25">
      <c r="B26" s="56" t="s">
        <v>158</v>
      </c>
      <c r="C26" s="53"/>
      <c r="D26" s="53"/>
      <c r="E26" s="53"/>
      <c r="F26" s="129" t="str">
        <f t="shared" si="0"/>
        <v/>
      </c>
      <c r="G26" s="53"/>
      <c r="H26" s="129" t="str">
        <f t="shared" si="1"/>
        <v/>
      </c>
      <c r="I26" s="55">
        <f t="shared" si="2"/>
        <v>0</v>
      </c>
    </row>
    <row r="27" spans="2:9" x14ac:dyDescent="0.25">
      <c r="B27" s="56" t="s">
        <v>159</v>
      </c>
      <c r="C27" s="53"/>
      <c r="D27" s="53"/>
      <c r="E27" s="53"/>
      <c r="F27" s="129" t="str">
        <f t="shared" si="0"/>
        <v/>
      </c>
      <c r="G27" s="53"/>
      <c r="H27" s="129" t="str">
        <f t="shared" si="1"/>
        <v/>
      </c>
      <c r="I27" s="55">
        <f t="shared" si="2"/>
        <v>0</v>
      </c>
    </row>
    <row r="28" spans="2:9" x14ac:dyDescent="0.25">
      <c r="B28" s="56" t="s">
        <v>160</v>
      </c>
      <c r="C28" s="53"/>
      <c r="D28" s="53"/>
      <c r="E28" s="53"/>
      <c r="F28" s="129" t="str">
        <f t="shared" si="0"/>
        <v/>
      </c>
      <c r="G28" s="53"/>
      <c r="H28" s="129" t="str">
        <f t="shared" si="1"/>
        <v/>
      </c>
      <c r="I28" s="55">
        <f t="shared" si="2"/>
        <v>0</v>
      </c>
    </row>
    <row r="29" spans="2:9" x14ac:dyDescent="0.25">
      <c r="B29" s="56" t="s">
        <v>161</v>
      </c>
      <c r="C29" s="53"/>
      <c r="D29" s="53"/>
      <c r="E29" s="53"/>
      <c r="F29" s="129" t="str">
        <f t="shared" si="0"/>
        <v/>
      </c>
      <c r="G29" s="53"/>
      <c r="H29" s="129" t="str">
        <f t="shared" si="1"/>
        <v/>
      </c>
      <c r="I29" s="55">
        <f t="shared" si="2"/>
        <v>0</v>
      </c>
    </row>
    <row r="30" spans="2:9" x14ac:dyDescent="0.25">
      <c r="B30" s="56" t="s">
        <v>162</v>
      </c>
      <c r="C30" s="53"/>
      <c r="D30" s="53"/>
      <c r="E30" s="53"/>
      <c r="F30" s="129" t="str">
        <f t="shared" si="0"/>
        <v/>
      </c>
      <c r="G30" s="53"/>
      <c r="H30" s="129" t="str">
        <f t="shared" si="1"/>
        <v/>
      </c>
      <c r="I30" s="55">
        <f t="shared" si="2"/>
        <v>0</v>
      </c>
    </row>
    <row r="31" spans="2:9" x14ac:dyDescent="0.25">
      <c r="B31" s="34" t="s">
        <v>163</v>
      </c>
      <c r="C31" s="53"/>
      <c r="D31" s="53"/>
      <c r="E31" s="53"/>
      <c r="F31" s="129" t="str">
        <f t="shared" si="0"/>
        <v/>
      </c>
      <c r="G31" s="53"/>
      <c r="H31" s="129" t="str">
        <f t="shared" si="1"/>
        <v/>
      </c>
      <c r="I31" s="55">
        <f t="shared" si="2"/>
        <v>0</v>
      </c>
    </row>
    <row r="32" spans="2:9" x14ac:dyDescent="0.25">
      <c r="B32" s="34" t="s">
        <v>164</v>
      </c>
      <c r="C32" s="53"/>
      <c r="D32" s="53"/>
      <c r="E32" s="53"/>
      <c r="F32" s="129" t="str">
        <f t="shared" si="0"/>
        <v/>
      </c>
      <c r="G32" s="53"/>
      <c r="H32" s="129" t="str">
        <f t="shared" si="1"/>
        <v/>
      </c>
      <c r="I32" s="55">
        <f t="shared" si="2"/>
        <v>0</v>
      </c>
    </row>
    <row r="33" spans="2:9" x14ac:dyDescent="0.25">
      <c r="B33" s="34" t="s">
        <v>165</v>
      </c>
      <c r="C33" s="53">
        <f>SUM(C34:C38)</f>
        <v>0</v>
      </c>
      <c r="D33" s="53">
        <f>SUM(D34:D38)</f>
        <v>0</v>
      </c>
      <c r="E33" s="53">
        <f>SUM(E34:E38)</f>
        <v>0</v>
      </c>
      <c r="F33" s="129" t="str">
        <f t="shared" si="0"/>
        <v/>
      </c>
      <c r="G33" s="53">
        <f>SUM(G34:G38)</f>
        <v>0</v>
      </c>
      <c r="H33" s="129" t="str">
        <f t="shared" si="1"/>
        <v/>
      </c>
      <c r="I33" s="55">
        <f t="shared" si="2"/>
        <v>0</v>
      </c>
    </row>
    <row r="34" spans="2:9" x14ac:dyDescent="0.25">
      <c r="B34" s="56" t="s">
        <v>166</v>
      </c>
      <c r="C34" s="53"/>
      <c r="D34" s="53"/>
      <c r="E34" s="53"/>
      <c r="F34" s="129" t="str">
        <f t="shared" si="0"/>
        <v/>
      </c>
      <c r="G34" s="53"/>
      <c r="H34" s="129" t="str">
        <f t="shared" si="1"/>
        <v/>
      </c>
      <c r="I34" s="55">
        <f t="shared" si="2"/>
        <v>0</v>
      </c>
    </row>
    <row r="35" spans="2:9" x14ac:dyDescent="0.25">
      <c r="B35" s="56" t="s">
        <v>167</v>
      </c>
      <c r="C35" s="53"/>
      <c r="D35" s="53"/>
      <c r="E35" s="53"/>
      <c r="F35" s="129" t="str">
        <f t="shared" si="0"/>
        <v/>
      </c>
      <c r="G35" s="53"/>
      <c r="H35" s="129" t="str">
        <f t="shared" si="1"/>
        <v/>
      </c>
      <c r="I35" s="55">
        <f t="shared" si="2"/>
        <v>0</v>
      </c>
    </row>
    <row r="36" spans="2:9" x14ac:dyDescent="0.25">
      <c r="B36" s="56" t="s">
        <v>168</v>
      </c>
      <c r="C36" s="53"/>
      <c r="D36" s="53"/>
      <c r="E36" s="53"/>
      <c r="F36" s="129" t="str">
        <f t="shared" si="0"/>
        <v/>
      </c>
      <c r="G36" s="53"/>
      <c r="H36" s="129" t="str">
        <f t="shared" si="1"/>
        <v/>
      </c>
      <c r="I36" s="55">
        <f t="shared" si="2"/>
        <v>0</v>
      </c>
    </row>
    <row r="37" spans="2:9" x14ac:dyDescent="0.25">
      <c r="B37" s="56" t="s">
        <v>169</v>
      </c>
      <c r="C37" s="53"/>
      <c r="D37" s="53"/>
      <c r="E37" s="53"/>
      <c r="F37" s="129" t="str">
        <f t="shared" si="0"/>
        <v/>
      </c>
      <c r="G37" s="53"/>
      <c r="H37" s="129" t="str">
        <f t="shared" si="1"/>
        <v/>
      </c>
      <c r="I37" s="55">
        <f t="shared" si="2"/>
        <v>0</v>
      </c>
    </row>
    <row r="38" spans="2:9" x14ac:dyDescent="0.25">
      <c r="B38" s="56" t="s">
        <v>170</v>
      </c>
      <c r="C38" s="53"/>
      <c r="D38" s="53"/>
      <c r="E38" s="53"/>
      <c r="F38" s="129" t="str">
        <f t="shared" si="0"/>
        <v/>
      </c>
      <c r="G38" s="53"/>
      <c r="H38" s="129" t="str">
        <f t="shared" si="1"/>
        <v/>
      </c>
      <c r="I38" s="55">
        <f t="shared" si="2"/>
        <v>0</v>
      </c>
    </row>
    <row r="39" spans="2:9" x14ac:dyDescent="0.25">
      <c r="B39" s="34" t="s">
        <v>171</v>
      </c>
      <c r="C39" s="53">
        <f>SUM(C40:C46)</f>
        <v>0</v>
      </c>
      <c r="D39" s="53">
        <f>SUM(D40:D46)</f>
        <v>0</v>
      </c>
      <c r="E39" s="53">
        <f>SUM(E40:E46)</f>
        <v>0</v>
      </c>
      <c r="F39" s="129" t="str">
        <f t="shared" si="0"/>
        <v/>
      </c>
      <c r="G39" s="53">
        <f>SUM(G40:G46)</f>
        <v>0</v>
      </c>
      <c r="H39" s="129" t="str">
        <f t="shared" si="1"/>
        <v/>
      </c>
      <c r="I39" s="55">
        <f t="shared" si="2"/>
        <v>0</v>
      </c>
    </row>
    <row r="40" spans="2:9" x14ac:dyDescent="0.25">
      <c r="B40" s="56" t="s">
        <v>172</v>
      </c>
      <c r="C40" s="53"/>
      <c r="D40" s="53"/>
      <c r="E40" s="53"/>
      <c r="F40" s="129" t="str">
        <f t="shared" si="0"/>
        <v/>
      </c>
      <c r="G40" s="53"/>
      <c r="H40" s="129" t="str">
        <f t="shared" si="1"/>
        <v/>
      </c>
      <c r="I40" s="55">
        <f t="shared" si="2"/>
        <v>0</v>
      </c>
    </row>
    <row r="41" spans="2:9" x14ac:dyDescent="0.25">
      <c r="B41" s="56" t="s">
        <v>173</v>
      </c>
      <c r="C41" s="53"/>
      <c r="D41" s="53"/>
      <c r="E41" s="53"/>
      <c r="F41" s="129" t="str">
        <f t="shared" si="0"/>
        <v/>
      </c>
      <c r="G41" s="53"/>
      <c r="H41" s="129" t="str">
        <f t="shared" si="1"/>
        <v/>
      </c>
      <c r="I41" s="55">
        <f t="shared" si="2"/>
        <v>0</v>
      </c>
    </row>
    <row r="42" spans="2:9" x14ac:dyDescent="0.25">
      <c r="B42" s="56" t="s">
        <v>174</v>
      </c>
      <c r="C42" s="53"/>
      <c r="D42" s="53"/>
      <c r="E42" s="53"/>
      <c r="F42" s="129" t="str">
        <f t="shared" si="0"/>
        <v/>
      </c>
      <c r="G42" s="53"/>
      <c r="H42" s="129" t="str">
        <f t="shared" si="1"/>
        <v/>
      </c>
      <c r="I42" s="55">
        <f t="shared" si="2"/>
        <v>0</v>
      </c>
    </row>
    <row r="43" spans="2:9" x14ac:dyDescent="0.25">
      <c r="B43" s="56" t="s">
        <v>175</v>
      </c>
      <c r="C43" s="53"/>
      <c r="D43" s="53"/>
      <c r="E43" s="53"/>
      <c r="F43" s="129" t="str">
        <f t="shared" si="0"/>
        <v/>
      </c>
      <c r="G43" s="53"/>
      <c r="H43" s="129" t="str">
        <f t="shared" si="1"/>
        <v/>
      </c>
      <c r="I43" s="55">
        <f t="shared" si="2"/>
        <v>0</v>
      </c>
    </row>
    <row r="44" spans="2:9" x14ac:dyDescent="0.25">
      <c r="B44" s="56" t="s">
        <v>176</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177</v>
      </c>
      <c r="C45" s="53"/>
      <c r="D45" s="53"/>
      <c r="E45" s="53"/>
      <c r="F45" s="129" t="str">
        <f t="shared" si="3"/>
        <v/>
      </c>
      <c r="G45" s="53"/>
      <c r="H45" s="129" t="str">
        <f t="shared" si="4"/>
        <v/>
      </c>
      <c r="I45" s="55">
        <f t="shared" si="5"/>
        <v>0</v>
      </c>
    </row>
    <row r="46" spans="2:9" x14ac:dyDescent="0.25">
      <c r="B46" s="56" t="s">
        <v>178</v>
      </c>
      <c r="C46" s="53"/>
      <c r="D46" s="53"/>
      <c r="E46" s="53"/>
      <c r="F46" s="129" t="str">
        <f t="shared" si="3"/>
        <v/>
      </c>
      <c r="G46" s="53"/>
      <c r="H46" s="129" t="str">
        <f t="shared" si="4"/>
        <v/>
      </c>
      <c r="I46" s="55">
        <f t="shared" si="5"/>
        <v>0</v>
      </c>
    </row>
    <row r="47" spans="2:9" x14ac:dyDescent="0.25">
      <c r="B47" s="34" t="s">
        <v>179</v>
      </c>
      <c r="C47" s="53">
        <f>SUM(C48:C52)</f>
        <v>0</v>
      </c>
      <c r="D47" s="53">
        <f>SUM(D48:D52)</f>
        <v>0</v>
      </c>
      <c r="E47" s="53">
        <f>SUM(E48:E52)</f>
        <v>0</v>
      </c>
      <c r="F47" s="129" t="str">
        <f t="shared" si="3"/>
        <v/>
      </c>
      <c r="G47" s="53">
        <f>SUM(G48:G52)</f>
        <v>0</v>
      </c>
      <c r="H47" s="129" t="str">
        <f t="shared" si="4"/>
        <v/>
      </c>
      <c r="I47" s="55">
        <f t="shared" si="5"/>
        <v>0</v>
      </c>
    </row>
    <row r="48" spans="2:9" x14ac:dyDescent="0.25">
      <c r="B48" s="56" t="s">
        <v>180</v>
      </c>
      <c r="C48" s="53"/>
      <c r="D48" s="53"/>
      <c r="E48" s="53"/>
      <c r="F48" s="129" t="str">
        <f t="shared" si="3"/>
        <v/>
      </c>
      <c r="G48" s="53"/>
      <c r="H48" s="129" t="str">
        <f t="shared" si="4"/>
        <v/>
      </c>
      <c r="I48" s="55">
        <f t="shared" si="5"/>
        <v>0</v>
      </c>
    </row>
    <row r="49" spans="2:9" x14ac:dyDescent="0.25">
      <c r="B49" s="56" t="s">
        <v>181</v>
      </c>
      <c r="C49" s="53"/>
      <c r="D49" s="53"/>
      <c r="E49" s="53"/>
      <c r="F49" s="129" t="str">
        <f t="shared" si="3"/>
        <v/>
      </c>
      <c r="G49" s="53"/>
      <c r="H49" s="129" t="str">
        <f t="shared" si="4"/>
        <v/>
      </c>
      <c r="I49" s="55">
        <f t="shared" si="5"/>
        <v>0</v>
      </c>
    </row>
    <row r="50" spans="2:9" x14ac:dyDescent="0.25">
      <c r="B50" s="56" t="s">
        <v>182</v>
      </c>
      <c r="C50" s="53"/>
      <c r="D50" s="53"/>
      <c r="E50" s="53"/>
      <c r="F50" s="129" t="str">
        <f t="shared" si="3"/>
        <v/>
      </c>
      <c r="G50" s="53"/>
      <c r="H50" s="129" t="str">
        <f t="shared" si="4"/>
        <v/>
      </c>
      <c r="I50" s="55">
        <f t="shared" si="5"/>
        <v>0</v>
      </c>
    </row>
    <row r="51" spans="2:9" x14ac:dyDescent="0.25">
      <c r="B51" s="56" t="s">
        <v>183</v>
      </c>
      <c r="C51" s="53"/>
      <c r="D51" s="53"/>
      <c r="E51" s="53"/>
      <c r="F51" s="129" t="str">
        <f t="shared" si="3"/>
        <v/>
      </c>
      <c r="G51" s="53"/>
      <c r="H51" s="129" t="str">
        <f t="shared" si="4"/>
        <v/>
      </c>
      <c r="I51" s="55">
        <f t="shared" si="5"/>
        <v>0</v>
      </c>
    </row>
    <row r="52" spans="2:9" x14ac:dyDescent="0.25">
      <c r="B52" s="56" t="s">
        <v>184</v>
      </c>
      <c r="C52" s="53"/>
      <c r="D52" s="53"/>
      <c r="E52" s="53"/>
      <c r="F52" s="129" t="str">
        <f t="shared" si="3"/>
        <v/>
      </c>
      <c r="G52" s="53"/>
      <c r="H52" s="129" t="str">
        <f t="shared" si="4"/>
        <v/>
      </c>
      <c r="I52" s="55">
        <f t="shared" si="5"/>
        <v>0</v>
      </c>
    </row>
    <row r="53" spans="2:9" x14ac:dyDescent="0.25">
      <c r="B53" s="33" t="s">
        <v>185</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186</v>
      </c>
      <c r="C54" s="53">
        <f>SUM(C55:C56)</f>
        <v>0</v>
      </c>
      <c r="D54" s="53">
        <f>SUM(D55:D56)</f>
        <v>0</v>
      </c>
      <c r="E54" s="53">
        <f>SUM(E55:E56)</f>
        <v>0</v>
      </c>
      <c r="F54" s="129" t="str">
        <f t="shared" si="3"/>
        <v/>
      </c>
      <c r="G54" s="53">
        <f>SUM(G55:G56)</f>
        <v>0</v>
      </c>
      <c r="H54" s="129" t="str">
        <f t="shared" si="4"/>
        <v/>
      </c>
      <c r="I54" s="55">
        <f t="shared" si="5"/>
        <v>0</v>
      </c>
    </row>
    <row r="55" spans="2:9" x14ac:dyDescent="0.25">
      <c r="B55" s="56" t="s">
        <v>187</v>
      </c>
      <c r="C55" s="53"/>
      <c r="D55" s="53"/>
      <c r="E55" s="53"/>
      <c r="F55" s="129" t="str">
        <f t="shared" si="3"/>
        <v/>
      </c>
      <c r="G55" s="53"/>
      <c r="H55" s="129" t="str">
        <f t="shared" si="4"/>
        <v/>
      </c>
      <c r="I55" s="55">
        <f t="shared" si="5"/>
        <v>0</v>
      </c>
    </row>
    <row r="56" spans="2:9" x14ac:dyDescent="0.25">
      <c r="B56" s="56" t="s">
        <v>188</v>
      </c>
      <c r="C56" s="53"/>
      <c r="D56" s="53"/>
      <c r="E56" s="53"/>
      <c r="F56" s="129" t="str">
        <f t="shared" si="3"/>
        <v/>
      </c>
      <c r="G56" s="53"/>
      <c r="H56" s="129" t="str">
        <f t="shared" si="4"/>
        <v/>
      </c>
      <c r="I56" s="55">
        <f t="shared" si="5"/>
        <v>0</v>
      </c>
    </row>
    <row r="57" spans="2:9" x14ac:dyDescent="0.25">
      <c r="B57" s="34" t="s">
        <v>189</v>
      </c>
      <c r="C57" s="53">
        <f>SUM(C58:C60)</f>
        <v>0</v>
      </c>
      <c r="D57" s="53">
        <f>SUM(D58:D60)</f>
        <v>0</v>
      </c>
      <c r="E57" s="53">
        <f>SUM(E58:E60)</f>
        <v>0</v>
      </c>
      <c r="F57" s="129" t="str">
        <f t="shared" si="3"/>
        <v/>
      </c>
      <c r="G57" s="53">
        <f>SUM(G58:G60)</f>
        <v>0</v>
      </c>
      <c r="H57" s="129" t="str">
        <f t="shared" si="4"/>
        <v/>
      </c>
      <c r="I57" s="55">
        <f t="shared" si="5"/>
        <v>0</v>
      </c>
    </row>
    <row r="58" spans="2:9" x14ac:dyDescent="0.25">
      <c r="B58" s="56" t="s">
        <v>190</v>
      </c>
      <c r="C58" s="53"/>
      <c r="D58" s="53"/>
      <c r="E58" s="53"/>
      <c r="F58" s="129" t="str">
        <f t="shared" si="3"/>
        <v/>
      </c>
      <c r="G58" s="53"/>
      <c r="H58" s="129" t="str">
        <f t="shared" si="4"/>
        <v/>
      </c>
      <c r="I58" s="55">
        <f t="shared" si="5"/>
        <v>0</v>
      </c>
    </row>
    <row r="59" spans="2:9" x14ac:dyDescent="0.25">
      <c r="B59" s="56" t="s">
        <v>191</v>
      </c>
      <c r="C59" s="53"/>
      <c r="D59" s="53"/>
      <c r="E59" s="53"/>
      <c r="F59" s="129" t="str">
        <f t="shared" si="3"/>
        <v/>
      </c>
      <c r="G59" s="53"/>
      <c r="H59" s="129" t="str">
        <f t="shared" si="4"/>
        <v/>
      </c>
      <c r="I59" s="55">
        <f t="shared" si="5"/>
        <v>0</v>
      </c>
    </row>
    <row r="60" spans="2:9" x14ac:dyDescent="0.25">
      <c r="B60" s="56" t="s">
        <v>192</v>
      </c>
      <c r="C60" s="53"/>
      <c r="D60" s="53"/>
      <c r="E60" s="53"/>
      <c r="F60" s="129" t="str">
        <f t="shared" si="3"/>
        <v/>
      </c>
      <c r="G60" s="53"/>
      <c r="H60" s="129" t="str">
        <f t="shared" si="4"/>
        <v/>
      </c>
      <c r="I60" s="55">
        <f t="shared" si="5"/>
        <v>0</v>
      </c>
    </row>
    <row r="61" spans="2:9" x14ac:dyDescent="0.25">
      <c r="B61" s="34" t="s">
        <v>193</v>
      </c>
      <c r="C61" s="53"/>
      <c r="D61" s="53"/>
      <c r="E61" s="53"/>
      <c r="F61" s="129" t="str">
        <f t="shared" si="3"/>
        <v/>
      </c>
      <c r="G61" s="53"/>
      <c r="H61" s="129" t="str">
        <f t="shared" si="4"/>
        <v/>
      </c>
      <c r="I61" s="55">
        <f t="shared" si="5"/>
        <v>0</v>
      </c>
    </row>
    <row r="62" spans="2:9" x14ac:dyDescent="0.25">
      <c r="B62" s="34" t="s">
        <v>194</v>
      </c>
      <c r="C62" s="53">
        <f>SUM(C63:C69)</f>
        <v>0</v>
      </c>
      <c r="D62" s="53">
        <f>SUM(D63:D69)</f>
        <v>0</v>
      </c>
      <c r="E62" s="53">
        <f>SUM(E63:E69)</f>
        <v>0</v>
      </c>
      <c r="F62" s="129" t="str">
        <f t="shared" si="3"/>
        <v/>
      </c>
      <c r="G62" s="53">
        <f>SUM(G63:G69)</f>
        <v>0</v>
      </c>
      <c r="H62" s="129" t="str">
        <f t="shared" si="4"/>
        <v/>
      </c>
      <c r="I62" s="55">
        <f t="shared" si="5"/>
        <v>0</v>
      </c>
    </row>
    <row r="63" spans="2:9" x14ac:dyDescent="0.25">
      <c r="B63" s="56" t="s">
        <v>195</v>
      </c>
      <c r="C63" s="53"/>
      <c r="D63" s="53"/>
      <c r="E63" s="53"/>
      <c r="F63" s="129" t="str">
        <f t="shared" si="3"/>
        <v/>
      </c>
      <c r="G63" s="53"/>
      <c r="H63" s="129" t="str">
        <f t="shared" si="4"/>
        <v/>
      </c>
      <c r="I63" s="55">
        <f t="shared" si="5"/>
        <v>0</v>
      </c>
    </row>
    <row r="64" spans="2:9" x14ac:dyDescent="0.25">
      <c r="B64" s="56" t="s">
        <v>173</v>
      </c>
      <c r="C64" s="53"/>
      <c r="D64" s="53"/>
      <c r="E64" s="53"/>
      <c r="F64" s="129" t="str">
        <f t="shared" si="3"/>
        <v/>
      </c>
      <c r="G64" s="53"/>
      <c r="H64" s="129" t="str">
        <f t="shared" si="4"/>
        <v/>
      </c>
      <c r="I64" s="55">
        <f t="shared" si="5"/>
        <v>0</v>
      </c>
    </row>
    <row r="65" spans="2:9" x14ac:dyDescent="0.25">
      <c r="B65" s="56" t="s">
        <v>174</v>
      </c>
      <c r="C65" s="53"/>
      <c r="D65" s="53"/>
      <c r="E65" s="53"/>
      <c r="F65" s="129" t="str">
        <f t="shared" si="3"/>
        <v/>
      </c>
      <c r="G65" s="53"/>
      <c r="H65" s="129" t="str">
        <f t="shared" si="4"/>
        <v/>
      </c>
      <c r="I65" s="55">
        <f t="shared" si="5"/>
        <v>0</v>
      </c>
    </row>
    <row r="66" spans="2:9" x14ac:dyDescent="0.25">
      <c r="B66" s="56" t="s">
        <v>175</v>
      </c>
      <c r="C66" s="53"/>
      <c r="D66" s="53"/>
      <c r="E66" s="53"/>
      <c r="F66" s="129" t="str">
        <f t="shared" si="3"/>
        <v/>
      </c>
      <c r="G66" s="53"/>
      <c r="H66" s="129" t="str">
        <f t="shared" si="4"/>
        <v/>
      </c>
      <c r="I66" s="55">
        <f t="shared" si="5"/>
        <v>0</v>
      </c>
    </row>
    <row r="67" spans="2:9" x14ac:dyDescent="0.25">
      <c r="B67" s="56" t="s">
        <v>176</v>
      </c>
      <c r="C67" s="53"/>
      <c r="D67" s="53"/>
      <c r="E67" s="53"/>
      <c r="F67" s="129" t="str">
        <f t="shared" si="3"/>
        <v/>
      </c>
      <c r="G67" s="53"/>
      <c r="H67" s="129" t="str">
        <f t="shared" si="4"/>
        <v/>
      </c>
      <c r="I67" s="55">
        <f t="shared" si="5"/>
        <v>0</v>
      </c>
    </row>
    <row r="68" spans="2:9" x14ac:dyDescent="0.25">
      <c r="B68" s="56" t="s">
        <v>177</v>
      </c>
      <c r="C68" s="53"/>
      <c r="D68" s="53"/>
      <c r="E68" s="53"/>
      <c r="F68" s="129" t="str">
        <f t="shared" si="3"/>
        <v/>
      </c>
      <c r="G68" s="53"/>
      <c r="H68" s="129" t="str">
        <f t="shared" si="4"/>
        <v/>
      </c>
      <c r="I68" s="55">
        <f t="shared" si="5"/>
        <v>0</v>
      </c>
    </row>
    <row r="69" spans="2:9" x14ac:dyDescent="0.25">
      <c r="B69" s="56" t="s">
        <v>196</v>
      </c>
      <c r="C69" s="53"/>
      <c r="D69" s="53"/>
      <c r="E69" s="53"/>
      <c r="F69" s="129" t="str">
        <f t="shared" si="3"/>
        <v/>
      </c>
      <c r="G69" s="53"/>
      <c r="H69" s="129" t="str">
        <f t="shared" si="4"/>
        <v/>
      </c>
      <c r="I69" s="55">
        <f t="shared" si="5"/>
        <v>0</v>
      </c>
    </row>
    <row r="70" spans="2:9" x14ac:dyDescent="0.25">
      <c r="B70" s="34" t="s">
        <v>197</v>
      </c>
      <c r="C70" s="53">
        <f>SUM(C71:C74)</f>
        <v>0</v>
      </c>
      <c r="D70" s="53">
        <f>SUM(D71:D74)</f>
        <v>0</v>
      </c>
      <c r="E70" s="53">
        <f>SUM(E71:E74)</f>
        <v>0</v>
      </c>
      <c r="F70" s="129" t="str">
        <f t="shared" si="3"/>
        <v/>
      </c>
      <c r="G70" s="53">
        <f>SUM(G71:G74)</f>
        <v>0</v>
      </c>
      <c r="H70" s="129" t="str">
        <f t="shared" si="4"/>
        <v/>
      </c>
      <c r="I70" s="55">
        <f t="shared" si="5"/>
        <v>0</v>
      </c>
    </row>
    <row r="71" spans="2:9" x14ac:dyDescent="0.25">
      <c r="B71" s="56" t="s">
        <v>198</v>
      </c>
      <c r="C71" s="53"/>
      <c r="D71" s="53"/>
      <c r="E71" s="53"/>
      <c r="F71" s="129" t="str">
        <f t="shared" si="3"/>
        <v/>
      </c>
      <c r="G71" s="53"/>
      <c r="H71" s="129" t="str">
        <f t="shared" si="4"/>
        <v/>
      </c>
      <c r="I71" s="55">
        <f t="shared" si="5"/>
        <v>0</v>
      </c>
    </row>
    <row r="72" spans="2:9" x14ac:dyDescent="0.25">
      <c r="B72" s="56" t="s">
        <v>199</v>
      </c>
      <c r="C72" s="53"/>
      <c r="D72" s="53"/>
      <c r="E72" s="53"/>
      <c r="F72" s="129" t="str">
        <f t="shared" si="3"/>
        <v/>
      </c>
      <c r="G72" s="53"/>
      <c r="H72" s="129" t="str">
        <f t="shared" si="4"/>
        <v/>
      </c>
      <c r="I72" s="55">
        <f t="shared" si="5"/>
        <v>0</v>
      </c>
    </row>
    <row r="73" spans="2:9" x14ac:dyDescent="0.25">
      <c r="B73" s="56" t="s">
        <v>200</v>
      </c>
      <c r="C73" s="53"/>
      <c r="D73" s="53"/>
      <c r="E73" s="53"/>
      <c r="F73" s="129" t="str">
        <f t="shared" si="3"/>
        <v/>
      </c>
      <c r="G73" s="53"/>
      <c r="H73" s="129" t="str">
        <f t="shared" si="4"/>
        <v/>
      </c>
      <c r="I73" s="55">
        <f t="shared" si="5"/>
        <v>0</v>
      </c>
    </row>
    <row r="74" spans="2:9" x14ac:dyDescent="0.25">
      <c r="B74" s="56" t="s">
        <v>201</v>
      </c>
      <c r="C74" s="53"/>
      <c r="D74" s="53"/>
      <c r="E74" s="53"/>
      <c r="F74" s="129" t="str">
        <f t="shared" si="3"/>
        <v/>
      </c>
      <c r="G74" s="53"/>
      <c r="H74" s="129" t="str">
        <f t="shared" si="4"/>
        <v/>
      </c>
      <c r="I74" s="55">
        <f t="shared" si="5"/>
        <v>0</v>
      </c>
    </row>
    <row r="75" spans="2:9" x14ac:dyDescent="0.25">
      <c r="B75" s="57" t="s">
        <v>202</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203</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204</v>
      </c>
      <c r="C77" s="50">
        <f>C78+C81</f>
        <v>0</v>
      </c>
      <c r="D77" s="50">
        <f>D78+D81</f>
        <v>0</v>
      </c>
      <c r="E77" s="50">
        <f>E78+E81</f>
        <v>0</v>
      </c>
      <c r="F77" s="128" t="str">
        <f t="shared" si="6"/>
        <v/>
      </c>
      <c r="G77" s="50">
        <f>G78+G81</f>
        <v>0</v>
      </c>
      <c r="H77" s="128" t="str">
        <f t="shared" si="7"/>
        <v/>
      </c>
      <c r="I77" s="52">
        <f t="shared" si="8"/>
        <v>0</v>
      </c>
    </row>
    <row r="78" spans="2:9" x14ac:dyDescent="0.25">
      <c r="B78" s="33" t="s">
        <v>187</v>
      </c>
      <c r="C78" s="53">
        <f>SUM(C79:C80)</f>
        <v>0</v>
      </c>
      <c r="D78" s="53">
        <f>SUM(D79:D80)</f>
        <v>0</v>
      </c>
      <c r="E78" s="53">
        <f>SUM(E79:E80)</f>
        <v>0</v>
      </c>
      <c r="F78" s="129" t="str">
        <f t="shared" si="6"/>
        <v/>
      </c>
      <c r="G78" s="53">
        <f>SUM(G79:G80)</f>
        <v>0</v>
      </c>
      <c r="H78" s="129" t="str">
        <f t="shared" si="7"/>
        <v/>
      </c>
      <c r="I78" s="55">
        <f t="shared" si="8"/>
        <v>0</v>
      </c>
    </row>
    <row r="79" spans="2:9" x14ac:dyDescent="0.25">
      <c r="B79" s="34" t="s">
        <v>205</v>
      </c>
      <c r="C79" s="53"/>
      <c r="D79" s="53"/>
      <c r="E79" s="53"/>
      <c r="F79" s="129" t="str">
        <f t="shared" si="6"/>
        <v/>
      </c>
      <c r="G79" s="53"/>
      <c r="H79" s="129" t="str">
        <f t="shared" si="7"/>
        <v/>
      </c>
      <c r="I79" s="55">
        <f t="shared" si="8"/>
        <v>0</v>
      </c>
    </row>
    <row r="80" spans="2:9" x14ac:dyDescent="0.25">
      <c r="B80" s="34" t="s">
        <v>206</v>
      </c>
      <c r="C80" s="53"/>
      <c r="D80" s="53"/>
      <c r="E80" s="53"/>
      <c r="F80" s="129" t="str">
        <f t="shared" si="6"/>
        <v/>
      </c>
      <c r="G80" s="53"/>
      <c r="H80" s="129" t="str">
        <f t="shared" si="7"/>
        <v/>
      </c>
      <c r="I80" s="55">
        <f t="shared" si="8"/>
        <v>0</v>
      </c>
    </row>
    <row r="81" spans="2:9" x14ac:dyDescent="0.25">
      <c r="B81" s="33" t="s">
        <v>188</v>
      </c>
      <c r="C81" s="53">
        <f>SUM(C82:C83)</f>
        <v>0</v>
      </c>
      <c r="D81" s="53">
        <f>SUM(D82:D83)</f>
        <v>0</v>
      </c>
      <c r="E81" s="53">
        <f>SUM(E82:E83)</f>
        <v>0</v>
      </c>
      <c r="F81" s="129" t="str">
        <f t="shared" si="6"/>
        <v/>
      </c>
      <c r="G81" s="53">
        <f>SUM(G82:G83)</f>
        <v>0</v>
      </c>
      <c r="H81" s="129" t="str">
        <f t="shared" si="7"/>
        <v/>
      </c>
      <c r="I81" s="55">
        <f t="shared" si="8"/>
        <v>0</v>
      </c>
    </row>
    <row r="82" spans="2:9" x14ac:dyDescent="0.25">
      <c r="B82" s="34" t="s">
        <v>205</v>
      </c>
      <c r="C82" s="53"/>
      <c r="D82" s="53"/>
      <c r="E82" s="53"/>
      <c r="F82" s="129" t="str">
        <f t="shared" si="6"/>
        <v/>
      </c>
      <c r="G82" s="53"/>
      <c r="H82" s="129" t="str">
        <f t="shared" si="7"/>
        <v/>
      </c>
      <c r="I82" s="55">
        <f t="shared" si="8"/>
        <v>0</v>
      </c>
    </row>
    <row r="83" spans="2:9" x14ac:dyDescent="0.25">
      <c r="B83" s="34" t="s">
        <v>206</v>
      </c>
      <c r="C83" s="53"/>
      <c r="D83" s="53"/>
      <c r="E83" s="53"/>
      <c r="F83" s="129" t="str">
        <f t="shared" si="6"/>
        <v/>
      </c>
      <c r="G83" s="53"/>
      <c r="H83" s="129" t="str">
        <f t="shared" si="7"/>
        <v/>
      </c>
      <c r="I83" s="55">
        <f t="shared" si="8"/>
        <v>0</v>
      </c>
    </row>
    <row r="84" spans="2:9" x14ac:dyDescent="0.25">
      <c r="B84" s="58" t="s">
        <v>207</v>
      </c>
      <c r="C84" s="59">
        <f>C76+C77</f>
        <v>0</v>
      </c>
      <c r="D84" s="59">
        <f>D76+D77</f>
        <v>0</v>
      </c>
      <c r="E84" s="59">
        <f>E76+E77</f>
        <v>0</v>
      </c>
      <c r="F84" s="131" t="str">
        <f t="shared" si="6"/>
        <v/>
      </c>
      <c r="G84" s="59">
        <f>G76+G77</f>
        <v>0</v>
      </c>
      <c r="H84" s="131" t="str">
        <f t="shared" si="7"/>
        <v/>
      </c>
      <c r="I84" s="60">
        <f t="shared" si="8"/>
        <v>0</v>
      </c>
    </row>
    <row r="85" spans="2:9" x14ac:dyDescent="0.25">
      <c r="B85" s="49" t="s">
        <v>208</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209</v>
      </c>
      <c r="C86" s="59">
        <f>C84+C85</f>
        <v>0</v>
      </c>
      <c r="D86" s="59">
        <f>D84+D85</f>
        <v>0</v>
      </c>
      <c r="E86" s="59">
        <f>E84+E85</f>
        <v>0</v>
      </c>
      <c r="F86" s="131" t="str">
        <f t="shared" si="6"/>
        <v/>
      </c>
      <c r="G86" s="59">
        <f>G84+G85</f>
        <v>0</v>
      </c>
      <c r="H86" s="131" t="str">
        <f t="shared" si="7"/>
        <v/>
      </c>
      <c r="I86" s="60">
        <f>D86-G86</f>
        <v>0</v>
      </c>
    </row>
    <row r="87" spans="2:9" x14ac:dyDescent="0.25">
      <c r="B87" s="49" t="s">
        <v>210</v>
      </c>
      <c r="C87" s="50">
        <f>SUM(C88:C89)</f>
        <v>0</v>
      </c>
      <c r="D87" s="50">
        <f>SUM(D88:D89)</f>
        <v>0</v>
      </c>
      <c r="E87" s="50"/>
      <c r="F87" s="51"/>
      <c r="G87" s="50">
        <f>SUM(G88:G89)</f>
        <v>0</v>
      </c>
      <c r="H87" s="51"/>
      <c r="I87" s="52"/>
    </row>
    <row r="88" spans="2:9" x14ac:dyDescent="0.25">
      <c r="B88" s="33" t="s">
        <v>211</v>
      </c>
      <c r="C88" s="53"/>
      <c r="D88" s="53"/>
      <c r="E88" s="53"/>
      <c r="F88" s="54" t="str">
        <f>IFERROR(ROUND(E88/D88,4),"")</f>
        <v/>
      </c>
      <c r="G88" s="53"/>
      <c r="H88" s="54" t="str">
        <f>IFERROR(ROUND(G88/D88,4),"")</f>
        <v/>
      </c>
      <c r="I88" s="55"/>
    </row>
    <row r="89" spans="2:9" ht="15.75" customHeight="1" x14ac:dyDescent="0.25">
      <c r="B89" s="61" t="s">
        <v>212</v>
      </c>
      <c r="C89" s="62"/>
      <c r="D89" s="62"/>
      <c r="E89" s="62"/>
      <c r="F89" s="63"/>
      <c r="G89" s="62">
        <f>D89</f>
        <v>0</v>
      </c>
      <c r="H89" s="63"/>
      <c r="I89" s="64"/>
    </row>
    <row r="90" spans="2:9" x14ac:dyDescent="0.25">
      <c r="G90" s="246" t="s">
        <v>213</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topLeftCell="A19" workbookViewId="0">
      <selection activeCell="A34" sqref="A34"/>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61" t="s">
        <v>215</v>
      </c>
      <c r="C9" s="259" t="s">
        <v>216</v>
      </c>
      <c r="D9" s="259" t="s">
        <v>217</v>
      </c>
      <c r="E9" s="259" t="s">
        <v>218</v>
      </c>
      <c r="F9" s="259"/>
      <c r="G9" s="259" t="s">
        <v>134</v>
      </c>
      <c r="H9" s="259" t="s">
        <v>219</v>
      </c>
      <c r="I9" s="259"/>
      <c r="J9" s="259" t="s">
        <v>134</v>
      </c>
      <c r="K9" s="7" t="s">
        <v>220</v>
      </c>
      <c r="L9" s="9" t="s">
        <v>221</v>
      </c>
    </row>
    <row r="10" spans="2:12" x14ac:dyDescent="0.25">
      <c r="B10" s="262"/>
      <c r="C10" s="260"/>
      <c r="D10" s="260"/>
      <c r="E10" s="13" t="s">
        <v>135</v>
      </c>
      <c r="F10" s="13" t="s">
        <v>137</v>
      </c>
      <c r="G10" s="260"/>
      <c r="H10" s="13" t="s">
        <v>135</v>
      </c>
      <c r="I10" s="13" t="s">
        <v>137</v>
      </c>
      <c r="J10" s="260"/>
      <c r="K10" s="8" t="s">
        <v>222</v>
      </c>
      <c r="L10" s="10" t="s">
        <v>223</v>
      </c>
    </row>
    <row r="11" spans="2:12" x14ac:dyDescent="0.25">
      <c r="B11" s="262"/>
      <c r="C11" s="11" t="s">
        <v>224</v>
      </c>
      <c r="D11" s="11" t="s">
        <v>225</v>
      </c>
      <c r="E11" s="11"/>
      <c r="F11" s="11" t="s">
        <v>226</v>
      </c>
      <c r="G11" s="11" t="s">
        <v>227</v>
      </c>
      <c r="H11" s="11"/>
      <c r="I11" s="11" t="s">
        <v>228</v>
      </c>
      <c r="J11" s="11" t="s">
        <v>229</v>
      </c>
      <c r="K11" s="11" t="s">
        <v>230</v>
      </c>
      <c r="L11" s="12" t="s">
        <v>231</v>
      </c>
    </row>
    <row r="12" spans="2:12" x14ac:dyDescent="0.25">
      <c r="B12" s="49" t="s">
        <v>232</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233</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234</v>
      </c>
      <c r="C14" s="53"/>
      <c r="D14" s="53"/>
      <c r="E14" s="53"/>
      <c r="F14" s="53"/>
      <c r="G14" s="53">
        <f t="shared" si="0"/>
        <v>0</v>
      </c>
      <c r="H14" s="53"/>
      <c r="I14" s="53"/>
      <c r="J14" s="53">
        <f t="shared" si="1"/>
        <v>0</v>
      </c>
      <c r="K14" s="53"/>
      <c r="L14" s="55">
        <f t="shared" si="2"/>
        <v>0</v>
      </c>
    </row>
    <row r="15" spans="2:12" x14ac:dyDescent="0.25">
      <c r="B15" s="34" t="s">
        <v>235</v>
      </c>
      <c r="C15" s="53"/>
      <c r="D15" s="53"/>
      <c r="E15" s="53"/>
      <c r="F15" s="53"/>
      <c r="G15" s="53">
        <f t="shared" si="0"/>
        <v>0</v>
      </c>
      <c r="H15" s="53"/>
      <c r="I15" s="53"/>
      <c r="J15" s="53">
        <f t="shared" si="1"/>
        <v>0</v>
      </c>
      <c r="K15" s="53"/>
      <c r="L15" s="55">
        <f t="shared" si="2"/>
        <v>0</v>
      </c>
    </row>
    <row r="16" spans="2:12" x14ac:dyDescent="0.25">
      <c r="B16" s="34" t="s">
        <v>236</v>
      </c>
      <c r="C16" s="53"/>
      <c r="D16" s="53"/>
      <c r="E16" s="53"/>
      <c r="F16" s="53"/>
      <c r="G16" s="53">
        <f t="shared" si="0"/>
        <v>0</v>
      </c>
      <c r="H16" s="53"/>
      <c r="I16" s="53"/>
      <c r="J16" s="53">
        <f t="shared" si="1"/>
        <v>0</v>
      </c>
      <c r="K16" s="53"/>
      <c r="L16" s="55">
        <f t="shared" si="2"/>
        <v>0</v>
      </c>
    </row>
    <row r="17" spans="2:12" x14ac:dyDescent="0.25">
      <c r="B17" s="33" t="s">
        <v>237</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238</v>
      </c>
      <c r="C18" s="53"/>
      <c r="D18" s="53"/>
      <c r="E18" s="53"/>
      <c r="F18" s="53"/>
      <c r="G18" s="53">
        <f t="shared" si="0"/>
        <v>0</v>
      </c>
      <c r="H18" s="53"/>
      <c r="I18" s="53"/>
      <c r="J18" s="53">
        <f t="shared" si="1"/>
        <v>0</v>
      </c>
      <c r="K18" s="53"/>
      <c r="L18" s="55">
        <f t="shared" si="2"/>
        <v>0</v>
      </c>
    </row>
    <row r="19" spans="2:12" x14ac:dyDescent="0.25">
      <c r="B19" s="34" t="s">
        <v>239</v>
      </c>
      <c r="C19" s="53"/>
      <c r="D19" s="53"/>
      <c r="E19" s="53"/>
      <c r="F19" s="53"/>
      <c r="G19" s="53">
        <f t="shared" si="0"/>
        <v>0</v>
      </c>
      <c r="H19" s="53"/>
      <c r="I19" s="53"/>
      <c r="J19" s="53">
        <f t="shared" si="1"/>
        <v>0</v>
      </c>
      <c r="K19" s="53"/>
      <c r="L19" s="55">
        <f t="shared" si="2"/>
        <v>0</v>
      </c>
    </row>
    <row r="20" spans="2:12" x14ac:dyDescent="0.25">
      <c r="B20" s="34" t="s">
        <v>240</v>
      </c>
      <c r="C20" s="53"/>
      <c r="D20" s="53"/>
      <c r="E20" s="53"/>
      <c r="F20" s="53"/>
      <c r="G20" s="53">
        <f t="shared" si="0"/>
        <v>0</v>
      </c>
      <c r="H20" s="53"/>
      <c r="I20" s="53"/>
      <c r="J20" s="53">
        <f t="shared" si="1"/>
        <v>0</v>
      </c>
      <c r="K20" s="53"/>
      <c r="L20" s="55">
        <f t="shared" si="2"/>
        <v>0</v>
      </c>
    </row>
    <row r="21" spans="2:12" x14ac:dyDescent="0.25">
      <c r="B21" s="33" t="s">
        <v>241</v>
      </c>
      <c r="C21" s="53"/>
      <c r="D21" s="53"/>
      <c r="E21" s="53"/>
      <c r="F21" s="53"/>
      <c r="G21" s="53">
        <f t="shared" si="0"/>
        <v>0</v>
      </c>
      <c r="H21" s="53"/>
      <c r="I21" s="53"/>
      <c r="J21" s="53">
        <f t="shared" si="1"/>
        <v>0</v>
      </c>
      <c r="K21" s="53"/>
      <c r="L21" s="55">
        <f t="shared" si="2"/>
        <v>0</v>
      </c>
    </row>
    <row r="22" spans="2:12" x14ac:dyDescent="0.25">
      <c r="B22" s="57" t="s">
        <v>242</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243</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244</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245</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246</v>
      </c>
      <c r="C26" s="53"/>
      <c r="D26" s="53"/>
      <c r="E26" s="53"/>
      <c r="F26" s="53"/>
      <c r="G26" s="53">
        <f t="shared" si="0"/>
        <v>0</v>
      </c>
      <c r="H26" s="53"/>
      <c r="I26" s="53"/>
      <c r="J26" s="53">
        <f t="shared" si="1"/>
        <v>0</v>
      </c>
      <c r="K26" s="53"/>
      <c r="L26" s="55" t="str">
        <f t="shared" si="3"/>
        <v/>
      </c>
    </row>
    <row r="27" spans="2:12" x14ac:dyDescent="0.25">
      <c r="B27" s="34" t="s">
        <v>247</v>
      </c>
      <c r="C27" s="53"/>
      <c r="D27" s="53"/>
      <c r="E27" s="53"/>
      <c r="F27" s="53"/>
      <c r="G27" s="53">
        <f t="shared" si="0"/>
        <v>0</v>
      </c>
      <c r="H27" s="53"/>
      <c r="I27" s="53"/>
      <c r="J27" s="53">
        <f t="shared" si="1"/>
        <v>0</v>
      </c>
      <c r="K27" s="53"/>
      <c r="L27" s="55" t="str">
        <f t="shared" si="3"/>
        <v/>
      </c>
    </row>
    <row r="28" spans="2:12" x14ac:dyDescent="0.25">
      <c r="B28" s="33" t="s">
        <v>248</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246</v>
      </c>
      <c r="C29" s="53"/>
      <c r="D29" s="53"/>
      <c r="E29" s="53"/>
      <c r="F29" s="53"/>
      <c r="G29" s="53">
        <f t="shared" si="0"/>
        <v>0</v>
      </c>
      <c r="H29" s="53"/>
      <c r="I29" s="53"/>
      <c r="J29" s="53">
        <f t="shared" si="1"/>
        <v>0</v>
      </c>
      <c r="K29" s="53"/>
      <c r="L29" s="55" t="str">
        <f t="shared" si="3"/>
        <v/>
      </c>
    </row>
    <row r="30" spans="2:12" x14ac:dyDescent="0.25">
      <c r="B30" s="67" t="s">
        <v>247</v>
      </c>
      <c r="C30" s="78"/>
      <c r="D30" s="78"/>
      <c r="E30" s="78"/>
      <c r="F30" s="78"/>
      <c r="G30" s="78">
        <f t="shared" si="0"/>
        <v>0</v>
      </c>
      <c r="H30" s="78"/>
      <c r="I30" s="78"/>
      <c r="J30" s="78">
        <f t="shared" si="1"/>
        <v>0</v>
      </c>
      <c r="K30" s="78"/>
      <c r="L30" s="79" t="str">
        <f t="shared" si="3"/>
        <v/>
      </c>
    </row>
    <row r="31" spans="2:12" x14ac:dyDescent="0.25">
      <c r="B31" s="70" t="s">
        <v>249</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250</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251</v>
      </c>
      <c r="C33" s="59">
        <f t="shared" ref="C33:L33" si="4">C31+C32</f>
        <v>0</v>
      </c>
      <c r="D33" s="59">
        <f t="shared" si="4"/>
        <v>0</v>
      </c>
      <c r="E33" s="59">
        <f t="shared" si="4"/>
        <v>0</v>
      </c>
      <c r="F33" s="59">
        <f t="shared" si="4"/>
        <v>0</v>
      </c>
      <c r="G33" s="59">
        <f t="shared" si="4"/>
        <v>0</v>
      </c>
      <c r="H33" s="59">
        <f t="shared" si="4"/>
        <v>0</v>
      </c>
      <c r="I33" s="59">
        <f t="shared" si="4"/>
        <v>0</v>
      </c>
      <c r="J33" s="59">
        <f t="shared" si="4"/>
        <v>0</v>
      </c>
      <c r="K33" s="59">
        <f t="shared" si="4"/>
        <v>0</v>
      </c>
      <c r="L33" s="60">
        <f t="shared" si="4"/>
        <v>0</v>
      </c>
    </row>
    <row r="34" spans="2:12" ht="15.75" customHeight="1" x14ac:dyDescent="0.25">
      <c r="B34" s="21" t="s">
        <v>252</v>
      </c>
      <c r="C34" s="62"/>
      <c r="D34" s="62"/>
      <c r="E34" s="62"/>
      <c r="F34" s="62"/>
      <c r="G34" s="62">
        <f>D34-F34</f>
        <v>0</v>
      </c>
      <c r="H34" s="62"/>
      <c r="I34" s="62"/>
      <c r="J34" s="62">
        <f>D34-I34</f>
        <v>0</v>
      </c>
      <c r="K34" s="62"/>
      <c r="L34" s="64" t="str">
        <f>IF(MONTH(paramDataBase)=12,F34-I34,"")</f>
        <v/>
      </c>
    </row>
    <row r="35" spans="2:12" x14ac:dyDescent="0.25">
      <c r="B35" s="257" t="str">
        <f ca="1">_xlfn.CONCAT("Fonte: ",paramFonte,". Emissão em ",TEXT(NOW(),"dd/mm/aaaa \à\s hh:mm:ss"))</f>
        <v>Fonte: Sistema MS Excel + SIAPC/PAD, Unidade Responsável: Secretaria da Fazenda / Setor de Contabilidade. Emissão em 10/05/2024 às 11:42:07</v>
      </c>
      <c r="C35" s="257"/>
      <c r="D35" s="257"/>
      <c r="E35" s="257"/>
      <c r="F35" s="257"/>
      <c r="G35" s="257"/>
      <c r="H35" s="257"/>
      <c r="I35" s="257"/>
      <c r="J35" s="257"/>
      <c r="K35" s="257"/>
      <c r="L35" s="257"/>
    </row>
    <row r="37" spans="2:12" x14ac:dyDescent="0.25">
      <c r="B37" t="s">
        <v>253</v>
      </c>
    </row>
    <row r="38" spans="2:12" ht="30" customHeight="1" x14ac:dyDescent="0.25">
      <c r="B38" s="258"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58"/>
      <c r="D38" s="258"/>
      <c r="E38" s="258"/>
      <c r="F38" s="258"/>
      <c r="G38" s="258"/>
      <c r="H38" s="258"/>
      <c r="I38" s="258"/>
      <c r="J38" s="258"/>
      <c r="K38" s="258"/>
      <c r="L38" s="258"/>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J9:J10"/>
    <mergeCell ref="B2:L2"/>
    <mergeCell ref="B3:L3"/>
    <mergeCell ref="B4:L4"/>
    <mergeCell ref="B5:L5"/>
    <mergeCell ref="B6:L6"/>
    <mergeCell ref="B9:B11"/>
    <mergeCell ref="C9:C10"/>
    <mergeCell ref="D9:D10"/>
    <mergeCell ref="E9:F9"/>
    <mergeCell ref="G9:G10"/>
    <mergeCell ref="H9:I9"/>
    <mergeCell ref="B35:L35"/>
    <mergeCell ref="B38:L38"/>
    <mergeCell ref="B43:C43"/>
    <mergeCell ref="B44:C44"/>
    <mergeCell ref="B45:C45"/>
    <mergeCell ref="E43:I43"/>
    <mergeCell ref="E44:I44"/>
    <mergeCell ref="K43:L43"/>
    <mergeCell ref="K44:L44"/>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254</v>
      </c>
      <c r="C8" s="251" t="s">
        <v>131</v>
      </c>
      <c r="D8" s="253" t="s">
        <v>132</v>
      </c>
      <c r="E8" s="241" t="s">
        <v>133</v>
      </c>
      <c r="F8" s="241"/>
      <c r="G8" s="241"/>
      <c r="H8" s="241"/>
      <c r="I8" s="255" t="s">
        <v>134</v>
      </c>
    </row>
    <row r="9" spans="2:9" x14ac:dyDescent="0.25">
      <c r="B9" s="228"/>
      <c r="C9" s="244"/>
      <c r="D9" s="254"/>
      <c r="E9" s="4" t="s">
        <v>135</v>
      </c>
      <c r="F9" s="4" t="s">
        <v>136</v>
      </c>
      <c r="G9" s="4" t="s">
        <v>137</v>
      </c>
      <c r="H9" s="4" t="s">
        <v>136</v>
      </c>
      <c r="I9" s="256"/>
    </row>
    <row r="10" spans="2:9" x14ac:dyDescent="0.25">
      <c r="B10" s="229"/>
      <c r="C10" s="252"/>
      <c r="D10" s="5" t="s">
        <v>138</v>
      </c>
      <c r="E10" s="5" t="s">
        <v>139</v>
      </c>
      <c r="F10" s="5" t="s">
        <v>140</v>
      </c>
      <c r="G10" s="5" t="s">
        <v>141</v>
      </c>
      <c r="H10" s="5" t="s">
        <v>142</v>
      </c>
      <c r="I10" s="6" t="s">
        <v>143</v>
      </c>
    </row>
    <row r="11" spans="2:9" x14ac:dyDescent="0.25">
      <c r="B11" s="49" t="s">
        <v>202</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145</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146</v>
      </c>
      <c r="C13" s="53">
        <f>SUM(C14:C16)</f>
        <v>0</v>
      </c>
      <c r="D13" s="53">
        <f>SUM(D14:D16)</f>
        <v>0</v>
      </c>
      <c r="E13" s="53">
        <f>SUM(E14:E16)</f>
        <v>0</v>
      </c>
      <c r="F13" s="129" t="str">
        <f t="shared" si="0"/>
        <v/>
      </c>
      <c r="G13" s="53">
        <f>SUM(G14:G16)</f>
        <v>0</v>
      </c>
      <c r="H13" s="129" t="str">
        <f t="shared" si="1"/>
        <v/>
      </c>
      <c r="I13" s="55">
        <f t="shared" si="2"/>
        <v>0</v>
      </c>
    </row>
    <row r="14" spans="2:9" x14ac:dyDescent="0.25">
      <c r="B14" s="56" t="s">
        <v>147</v>
      </c>
      <c r="C14" s="53"/>
      <c r="D14" s="53"/>
      <c r="E14" s="53"/>
      <c r="F14" s="129" t="str">
        <f t="shared" si="0"/>
        <v/>
      </c>
      <c r="G14" s="53"/>
      <c r="H14" s="129" t="str">
        <f t="shared" si="1"/>
        <v/>
      </c>
      <c r="I14" s="55">
        <f t="shared" si="2"/>
        <v>0</v>
      </c>
    </row>
    <row r="15" spans="2:9" x14ac:dyDescent="0.25">
      <c r="B15" s="56" t="s">
        <v>148</v>
      </c>
      <c r="C15" s="53"/>
      <c r="D15" s="53"/>
      <c r="E15" s="53"/>
      <c r="F15" s="129" t="str">
        <f t="shared" si="0"/>
        <v/>
      </c>
      <c r="G15" s="53"/>
      <c r="H15" s="129" t="str">
        <f t="shared" si="1"/>
        <v/>
      </c>
      <c r="I15" s="55">
        <f t="shared" si="2"/>
        <v>0</v>
      </c>
    </row>
    <row r="16" spans="2:9" x14ac:dyDescent="0.25">
      <c r="B16" s="56" t="s">
        <v>149</v>
      </c>
      <c r="C16" s="53"/>
      <c r="D16" s="53"/>
      <c r="E16" s="53"/>
      <c r="F16" s="129" t="str">
        <f t="shared" si="0"/>
        <v/>
      </c>
      <c r="G16" s="53"/>
      <c r="H16" s="129" t="str">
        <f t="shared" si="1"/>
        <v/>
      </c>
      <c r="I16" s="55">
        <f t="shared" si="2"/>
        <v>0</v>
      </c>
    </row>
    <row r="17" spans="2:9" x14ac:dyDescent="0.25">
      <c r="B17" s="34" t="s">
        <v>150</v>
      </c>
      <c r="C17" s="53">
        <f>SUM(C18:C21)</f>
        <v>0</v>
      </c>
      <c r="D17" s="53">
        <f>SUM(D18:D21)</f>
        <v>0</v>
      </c>
      <c r="E17" s="53">
        <f>SUM(E18:E21)</f>
        <v>0</v>
      </c>
      <c r="F17" s="129" t="str">
        <f t="shared" si="0"/>
        <v/>
      </c>
      <c r="G17" s="53">
        <f>SUM(G18:G21)</f>
        <v>0</v>
      </c>
      <c r="H17" s="129" t="str">
        <f t="shared" si="1"/>
        <v/>
      </c>
      <c r="I17" s="55">
        <f t="shared" si="2"/>
        <v>0</v>
      </c>
    </row>
    <row r="18" spans="2:9" x14ac:dyDescent="0.25">
      <c r="B18" s="56" t="s">
        <v>151</v>
      </c>
      <c r="C18" s="53"/>
      <c r="D18" s="53"/>
      <c r="E18" s="53"/>
      <c r="F18" s="129" t="str">
        <f t="shared" si="0"/>
        <v/>
      </c>
      <c r="G18" s="53"/>
      <c r="H18" s="129" t="str">
        <f t="shared" si="1"/>
        <v/>
      </c>
      <c r="I18" s="55">
        <f t="shared" si="2"/>
        <v>0</v>
      </c>
    </row>
    <row r="19" spans="2:9" x14ac:dyDescent="0.25">
      <c r="B19" s="56" t="s">
        <v>152</v>
      </c>
      <c r="C19" s="53"/>
      <c r="D19" s="53"/>
      <c r="E19" s="53"/>
      <c r="F19" s="129" t="str">
        <f t="shared" si="0"/>
        <v/>
      </c>
      <c r="G19" s="53"/>
      <c r="H19" s="129" t="str">
        <f t="shared" si="1"/>
        <v/>
      </c>
      <c r="I19" s="55">
        <f t="shared" si="2"/>
        <v>0</v>
      </c>
    </row>
    <row r="20" spans="2:9" x14ac:dyDescent="0.25">
      <c r="B20" s="56" t="s">
        <v>153</v>
      </c>
      <c r="C20" s="53"/>
      <c r="D20" s="53"/>
      <c r="E20" s="53"/>
      <c r="F20" s="129" t="str">
        <f t="shared" si="0"/>
        <v/>
      </c>
      <c r="G20" s="53"/>
      <c r="H20" s="129" t="str">
        <f t="shared" si="1"/>
        <v/>
      </c>
      <c r="I20" s="55">
        <f t="shared" si="2"/>
        <v>0</v>
      </c>
    </row>
    <row r="21" spans="2:9" x14ac:dyDescent="0.25">
      <c r="B21" s="56" t="s">
        <v>154</v>
      </c>
      <c r="C21" s="53"/>
      <c r="D21" s="53"/>
      <c r="E21" s="53"/>
      <c r="F21" s="129" t="str">
        <f t="shared" si="0"/>
        <v/>
      </c>
      <c r="G21" s="53"/>
      <c r="H21" s="129" t="str">
        <f t="shared" si="1"/>
        <v/>
      </c>
      <c r="I21" s="55">
        <f t="shared" si="2"/>
        <v>0</v>
      </c>
    </row>
    <row r="22" spans="2:9" x14ac:dyDescent="0.25">
      <c r="B22" s="34" t="s">
        <v>155</v>
      </c>
      <c r="C22" s="53">
        <f>SUM(C23:C29)</f>
        <v>0</v>
      </c>
      <c r="D22" s="53">
        <f>SUM(D23:D29)</f>
        <v>0</v>
      </c>
      <c r="E22" s="53">
        <f>SUM(E23:E29)</f>
        <v>0</v>
      </c>
      <c r="F22" s="129" t="str">
        <f t="shared" si="0"/>
        <v/>
      </c>
      <c r="G22" s="53">
        <f>SUM(G23:G29)</f>
        <v>0</v>
      </c>
      <c r="H22" s="129" t="str">
        <f t="shared" si="1"/>
        <v/>
      </c>
      <c r="I22" s="55">
        <f t="shared" si="2"/>
        <v>0</v>
      </c>
    </row>
    <row r="23" spans="2:9" x14ac:dyDescent="0.25">
      <c r="B23" s="56" t="s">
        <v>156</v>
      </c>
      <c r="C23" s="53"/>
      <c r="D23" s="53"/>
      <c r="E23" s="53"/>
      <c r="F23" s="129" t="str">
        <f t="shared" si="0"/>
        <v/>
      </c>
      <c r="G23" s="53"/>
      <c r="H23" s="129" t="str">
        <f t="shared" si="1"/>
        <v/>
      </c>
      <c r="I23" s="55">
        <f t="shared" si="2"/>
        <v>0</v>
      </c>
    </row>
    <row r="24" spans="2:9" x14ac:dyDescent="0.25">
      <c r="B24" s="56" t="s">
        <v>157</v>
      </c>
      <c r="C24" s="53"/>
      <c r="D24" s="53"/>
      <c r="E24" s="53"/>
      <c r="F24" s="129" t="str">
        <f t="shared" si="0"/>
        <v/>
      </c>
      <c r="G24" s="53"/>
      <c r="H24" s="129" t="str">
        <f t="shared" si="1"/>
        <v/>
      </c>
      <c r="I24" s="55">
        <f t="shared" si="2"/>
        <v>0</v>
      </c>
    </row>
    <row r="25" spans="2:9" x14ac:dyDescent="0.25">
      <c r="B25" s="56" t="s">
        <v>158</v>
      </c>
      <c r="C25" s="53"/>
      <c r="D25" s="53"/>
      <c r="E25" s="53"/>
      <c r="F25" s="129" t="str">
        <f t="shared" si="0"/>
        <v/>
      </c>
      <c r="G25" s="53"/>
      <c r="H25" s="129" t="str">
        <f t="shared" si="1"/>
        <v/>
      </c>
      <c r="I25" s="55">
        <f t="shared" si="2"/>
        <v>0</v>
      </c>
    </row>
    <row r="26" spans="2:9" x14ac:dyDescent="0.25">
      <c r="B26" s="56" t="s">
        <v>159</v>
      </c>
      <c r="C26" s="53"/>
      <c r="D26" s="53"/>
      <c r="E26" s="53"/>
      <c r="F26" s="129" t="str">
        <f t="shared" si="0"/>
        <v/>
      </c>
      <c r="G26" s="53"/>
      <c r="H26" s="129" t="str">
        <f t="shared" si="1"/>
        <v/>
      </c>
      <c r="I26" s="55">
        <f t="shared" si="2"/>
        <v>0</v>
      </c>
    </row>
    <row r="27" spans="2:9" x14ac:dyDescent="0.25">
      <c r="B27" s="56" t="s">
        <v>160</v>
      </c>
      <c r="C27" s="53"/>
      <c r="D27" s="53"/>
      <c r="E27" s="53"/>
      <c r="F27" s="129" t="str">
        <f t="shared" si="0"/>
        <v/>
      </c>
      <c r="G27" s="53"/>
      <c r="H27" s="129" t="str">
        <f t="shared" si="1"/>
        <v/>
      </c>
      <c r="I27" s="55">
        <f t="shared" si="2"/>
        <v>0</v>
      </c>
    </row>
    <row r="28" spans="2:9" x14ac:dyDescent="0.25">
      <c r="B28" s="56" t="s">
        <v>161</v>
      </c>
      <c r="C28" s="53"/>
      <c r="D28" s="53"/>
      <c r="E28" s="53"/>
      <c r="F28" s="129" t="str">
        <f t="shared" si="0"/>
        <v/>
      </c>
      <c r="G28" s="53"/>
      <c r="H28" s="129" t="str">
        <f t="shared" si="1"/>
        <v/>
      </c>
      <c r="I28" s="55">
        <f t="shared" si="2"/>
        <v>0</v>
      </c>
    </row>
    <row r="29" spans="2:9" x14ac:dyDescent="0.25">
      <c r="B29" s="56" t="s">
        <v>162</v>
      </c>
      <c r="C29" s="53"/>
      <c r="D29" s="53"/>
      <c r="E29" s="53"/>
      <c r="F29" s="129" t="str">
        <f t="shared" si="0"/>
        <v/>
      </c>
      <c r="G29" s="53"/>
      <c r="H29" s="129" t="str">
        <f t="shared" si="1"/>
        <v/>
      </c>
      <c r="I29" s="55">
        <f t="shared" si="2"/>
        <v>0</v>
      </c>
    </row>
    <row r="30" spans="2:9" x14ac:dyDescent="0.25">
      <c r="B30" s="34" t="s">
        <v>163</v>
      </c>
      <c r="C30" s="53"/>
      <c r="D30" s="53"/>
      <c r="E30" s="53"/>
      <c r="F30" s="129" t="str">
        <f t="shared" si="0"/>
        <v/>
      </c>
      <c r="G30" s="53"/>
      <c r="H30" s="129" t="str">
        <f t="shared" si="1"/>
        <v/>
      </c>
      <c r="I30" s="55">
        <f t="shared" si="2"/>
        <v>0</v>
      </c>
    </row>
    <row r="31" spans="2:9" x14ac:dyDescent="0.25">
      <c r="B31" s="34" t="s">
        <v>164</v>
      </c>
      <c r="C31" s="53"/>
      <c r="D31" s="53"/>
      <c r="E31" s="53"/>
      <c r="F31" s="129" t="str">
        <f t="shared" si="0"/>
        <v/>
      </c>
      <c r="G31" s="53"/>
      <c r="H31" s="129" t="str">
        <f t="shared" si="1"/>
        <v/>
      </c>
      <c r="I31" s="55">
        <f t="shared" si="2"/>
        <v>0</v>
      </c>
    </row>
    <row r="32" spans="2:9" x14ac:dyDescent="0.25">
      <c r="B32" s="34" t="s">
        <v>165</v>
      </c>
      <c r="C32" s="53">
        <f>SUM(C33:C37)</f>
        <v>0</v>
      </c>
      <c r="D32" s="53">
        <f>SUM(D33:D37)</f>
        <v>0</v>
      </c>
      <c r="E32" s="53">
        <f>SUM(E33:E37)</f>
        <v>0</v>
      </c>
      <c r="F32" s="129" t="str">
        <f t="shared" si="0"/>
        <v/>
      </c>
      <c r="G32" s="53">
        <f>SUM(G33:G37)</f>
        <v>0</v>
      </c>
      <c r="H32" s="129" t="str">
        <f t="shared" si="1"/>
        <v/>
      </c>
      <c r="I32" s="55">
        <f t="shared" si="2"/>
        <v>0</v>
      </c>
    </row>
    <row r="33" spans="2:9" x14ac:dyDescent="0.25">
      <c r="B33" s="56" t="s">
        <v>166</v>
      </c>
      <c r="C33" s="53"/>
      <c r="D33" s="53"/>
      <c r="E33" s="53"/>
      <c r="F33" s="129" t="str">
        <f t="shared" si="0"/>
        <v/>
      </c>
      <c r="G33" s="53"/>
      <c r="H33" s="129" t="str">
        <f t="shared" si="1"/>
        <v/>
      </c>
      <c r="I33" s="55">
        <f t="shared" si="2"/>
        <v>0</v>
      </c>
    </row>
    <row r="34" spans="2:9" x14ac:dyDescent="0.25">
      <c r="B34" s="56" t="s">
        <v>167</v>
      </c>
      <c r="C34" s="53"/>
      <c r="D34" s="53"/>
      <c r="E34" s="53"/>
      <c r="F34" s="129" t="str">
        <f t="shared" si="0"/>
        <v/>
      </c>
      <c r="G34" s="53"/>
      <c r="H34" s="129" t="str">
        <f t="shared" si="1"/>
        <v/>
      </c>
      <c r="I34" s="55">
        <f t="shared" si="2"/>
        <v>0</v>
      </c>
    </row>
    <row r="35" spans="2:9" x14ac:dyDescent="0.25">
      <c r="B35" s="56" t="s">
        <v>168</v>
      </c>
      <c r="C35" s="53"/>
      <c r="D35" s="53"/>
      <c r="E35" s="53"/>
      <c r="F35" s="129" t="str">
        <f t="shared" si="0"/>
        <v/>
      </c>
      <c r="G35" s="53"/>
      <c r="H35" s="129" t="str">
        <f t="shared" si="1"/>
        <v/>
      </c>
      <c r="I35" s="55">
        <f t="shared" si="2"/>
        <v>0</v>
      </c>
    </row>
    <row r="36" spans="2:9" x14ac:dyDescent="0.25">
      <c r="B36" s="56" t="s">
        <v>169</v>
      </c>
      <c r="C36" s="53"/>
      <c r="D36" s="53"/>
      <c r="E36" s="53"/>
      <c r="F36" s="129" t="str">
        <f t="shared" si="0"/>
        <v/>
      </c>
      <c r="G36" s="53"/>
      <c r="H36" s="129" t="str">
        <f t="shared" si="1"/>
        <v/>
      </c>
      <c r="I36" s="55">
        <f t="shared" si="2"/>
        <v>0</v>
      </c>
    </row>
    <row r="37" spans="2:9" x14ac:dyDescent="0.25">
      <c r="B37" s="56" t="s">
        <v>170</v>
      </c>
      <c r="C37" s="53"/>
      <c r="D37" s="53"/>
      <c r="E37" s="53"/>
      <c r="F37" s="129" t="str">
        <f t="shared" si="0"/>
        <v/>
      </c>
      <c r="G37" s="53"/>
      <c r="H37" s="129" t="str">
        <f t="shared" si="1"/>
        <v/>
      </c>
      <c r="I37" s="55">
        <f t="shared" si="2"/>
        <v>0</v>
      </c>
    </row>
    <row r="38" spans="2:9" x14ac:dyDescent="0.25">
      <c r="B38" s="34" t="s">
        <v>171</v>
      </c>
      <c r="C38" s="53">
        <f>SUM(C39:C45)</f>
        <v>0</v>
      </c>
      <c r="D38" s="53">
        <f>SUM(D39:D45)</f>
        <v>0</v>
      </c>
      <c r="E38" s="53">
        <f>SUM(E39:E45)</f>
        <v>0</v>
      </c>
      <c r="F38" s="129" t="str">
        <f t="shared" si="0"/>
        <v/>
      </c>
      <c r="G38" s="53">
        <f>SUM(G39:G45)</f>
        <v>0</v>
      </c>
      <c r="H38" s="129" t="str">
        <f t="shared" si="1"/>
        <v/>
      </c>
      <c r="I38" s="55">
        <f t="shared" si="2"/>
        <v>0</v>
      </c>
    </row>
    <row r="39" spans="2:9" x14ac:dyDescent="0.25">
      <c r="B39" s="56" t="s">
        <v>172</v>
      </c>
      <c r="C39" s="53"/>
      <c r="D39" s="53"/>
      <c r="E39" s="53"/>
      <c r="F39" s="129" t="str">
        <f t="shared" si="0"/>
        <v/>
      </c>
      <c r="G39" s="53"/>
      <c r="H39" s="129" t="str">
        <f t="shared" si="1"/>
        <v/>
      </c>
      <c r="I39" s="55">
        <f t="shared" si="2"/>
        <v>0</v>
      </c>
    </row>
    <row r="40" spans="2:9" x14ac:dyDescent="0.25">
      <c r="B40" s="56" t="s">
        <v>173</v>
      </c>
      <c r="C40" s="53"/>
      <c r="D40" s="53"/>
      <c r="E40" s="53"/>
      <c r="F40" s="129" t="str">
        <f t="shared" si="0"/>
        <v/>
      </c>
      <c r="G40" s="53"/>
      <c r="H40" s="129" t="str">
        <f t="shared" si="1"/>
        <v/>
      </c>
      <c r="I40" s="55">
        <f t="shared" si="2"/>
        <v>0</v>
      </c>
    </row>
    <row r="41" spans="2:9" x14ac:dyDescent="0.25">
      <c r="B41" s="56" t="s">
        <v>174</v>
      </c>
      <c r="C41" s="53"/>
      <c r="D41" s="53"/>
      <c r="E41" s="53"/>
      <c r="F41" s="129" t="str">
        <f t="shared" si="0"/>
        <v/>
      </c>
      <c r="G41" s="53"/>
      <c r="H41" s="129" t="str">
        <f t="shared" si="1"/>
        <v/>
      </c>
      <c r="I41" s="55">
        <f t="shared" si="2"/>
        <v>0</v>
      </c>
    </row>
    <row r="42" spans="2:9" x14ac:dyDescent="0.25">
      <c r="B42" s="56" t="s">
        <v>175</v>
      </c>
      <c r="C42" s="53"/>
      <c r="D42" s="53"/>
      <c r="E42" s="53"/>
      <c r="F42" s="129" t="str">
        <f t="shared" si="0"/>
        <v/>
      </c>
      <c r="G42" s="53"/>
      <c r="H42" s="129" t="str">
        <f t="shared" si="1"/>
        <v/>
      </c>
      <c r="I42" s="55">
        <f t="shared" si="2"/>
        <v>0</v>
      </c>
    </row>
    <row r="43" spans="2:9" x14ac:dyDescent="0.25">
      <c r="B43" s="56" t="s">
        <v>176</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177</v>
      </c>
      <c r="C44" s="53"/>
      <c r="D44" s="53"/>
      <c r="E44" s="53"/>
      <c r="F44" s="129" t="str">
        <f t="shared" si="3"/>
        <v/>
      </c>
      <c r="G44" s="53"/>
      <c r="H44" s="129" t="str">
        <f t="shared" si="4"/>
        <v/>
      </c>
      <c r="I44" s="55">
        <f t="shared" si="5"/>
        <v>0</v>
      </c>
    </row>
    <row r="45" spans="2:9" x14ac:dyDescent="0.25">
      <c r="B45" s="56" t="s">
        <v>178</v>
      </c>
      <c r="C45" s="53"/>
      <c r="D45" s="53"/>
      <c r="E45" s="53"/>
      <c r="F45" s="129" t="str">
        <f t="shared" si="3"/>
        <v/>
      </c>
      <c r="G45" s="53"/>
      <c r="H45" s="129" t="str">
        <f t="shared" si="4"/>
        <v/>
      </c>
      <c r="I45" s="55">
        <f t="shared" si="5"/>
        <v>0</v>
      </c>
    </row>
    <row r="46" spans="2:9" x14ac:dyDescent="0.25">
      <c r="B46" s="34" t="s">
        <v>179</v>
      </c>
      <c r="C46" s="53">
        <f>SUM(C47:C51)</f>
        <v>0</v>
      </c>
      <c r="D46" s="53">
        <f>SUM(D47:D51)</f>
        <v>0</v>
      </c>
      <c r="E46" s="53">
        <f>SUM(E47:E51)</f>
        <v>0</v>
      </c>
      <c r="F46" s="129" t="str">
        <f t="shared" si="3"/>
        <v/>
      </c>
      <c r="G46" s="53">
        <f>SUM(G47:G51)</f>
        <v>0</v>
      </c>
      <c r="H46" s="129" t="str">
        <f t="shared" si="4"/>
        <v/>
      </c>
      <c r="I46" s="55">
        <f t="shared" si="5"/>
        <v>0</v>
      </c>
    </row>
    <row r="47" spans="2:9" x14ac:dyDescent="0.25">
      <c r="B47" s="56" t="s">
        <v>180</v>
      </c>
      <c r="C47" s="53"/>
      <c r="D47" s="53"/>
      <c r="E47" s="53"/>
      <c r="F47" s="129" t="str">
        <f t="shared" si="3"/>
        <v/>
      </c>
      <c r="G47" s="53"/>
      <c r="H47" s="129" t="str">
        <f t="shared" si="4"/>
        <v/>
      </c>
      <c r="I47" s="55">
        <f t="shared" si="5"/>
        <v>0</v>
      </c>
    </row>
    <row r="48" spans="2:9" x14ac:dyDescent="0.25">
      <c r="B48" s="56" t="s">
        <v>181</v>
      </c>
      <c r="C48" s="53"/>
      <c r="D48" s="53"/>
      <c r="E48" s="53"/>
      <c r="F48" s="129" t="str">
        <f t="shared" si="3"/>
        <v/>
      </c>
      <c r="G48" s="53"/>
      <c r="H48" s="129" t="str">
        <f t="shared" si="4"/>
        <v/>
      </c>
      <c r="I48" s="55">
        <f t="shared" si="5"/>
        <v>0</v>
      </c>
    </row>
    <row r="49" spans="2:9" x14ac:dyDescent="0.25">
      <c r="B49" s="56" t="s">
        <v>182</v>
      </c>
      <c r="C49" s="53"/>
      <c r="D49" s="53"/>
      <c r="E49" s="53"/>
      <c r="F49" s="129" t="str">
        <f t="shared" si="3"/>
        <v/>
      </c>
      <c r="G49" s="53"/>
      <c r="H49" s="129" t="str">
        <f t="shared" si="4"/>
        <v/>
      </c>
      <c r="I49" s="55">
        <f t="shared" si="5"/>
        <v>0</v>
      </c>
    </row>
    <row r="50" spans="2:9" x14ac:dyDescent="0.25">
      <c r="B50" s="56" t="s">
        <v>183</v>
      </c>
      <c r="C50" s="53"/>
      <c r="D50" s="53"/>
      <c r="E50" s="53"/>
      <c r="F50" s="129" t="str">
        <f t="shared" si="3"/>
        <v/>
      </c>
      <c r="G50" s="53"/>
      <c r="H50" s="129" t="str">
        <f t="shared" si="4"/>
        <v/>
      </c>
      <c r="I50" s="55">
        <f t="shared" si="5"/>
        <v>0</v>
      </c>
    </row>
    <row r="51" spans="2:9" x14ac:dyDescent="0.25">
      <c r="B51" s="56" t="s">
        <v>184</v>
      </c>
      <c r="C51" s="53"/>
      <c r="D51" s="53"/>
      <c r="E51" s="53"/>
      <c r="F51" s="129" t="str">
        <f t="shared" si="3"/>
        <v/>
      </c>
      <c r="G51" s="53"/>
      <c r="H51" s="129" t="str">
        <f t="shared" si="4"/>
        <v/>
      </c>
      <c r="I51" s="55">
        <f t="shared" si="5"/>
        <v>0</v>
      </c>
    </row>
    <row r="52" spans="2:9" x14ac:dyDescent="0.25">
      <c r="B52" s="33" t="s">
        <v>185</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186</v>
      </c>
      <c r="C53" s="53">
        <f>SUM(C54:C55)</f>
        <v>0</v>
      </c>
      <c r="D53" s="53">
        <f>SUM(D54:D55)</f>
        <v>0</v>
      </c>
      <c r="E53" s="53">
        <f>SUM(E54:E55)</f>
        <v>0</v>
      </c>
      <c r="F53" s="129" t="str">
        <f t="shared" si="3"/>
        <v/>
      </c>
      <c r="G53" s="53">
        <f>SUM(G54:G55)</f>
        <v>0</v>
      </c>
      <c r="H53" s="129" t="str">
        <f t="shared" si="4"/>
        <v/>
      </c>
      <c r="I53" s="55">
        <f t="shared" si="5"/>
        <v>0</v>
      </c>
    </row>
    <row r="54" spans="2:9" x14ac:dyDescent="0.25">
      <c r="B54" s="56" t="s">
        <v>187</v>
      </c>
      <c r="C54" s="53"/>
      <c r="D54" s="53"/>
      <c r="E54" s="53"/>
      <c r="F54" s="129" t="str">
        <f t="shared" si="3"/>
        <v/>
      </c>
      <c r="G54" s="53"/>
      <c r="H54" s="129" t="str">
        <f t="shared" si="4"/>
        <v/>
      </c>
      <c r="I54" s="55">
        <f t="shared" si="5"/>
        <v>0</v>
      </c>
    </row>
    <row r="55" spans="2:9" x14ac:dyDescent="0.25">
      <c r="B55" s="56" t="s">
        <v>188</v>
      </c>
      <c r="C55" s="53"/>
      <c r="D55" s="53"/>
      <c r="E55" s="53"/>
      <c r="F55" s="129" t="str">
        <f t="shared" si="3"/>
        <v/>
      </c>
      <c r="G55" s="53"/>
      <c r="H55" s="129" t="str">
        <f t="shared" si="4"/>
        <v/>
      </c>
      <c r="I55" s="55">
        <f t="shared" si="5"/>
        <v>0</v>
      </c>
    </row>
    <row r="56" spans="2:9" x14ac:dyDescent="0.25">
      <c r="B56" s="34" t="s">
        <v>189</v>
      </c>
      <c r="C56" s="53">
        <f>SUM(C57:C59)</f>
        <v>0</v>
      </c>
      <c r="D56" s="53">
        <f>SUM(D57:D59)</f>
        <v>0</v>
      </c>
      <c r="E56" s="53">
        <f>SUM(E57:E59)</f>
        <v>0</v>
      </c>
      <c r="F56" s="129" t="str">
        <f t="shared" si="3"/>
        <v/>
      </c>
      <c r="G56" s="53">
        <f>SUM(G57:G59)</f>
        <v>0</v>
      </c>
      <c r="H56" s="129" t="str">
        <f t="shared" si="4"/>
        <v/>
      </c>
      <c r="I56" s="55">
        <f t="shared" si="5"/>
        <v>0</v>
      </c>
    </row>
    <row r="57" spans="2:9" x14ac:dyDescent="0.25">
      <c r="B57" s="56" t="s">
        <v>190</v>
      </c>
      <c r="C57" s="53"/>
      <c r="D57" s="53"/>
      <c r="E57" s="53"/>
      <c r="F57" s="129" t="str">
        <f t="shared" si="3"/>
        <v/>
      </c>
      <c r="G57" s="53"/>
      <c r="H57" s="129" t="str">
        <f t="shared" si="4"/>
        <v/>
      </c>
      <c r="I57" s="55">
        <f t="shared" si="5"/>
        <v>0</v>
      </c>
    </row>
    <row r="58" spans="2:9" x14ac:dyDescent="0.25">
      <c r="B58" s="56" t="s">
        <v>191</v>
      </c>
      <c r="C58" s="53"/>
      <c r="D58" s="53"/>
      <c r="E58" s="53"/>
      <c r="F58" s="129" t="str">
        <f t="shared" si="3"/>
        <v/>
      </c>
      <c r="G58" s="53"/>
      <c r="H58" s="129" t="str">
        <f t="shared" si="4"/>
        <v/>
      </c>
      <c r="I58" s="55">
        <f t="shared" si="5"/>
        <v>0</v>
      </c>
    </row>
    <row r="59" spans="2:9" x14ac:dyDescent="0.25">
      <c r="B59" s="56" t="s">
        <v>192</v>
      </c>
      <c r="C59" s="53"/>
      <c r="D59" s="53"/>
      <c r="E59" s="53"/>
      <c r="F59" s="129" t="str">
        <f t="shared" si="3"/>
        <v/>
      </c>
      <c r="G59" s="53"/>
      <c r="H59" s="129" t="str">
        <f t="shared" si="4"/>
        <v/>
      </c>
      <c r="I59" s="55">
        <f t="shared" si="5"/>
        <v>0</v>
      </c>
    </row>
    <row r="60" spans="2:9" x14ac:dyDescent="0.25">
      <c r="B60" s="34" t="s">
        <v>193</v>
      </c>
      <c r="C60" s="53"/>
      <c r="D60" s="53"/>
      <c r="E60" s="53"/>
      <c r="F60" s="129" t="str">
        <f t="shared" si="3"/>
        <v/>
      </c>
      <c r="G60" s="53"/>
      <c r="H60" s="129" t="str">
        <f t="shared" si="4"/>
        <v/>
      </c>
      <c r="I60" s="55">
        <f t="shared" si="5"/>
        <v>0</v>
      </c>
    </row>
    <row r="61" spans="2:9" x14ac:dyDescent="0.25">
      <c r="B61" s="34" t="s">
        <v>194</v>
      </c>
      <c r="C61" s="53">
        <f>SUM(C62:C70)</f>
        <v>0</v>
      </c>
      <c r="D61" s="53">
        <f>SUM(D62:D70)</f>
        <v>0</v>
      </c>
      <c r="E61" s="53">
        <f>SUM(E62:E70)</f>
        <v>0</v>
      </c>
      <c r="F61" s="129" t="str">
        <f t="shared" si="3"/>
        <v/>
      </c>
      <c r="G61" s="53">
        <f>SUM(G62:G70)</f>
        <v>0</v>
      </c>
      <c r="H61" s="129" t="str">
        <f t="shared" si="4"/>
        <v/>
      </c>
      <c r="I61" s="55">
        <f t="shared" si="5"/>
        <v>0</v>
      </c>
    </row>
    <row r="62" spans="2:9" x14ac:dyDescent="0.25">
      <c r="B62" s="56" t="s">
        <v>195</v>
      </c>
      <c r="C62" s="53"/>
      <c r="D62" s="53"/>
      <c r="E62" s="53"/>
      <c r="F62" s="129" t="str">
        <f t="shared" si="3"/>
        <v/>
      </c>
      <c r="G62" s="53"/>
      <c r="H62" s="129" t="str">
        <f t="shared" si="4"/>
        <v/>
      </c>
      <c r="I62" s="55">
        <f t="shared" si="5"/>
        <v>0</v>
      </c>
    </row>
    <row r="63" spans="2:9" x14ac:dyDescent="0.25">
      <c r="B63" s="56" t="s">
        <v>173</v>
      </c>
      <c r="C63" s="53"/>
      <c r="D63" s="53"/>
      <c r="E63" s="53"/>
      <c r="F63" s="129" t="str">
        <f t="shared" si="3"/>
        <v/>
      </c>
      <c r="G63" s="53"/>
      <c r="H63" s="129" t="str">
        <f t="shared" si="4"/>
        <v/>
      </c>
      <c r="I63" s="55">
        <f t="shared" si="5"/>
        <v>0</v>
      </c>
    </row>
    <row r="64" spans="2:9" x14ac:dyDescent="0.25">
      <c r="B64" s="56" t="s">
        <v>174</v>
      </c>
      <c r="C64" s="53"/>
      <c r="D64" s="53"/>
      <c r="E64" s="53"/>
      <c r="F64" s="129" t="str">
        <f t="shared" si="3"/>
        <v/>
      </c>
      <c r="G64" s="53"/>
      <c r="H64" s="129" t="str">
        <f t="shared" si="4"/>
        <v/>
      </c>
      <c r="I64" s="55">
        <f t="shared" si="5"/>
        <v>0</v>
      </c>
    </row>
    <row r="65" spans="2:9" x14ac:dyDescent="0.25">
      <c r="B65" s="56" t="s">
        <v>175</v>
      </c>
      <c r="C65" s="53"/>
      <c r="D65" s="53"/>
      <c r="E65" s="53"/>
      <c r="F65" s="129" t="str">
        <f t="shared" si="3"/>
        <v/>
      </c>
      <c r="G65" s="53"/>
      <c r="H65" s="129" t="str">
        <f t="shared" si="4"/>
        <v/>
      </c>
      <c r="I65" s="55">
        <f t="shared" si="5"/>
        <v>0</v>
      </c>
    </row>
    <row r="66" spans="2:9" x14ac:dyDescent="0.25">
      <c r="B66" s="56" t="s">
        <v>176</v>
      </c>
      <c r="C66" s="53"/>
      <c r="D66" s="53"/>
      <c r="E66" s="53"/>
      <c r="F66" s="129" t="str">
        <f t="shared" si="3"/>
        <v/>
      </c>
      <c r="G66" s="53"/>
      <c r="H66" s="129" t="str">
        <f t="shared" si="4"/>
        <v/>
      </c>
      <c r="I66" s="55">
        <f t="shared" si="5"/>
        <v>0</v>
      </c>
    </row>
    <row r="67" spans="2:9" x14ac:dyDescent="0.25">
      <c r="B67" s="56" t="s">
        <v>177</v>
      </c>
      <c r="C67" s="53"/>
      <c r="D67" s="53"/>
      <c r="E67" s="53"/>
      <c r="F67" s="129" t="str">
        <f t="shared" si="3"/>
        <v/>
      </c>
      <c r="G67" s="53"/>
      <c r="H67" s="129" t="str">
        <f t="shared" si="4"/>
        <v/>
      </c>
      <c r="I67" s="55">
        <f t="shared" si="5"/>
        <v>0</v>
      </c>
    </row>
    <row r="68" spans="2:9" x14ac:dyDescent="0.25">
      <c r="B68" s="56" t="s">
        <v>196</v>
      </c>
      <c r="C68" s="53"/>
      <c r="D68" s="53"/>
      <c r="E68" s="53"/>
      <c r="F68" s="129" t="str">
        <f t="shared" si="3"/>
        <v/>
      </c>
      <c r="G68" s="53"/>
      <c r="H68" s="129" t="str">
        <f t="shared" si="4"/>
        <v/>
      </c>
      <c r="I68" s="55">
        <f t="shared" si="5"/>
        <v>0</v>
      </c>
    </row>
    <row r="69" spans="2:9" x14ac:dyDescent="0.25">
      <c r="B69" s="34" t="s">
        <v>197</v>
      </c>
      <c r="C69" s="53">
        <f>SUM(C70:C73)</f>
        <v>0</v>
      </c>
      <c r="D69" s="53">
        <f>SUM(D70:D73)</f>
        <v>0</v>
      </c>
      <c r="E69" s="53">
        <f>SUM(E70:E73)</f>
        <v>0</v>
      </c>
      <c r="F69" s="129" t="str">
        <f t="shared" si="3"/>
        <v/>
      </c>
      <c r="G69" s="53">
        <f>SUM(G70:G73)</f>
        <v>0</v>
      </c>
      <c r="H69" s="129" t="str">
        <f t="shared" si="4"/>
        <v/>
      </c>
      <c r="I69" s="55">
        <f t="shared" si="5"/>
        <v>0</v>
      </c>
    </row>
    <row r="70" spans="2:9" x14ac:dyDescent="0.25">
      <c r="B70" s="56" t="s">
        <v>198</v>
      </c>
      <c r="C70" s="53"/>
      <c r="D70" s="53"/>
      <c r="E70" s="53"/>
      <c r="F70" s="129" t="str">
        <f t="shared" si="3"/>
        <v/>
      </c>
      <c r="G70" s="53"/>
      <c r="H70" s="129" t="str">
        <f t="shared" si="4"/>
        <v/>
      </c>
      <c r="I70" s="55">
        <f t="shared" si="5"/>
        <v>0</v>
      </c>
    </row>
    <row r="71" spans="2:9" x14ac:dyDescent="0.25">
      <c r="B71" s="56" t="s">
        <v>199</v>
      </c>
      <c r="C71" s="53"/>
      <c r="D71" s="53"/>
      <c r="E71" s="53"/>
      <c r="F71" s="129" t="str">
        <f t="shared" si="3"/>
        <v/>
      </c>
      <c r="G71" s="53"/>
      <c r="H71" s="129" t="str">
        <f t="shared" si="4"/>
        <v/>
      </c>
      <c r="I71" s="55">
        <f t="shared" si="5"/>
        <v>0</v>
      </c>
    </row>
    <row r="72" spans="2:9" x14ac:dyDescent="0.25">
      <c r="B72" s="56" t="s">
        <v>200</v>
      </c>
      <c r="C72" s="53"/>
      <c r="D72" s="53"/>
      <c r="E72" s="53"/>
      <c r="F72" s="129" t="str">
        <f t="shared" si="3"/>
        <v/>
      </c>
      <c r="G72" s="53"/>
      <c r="H72" s="129" t="str">
        <f t="shared" si="4"/>
        <v/>
      </c>
      <c r="I72" s="55">
        <f t="shared" si="5"/>
        <v>0</v>
      </c>
    </row>
    <row r="73" spans="2:9" ht="15.75" customHeight="1" x14ac:dyDescent="0.25">
      <c r="B73" s="73" t="s">
        <v>201</v>
      </c>
      <c r="C73" s="62"/>
      <c r="D73" s="62"/>
      <c r="E73" s="62"/>
      <c r="F73" s="130" t="str">
        <f t="shared" si="3"/>
        <v/>
      </c>
      <c r="G73" s="62"/>
      <c r="H73" s="130" t="str">
        <f t="shared" si="4"/>
        <v/>
      </c>
      <c r="I73" s="64">
        <f t="shared" si="5"/>
        <v>0</v>
      </c>
    </row>
    <row r="74" spans="2:9" x14ac:dyDescent="0.25">
      <c r="F74" t="str">
        <f t="shared" si="3"/>
        <v/>
      </c>
      <c r="G74" s="263" t="s">
        <v>213</v>
      </c>
      <c r="H74" s="263" t="str">
        <f t="shared" si="4"/>
        <v/>
      </c>
      <c r="I74" s="263" t="e">
        <f t="shared" si="5"/>
        <v>#VALUE!</v>
      </c>
    </row>
    <row r="75" spans="2:9" x14ac:dyDescent="0.25">
      <c r="F75" t="str">
        <f t="shared" ref="F75" si="6">IFERROR(ROUND(E75/D75,4),"")</f>
        <v/>
      </c>
      <c r="H75" t="str">
        <f t="shared" ref="H75" si="7">IFERROR(ROUND(G75/D75,4),"")</f>
        <v/>
      </c>
    </row>
  </sheetData>
  <mergeCells count="11">
    <mergeCell ref="B2:I2"/>
    <mergeCell ref="B3:I3"/>
    <mergeCell ref="B4:I4"/>
    <mergeCell ref="B5:I5"/>
    <mergeCell ref="B6:I6"/>
    <mergeCell ref="G74:I74"/>
    <mergeCell ref="B8:B10"/>
    <mergeCell ref="C8:C10"/>
    <mergeCell ref="D8:D9"/>
    <mergeCell ref="E8:H8"/>
    <mergeCell ref="I8:I9"/>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61" t="s">
        <v>255</v>
      </c>
      <c r="C9" s="259" t="s">
        <v>216</v>
      </c>
      <c r="D9" s="259" t="s">
        <v>217</v>
      </c>
      <c r="E9" s="259" t="s">
        <v>218</v>
      </c>
      <c r="F9" s="259"/>
      <c r="G9" s="259" t="s">
        <v>134</v>
      </c>
      <c r="H9" s="259" t="s">
        <v>219</v>
      </c>
      <c r="I9" s="259"/>
      <c r="J9" s="259" t="s">
        <v>134</v>
      </c>
      <c r="K9" s="7" t="s">
        <v>220</v>
      </c>
      <c r="L9" s="9" t="s">
        <v>221</v>
      </c>
    </row>
    <row r="10" spans="2:12" x14ac:dyDescent="0.25">
      <c r="B10" s="262"/>
      <c r="C10" s="260"/>
      <c r="D10" s="260"/>
      <c r="E10" s="13" t="s">
        <v>135</v>
      </c>
      <c r="F10" s="13" t="s">
        <v>137</v>
      </c>
      <c r="G10" s="260"/>
      <c r="H10" s="13" t="s">
        <v>135</v>
      </c>
      <c r="I10" s="13" t="s">
        <v>137</v>
      </c>
      <c r="J10" s="260"/>
      <c r="K10" s="8" t="s">
        <v>222</v>
      </c>
      <c r="L10" s="10" t="s">
        <v>223</v>
      </c>
    </row>
    <row r="11" spans="2:12" x14ac:dyDescent="0.25">
      <c r="B11" s="262"/>
      <c r="C11" s="11" t="s">
        <v>224</v>
      </c>
      <c r="D11" s="11" t="s">
        <v>225</v>
      </c>
      <c r="E11" s="11"/>
      <c r="F11" s="11" t="s">
        <v>226</v>
      </c>
      <c r="G11" s="11" t="s">
        <v>227</v>
      </c>
      <c r="H11" s="11"/>
      <c r="I11" s="11" t="s">
        <v>228</v>
      </c>
      <c r="J11" s="11" t="s">
        <v>229</v>
      </c>
      <c r="K11" s="11" t="s">
        <v>230</v>
      </c>
      <c r="L11" s="12" t="s">
        <v>231</v>
      </c>
    </row>
    <row r="12" spans="2:12" x14ac:dyDescent="0.25">
      <c r="B12" s="49" t="s">
        <v>242</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233</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234</v>
      </c>
      <c r="C14" s="31"/>
      <c r="D14" s="31"/>
      <c r="E14" s="31"/>
      <c r="F14" s="31"/>
      <c r="G14" s="31">
        <f t="shared" si="0"/>
        <v>0</v>
      </c>
      <c r="H14" s="31"/>
      <c r="I14" s="31"/>
      <c r="J14" s="31">
        <f t="shared" si="1"/>
        <v>0</v>
      </c>
      <c r="K14" s="31"/>
      <c r="L14" s="32">
        <f t="shared" si="2"/>
        <v>0</v>
      </c>
    </row>
    <row r="15" spans="2:12" x14ac:dyDescent="0.25">
      <c r="B15" s="34" t="s">
        <v>235</v>
      </c>
      <c r="C15" s="31"/>
      <c r="D15" s="31"/>
      <c r="E15" s="31"/>
      <c r="F15" s="31"/>
      <c r="G15" s="31">
        <f t="shared" si="0"/>
        <v>0</v>
      </c>
      <c r="H15" s="31"/>
      <c r="I15" s="31"/>
      <c r="J15" s="31">
        <f t="shared" si="1"/>
        <v>0</v>
      </c>
      <c r="K15" s="31"/>
      <c r="L15" s="32">
        <f t="shared" si="2"/>
        <v>0</v>
      </c>
    </row>
    <row r="16" spans="2:12" x14ac:dyDescent="0.25">
      <c r="B16" s="34" t="s">
        <v>236</v>
      </c>
      <c r="C16" s="31"/>
      <c r="D16" s="31"/>
      <c r="E16" s="31"/>
      <c r="F16" s="31"/>
      <c r="G16" s="31">
        <f t="shared" si="0"/>
        <v>0</v>
      </c>
      <c r="H16" s="31"/>
      <c r="I16" s="31"/>
      <c r="J16" s="31">
        <f t="shared" si="1"/>
        <v>0</v>
      </c>
      <c r="K16" s="31"/>
      <c r="L16" s="32">
        <f t="shared" si="2"/>
        <v>0</v>
      </c>
    </row>
    <row r="17" spans="2:12" x14ac:dyDescent="0.25">
      <c r="B17" s="33" t="s">
        <v>237</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238</v>
      </c>
      <c r="C18" s="31"/>
      <c r="D18" s="31"/>
      <c r="E18" s="31"/>
      <c r="F18" s="31"/>
      <c r="G18" s="31">
        <f t="shared" si="0"/>
        <v>0</v>
      </c>
      <c r="H18" s="31"/>
      <c r="I18" s="31"/>
      <c r="J18" s="31">
        <f t="shared" si="1"/>
        <v>0</v>
      </c>
      <c r="K18" s="31"/>
      <c r="L18" s="32">
        <f t="shared" si="2"/>
        <v>0</v>
      </c>
    </row>
    <row r="19" spans="2:12" x14ac:dyDescent="0.25">
      <c r="B19" s="34" t="s">
        <v>239</v>
      </c>
      <c r="C19" s="31"/>
      <c r="D19" s="31"/>
      <c r="E19" s="31"/>
      <c r="F19" s="31"/>
      <c r="G19" s="31">
        <f t="shared" si="0"/>
        <v>0</v>
      </c>
      <c r="H19" s="31"/>
      <c r="I19" s="31"/>
      <c r="J19" s="31">
        <f t="shared" si="1"/>
        <v>0</v>
      </c>
      <c r="K19" s="31"/>
      <c r="L19" s="32">
        <f t="shared" si="2"/>
        <v>0</v>
      </c>
    </row>
    <row r="20" spans="2:12" x14ac:dyDescent="0.25">
      <c r="B20" s="34" t="s">
        <v>240</v>
      </c>
      <c r="C20" s="31"/>
      <c r="D20" s="31"/>
      <c r="E20" s="31"/>
      <c r="F20" s="31"/>
      <c r="G20" s="31">
        <f t="shared" si="0"/>
        <v>0</v>
      </c>
      <c r="H20" s="31"/>
      <c r="I20" s="31"/>
      <c r="J20" s="31">
        <f t="shared" si="1"/>
        <v>0</v>
      </c>
      <c r="K20" s="31"/>
      <c r="L20" s="32">
        <f t="shared" si="2"/>
        <v>0</v>
      </c>
    </row>
    <row r="21" spans="2:12" ht="15.75" customHeight="1" x14ac:dyDescent="0.25">
      <c r="B21" s="61" t="s">
        <v>241</v>
      </c>
      <c r="C21" s="22"/>
      <c r="D21" s="22"/>
      <c r="E21" s="22"/>
      <c r="F21" s="22"/>
      <c r="G21" s="22">
        <f t="shared" si="0"/>
        <v>0</v>
      </c>
      <c r="H21" s="22"/>
      <c r="I21" s="22"/>
      <c r="J21" s="22">
        <f t="shared" si="1"/>
        <v>0</v>
      </c>
      <c r="K21" s="22"/>
      <c r="L21" s="23">
        <f t="shared" si="2"/>
        <v>0</v>
      </c>
    </row>
    <row r="22" spans="2:12" x14ac:dyDescent="0.25">
      <c r="B22" s="257" t="str">
        <f ca="1">_xlfn.CONCAT("Fonte: ",paramFonte,". Emissão em ",TEXT(NOW(),"dd/mm/aaaa \à\s hh:mm:ss"))</f>
        <v>Fonte: Sistema MS Excel + SIAPC/PAD, Unidade Responsável: Secretaria da Fazenda / Setor de Contabilidade. Emissão em 10/05/2024 às 11:42:07</v>
      </c>
      <c r="C22" s="257"/>
      <c r="D22" s="257"/>
      <c r="E22" s="257"/>
      <c r="F22" s="257"/>
      <c r="G22" s="257"/>
      <c r="H22" s="257"/>
      <c r="I22" s="257"/>
      <c r="J22" s="257"/>
      <c r="K22" s="257"/>
      <c r="L22" s="257"/>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B2:L2"/>
    <mergeCell ref="B3:L3"/>
    <mergeCell ref="B4:L4"/>
    <mergeCell ref="B5:L5"/>
    <mergeCell ref="B6:L6"/>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89"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257</v>
      </c>
      <c r="C8" s="250"/>
      <c r="D8" s="250"/>
      <c r="E8" s="250"/>
      <c r="F8" s="250"/>
      <c r="G8" s="250"/>
      <c r="H8" s="250"/>
      <c r="I8" s="250"/>
      <c r="J8" s="250"/>
      <c r="K8" s="250"/>
      <c r="L8" s="250"/>
      <c r="M8" s="2" t="s">
        <v>129</v>
      </c>
    </row>
    <row r="9" spans="2:13" x14ac:dyDescent="0.25">
      <c r="B9" s="261" t="s">
        <v>258</v>
      </c>
      <c r="C9" s="7" t="s">
        <v>259</v>
      </c>
      <c r="D9" s="7" t="s">
        <v>259</v>
      </c>
      <c r="E9" s="259" t="s">
        <v>218</v>
      </c>
      <c r="F9" s="259"/>
      <c r="G9" s="259"/>
      <c r="H9" s="253" t="s">
        <v>134</v>
      </c>
      <c r="I9" s="259" t="s">
        <v>219</v>
      </c>
      <c r="J9" s="259"/>
      <c r="K9" s="259"/>
      <c r="L9" s="253" t="s">
        <v>134</v>
      </c>
      <c r="M9" s="9" t="s">
        <v>260</v>
      </c>
    </row>
    <row r="10" spans="2:13" x14ac:dyDescent="0.25">
      <c r="B10" s="262"/>
      <c r="C10" s="8" t="s">
        <v>261</v>
      </c>
      <c r="D10" s="8" t="s">
        <v>262</v>
      </c>
      <c r="E10" s="13" t="s">
        <v>135</v>
      </c>
      <c r="F10" s="13" t="s">
        <v>137</v>
      </c>
      <c r="G10" s="13" t="s">
        <v>136</v>
      </c>
      <c r="H10" s="254"/>
      <c r="I10" s="13" t="s">
        <v>135</v>
      </c>
      <c r="J10" s="13" t="s">
        <v>137</v>
      </c>
      <c r="K10" s="13" t="s">
        <v>136</v>
      </c>
      <c r="L10" s="254"/>
      <c r="M10" s="10" t="s">
        <v>223</v>
      </c>
    </row>
    <row r="11" spans="2:13" x14ac:dyDescent="0.25">
      <c r="B11" s="262"/>
      <c r="C11" s="11"/>
      <c r="D11" s="11" t="s">
        <v>138</v>
      </c>
      <c r="E11" s="11"/>
      <c r="F11" s="11" t="s">
        <v>139</v>
      </c>
      <c r="G11" s="11" t="s">
        <v>263</v>
      </c>
      <c r="H11" s="11" t="s">
        <v>264</v>
      </c>
      <c r="I11" s="11"/>
      <c r="J11" s="11" t="s">
        <v>224</v>
      </c>
      <c r="K11" s="11" t="s">
        <v>265</v>
      </c>
      <c r="L11" s="11" t="s">
        <v>266</v>
      </c>
      <c r="M11" s="12" t="s">
        <v>226</v>
      </c>
    </row>
    <row r="12" spans="2:13" x14ac:dyDescent="0.25">
      <c r="B12" s="49" t="s">
        <v>267</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268</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269</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270</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271</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272</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273</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274</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275</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271</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272</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276</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277</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278</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271</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272</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279</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280</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271</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281</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282</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283</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284</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285</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286</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287</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288</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289</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272</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290</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291</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292</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293</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271</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272</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294</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295</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296</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297</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271</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272</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298</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299</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300</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271</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272</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301</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302</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303</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304</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305</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271</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272</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306</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307</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308</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309</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310</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271</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272</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311</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312</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313</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314</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315</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316</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317</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271</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272</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318</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319</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320</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321</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322</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271</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272</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323</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324</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325</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326</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327</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328</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329</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330</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331</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271</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272</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332</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333</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334</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271</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272</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335</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336</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337</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338</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271</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272</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339</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340</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341</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342</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271</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272</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343</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344</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345</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271</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272</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346</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347</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348</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271</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272</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349</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350</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351</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352</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353</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354</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271</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272</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355</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356</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357</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358</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271</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272</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359</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360</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361</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362</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363</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364</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271</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272</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365</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366</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367</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271</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272</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368</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369</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370</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371</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372</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373</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271</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272</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374</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375</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376</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377</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378</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379</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271</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272</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380</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381</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382</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271</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272</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383</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384</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385</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386</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387</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271</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272</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388</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389</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390</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391</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392</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393</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271</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272</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394</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395</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396</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397</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271</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272</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398</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399</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400</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401</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402</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403</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404</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405</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272</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241</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406</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407</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57" t="str">
        <f ca="1">_xlfn.CONCAT("Fonte: ",paramFonte,". Emissão em ",TEXT(NOW(),"dd/mm/aaaa \à\s hh:mm:ss"))</f>
        <v>Fonte: Sistema MS Excel + SIAPC/PAD, Unidade Responsável: Secretaria da Fazenda / Setor de Contabilidade. Emissão em 10/05/2024 às 11:42:07</v>
      </c>
      <c r="C207" s="257"/>
      <c r="D207" s="257"/>
      <c r="E207" s="257"/>
      <c r="F207" s="257"/>
      <c r="G207" s="257"/>
      <c r="H207" s="257"/>
      <c r="I207" s="257"/>
      <c r="J207" s="257"/>
      <c r="K207" s="257"/>
      <c r="L207" s="257"/>
      <c r="M207" s="257"/>
    </row>
    <row r="209" spans="2:13" x14ac:dyDescent="0.25">
      <c r="B209" t="s">
        <v>253</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07:M207"/>
    <mergeCell ref="B2:M2"/>
    <mergeCell ref="B3:M3"/>
    <mergeCell ref="B4:M4"/>
    <mergeCell ref="B5:M5"/>
    <mergeCell ref="B6:M6"/>
    <mergeCell ref="B8:L8"/>
    <mergeCell ref="B9:B11"/>
    <mergeCell ref="E9:G9"/>
    <mergeCell ref="H9:H10"/>
    <mergeCell ref="I9:K9"/>
    <mergeCell ref="L9:L10"/>
    <mergeCell ref="B210:M210"/>
    <mergeCell ref="B215:C215"/>
    <mergeCell ref="B216:C216"/>
    <mergeCell ref="B217:C217"/>
    <mergeCell ref="E215:H215"/>
    <mergeCell ref="E216:H216"/>
    <mergeCell ref="J215:M215"/>
    <mergeCell ref="J216:M216"/>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opLeftCell="A171" workbookViewId="0">
      <selection activeCell="B202" sqref="B202"/>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61" t="s">
        <v>408</v>
      </c>
      <c r="C8" s="7" t="s">
        <v>259</v>
      </c>
      <c r="D8" s="7" t="s">
        <v>259</v>
      </c>
      <c r="E8" s="259" t="s">
        <v>218</v>
      </c>
      <c r="F8" s="259"/>
      <c r="G8" s="259"/>
      <c r="H8" s="253" t="s">
        <v>134</v>
      </c>
      <c r="I8" s="259" t="s">
        <v>219</v>
      </c>
      <c r="J8" s="259"/>
      <c r="K8" s="259"/>
      <c r="L8" s="253" t="s">
        <v>134</v>
      </c>
      <c r="M8" s="9" t="s">
        <v>260</v>
      </c>
    </row>
    <row r="9" spans="2:13" x14ac:dyDescent="0.25">
      <c r="B9" s="262"/>
      <c r="C9" s="8" t="s">
        <v>261</v>
      </c>
      <c r="D9" s="8" t="s">
        <v>262</v>
      </c>
      <c r="E9" s="13" t="s">
        <v>135</v>
      </c>
      <c r="F9" s="13" t="s">
        <v>137</v>
      </c>
      <c r="G9" s="13" t="s">
        <v>136</v>
      </c>
      <c r="H9" s="254"/>
      <c r="I9" s="13" t="s">
        <v>135</v>
      </c>
      <c r="J9" s="13" t="s">
        <v>137</v>
      </c>
      <c r="K9" s="13" t="s">
        <v>136</v>
      </c>
      <c r="L9" s="254"/>
      <c r="M9" s="10" t="s">
        <v>223</v>
      </c>
    </row>
    <row r="10" spans="2:13" x14ac:dyDescent="0.25">
      <c r="B10" s="262"/>
      <c r="C10" s="8"/>
      <c r="D10" s="8" t="s">
        <v>138</v>
      </c>
      <c r="E10" s="8"/>
      <c r="F10" s="8" t="s">
        <v>139</v>
      </c>
      <c r="G10" s="8" t="s">
        <v>409</v>
      </c>
      <c r="H10" s="8" t="s">
        <v>264</v>
      </c>
      <c r="I10" s="8"/>
      <c r="J10" s="8" t="s">
        <v>224</v>
      </c>
      <c r="K10" s="8" t="s">
        <v>410</v>
      </c>
      <c r="L10" s="8" t="s">
        <v>266</v>
      </c>
      <c r="M10" s="10" t="s">
        <v>226</v>
      </c>
    </row>
    <row r="11" spans="2:13" x14ac:dyDescent="0.25">
      <c r="B11" s="262"/>
      <c r="C11" s="11"/>
      <c r="D11" s="11"/>
      <c r="E11" s="11"/>
      <c r="F11" s="11"/>
      <c r="G11" s="11"/>
      <c r="H11" s="11"/>
      <c r="I11" s="11"/>
      <c r="J11" s="11"/>
      <c r="K11" s="11"/>
      <c r="L11" s="11"/>
      <c r="M11" s="12"/>
    </row>
    <row r="12" spans="2:13" x14ac:dyDescent="0.25">
      <c r="B12" s="49" t="s">
        <v>406</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 si="0">IFERROR(ROUND(F12/F$205,4),"")</f>
        <v/>
      </c>
      <c r="H12" s="65">
        <f t="shared" ref="H12:H75"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 si="2">IFERROR(ROUND(J12/J$205,4),"")</f>
        <v/>
      </c>
      <c r="L12" s="65">
        <f t="shared" ref="L12:L75" si="3">D12-J12</f>
        <v>0</v>
      </c>
      <c r="M12" s="66">
        <f t="shared" ref="M12:M75" si="4">IF(MONTH(paramDataBase)=12,F12-J12,0)</f>
        <v>0</v>
      </c>
    </row>
    <row r="13" spans="2:13" x14ac:dyDescent="0.25">
      <c r="B13" s="33" t="s">
        <v>268</v>
      </c>
      <c r="C13" s="31"/>
      <c r="D13" s="31"/>
      <c r="E13" s="31"/>
      <c r="F13" s="31"/>
      <c r="G13" s="124" t="str">
        <f t="shared" ref="G13:G76" si="5">IFERROR(ROUND(F13/F$207,4),"")</f>
        <v/>
      </c>
      <c r="H13" s="31">
        <f t="shared" si="1"/>
        <v>0</v>
      </c>
      <c r="I13" s="31"/>
      <c r="J13" s="31"/>
      <c r="K13" s="124" t="str">
        <f t="shared" ref="K13:K76" si="6">IFERROR(ROUND(J13/J$207,4),"")</f>
        <v/>
      </c>
      <c r="L13" s="31">
        <f t="shared" si="3"/>
        <v>0</v>
      </c>
      <c r="M13" s="32">
        <f t="shared" si="4"/>
        <v>0</v>
      </c>
    </row>
    <row r="14" spans="2:13" x14ac:dyDescent="0.25">
      <c r="B14" s="34" t="s">
        <v>269</v>
      </c>
      <c r="C14" s="31"/>
      <c r="D14" s="31"/>
      <c r="E14" s="31"/>
      <c r="F14" s="31"/>
      <c r="G14" s="124" t="str">
        <f t="shared" si="5"/>
        <v/>
      </c>
      <c r="H14" s="31">
        <f t="shared" si="1"/>
        <v>0</v>
      </c>
      <c r="I14" s="31"/>
      <c r="J14" s="31"/>
      <c r="K14" s="124" t="str">
        <f t="shared" si="6"/>
        <v/>
      </c>
      <c r="L14" s="31">
        <f t="shared" si="3"/>
        <v>0</v>
      </c>
      <c r="M14" s="32">
        <f t="shared" si="4"/>
        <v>0</v>
      </c>
    </row>
    <row r="15" spans="2:13" x14ac:dyDescent="0.25">
      <c r="B15" s="34" t="s">
        <v>270</v>
      </c>
      <c r="C15" s="31"/>
      <c r="D15" s="31"/>
      <c r="E15" s="31"/>
      <c r="F15" s="31"/>
      <c r="G15" s="124" t="str">
        <f t="shared" si="5"/>
        <v/>
      </c>
      <c r="H15" s="31">
        <f t="shared" si="1"/>
        <v>0</v>
      </c>
      <c r="I15" s="31"/>
      <c r="J15" s="31"/>
      <c r="K15" s="124" t="str">
        <f t="shared" si="6"/>
        <v/>
      </c>
      <c r="L15" s="31">
        <f t="shared" si="3"/>
        <v>0</v>
      </c>
      <c r="M15" s="32">
        <f t="shared" si="4"/>
        <v>0</v>
      </c>
    </row>
    <row r="16" spans="2:13" x14ac:dyDescent="0.25">
      <c r="B16" s="34" t="s">
        <v>271</v>
      </c>
      <c r="C16" s="31"/>
      <c r="D16" s="31"/>
      <c r="E16" s="31"/>
      <c r="F16" s="31"/>
      <c r="G16" s="124" t="str">
        <f t="shared" si="5"/>
        <v/>
      </c>
      <c r="H16" s="31">
        <f t="shared" si="1"/>
        <v>0</v>
      </c>
      <c r="I16" s="31"/>
      <c r="J16" s="31"/>
      <c r="K16" s="124" t="str">
        <f t="shared" si="6"/>
        <v/>
      </c>
      <c r="L16" s="31">
        <f t="shared" si="3"/>
        <v>0</v>
      </c>
      <c r="M16" s="32">
        <f t="shared" si="4"/>
        <v>0</v>
      </c>
    </row>
    <row r="17" spans="2:13" x14ac:dyDescent="0.25">
      <c r="B17" s="34" t="s">
        <v>272</v>
      </c>
      <c r="C17" s="31">
        <f>ROUND(C13-SUM(C14:C16),2)</f>
        <v>0</v>
      </c>
      <c r="D17" s="31">
        <f>ROUND(D13-SUM(D14:D16),2)</f>
        <v>0</v>
      </c>
      <c r="E17" s="31">
        <f t="shared" ref="E17:F17" si="7">ROUND(E13-SUM(E14:E16),2)</f>
        <v>0</v>
      </c>
      <c r="F17" s="31">
        <f t="shared" si="7"/>
        <v>0</v>
      </c>
      <c r="G17" s="124" t="str">
        <f t="shared" si="5"/>
        <v/>
      </c>
      <c r="H17" s="31">
        <f t="shared" si="1"/>
        <v>0</v>
      </c>
      <c r="I17" s="31">
        <f t="shared" ref="I17:J17" si="8">ROUND(I13-SUM(I14:I16),2)</f>
        <v>0</v>
      </c>
      <c r="J17" s="31">
        <f t="shared" si="8"/>
        <v>0</v>
      </c>
      <c r="K17" s="124" t="str">
        <f t="shared" si="6"/>
        <v/>
      </c>
      <c r="L17" s="31">
        <f t="shared" si="3"/>
        <v>0</v>
      </c>
      <c r="M17" s="32">
        <f t="shared" si="4"/>
        <v>0</v>
      </c>
    </row>
    <row r="18" spans="2:13" x14ac:dyDescent="0.25">
      <c r="B18" s="33" t="s">
        <v>273</v>
      </c>
      <c r="C18" s="31"/>
      <c r="D18" s="31"/>
      <c r="E18" s="31"/>
      <c r="F18" s="31"/>
      <c r="G18" s="124" t="str">
        <f t="shared" si="5"/>
        <v/>
      </c>
      <c r="H18" s="31">
        <f t="shared" si="1"/>
        <v>0</v>
      </c>
      <c r="I18" s="31"/>
      <c r="J18" s="31"/>
      <c r="K18" s="124" t="str">
        <f t="shared" si="6"/>
        <v/>
      </c>
      <c r="L18" s="31">
        <f t="shared" si="3"/>
        <v>0</v>
      </c>
      <c r="M18" s="32">
        <f t="shared" si="4"/>
        <v>0</v>
      </c>
    </row>
    <row r="19" spans="2:13" x14ac:dyDescent="0.25">
      <c r="B19" s="34" t="s">
        <v>274</v>
      </c>
      <c r="C19" s="31"/>
      <c r="D19" s="31"/>
      <c r="E19" s="31"/>
      <c r="F19" s="31"/>
      <c r="G19" s="124" t="str">
        <f t="shared" si="5"/>
        <v/>
      </c>
      <c r="H19" s="31">
        <f t="shared" si="1"/>
        <v>0</v>
      </c>
      <c r="I19" s="31"/>
      <c r="J19" s="31"/>
      <c r="K19" s="124" t="str">
        <f t="shared" si="6"/>
        <v/>
      </c>
      <c r="L19" s="31">
        <f t="shared" si="3"/>
        <v>0</v>
      </c>
      <c r="M19" s="32">
        <f t="shared" si="4"/>
        <v>0</v>
      </c>
    </row>
    <row r="20" spans="2:13" x14ac:dyDescent="0.25">
      <c r="B20" s="34" t="s">
        <v>275</v>
      </c>
      <c r="C20" s="31"/>
      <c r="D20" s="31"/>
      <c r="E20" s="31"/>
      <c r="F20" s="31"/>
      <c r="G20" s="124" t="str">
        <f t="shared" si="5"/>
        <v/>
      </c>
      <c r="H20" s="31">
        <f t="shared" si="1"/>
        <v>0</v>
      </c>
      <c r="I20" s="31"/>
      <c r="J20" s="31"/>
      <c r="K20" s="124" t="str">
        <f t="shared" si="6"/>
        <v/>
      </c>
      <c r="L20" s="31">
        <f t="shared" si="3"/>
        <v>0</v>
      </c>
      <c r="M20" s="32">
        <f t="shared" si="4"/>
        <v>0</v>
      </c>
    </row>
    <row r="21" spans="2:13" x14ac:dyDescent="0.25">
      <c r="B21" s="34" t="s">
        <v>271</v>
      </c>
      <c r="C21" s="31"/>
      <c r="D21" s="31"/>
      <c r="E21" s="31"/>
      <c r="F21" s="31"/>
      <c r="G21" s="124" t="str">
        <f t="shared" si="5"/>
        <v/>
      </c>
      <c r="H21" s="31">
        <f t="shared" si="1"/>
        <v>0</v>
      </c>
      <c r="I21" s="31"/>
      <c r="J21" s="31"/>
      <c r="K21" s="124" t="str">
        <f t="shared" si="6"/>
        <v/>
      </c>
      <c r="L21" s="31">
        <f t="shared" si="3"/>
        <v>0</v>
      </c>
      <c r="M21" s="32">
        <f t="shared" si="4"/>
        <v>0</v>
      </c>
    </row>
    <row r="22" spans="2:13" x14ac:dyDescent="0.25">
      <c r="B22" s="34" t="s">
        <v>272</v>
      </c>
      <c r="C22" s="31">
        <f>ROUND(C18-SUM(C19:C21),2)</f>
        <v>0</v>
      </c>
      <c r="D22" s="31">
        <f>ROUND(D18-SUM(D19:D21),2)</f>
        <v>0</v>
      </c>
      <c r="E22" s="31">
        <f t="shared" ref="E22:F22" si="9">ROUND(E18-SUM(E19:E21),2)</f>
        <v>0</v>
      </c>
      <c r="F22" s="31">
        <f t="shared" si="9"/>
        <v>0</v>
      </c>
      <c r="G22" s="124" t="str">
        <f t="shared" si="5"/>
        <v/>
      </c>
      <c r="H22" s="31">
        <f t="shared" si="1"/>
        <v>0</v>
      </c>
      <c r="I22" s="31">
        <f t="shared" ref="I22:J22" si="10">ROUND(I18-SUM(I19:I21),2)</f>
        <v>0</v>
      </c>
      <c r="J22" s="31">
        <f t="shared" si="10"/>
        <v>0</v>
      </c>
      <c r="K22" s="124" t="str">
        <f t="shared" si="6"/>
        <v/>
      </c>
      <c r="L22" s="31">
        <f t="shared" si="3"/>
        <v>0</v>
      </c>
      <c r="M22" s="32">
        <f t="shared" si="4"/>
        <v>0</v>
      </c>
    </row>
    <row r="23" spans="2:13" x14ac:dyDescent="0.25">
      <c r="B23" s="33" t="s">
        <v>276</v>
      </c>
      <c r="C23" s="31"/>
      <c r="D23" s="31"/>
      <c r="E23" s="31"/>
      <c r="F23" s="31"/>
      <c r="G23" s="124" t="str">
        <f t="shared" si="5"/>
        <v/>
      </c>
      <c r="H23" s="31">
        <f t="shared" si="1"/>
        <v>0</v>
      </c>
      <c r="I23" s="31"/>
      <c r="J23" s="31"/>
      <c r="K23" s="124" t="str">
        <f t="shared" si="6"/>
        <v/>
      </c>
      <c r="L23" s="31">
        <f t="shared" si="3"/>
        <v>0</v>
      </c>
      <c r="M23" s="32">
        <f t="shared" si="4"/>
        <v>0</v>
      </c>
    </row>
    <row r="24" spans="2:13" x14ac:dyDescent="0.25">
      <c r="B24" s="34" t="s">
        <v>277</v>
      </c>
      <c r="C24" s="31"/>
      <c r="D24" s="31"/>
      <c r="E24" s="31"/>
      <c r="F24" s="31"/>
      <c r="G24" s="124" t="str">
        <f t="shared" si="5"/>
        <v/>
      </c>
      <c r="H24" s="31">
        <f t="shared" si="1"/>
        <v>0</v>
      </c>
      <c r="I24" s="31"/>
      <c r="J24" s="31"/>
      <c r="K24" s="124" t="str">
        <f t="shared" si="6"/>
        <v/>
      </c>
      <c r="L24" s="31">
        <f t="shared" si="3"/>
        <v>0</v>
      </c>
      <c r="M24" s="32">
        <f t="shared" si="4"/>
        <v>0</v>
      </c>
    </row>
    <row r="25" spans="2:13" x14ac:dyDescent="0.25">
      <c r="B25" s="34" t="s">
        <v>278</v>
      </c>
      <c r="C25" s="31"/>
      <c r="D25" s="31"/>
      <c r="E25" s="31"/>
      <c r="F25" s="31"/>
      <c r="G25" s="124" t="str">
        <f t="shared" si="5"/>
        <v/>
      </c>
      <c r="H25" s="31">
        <f t="shared" si="1"/>
        <v>0</v>
      </c>
      <c r="I25" s="31"/>
      <c r="J25" s="31"/>
      <c r="K25" s="124" t="str">
        <f t="shared" si="6"/>
        <v/>
      </c>
      <c r="L25" s="31">
        <f t="shared" si="3"/>
        <v>0</v>
      </c>
      <c r="M25" s="32">
        <f t="shared" si="4"/>
        <v>0</v>
      </c>
    </row>
    <row r="26" spans="2:13" x14ac:dyDescent="0.25">
      <c r="B26" s="34" t="s">
        <v>271</v>
      </c>
      <c r="C26" s="31"/>
      <c r="D26" s="31"/>
      <c r="E26" s="31"/>
      <c r="F26" s="31"/>
      <c r="G26" s="124" t="str">
        <f t="shared" si="5"/>
        <v/>
      </c>
      <c r="H26" s="31">
        <f t="shared" si="1"/>
        <v>0</v>
      </c>
      <c r="I26" s="31"/>
      <c r="J26" s="31"/>
      <c r="K26" s="124" t="str">
        <f t="shared" si="6"/>
        <v/>
      </c>
      <c r="L26" s="31">
        <f t="shared" si="3"/>
        <v>0</v>
      </c>
      <c r="M26" s="32">
        <f t="shared" si="4"/>
        <v>0</v>
      </c>
    </row>
    <row r="27" spans="2:13" x14ac:dyDescent="0.25">
      <c r="B27" s="34" t="s">
        <v>272</v>
      </c>
      <c r="C27" s="31">
        <f>ROUND(C23-SUM(C24:C26),2)</f>
        <v>0</v>
      </c>
      <c r="D27" s="31">
        <f>ROUND(D23-SUM(D24:D26),2)</f>
        <v>0</v>
      </c>
      <c r="E27" s="31">
        <f t="shared" ref="E27:F27" si="11">ROUND(E23-SUM(E24:E26),2)</f>
        <v>0</v>
      </c>
      <c r="F27" s="31">
        <f t="shared" si="11"/>
        <v>0</v>
      </c>
      <c r="G27" s="124" t="str">
        <f t="shared" si="5"/>
        <v/>
      </c>
      <c r="H27" s="31">
        <f t="shared" si="1"/>
        <v>0</v>
      </c>
      <c r="I27" s="31">
        <f t="shared" ref="I27:J27" si="12">ROUND(I23-SUM(I24:I26),2)</f>
        <v>0</v>
      </c>
      <c r="J27" s="31">
        <f t="shared" si="12"/>
        <v>0</v>
      </c>
      <c r="K27" s="124" t="str">
        <f t="shared" si="6"/>
        <v/>
      </c>
      <c r="L27" s="31">
        <f t="shared" si="3"/>
        <v>0</v>
      </c>
      <c r="M27" s="32">
        <f t="shared" si="4"/>
        <v>0</v>
      </c>
    </row>
    <row r="28" spans="2:13" x14ac:dyDescent="0.25">
      <c r="B28" s="33" t="s">
        <v>279</v>
      </c>
      <c r="C28" s="31"/>
      <c r="D28" s="31"/>
      <c r="E28" s="31"/>
      <c r="F28" s="31"/>
      <c r="G28" s="124" t="str">
        <f t="shared" si="5"/>
        <v/>
      </c>
      <c r="H28" s="31">
        <f t="shared" si="1"/>
        <v>0</v>
      </c>
      <c r="I28" s="31"/>
      <c r="J28" s="31"/>
      <c r="K28" s="124" t="str">
        <f t="shared" si="6"/>
        <v/>
      </c>
      <c r="L28" s="31">
        <f t="shared" si="3"/>
        <v>0</v>
      </c>
      <c r="M28" s="32">
        <f t="shared" si="4"/>
        <v>0</v>
      </c>
    </row>
    <row r="29" spans="2:13" x14ac:dyDescent="0.25">
      <c r="B29" s="34" t="s">
        <v>280</v>
      </c>
      <c r="C29" s="31"/>
      <c r="D29" s="31"/>
      <c r="E29" s="31"/>
      <c r="F29" s="31"/>
      <c r="G29" s="124" t="str">
        <f t="shared" si="5"/>
        <v/>
      </c>
      <c r="H29" s="31">
        <f t="shared" si="1"/>
        <v>0</v>
      </c>
      <c r="I29" s="31"/>
      <c r="J29" s="31"/>
      <c r="K29" s="124" t="str">
        <f t="shared" si="6"/>
        <v/>
      </c>
      <c r="L29" s="31">
        <f t="shared" si="3"/>
        <v>0</v>
      </c>
      <c r="M29" s="32">
        <f t="shared" si="4"/>
        <v>0</v>
      </c>
    </row>
    <row r="30" spans="2:13" x14ac:dyDescent="0.25">
      <c r="B30" s="34" t="s">
        <v>271</v>
      </c>
      <c r="C30" s="31"/>
      <c r="D30" s="31"/>
      <c r="E30" s="31"/>
      <c r="F30" s="31"/>
      <c r="G30" s="124" t="str">
        <f t="shared" si="5"/>
        <v/>
      </c>
      <c r="H30" s="31">
        <f t="shared" si="1"/>
        <v>0</v>
      </c>
      <c r="I30" s="31"/>
      <c r="J30" s="31"/>
      <c r="K30" s="124" t="str">
        <f t="shared" si="6"/>
        <v/>
      </c>
      <c r="L30" s="31">
        <f t="shared" si="3"/>
        <v>0</v>
      </c>
      <c r="M30" s="32">
        <f t="shared" si="4"/>
        <v>0</v>
      </c>
    </row>
    <row r="31" spans="2:13" x14ac:dyDescent="0.25">
      <c r="B31" s="34" t="s">
        <v>281</v>
      </c>
      <c r="C31" s="31"/>
      <c r="D31" s="31"/>
      <c r="E31" s="31"/>
      <c r="F31" s="31"/>
      <c r="G31" s="124" t="str">
        <f t="shared" si="5"/>
        <v/>
      </c>
      <c r="H31" s="31">
        <f t="shared" si="1"/>
        <v>0</v>
      </c>
      <c r="I31" s="31"/>
      <c r="J31" s="31"/>
      <c r="K31" s="124" t="str">
        <f t="shared" si="6"/>
        <v/>
      </c>
      <c r="L31" s="31">
        <f t="shared" si="3"/>
        <v>0</v>
      </c>
      <c r="M31" s="32">
        <f t="shared" si="4"/>
        <v>0</v>
      </c>
    </row>
    <row r="32" spans="2:13" x14ac:dyDescent="0.25">
      <c r="B32" s="34" t="s">
        <v>282</v>
      </c>
      <c r="C32" s="31"/>
      <c r="D32" s="31"/>
      <c r="E32" s="31"/>
      <c r="F32" s="31"/>
      <c r="G32" s="124" t="str">
        <f t="shared" si="5"/>
        <v/>
      </c>
      <c r="H32" s="31">
        <f t="shared" si="1"/>
        <v>0</v>
      </c>
      <c r="I32" s="31"/>
      <c r="J32" s="31"/>
      <c r="K32" s="124" t="str">
        <f t="shared" si="6"/>
        <v/>
      </c>
      <c r="L32" s="31">
        <f t="shared" si="3"/>
        <v>0</v>
      </c>
      <c r="M32" s="32">
        <f t="shared" si="4"/>
        <v>0</v>
      </c>
    </row>
    <row r="33" spans="2:13" x14ac:dyDescent="0.25">
      <c r="B33" s="34" t="s">
        <v>283</v>
      </c>
      <c r="C33" s="31"/>
      <c r="D33" s="31"/>
      <c r="E33" s="31"/>
      <c r="F33" s="31"/>
      <c r="G33" s="124" t="str">
        <f t="shared" si="5"/>
        <v/>
      </c>
      <c r="H33" s="31">
        <f t="shared" si="1"/>
        <v>0</v>
      </c>
      <c r="I33" s="31"/>
      <c r="J33" s="31"/>
      <c r="K33" s="124" t="str">
        <f t="shared" si="6"/>
        <v/>
      </c>
      <c r="L33" s="31">
        <f t="shared" si="3"/>
        <v>0</v>
      </c>
      <c r="M33" s="32">
        <f t="shared" si="4"/>
        <v>0</v>
      </c>
    </row>
    <row r="34" spans="2:13" x14ac:dyDescent="0.25">
      <c r="B34" s="34" t="s">
        <v>284</v>
      </c>
      <c r="C34" s="31"/>
      <c r="D34" s="31"/>
      <c r="E34" s="31"/>
      <c r="F34" s="31"/>
      <c r="G34" s="124" t="str">
        <f t="shared" si="5"/>
        <v/>
      </c>
      <c r="H34" s="31">
        <f t="shared" si="1"/>
        <v>0</v>
      </c>
      <c r="I34" s="31"/>
      <c r="J34" s="31"/>
      <c r="K34" s="124" t="str">
        <f t="shared" si="6"/>
        <v/>
      </c>
      <c r="L34" s="31">
        <f t="shared" si="3"/>
        <v>0</v>
      </c>
      <c r="M34" s="32">
        <f t="shared" si="4"/>
        <v>0</v>
      </c>
    </row>
    <row r="35" spans="2:13" x14ac:dyDescent="0.25">
      <c r="B35" s="34" t="s">
        <v>285</v>
      </c>
      <c r="C35" s="31"/>
      <c r="D35" s="31"/>
      <c r="E35" s="31"/>
      <c r="F35" s="31"/>
      <c r="G35" s="124" t="str">
        <f t="shared" si="5"/>
        <v/>
      </c>
      <c r="H35" s="31">
        <f t="shared" si="1"/>
        <v>0</v>
      </c>
      <c r="I35" s="31"/>
      <c r="J35" s="31"/>
      <c r="K35" s="124" t="str">
        <f t="shared" si="6"/>
        <v/>
      </c>
      <c r="L35" s="31">
        <f t="shared" si="3"/>
        <v>0</v>
      </c>
      <c r="M35" s="32">
        <f t="shared" si="4"/>
        <v>0</v>
      </c>
    </row>
    <row r="36" spans="2:13" x14ac:dyDescent="0.25">
      <c r="B36" s="34" t="s">
        <v>286</v>
      </c>
      <c r="C36" s="31"/>
      <c r="D36" s="31"/>
      <c r="E36" s="31"/>
      <c r="F36" s="31"/>
      <c r="G36" s="124" t="str">
        <f t="shared" si="5"/>
        <v/>
      </c>
      <c r="H36" s="31">
        <f t="shared" si="1"/>
        <v>0</v>
      </c>
      <c r="I36" s="31"/>
      <c r="J36" s="31"/>
      <c r="K36" s="124" t="str">
        <f t="shared" si="6"/>
        <v/>
      </c>
      <c r="L36" s="31">
        <f t="shared" si="3"/>
        <v>0</v>
      </c>
      <c r="M36" s="32">
        <f t="shared" si="4"/>
        <v>0</v>
      </c>
    </row>
    <row r="37" spans="2:13" x14ac:dyDescent="0.25">
      <c r="B37" s="34" t="s">
        <v>287</v>
      </c>
      <c r="C37" s="31"/>
      <c r="D37" s="31"/>
      <c r="E37" s="31"/>
      <c r="F37" s="31"/>
      <c r="G37" s="124" t="str">
        <f t="shared" si="5"/>
        <v/>
      </c>
      <c r="H37" s="31">
        <f t="shared" si="1"/>
        <v>0</v>
      </c>
      <c r="I37" s="31"/>
      <c r="J37" s="31"/>
      <c r="K37" s="124" t="str">
        <f t="shared" si="6"/>
        <v/>
      </c>
      <c r="L37" s="31">
        <f t="shared" si="3"/>
        <v>0</v>
      </c>
      <c r="M37" s="32">
        <f t="shared" si="4"/>
        <v>0</v>
      </c>
    </row>
    <row r="38" spans="2:13" x14ac:dyDescent="0.25">
      <c r="B38" s="34" t="s">
        <v>288</v>
      </c>
      <c r="C38" s="31"/>
      <c r="D38" s="31"/>
      <c r="E38" s="31"/>
      <c r="F38" s="31"/>
      <c r="G38" s="124" t="str">
        <f t="shared" si="5"/>
        <v/>
      </c>
      <c r="H38" s="31">
        <f t="shared" si="1"/>
        <v>0</v>
      </c>
      <c r="I38" s="31"/>
      <c r="J38" s="31"/>
      <c r="K38" s="124" t="str">
        <f t="shared" si="6"/>
        <v/>
      </c>
      <c r="L38" s="31">
        <f t="shared" si="3"/>
        <v>0</v>
      </c>
      <c r="M38" s="32">
        <f t="shared" si="4"/>
        <v>0</v>
      </c>
    </row>
    <row r="39" spans="2:13" x14ac:dyDescent="0.25">
      <c r="B39" s="34" t="s">
        <v>289</v>
      </c>
      <c r="C39" s="31"/>
      <c r="D39" s="31"/>
      <c r="E39" s="31"/>
      <c r="F39" s="31"/>
      <c r="G39" s="124" t="str">
        <f t="shared" si="5"/>
        <v/>
      </c>
      <c r="H39" s="31">
        <f t="shared" si="1"/>
        <v>0</v>
      </c>
      <c r="I39" s="31"/>
      <c r="J39" s="31"/>
      <c r="K39" s="124" t="str">
        <f t="shared" si="6"/>
        <v/>
      </c>
      <c r="L39" s="31">
        <f t="shared" si="3"/>
        <v>0</v>
      </c>
      <c r="M39" s="32">
        <f t="shared" si="4"/>
        <v>0</v>
      </c>
    </row>
    <row r="40" spans="2:13" x14ac:dyDescent="0.25">
      <c r="B40" s="34" t="s">
        <v>272</v>
      </c>
      <c r="C40" s="31">
        <f>ROUND(C28-SUM(C29:C39),2)</f>
        <v>0</v>
      </c>
      <c r="D40" s="31">
        <f>ROUND(D28-SUM(D29:D39),2)</f>
        <v>0</v>
      </c>
      <c r="E40" s="31">
        <f t="shared" ref="E40:F40" si="13">ROUND(E28-SUM(E29:E39),2)</f>
        <v>0</v>
      </c>
      <c r="F40" s="31">
        <f t="shared" si="13"/>
        <v>0</v>
      </c>
      <c r="G40" s="124" t="str">
        <f t="shared" si="5"/>
        <v/>
      </c>
      <c r="H40" s="31">
        <f t="shared" si="1"/>
        <v>0</v>
      </c>
      <c r="I40" s="31">
        <f t="shared" ref="I40:J40" si="14">ROUND(I28-SUM(I29:I39),2)</f>
        <v>0</v>
      </c>
      <c r="J40" s="31">
        <f t="shared" si="14"/>
        <v>0</v>
      </c>
      <c r="K40" s="124" t="str">
        <f t="shared" si="6"/>
        <v/>
      </c>
      <c r="L40" s="31">
        <f t="shared" si="3"/>
        <v>0</v>
      </c>
      <c r="M40" s="32">
        <f t="shared" si="4"/>
        <v>0</v>
      </c>
    </row>
    <row r="41" spans="2:13" x14ac:dyDescent="0.25">
      <c r="B41" s="33" t="s">
        <v>290</v>
      </c>
      <c r="C41" s="31"/>
      <c r="D41" s="31"/>
      <c r="E41" s="31"/>
      <c r="F41" s="31"/>
      <c r="G41" s="124" t="str">
        <f t="shared" si="5"/>
        <v/>
      </c>
      <c r="H41" s="31">
        <f t="shared" si="1"/>
        <v>0</v>
      </c>
      <c r="I41" s="31"/>
      <c r="J41" s="31"/>
      <c r="K41" s="124" t="str">
        <f t="shared" si="6"/>
        <v/>
      </c>
      <c r="L41" s="31">
        <f t="shared" si="3"/>
        <v>0</v>
      </c>
      <c r="M41" s="32">
        <f t="shared" si="4"/>
        <v>0</v>
      </c>
    </row>
    <row r="42" spans="2:13" x14ac:dyDescent="0.25">
      <c r="B42" s="34" t="s">
        <v>291</v>
      </c>
      <c r="C42" s="31"/>
      <c r="D42" s="31"/>
      <c r="E42" s="31"/>
      <c r="F42" s="31"/>
      <c r="G42" s="124" t="str">
        <f t="shared" si="5"/>
        <v/>
      </c>
      <c r="H42" s="31">
        <f t="shared" si="1"/>
        <v>0</v>
      </c>
      <c r="I42" s="31"/>
      <c r="J42" s="31"/>
      <c r="K42" s="124" t="str">
        <f t="shared" si="6"/>
        <v/>
      </c>
      <c r="L42" s="31">
        <f t="shared" si="3"/>
        <v>0</v>
      </c>
      <c r="M42" s="32">
        <f t="shared" si="4"/>
        <v>0</v>
      </c>
    </row>
    <row r="43" spans="2:13" x14ac:dyDescent="0.25">
      <c r="B43" s="34" t="s">
        <v>292</v>
      </c>
      <c r="C43" s="31"/>
      <c r="D43" s="31"/>
      <c r="E43" s="31"/>
      <c r="F43" s="31"/>
      <c r="G43" s="124" t="str">
        <f t="shared" si="5"/>
        <v/>
      </c>
      <c r="H43" s="31">
        <f t="shared" si="1"/>
        <v>0</v>
      </c>
      <c r="I43" s="31"/>
      <c r="J43" s="31"/>
      <c r="K43" s="124" t="str">
        <f t="shared" si="6"/>
        <v/>
      </c>
      <c r="L43" s="31">
        <f t="shared" si="3"/>
        <v>0</v>
      </c>
      <c r="M43" s="32">
        <f t="shared" si="4"/>
        <v>0</v>
      </c>
    </row>
    <row r="44" spans="2:13" x14ac:dyDescent="0.25">
      <c r="B44" s="34" t="s">
        <v>293</v>
      </c>
      <c r="C44" s="31"/>
      <c r="D44" s="31"/>
      <c r="E44" s="31"/>
      <c r="F44" s="31"/>
      <c r="G44" s="124" t="str">
        <f t="shared" si="5"/>
        <v/>
      </c>
      <c r="H44" s="31">
        <f t="shared" si="1"/>
        <v>0</v>
      </c>
      <c r="I44" s="31"/>
      <c r="J44" s="31"/>
      <c r="K44" s="124" t="str">
        <f t="shared" si="6"/>
        <v/>
      </c>
      <c r="L44" s="31">
        <f t="shared" si="3"/>
        <v>0</v>
      </c>
      <c r="M44" s="32">
        <f t="shared" si="4"/>
        <v>0</v>
      </c>
    </row>
    <row r="45" spans="2:13" x14ac:dyDescent="0.25">
      <c r="B45" s="34" t="s">
        <v>271</v>
      </c>
      <c r="C45" s="31"/>
      <c r="D45" s="31"/>
      <c r="E45" s="31"/>
      <c r="F45" s="31"/>
      <c r="G45" s="124" t="str">
        <f t="shared" si="5"/>
        <v/>
      </c>
      <c r="H45" s="31">
        <f t="shared" si="1"/>
        <v>0</v>
      </c>
      <c r="I45" s="31"/>
      <c r="J45" s="31"/>
      <c r="K45" s="124" t="str">
        <f t="shared" si="6"/>
        <v/>
      </c>
      <c r="L45" s="31">
        <f t="shared" si="3"/>
        <v>0</v>
      </c>
      <c r="M45" s="32">
        <f t="shared" si="4"/>
        <v>0</v>
      </c>
    </row>
    <row r="46" spans="2:13" x14ac:dyDescent="0.25">
      <c r="B46" s="34" t="s">
        <v>272</v>
      </c>
      <c r="C46" s="31">
        <f>ROUND(C41-SUM(C42:C45),2)</f>
        <v>0</v>
      </c>
      <c r="D46" s="31">
        <f>ROUND(D41-SUM(D42:D45),2)</f>
        <v>0</v>
      </c>
      <c r="E46" s="31">
        <f t="shared" ref="E46:F46" si="15">ROUND(E41-SUM(E42:E45),2)</f>
        <v>0</v>
      </c>
      <c r="F46" s="31">
        <f t="shared" si="15"/>
        <v>0</v>
      </c>
      <c r="G46" s="124" t="str">
        <f t="shared" si="5"/>
        <v/>
      </c>
      <c r="H46" s="31">
        <f t="shared" si="1"/>
        <v>0</v>
      </c>
      <c r="I46" s="31">
        <f t="shared" ref="I46:J46" si="16">ROUND(I41-SUM(I42:I45),2)</f>
        <v>0</v>
      </c>
      <c r="J46" s="31">
        <f t="shared" si="16"/>
        <v>0</v>
      </c>
      <c r="K46" s="124" t="str">
        <f t="shared" si="6"/>
        <v/>
      </c>
      <c r="L46" s="31">
        <f t="shared" si="3"/>
        <v>0</v>
      </c>
      <c r="M46" s="32">
        <f t="shared" si="4"/>
        <v>0</v>
      </c>
    </row>
    <row r="47" spans="2:13" x14ac:dyDescent="0.25">
      <c r="B47" s="33" t="s">
        <v>294</v>
      </c>
      <c r="C47" s="31"/>
      <c r="D47" s="31"/>
      <c r="E47" s="31"/>
      <c r="F47" s="31"/>
      <c r="G47" s="124" t="str">
        <f t="shared" si="5"/>
        <v/>
      </c>
      <c r="H47" s="31">
        <f t="shared" si="1"/>
        <v>0</v>
      </c>
      <c r="I47" s="31"/>
      <c r="J47" s="31"/>
      <c r="K47" s="124" t="str">
        <f t="shared" si="6"/>
        <v/>
      </c>
      <c r="L47" s="31">
        <f t="shared" si="3"/>
        <v>0</v>
      </c>
      <c r="M47" s="32">
        <f t="shared" si="4"/>
        <v>0</v>
      </c>
    </row>
    <row r="48" spans="2:13" x14ac:dyDescent="0.25">
      <c r="B48" s="34" t="s">
        <v>295</v>
      </c>
      <c r="C48" s="31"/>
      <c r="D48" s="31"/>
      <c r="E48" s="31"/>
      <c r="F48" s="31"/>
      <c r="G48" s="124" t="str">
        <f t="shared" si="5"/>
        <v/>
      </c>
      <c r="H48" s="31">
        <f t="shared" si="1"/>
        <v>0</v>
      </c>
      <c r="I48" s="31"/>
      <c r="J48" s="31"/>
      <c r="K48" s="124" t="str">
        <f t="shared" si="6"/>
        <v/>
      </c>
      <c r="L48" s="31">
        <f t="shared" si="3"/>
        <v>0</v>
      </c>
      <c r="M48" s="32">
        <f t="shared" si="4"/>
        <v>0</v>
      </c>
    </row>
    <row r="49" spans="2:13" x14ac:dyDescent="0.25">
      <c r="B49" s="34" t="s">
        <v>296</v>
      </c>
      <c r="C49" s="31"/>
      <c r="D49" s="31"/>
      <c r="E49" s="31"/>
      <c r="F49" s="31"/>
      <c r="G49" s="124" t="str">
        <f t="shared" si="5"/>
        <v/>
      </c>
      <c r="H49" s="31">
        <f t="shared" si="1"/>
        <v>0</v>
      </c>
      <c r="I49" s="31"/>
      <c r="J49" s="31"/>
      <c r="K49" s="124" t="str">
        <f t="shared" si="6"/>
        <v/>
      </c>
      <c r="L49" s="31">
        <f t="shared" si="3"/>
        <v>0</v>
      </c>
      <c r="M49" s="32">
        <f t="shared" si="4"/>
        <v>0</v>
      </c>
    </row>
    <row r="50" spans="2:13" x14ac:dyDescent="0.25">
      <c r="B50" s="34" t="s">
        <v>297</v>
      </c>
      <c r="C50" s="31"/>
      <c r="D50" s="31"/>
      <c r="E50" s="31"/>
      <c r="F50" s="31"/>
      <c r="G50" s="124" t="str">
        <f t="shared" si="5"/>
        <v/>
      </c>
      <c r="H50" s="31">
        <f t="shared" si="1"/>
        <v>0</v>
      </c>
      <c r="I50" s="31"/>
      <c r="J50" s="31"/>
      <c r="K50" s="124" t="str">
        <f t="shared" si="6"/>
        <v/>
      </c>
      <c r="L50" s="31">
        <f t="shared" si="3"/>
        <v>0</v>
      </c>
      <c r="M50" s="32">
        <f t="shared" si="4"/>
        <v>0</v>
      </c>
    </row>
    <row r="51" spans="2:13" x14ac:dyDescent="0.25">
      <c r="B51" s="34" t="s">
        <v>271</v>
      </c>
      <c r="C51" s="31"/>
      <c r="D51" s="31"/>
      <c r="E51" s="31"/>
      <c r="F51" s="31"/>
      <c r="G51" s="124" t="str">
        <f t="shared" si="5"/>
        <v/>
      </c>
      <c r="H51" s="31">
        <f t="shared" si="1"/>
        <v>0</v>
      </c>
      <c r="I51" s="31"/>
      <c r="J51" s="31"/>
      <c r="K51" s="124" t="str">
        <f t="shared" si="6"/>
        <v/>
      </c>
      <c r="L51" s="31">
        <f t="shared" si="3"/>
        <v>0</v>
      </c>
      <c r="M51" s="32">
        <f t="shared" si="4"/>
        <v>0</v>
      </c>
    </row>
    <row r="52" spans="2:13" x14ac:dyDescent="0.25">
      <c r="B52" s="34" t="s">
        <v>272</v>
      </c>
      <c r="C52" s="31">
        <f>ROUND(C47-SUM(C48:C51),2)</f>
        <v>0</v>
      </c>
      <c r="D52" s="31">
        <f>ROUND(D47-SUM(D48:D51),2)</f>
        <v>0</v>
      </c>
      <c r="E52" s="31">
        <f t="shared" ref="E52:F52" si="17">ROUND(E47-SUM(E48:E51),2)</f>
        <v>0</v>
      </c>
      <c r="F52" s="31">
        <f t="shared" si="17"/>
        <v>0</v>
      </c>
      <c r="G52" s="124" t="str">
        <f t="shared" si="5"/>
        <v/>
      </c>
      <c r="H52" s="31">
        <f t="shared" si="1"/>
        <v>0</v>
      </c>
      <c r="I52" s="31">
        <f t="shared" ref="I52:J52" si="18">ROUND(I47-SUM(I48:I51),2)</f>
        <v>0</v>
      </c>
      <c r="J52" s="31">
        <f t="shared" si="18"/>
        <v>0</v>
      </c>
      <c r="K52" s="124" t="str">
        <f t="shared" si="6"/>
        <v/>
      </c>
      <c r="L52" s="31">
        <f t="shared" si="3"/>
        <v>0</v>
      </c>
      <c r="M52" s="32">
        <f t="shared" si="4"/>
        <v>0</v>
      </c>
    </row>
    <row r="53" spans="2:13" x14ac:dyDescent="0.25">
      <c r="B53" s="33" t="s">
        <v>298</v>
      </c>
      <c r="C53" s="31"/>
      <c r="D53" s="31"/>
      <c r="E53" s="31"/>
      <c r="F53" s="31"/>
      <c r="G53" s="124" t="str">
        <f t="shared" si="5"/>
        <v/>
      </c>
      <c r="H53" s="31">
        <f t="shared" si="1"/>
        <v>0</v>
      </c>
      <c r="I53" s="31"/>
      <c r="J53" s="31"/>
      <c r="K53" s="124" t="str">
        <f t="shared" si="6"/>
        <v/>
      </c>
      <c r="L53" s="31">
        <f t="shared" si="3"/>
        <v>0</v>
      </c>
      <c r="M53" s="32">
        <f t="shared" si="4"/>
        <v>0</v>
      </c>
    </row>
    <row r="54" spans="2:13" x14ac:dyDescent="0.25">
      <c r="B54" s="34" t="s">
        <v>299</v>
      </c>
      <c r="C54" s="31"/>
      <c r="D54" s="31"/>
      <c r="E54" s="31"/>
      <c r="F54" s="31"/>
      <c r="G54" s="124" t="str">
        <f t="shared" si="5"/>
        <v/>
      </c>
      <c r="H54" s="31">
        <f t="shared" si="1"/>
        <v>0</v>
      </c>
      <c r="I54" s="31"/>
      <c r="J54" s="31"/>
      <c r="K54" s="124" t="str">
        <f t="shared" si="6"/>
        <v/>
      </c>
      <c r="L54" s="31">
        <f t="shared" si="3"/>
        <v>0</v>
      </c>
      <c r="M54" s="32">
        <f t="shared" si="4"/>
        <v>0</v>
      </c>
    </row>
    <row r="55" spans="2:13" x14ac:dyDescent="0.25">
      <c r="B55" s="34" t="s">
        <v>300</v>
      </c>
      <c r="C55" s="31"/>
      <c r="D55" s="31"/>
      <c r="E55" s="31"/>
      <c r="F55" s="31"/>
      <c r="G55" s="124" t="str">
        <f t="shared" si="5"/>
        <v/>
      </c>
      <c r="H55" s="31">
        <f t="shared" si="1"/>
        <v>0</v>
      </c>
      <c r="I55" s="31"/>
      <c r="J55" s="31"/>
      <c r="K55" s="124" t="str">
        <f t="shared" si="6"/>
        <v/>
      </c>
      <c r="L55" s="31">
        <f t="shared" si="3"/>
        <v>0</v>
      </c>
      <c r="M55" s="32">
        <f t="shared" si="4"/>
        <v>0</v>
      </c>
    </row>
    <row r="56" spans="2:13" x14ac:dyDescent="0.25">
      <c r="B56" s="34" t="s">
        <v>271</v>
      </c>
      <c r="C56" s="31"/>
      <c r="D56" s="31"/>
      <c r="E56" s="31"/>
      <c r="F56" s="31"/>
      <c r="G56" s="124" t="str">
        <f t="shared" si="5"/>
        <v/>
      </c>
      <c r="H56" s="31">
        <f t="shared" si="1"/>
        <v>0</v>
      </c>
      <c r="I56" s="31"/>
      <c r="J56" s="31"/>
      <c r="K56" s="124" t="str">
        <f t="shared" si="6"/>
        <v/>
      </c>
      <c r="L56" s="31">
        <f t="shared" si="3"/>
        <v>0</v>
      </c>
      <c r="M56" s="32">
        <f t="shared" si="4"/>
        <v>0</v>
      </c>
    </row>
    <row r="57" spans="2:13" x14ac:dyDescent="0.25">
      <c r="B57" s="34" t="s">
        <v>272</v>
      </c>
      <c r="C57" s="31">
        <f>ROUND(C53-SUM(C54:C56),2)</f>
        <v>0</v>
      </c>
      <c r="D57" s="31">
        <f>ROUND(D53-SUM(D54:D56),2)</f>
        <v>0</v>
      </c>
      <c r="E57" s="31">
        <f t="shared" ref="E57:F57" si="19">ROUND(E53-SUM(E54:E56),2)</f>
        <v>0</v>
      </c>
      <c r="F57" s="31">
        <f t="shared" si="19"/>
        <v>0</v>
      </c>
      <c r="G57" s="124" t="str">
        <f t="shared" si="5"/>
        <v/>
      </c>
      <c r="H57" s="31">
        <f t="shared" si="1"/>
        <v>0</v>
      </c>
      <c r="I57" s="31">
        <f t="shared" ref="I57:J57" si="20">ROUND(I53-SUM(I54:I56),2)</f>
        <v>0</v>
      </c>
      <c r="J57" s="31">
        <f t="shared" si="20"/>
        <v>0</v>
      </c>
      <c r="K57" s="124" t="str">
        <f t="shared" si="6"/>
        <v/>
      </c>
      <c r="L57" s="31">
        <f t="shared" si="3"/>
        <v>0</v>
      </c>
      <c r="M57" s="32">
        <f t="shared" si="4"/>
        <v>0</v>
      </c>
    </row>
    <row r="58" spans="2:13" x14ac:dyDescent="0.25">
      <c r="B58" s="33" t="s">
        <v>301</v>
      </c>
      <c r="C58" s="31"/>
      <c r="D58" s="31"/>
      <c r="E58" s="31"/>
      <c r="F58" s="31"/>
      <c r="G58" s="124" t="str">
        <f t="shared" si="5"/>
        <v/>
      </c>
      <c r="H58" s="31">
        <f t="shared" si="1"/>
        <v>0</v>
      </c>
      <c r="I58" s="31"/>
      <c r="J58" s="31"/>
      <c r="K58" s="124" t="str">
        <f t="shared" si="6"/>
        <v/>
      </c>
      <c r="L58" s="31">
        <f t="shared" si="3"/>
        <v>0</v>
      </c>
      <c r="M58" s="32">
        <f t="shared" si="4"/>
        <v>0</v>
      </c>
    </row>
    <row r="59" spans="2:13" x14ac:dyDescent="0.25">
      <c r="B59" s="34" t="s">
        <v>302</v>
      </c>
      <c r="C59" s="31"/>
      <c r="D59" s="31"/>
      <c r="E59" s="31"/>
      <c r="F59" s="31"/>
      <c r="G59" s="124" t="str">
        <f t="shared" si="5"/>
        <v/>
      </c>
      <c r="H59" s="31">
        <f t="shared" si="1"/>
        <v>0</v>
      </c>
      <c r="I59" s="31"/>
      <c r="J59" s="31"/>
      <c r="K59" s="124" t="str">
        <f t="shared" si="6"/>
        <v/>
      </c>
      <c r="L59" s="31">
        <f t="shared" si="3"/>
        <v>0</v>
      </c>
      <c r="M59" s="32">
        <f t="shared" si="4"/>
        <v>0</v>
      </c>
    </row>
    <row r="60" spans="2:13" x14ac:dyDescent="0.25">
      <c r="B60" s="34" t="s">
        <v>303</v>
      </c>
      <c r="C60" s="31"/>
      <c r="D60" s="31"/>
      <c r="E60" s="31"/>
      <c r="F60" s="31"/>
      <c r="G60" s="124" t="str">
        <f t="shared" si="5"/>
        <v/>
      </c>
      <c r="H60" s="31">
        <f t="shared" si="1"/>
        <v>0</v>
      </c>
      <c r="I60" s="31"/>
      <c r="J60" s="31"/>
      <c r="K60" s="124" t="str">
        <f t="shared" si="6"/>
        <v/>
      </c>
      <c r="L60" s="31">
        <f t="shared" si="3"/>
        <v>0</v>
      </c>
      <c r="M60" s="32">
        <f t="shared" si="4"/>
        <v>0</v>
      </c>
    </row>
    <row r="61" spans="2:13" x14ac:dyDescent="0.25">
      <c r="B61" s="34" t="s">
        <v>304</v>
      </c>
      <c r="C61" s="31"/>
      <c r="D61" s="31"/>
      <c r="E61" s="31"/>
      <c r="F61" s="31"/>
      <c r="G61" s="124" t="str">
        <f t="shared" si="5"/>
        <v/>
      </c>
      <c r="H61" s="31">
        <f t="shared" si="1"/>
        <v>0</v>
      </c>
      <c r="I61" s="31"/>
      <c r="J61" s="31"/>
      <c r="K61" s="124" t="str">
        <f t="shared" si="6"/>
        <v/>
      </c>
      <c r="L61" s="31">
        <f t="shared" si="3"/>
        <v>0</v>
      </c>
      <c r="M61" s="32">
        <f t="shared" si="4"/>
        <v>0</v>
      </c>
    </row>
    <row r="62" spans="2:13" x14ac:dyDescent="0.25">
      <c r="B62" s="34" t="s">
        <v>305</v>
      </c>
      <c r="C62" s="31"/>
      <c r="D62" s="31"/>
      <c r="E62" s="31"/>
      <c r="F62" s="31"/>
      <c r="G62" s="124" t="str">
        <f t="shared" si="5"/>
        <v/>
      </c>
      <c r="H62" s="31">
        <f t="shared" si="1"/>
        <v>0</v>
      </c>
      <c r="I62" s="31"/>
      <c r="J62" s="31"/>
      <c r="K62" s="124" t="str">
        <f t="shared" si="6"/>
        <v/>
      </c>
      <c r="L62" s="31">
        <f t="shared" si="3"/>
        <v>0</v>
      </c>
      <c r="M62" s="32">
        <f t="shared" si="4"/>
        <v>0</v>
      </c>
    </row>
    <row r="63" spans="2:13" x14ac:dyDescent="0.25">
      <c r="B63" s="34" t="s">
        <v>271</v>
      </c>
      <c r="C63" s="31"/>
      <c r="D63" s="31"/>
      <c r="E63" s="31"/>
      <c r="F63" s="31"/>
      <c r="G63" s="124" t="str">
        <f t="shared" si="5"/>
        <v/>
      </c>
      <c r="H63" s="31">
        <f t="shared" si="1"/>
        <v>0</v>
      </c>
      <c r="I63" s="31"/>
      <c r="J63" s="31"/>
      <c r="K63" s="124" t="str">
        <f t="shared" si="6"/>
        <v/>
      </c>
      <c r="L63" s="31">
        <f t="shared" si="3"/>
        <v>0</v>
      </c>
      <c r="M63" s="32">
        <f t="shared" si="4"/>
        <v>0</v>
      </c>
    </row>
    <row r="64" spans="2:13" x14ac:dyDescent="0.25">
      <c r="B64" s="34" t="s">
        <v>272</v>
      </c>
      <c r="C64" s="31">
        <f>ROUND(C58-SUM(C59:C63),2)</f>
        <v>0</v>
      </c>
      <c r="D64" s="31">
        <f>ROUND(D58-SUM(D59:D63),2)</f>
        <v>0</v>
      </c>
      <c r="E64" s="31">
        <f t="shared" ref="E64:F64" si="21">ROUND(E58-SUM(E59:E63),2)</f>
        <v>0</v>
      </c>
      <c r="F64" s="31">
        <f t="shared" si="21"/>
        <v>0</v>
      </c>
      <c r="G64" s="124" t="str">
        <f t="shared" si="5"/>
        <v/>
      </c>
      <c r="H64" s="31">
        <f t="shared" si="1"/>
        <v>0</v>
      </c>
      <c r="I64" s="31">
        <f t="shared" ref="I64:J64" si="22">ROUND(I58-SUM(I59:I63),2)</f>
        <v>0</v>
      </c>
      <c r="J64" s="31">
        <f t="shared" si="22"/>
        <v>0</v>
      </c>
      <c r="K64" s="124" t="str">
        <f t="shared" si="6"/>
        <v/>
      </c>
      <c r="L64" s="31">
        <f t="shared" si="3"/>
        <v>0</v>
      </c>
      <c r="M64" s="32">
        <f t="shared" si="4"/>
        <v>0</v>
      </c>
    </row>
    <row r="65" spans="2:13" x14ac:dyDescent="0.25">
      <c r="B65" s="33" t="s">
        <v>306</v>
      </c>
      <c r="C65" s="31"/>
      <c r="D65" s="31"/>
      <c r="E65" s="31"/>
      <c r="F65" s="31"/>
      <c r="G65" s="124" t="str">
        <f t="shared" si="5"/>
        <v/>
      </c>
      <c r="H65" s="31">
        <f t="shared" si="1"/>
        <v>0</v>
      </c>
      <c r="I65" s="31"/>
      <c r="J65" s="31"/>
      <c r="K65" s="124" t="str">
        <f t="shared" si="6"/>
        <v/>
      </c>
      <c r="L65" s="31">
        <f t="shared" si="3"/>
        <v>0</v>
      </c>
      <c r="M65" s="32">
        <f t="shared" si="4"/>
        <v>0</v>
      </c>
    </row>
    <row r="66" spans="2:13" x14ac:dyDescent="0.25">
      <c r="B66" s="34" t="s">
        <v>307</v>
      </c>
      <c r="C66" s="31"/>
      <c r="D66" s="31"/>
      <c r="E66" s="31"/>
      <c r="F66" s="31"/>
      <c r="G66" s="124" t="str">
        <f t="shared" si="5"/>
        <v/>
      </c>
      <c r="H66" s="31">
        <f t="shared" si="1"/>
        <v>0</v>
      </c>
      <c r="I66" s="31"/>
      <c r="J66" s="31"/>
      <c r="K66" s="124" t="str">
        <f t="shared" si="6"/>
        <v/>
      </c>
      <c r="L66" s="31">
        <f t="shared" si="3"/>
        <v>0</v>
      </c>
      <c r="M66" s="32">
        <f t="shared" si="4"/>
        <v>0</v>
      </c>
    </row>
    <row r="67" spans="2:13" x14ac:dyDescent="0.25">
      <c r="B67" s="34" t="s">
        <v>308</v>
      </c>
      <c r="C67" s="31"/>
      <c r="D67" s="31"/>
      <c r="E67" s="31"/>
      <c r="F67" s="31"/>
      <c r="G67" s="124" t="str">
        <f t="shared" si="5"/>
        <v/>
      </c>
      <c r="H67" s="31">
        <f t="shared" si="1"/>
        <v>0</v>
      </c>
      <c r="I67" s="31"/>
      <c r="J67" s="31"/>
      <c r="K67" s="124" t="str">
        <f t="shared" si="6"/>
        <v/>
      </c>
      <c r="L67" s="31">
        <f t="shared" si="3"/>
        <v>0</v>
      </c>
      <c r="M67" s="32">
        <f t="shared" si="4"/>
        <v>0</v>
      </c>
    </row>
    <row r="68" spans="2:13" x14ac:dyDescent="0.25">
      <c r="B68" s="34" t="s">
        <v>309</v>
      </c>
      <c r="C68" s="31"/>
      <c r="D68" s="31"/>
      <c r="E68" s="31"/>
      <c r="F68" s="31"/>
      <c r="G68" s="124" t="str">
        <f t="shared" si="5"/>
        <v/>
      </c>
      <c r="H68" s="31">
        <f t="shared" si="1"/>
        <v>0</v>
      </c>
      <c r="I68" s="31"/>
      <c r="J68" s="31"/>
      <c r="K68" s="124" t="str">
        <f t="shared" si="6"/>
        <v/>
      </c>
      <c r="L68" s="31">
        <f t="shared" si="3"/>
        <v>0</v>
      </c>
      <c r="M68" s="32">
        <f t="shared" si="4"/>
        <v>0</v>
      </c>
    </row>
    <row r="69" spans="2:13" x14ac:dyDescent="0.25">
      <c r="B69" s="34" t="s">
        <v>310</v>
      </c>
      <c r="C69" s="31"/>
      <c r="D69" s="31"/>
      <c r="E69" s="31"/>
      <c r="F69" s="31"/>
      <c r="G69" s="124" t="str">
        <f t="shared" si="5"/>
        <v/>
      </c>
      <c r="H69" s="31">
        <f t="shared" si="1"/>
        <v>0</v>
      </c>
      <c r="I69" s="31"/>
      <c r="J69" s="31"/>
      <c r="K69" s="124" t="str">
        <f t="shared" si="6"/>
        <v/>
      </c>
      <c r="L69" s="31">
        <f t="shared" si="3"/>
        <v>0</v>
      </c>
      <c r="M69" s="32">
        <f t="shared" si="4"/>
        <v>0</v>
      </c>
    </row>
    <row r="70" spans="2:13" x14ac:dyDescent="0.25">
      <c r="B70" s="34" t="s">
        <v>271</v>
      </c>
      <c r="C70" s="31"/>
      <c r="D70" s="31"/>
      <c r="E70" s="31"/>
      <c r="F70" s="31"/>
      <c r="G70" s="124" t="str">
        <f t="shared" si="5"/>
        <v/>
      </c>
      <c r="H70" s="31">
        <f t="shared" si="1"/>
        <v>0</v>
      </c>
      <c r="I70" s="31"/>
      <c r="J70" s="31"/>
      <c r="K70" s="124" t="str">
        <f t="shared" si="6"/>
        <v/>
      </c>
      <c r="L70" s="31">
        <f t="shared" si="3"/>
        <v>0</v>
      </c>
      <c r="M70" s="32">
        <f t="shared" si="4"/>
        <v>0</v>
      </c>
    </row>
    <row r="71" spans="2:13" x14ac:dyDescent="0.25">
      <c r="B71" s="34" t="s">
        <v>272</v>
      </c>
      <c r="C71" s="31">
        <f>ROUND(C65-SUM(C66:C70),2)</f>
        <v>0</v>
      </c>
      <c r="D71" s="31">
        <f>ROUND(D65-SUM(D66:D70),2)</f>
        <v>0</v>
      </c>
      <c r="E71" s="31">
        <f t="shared" ref="E71:F71" si="23">ROUND(E65-SUM(E66:E70),2)</f>
        <v>0</v>
      </c>
      <c r="F71" s="31">
        <f t="shared" si="23"/>
        <v>0</v>
      </c>
      <c r="G71" s="124" t="str">
        <f t="shared" si="5"/>
        <v/>
      </c>
      <c r="H71" s="31">
        <f t="shared" si="1"/>
        <v>0</v>
      </c>
      <c r="I71" s="31">
        <f t="shared" ref="I71:J71" si="24">ROUND(I65-SUM(I66:I70),2)</f>
        <v>0</v>
      </c>
      <c r="J71" s="31">
        <f t="shared" si="24"/>
        <v>0</v>
      </c>
      <c r="K71" s="124" t="str">
        <f t="shared" si="6"/>
        <v/>
      </c>
      <c r="L71" s="31">
        <f t="shared" si="3"/>
        <v>0</v>
      </c>
      <c r="M71" s="32">
        <f t="shared" si="4"/>
        <v>0</v>
      </c>
    </row>
    <row r="72" spans="2:13" x14ac:dyDescent="0.25">
      <c r="B72" s="33" t="s">
        <v>311</v>
      </c>
      <c r="C72" s="31"/>
      <c r="D72" s="31"/>
      <c r="E72" s="31"/>
      <c r="F72" s="31"/>
      <c r="G72" s="124" t="str">
        <f t="shared" si="5"/>
        <v/>
      </c>
      <c r="H72" s="31">
        <f t="shared" si="1"/>
        <v>0</v>
      </c>
      <c r="I72" s="31"/>
      <c r="J72" s="31"/>
      <c r="K72" s="124" t="str">
        <f t="shared" si="6"/>
        <v/>
      </c>
      <c r="L72" s="31">
        <f t="shared" si="3"/>
        <v>0</v>
      </c>
      <c r="M72" s="32">
        <f t="shared" si="4"/>
        <v>0</v>
      </c>
    </row>
    <row r="73" spans="2:13" x14ac:dyDescent="0.25">
      <c r="B73" s="34" t="s">
        <v>312</v>
      </c>
      <c r="C73" s="31"/>
      <c r="D73" s="31"/>
      <c r="E73" s="31"/>
      <c r="F73" s="31"/>
      <c r="G73" s="124" t="str">
        <f t="shared" si="5"/>
        <v/>
      </c>
      <c r="H73" s="31">
        <f t="shared" si="1"/>
        <v>0</v>
      </c>
      <c r="I73" s="31"/>
      <c r="J73" s="31"/>
      <c r="K73" s="124" t="str">
        <f t="shared" si="6"/>
        <v/>
      </c>
      <c r="L73" s="31">
        <f t="shared" si="3"/>
        <v>0</v>
      </c>
      <c r="M73" s="32">
        <f t="shared" si="4"/>
        <v>0</v>
      </c>
    </row>
    <row r="74" spans="2:13" x14ac:dyDescent="0.25">
      <c r="B74" s="34" t="s">
        <v>313</v>
      </c>
      <c r="C74" s="31"/>
      <c r="D74" s="31"/>
      <c r="E74" s="31"/>
      <c r="F74" s="31"/>
      <c r="G74" s="124" t="str">
        <f t="shared" si="5"/>
        <v/>
      </c>
      <c r="H74" s="31">
        <f t="shared" si="1"/>
        <v>0</v>
      </c>
      <c r="I74" s="31"/>
      <c r="J74" s="31"/>
      <c r="K74" s="124" t="str">
        <f t="shared" si="6"/>
        <v/>
      </c>
      <c r="L74" s="31">
        <f t="shared" si="3"/>
        <v>0</v>
      </c>
      <c r="M74" s="32">
        <f t="shared" si="4"/>
        <v>0</v>
      </c>
    </row>
    <row r="75" spans="2:13" x14ac:dyDescent="0.25">
      <c r="B75" s="34" t="s">
        <v>314</v>
      </c>
      <c r="C75" s="31"/>
      <c r="D75" s="31"/>
      <c r="E75" s="31"/>
      <c r="F75" s="31"/>
      <c r="G75" s="124" t="str">
        <f t="shared" si="5"/>
        <v/>
      </c>
      <c r="H75" s="31">
        <f t="shared" si="1"/>
        <v>0</v>
      </c>
      <c r="I75" s="31"/>
      <c r="J75" s="31"/>
      <c r="K75" s="124" t="str">
        <f t="shared" si="6"/>
        <v/>
      </c>
      <c r="L75" s="31">
        <f t="shared" si="3"/>
        <v>0</v>
      </c>
      <c r="M75" s="32">
        <f t="shared" si="4"/>
        <v>0</v>
      </c>
    </row>
    <row r="76" spans="2:13" x14ac:dyDescent="0.25">
      <c r="B76" s="34" t="s">
        <v>315</v>
      </c>
      <c r="C76" s="31"/>
      <c r="D76" s="31"/>
      <c r="E76" s="31"/>
      <c r="F76" s="31"/>
      <c r="G76" s="124" t="str">
        <f t="shared" si="5"/>
        <v/>
      </c>
      <c r="H76" s="31">
        <f t="shared" ref="H76:H139" si="25">D76-F76</f>
        <v>0</v>
      </c>
      <c r="I76" s="31"/>
      <c r="J76" s="31"/>
      <c r="K76" s="124" t="str">
        <f t="shared" si="6"/>
        <v/>
      </c>
      <c r="L76" s="31">
        <f t="shared" ref="L76:L139" si="26">D76-J76</f>
        <v>0</v>
      </c>
      <c r="M76" s="32">
        <f t="shared" ref="M76:M139" si="27">IF(MONTH(paramDataBase)=12,F76-J76,0)</f>
        <v>0</v>
      </c>
    </row>
    <row r="77" spans="2:13" x14ac:dyDescent="0.25">
      <c r="B77" s="34" t="s">
        <v>316</v>
      </c>
      <c r="C77" s="31"/>
      <c r="D77" s="31"/>
      <c r="E77" s="31"/>
      <c r="F77" s="31"/>
      <c r="G77" s="124" t="str">
        <f t="shared" ref="G77:G140" si="28">IFERROR(ROUND(F77/F$207,4),"")</f>
        <v/>
      </c>
      <c r="H77" s="31">
        <f t="shared" si="25"/>
        <v>0</v>
      </c>
      <c r="I77" s="31"/>
      <c r="J77" s="31"/>
      <c r="K77" s="124" t="str">
        <f t="shared" ref="K77:K140" si="29">IFERROR(ROUND(J77/J$207,4),"")</f>
        <v/>
      </c>
      <c r="L77" s="31">
        <f t="shared" si="26"/>
        <v>0</v>
      </c>
      <c r="M77" s="32">
        <f t="shared" si="27"/>
        <v>0</v>
      </c>
    </row>
    <row r="78" spans="2:13" x14ac:dyDescent="0.25">
      <c r="B78" s="34" t="s">
        <v>317</v>
      </c>
      <c r="C78" s="31"/>
      <c r="D78" s="31"/>
      <c r="E78" s="31"/>
      <c r="F78" s="31"/>
      <c r="G78" s="124" t="str">
        <f t="shared" si="28"/>
        <v/>
      </c>
      <c r="H78" s="31">
        <f t="shared" si="25"/>
        <v>0</v>
      </c>
      <c r="I78" s="31"/>
      <c r="J78" s="31"/>
      <c r="K78" s="124" t="str">
        <f t="shared" si="29"/>
        <v/>
      </c>
      <c r="L78" s="31">
        <f t="shared" si="26"/>
        <v>0</v>
      </c>
      <c r="M78" s="32">
        <f t="shared" si="27"/>
        <v>0</v>
      </c>
    </row>
    <row r="79" spans="2:13" x14ac:dyDescent="0.25">
      <c r="B79" s="34" t="s">
        <v>271</v>
      </c>
      <c r="C79" s="31"/>
      <c r="D79" s="31"/>
      <c r="E79" s="31"/>
      <c r="F79" s="31"/>
      <c r="G79" s="124" t="str">
        <f t="shared" si="28"/>
        <v/>
      </c>
      <c r="H79" s="31">
        <f t="shared" si="25"/>
        <v>0</v>
      </c>
      <c r="I79" s="31"/>
      <c r="J79" s="31"/>
      <c r="K79" s="124" t="str">
        <f t="shared" si="29"/>
        <v/>
      </c>
      <c r="L79" s="31">
        <f t="shared" si="26"/>
        <v>0</v>
      </c>
      <c r="M79" s="32">
        <f t="shared" si="27"/>
        <v>0</v>
      </c>
    </row>
    <row r="80" spans="2:13" x14ac:dyDescent="0.25">
      <c r="B80" s="34" t="s">
        <v>272</v>
      </c>
      <c r="C80" s="31">
        <f>ROUND(C72-SUM(C73:C79),2)</f>
        <v>0</v>
      </c>
      <c r="D80" s="31">
        <f>ROUND(D72-SUM(D73:D79),2)</f>
        <v>0</v>
      </c>
      <c r="E80" s="31">
        <f t="shared" ref="E80:F80" si="30">ROUND(E72-SUM(E73:E79),2)</f>
        <v>0</v>
      </c>
      <c r="F80" s="31">
        <f t="shared" si="30"/>
        <v>0</v>
      </c>
      <c r="G80" s="124" t="str">
        <f t="shared" si="28"/>
        <v/>
      </c>
      <c r="H80" s="31">
        <f t="shared" si="25"/>
        <v>0</v>
      </c>
      <c r="I80" s="31">
        <f t="shared" ref="I80:J80" si="31">ROUND(I72-SUM(I73:I79),2)</f>
        <v>0</v>
      </c>
      <c r="J80" s="31">
        <f t="shared" si="31"/>
        <v>0</v>
      </c>
      <c r="K80" s="124" t="str">
        <f t="shared" si="29"/>
        <v/>
      </c>
      <c r="L80" s="31">
        <f t="shared" si="26"/>
        <v>0</v>
      </c>
      <c r="M80" s="32">
        <f t="shared" si="27"/>
        <v>0</v>
      </c>
    </row>
    <row r="81" spans="2:13" x14ac:dyDescent="0.25">
      <c r="B81" s="33" t="s">
        <v>318</v>
      </c>
      <c r="C81" s="31"/>
      <c r="D81" s="31"/>
      <c r="E81" s="31"/>
      <c r="F81" s="31"/>
      <c r="G81" s="124" t="str">
        <f t="shared" si="28"/>
        <v/>
      </c>
      <c r="H81" s="31">
        <f t="shared" si="25"/>
        <v>0</v>
      </c>
      <c r="I81" s="31"/>
      <c r="J81" s="31"/>
      <c r="K81" s="124" t="str">
        <f t="shared" si="29"/>
        <v/>
      </c>
      <c r="L81" s="31">
        <f t="shared" si="26"/>
        <v>0</v>
      </c>
      <c r="M81" s="32">
        <f t="shared" si="27"/>
        <v>0</v>
      </c>
    </row>
    <row r="82" spans="2:13" x14ac:dyDescent="0.25">
      <c r="B82" s="56" t="s">
        <v>319</v>
      </c>
      <c r="C82" s="31"/>
      <c r="D82" s="31"/>
      <c r="E82" s="31"/>
      <c r="F82" s="31"/>
      <c r="G82" s="124" t="str">
        <f t="shared" si="28"/>
        <v/>
      </c>
      <c r="H82" s="31">
        <f t="shared" si="25"/>
        <v>0</v>
      </c>
      <c r="I82" s="31"/>
      <c r="J82" s="31"/>
      <c r="K82" s="124" t="str">
        <f t="shared" si="29"/>
        <v/>
      </c>
      <c r="L82" s="31">
        <f t="shared" si="26"/>
        <v>0</v>
      </c>
      <c r="M82" s="32">
        <f t="shared" si="27"/>
        <v>0</v>
      </c>
    </row>
    <row r="83" spans="2:13" x14ac:dyDescent="0.25">
      <c r="B83" s="56" t="s">
        <v>320</v>
      </c>
      <c r="C83" s="31"/>
      <c r="D83" s="31"/>
      <c r="E83" s="31"/>
      <c r="F83" s="31"/>
      <c r="G83" s="124" t="str">
        <f t="shared" si="28"/>
        <v/>
      </c>
      <c r="H83" s="31">
        <f t="shared" si="25"/>
        <v>0</v>
      </c>
      <c r="I83" s="31"/>
      <c r="J83" s="31"/>
      <c r="K83" s="124" t="str">
        <f t="shared" si="29"/>
        <v/>
      </c>
      <c r="L83" s="31">
        <f t="shared" si="26"/>
        <v>0</v>
      </c>
      <c r="M83" s="32">
        <f t="shared" si="27"/>
        <v>0</v>
      </c>
    </row>
    <row r="84" spans="2:13" x14ac:dyDescent="0.25">
      <c r="B84" s="56" t="s">
        <v>321</v>
      </c>
      <c r="C84" s="31"/>
      <c r="D84" s="31"/>
      <c r="E84" s="31"/>
      <c r="F84" s="31"/>
      <c r="G84" s="124" t="str">
        <f t="shared" si="28"/>
        <v/>
      </c>
      <c r="H84" s="31">
        <f t="shared" si="25"/>
        <v>0</v>
      </c>
      <c r="I84" s="31"/>
      <c r="J84" s="31"/>
      <c r="K84" s="124" t="str">
        <f t="shared" si="29"/>
        <v/>
      </c>
      <c r="L84" s="31">
        <f t="shared" si="26"/>
        <v>0</v>
      </c>
      <c r="M84" s="32">
        <f t="shared" si="27"/>
        <v>0</v>
      </c>
    </row>
    <row r="85" spans="2:13" x14ac:dyDescent="0.25">
      <c r="B85" s="56" t="s">
        <v>322</v>
      </c>
      <c r="C85" s="31"/>
      <c r="D85" s="31"/>
      <c r="E85" s="31"/>
      <c r="F85" s="31"/>
      <c r="G85" s="124" t="str">
        <f t="shared" si="28"/>
        <v/>
      </c>
      <c r="H85" s="31">
        <f t="shared" si="25"/>
        <v>0</v>
      </c>
      <c r="I85" s="31"/>
      <c r="J85" s="31"/>
      <c r="K85" s="124" t="str">
        <f t="shared" si="29"/>
        <v/>
      </c>
      <c r="L85" s="31">
        <f t="shared" si="26"/>
        <v>0</v>
      </c>
      <c r="M85" s="32">
        <f t="shared" si="27"/>
        <v>0</v>
      </c>
    </row>
    <row r="86" spans="2:13" x14ac:dyDescent="0.25">
      <c r="B86" s="56" t="s">
        <v>271</v>
      </c>
      <c r="C86" s="31"/>
      <c r="D86" s="31"/>
      <c r="E86" s="31"/>
      <c r="F86" s="31"/>
      <c r="G86" s="124" t="str">
        <f t="shared" si="28"/>
        <v/>
      </c>
      <c r="H86" s="31">
        <f t="shared" si="25"/>
        <v>0</v>
      </c>
      <c r="I86" s="31"/>
      <c r="J86" s="31"/>
      <c r="K86" s="124" t="str">
        <f t="shared" si="29"/>
        <v/>
      </c>
      <c r="L86" s="31">
        <f t="shared" si="26"/>
        <v>0</v>
      </c>
      <c r="M86" s="32">
        <f t="shared" si="27"/>
        <v>0</v>
      </c>
    </row>
    <row r="87" spans="2:13" x14ac:dyDescent="0.25">
      <c r="B87" s="56" t="s">
        <v>272</v>
      </c>
      <c r="C87" s="31">
        <f>ROUND(C81-SUM(C82:C86),2)</f>
        <v>0</v>
      </c>
      <c r="D87" s="31">
        <f>ROUND(D81-SUM(D82:D86),2)</f>
        <v>0</v>
      </c>
      <c r="E87" s="31">
        <f t="shared" ref="E87:F87" si="32">ROUND(E81-SUM(E82:E86),2)</f>
        <v>0</v>
      </c>
      <c r="F87" s="31">
        <f t="shared" si="32"/>
        <v>0</v>
      </c>
      <c r="G87" s="124" t="str">
        <f t="shared" si="28"/>
        <v/>
      </c>
      <c r="H87" s="31">
        <f t="shared" si="25"/>
        <v>0</v>
      </c>
      <c r="I87" s="31">
        <f t="shared" ref="I87:J87" si="33">ROUND(I81-SUM(I82:I86),2)</f>
        <v>0</v>
      </c>
      <c r="J87" s="31">
        <f t="shared" si="33"/>
        <v>0</v>
      </c>
      <c r="K87" s="124" t="str">
        <f t="shared" si="29"/>
        <v/>
      </c>
      <c r="L87" s="31">
        <f t="shared" si="26"/>
        <v>0</v>
      </c>
      <c r="M87" s="32">
        <f t="shared" si="27"/>
        <v>0</v>
      </c>
    </row>
    <row r="88" spans="2:13" x14ac:dyDescent="0.25">
      <c r="B88" s="33" t="s">
        <v>323</v>
      </c>
      <c r="C88" s="31"/>
      <c r="D88" s="31"/>
      <c r="E88" s="31"/>
      <c r="F88" s="31"/>
      <c r="G88" s="124" t="str">
        <f t="shared" si="28"/>
        <v/>
      </c>
      <c r="H88" s="31">
        <f t="shared" si="25"/>
        <v>0</v>
      </c>
      <c r="I88" s="31"/>
      <c r="J88" s="31"/>
      <c r="K88" s="124" t="str">
        <f t="shared" si="29"/>
        <v/>
      </c>
      <c r="L88" s="31">
        <f t="shared" si="26"/>
        <v>0</v>
      </c>
      <c r="M88" s="32">
        <f t="shared" si="27"/>
        <v>0</v>
      </c>
    </row>
    <row r="89" spans="2:13" x14ac:dyDescent="0.25">
      <c r="B89" s="56" t="s">
        <v>324</v>
      </c>
      <c r="C89" s="31"/>
      <c r="D89" s="31"/>
      <c r="E89" s="31"/>
      <c r="F89" s="31"/>
      <c r="G89" s="124" t="str">
        <f t="shared" si="28"/>
        <v/>
      </c>
      <c r="H89" s="31">
        <f t="shared" si="25"/>
        <v>0</v>
      </c>
      <c r="I89" s="31"/>
      <c r="J89" s="31"/>
      <c r="K89" s="124" t="str">
        <f t="shared" si="29"/>
        <v/>
      </c>
      <c r="L89" s="31">
        <f t="shared" si="26"/>
        <v>0</v>
      </c>
      <c r="M89" s="32">
        <f t="shared" si="27"/>
        <v>0</v>
      </c>
    </row>
    <row r="90" spans="2:13" x14ac:dyDescent="0.25">
      <c r="B90" s="56" t="s">
        <v>325</v>
      </c>
      <c r="C90" s="31"/>
      <c r="D90" s="31"/>
      <c r="E90" s="31"/>
      <c r="F90" s="31"/>
      <c r="G90" s="124" t="str">
        <f t="shared" si="28"/>
        <v/>
      </c>
      <c r="H90" s="31">
        <f t="shared" si="25"/>
        <v>0</v>
      </c>
      <c r="I90" s="31"/>
      <c r="J90" s="31"/>
      <c r="K90" s="124" t="str">
        <f t="shared" si="29"/>
        <v/>
      </c>
      <c r="L90" s="31">
        <f t="shared" si="26"/>
        <v>0</v>
      </c>
      <c r="M90" s="32">
        <f t="shared" si="27"/>
        <v>0</v>
      </c>
    </row>
    <row r="91" spans="2:13" x14ac:dyDescent="0.25">
      <c r="B91" s="56" t="s">
        <v>326</v>
      </c>
      <c r="C91" s="31"/>
      <c r="D91" s="31"/>
      <c r="E91" s="31"/>
      <c r="F91" s="31"/>
      <c r="G91" s="124" t="str">
        <f t="shared" si="28"/>
        <v/>
      </c>
      <c r="H91" s="31">
        <f t="shared" si="25"/>
        <v>0</v>
      </c>
      <c r="I91" s="31"/>
      <c r="J91" s="31"/>
      <c r="K91" s="124" t="str">
        <f t="shared" si="29"/>
        <v/>
      </c>
      <c r="L91" s="31">
        <f t="shared" si="26"/>
        <v>0</v>
      </c>
      <c r="M91" s="32">
        <f t="shared" si="27"/>
        <v>0</v>
      </c>
    </row>
    <row r="92" spans="2:13" x14ac:dyDescent="0.25">
      <c r="B92" s="56" t="s">
        <v>327</v>
      </c>
      <c r="C92" s="31"/>
      <c r="D92" s="31"/>
      <c r="E92" s="31"/>
      <c r="F92" s="31"/>
      <c r="G92" s="124" t="str">
        <f t="shared" si="28"/>
        <v/>
      </c>
      <c r="H92" s="31">
        <f t="shared" si="25"/>
        <v>0</v>
      </c>
      <c r="I92" s="31"/>
      <c r="J92" s="31"/>
      <c r="K92" s="124" t="str">
        <f t="shared" si="29"/>
        <v/>
      </c>
      <c r="L92" s="31">
        <f t="shared" si="26"/>
        <v>0</v>
      </c>
      <c r="M92" s="32">
        <f t="shared" si="27"/>
        <v>0</v>
      </c>
    </row>
    <row r="93" spans="2:13" x14ac:dyDescent="0.25">
      <c r="B93" s="56" t="s">
        <v>328</v>
      </c>
      <c r="C93" s="31"/>
      <c r="D93" s="31"/>
      <c r="E93" s="31"/>
      <c r="F93" s="31"/>
      <c r="G93" s="124" t="str">
        <f t="shared" si="28"/>
        <v/>
      </c>
      <c r="H93" s="31">
        <f t="shared" si="25"/>
        <v>0</v>
      </c>
      <c r="I93" s="31"/>
      <c r="J93" s="31"/>
      <c r="K93" s="124" t="str">
        <f t="shared" si="29"/>
        <v/>
      </c>
      <c r="L93" s="31">
        <f t="shared" si="26"/>
        <v>0</v>
      </c>
      <c r="M93" s="32">
        <f t="shared" si="27"/>
        <v>0</v>
      </c>
    </row>
    <row r="94" spans="2:13" x14ac:dyDescent="0.25">
      <c r="B94" s="56" t="s">
        <v>329</v>
      </c>
      <c r="C94" s="31"/>
      <c r="D94" s="31"/>
      <c r="E94" s="31"/>
      <c r="F94" s="31"/>
      <c r="G94" s="124" t="str">
        <f t="shared" si="28"/>
        <v/>
      </c>
      <c r="H94" s="31">
        <f t="shared" si="25"/>
        <v>0</v>
      </c>
      <c r="I94" s="31"/>
      <c r="J94" s="31"/>
      <c r="K94" s="124" t="str">
        <f t="shared" si="29"/>
        <v/>
      </c>
      <c r="L94" s="31">
        <f t="shared" si="26"/>
        <v>0</v>
      </c>
      <c r="M94" s="32">
        <f t="shared" si="27"/>
        <v>0</v>
      </c>
    </row>
    <row r="95" spans="2:13" x14ac:dyDescent="0.25">
      <c r="B95" s="56" t="s">
        <v>330</v>
      </c>
      <c r="C95" s="31"/>
      <c r="D95" s="31"/>
      <c r="E95" s="31"/>
      <c r="F95" s="31"/>
      <c r="G95" s="124" t="str">
        <f t="shared" si="28"/>
        <v/>
      </c>
      <c r="H95" s="31">
        <f t="shared" si="25"/>
        <v>0</v>
      </c>
      <c r="I95" s="31"/>
      <c r="J95" s="31"/>
      <c r="K95" s="124" t="str">
        <f t="shared" si="29"/>
        <v/>
      </c>
      <c r="L95" s="31">
        <f t="shared" si="26"/>
        <v>0</v>
      </c>
      <c r="M95" s="32">
        <f t="shared" si="27"/>
        <v>0</v>
      </c>
    </row>
    <row r="96" spans="2:13" x14ac:dyDescent="0.25">
      <c r="B96" s="56" t="s">
        <v>331</v>
      </c>
      <c r="C96" s="31"/>
      <c r="D96" s="31"/>
      <c r="E96" s="31"/>
      <c r="F96" s="31"/>
      <c r="G96" s="124" t="str">
        <f t="shared" si="28"/>
        <v/>
      </c>
      <c r="H96" s="31">
        <f t="shared" si="25"/>
        <v>0</v>
      </c>
      <c r="I96" s="31"/>
      <c r="J96" s="31"/>
      <c r="K96" s="124" t="str">
        <f t="shared" si="29"/>
        <v/>
      </c>
      <c r="L96" s="31">
        <f t="shared" si="26"/>
        <v>0</v>
      </c>
      <c r="M96" s="32">
        <f t="shared" si="27"/>
        <v>0</v>
      </c>
    </row>
    <row r="97" spans="2:13" x14ac:dyDescent="0.25">
      <c r="B97" s="56" t="s">
        <v>271</v>
      </c>
      <c r="C97" s="31"/>
      <c r="D97" s="31"/>
      <c r="E97" s="31"/>
      <c r="F97" s="31"/>
      <c r="G97" s="124" t="str">
        <f t="shared" si="28"/>
        <v/>
      </c>
      <c r="H97" s="31">
        <f t="shared" si="25"/>
        <v>0</v>
      </c>
      <c r="I97" s="31"/>
      <c r="J97" s="31"/>
      <c r="K97" s="124" t="str">
        <f t="shared" si="29"/>
        <v/>
      </c>
      <c r="L97" s="31">
        <f t="shared" si="26"/>
        <v>0</v>
      </c>
      <c r="M97" s="32">
        <f t="shared" si="27"/>
        <v>0</v>
      </c>
    </row>
    <row r="98" spans="2:13" x14ac:dyDescent="0.25">
      <c r="B98" s="56" t="s">
        <v>272</v>
      </c>
      <c r="C98" s="31">
        <f>ROUND(C88-SUM(C89:C97),2)</f>
        <v>0</v>
      </c>
      <c r="D98" s="31">
        <f>ROUND(D88-SUM(D89:D97),2)</f>
        <v>0</v>
      </c>
      <c r="E98" s="31">
        <f t="shared" ref="E98:F98" si="34">ROUND(E88-SUM(E89:E97),2)</f>
        <v>0</v>
      </c>
      <c r="F98" s="31">
        <f t="shared" si="34"/>
        <v>0</v>
      </c>
      <c r="G98" s="124" t="str">
        <f t="shared" si="28"/>
        <v/>
      </c>
      <c r="H98" s="31">
        <f t="shared" si="25"/>
        <v>0</v>
      </c>
      <c r="I98" s="31">
        <f t="shared" ref="I98:J98" si="35">ROUND(I88-SUM(I89:I97),2)</f>
        <v>0</v>
      </c>
      <c r="J98" s="31">
        <f t="shared" si="35"/>
        <v>0</v>
      </c>
      <c r="K98" s="124" t="str">
        <f t="shared" si="29"/>
        <v/>
      </c>
      <c r="L98" s="31">
        <f t="shared" si="26"/>
        <v>0</v>
      </c>
      <c r="M98" s="32">
        <f t="shared" si="27"/>
        <v>0</v>
      </c>
    </row>
    <row r="99" spans="2:13" x14ac:dyDescent="0.25">
      <c r="B99" s="33" t="s">
        <v>332</v>
      </c>
      <c r="C99" s="31"/>
      <c r="D99" s="31"/>
      <c r="E99" s="31"/>
      <c r="F99" s="31"/>
      <c r="G99" s="124" t="str">
        <f t="shared" si="28"/>
        <v/>
      </c>
      <c r="H99" s="31">
        <f t="shared" si="25"/>
        <v>0</v>
      </c>
      <c r="I99" s="31"/>
      <c r="J99" s="31"/>
      <c r="K99" s="124" t="str">
        <f t="shared" si="29"/>
        <v/>
      </c>
      <c r="L99" s="31">
        <f t="shared" si="26"/>
        <v>0</v>
      </c>
      <c r="M99" s="32">
        <f t="shared" si="27"/>
        <v>0</v>
      </c>
    </row>
    <row r="100" spans="2:13" x14ac:dyDescent="0.25">
      <c r="B100" s="34" t="s">
        <v>333</v>
      </c>
      <c r="C100" s="31"/>
      <c r="D100" s="31"/>
      <c r="E100" s="31"/>
      <c r="F100" s="31"/>
      <c r="G100" s="124" t="str">
        <f t="shared" si="28"/>
        <v/>
      </c>
      <c r="H100" s="31">
        <f t="shared" si="25"/>
        <v>0</v>
      </c>
      <c r="I100" s="31"/>
      <c r="J100" s="31"/>
      <c r="K100" s="124" t="str">
        <f t="shared" si="29"/>
        <v/>
      </c>
      <c r="L100" s="31">
        <f t="shared" si="26"/>
        <v>0</v>
      </c>
      <c r="M100" s="32">
        <f t="shared" si="27"/>
        <v>0</v>
      </c>
    </row>
    <row r="101" spans="2:13" x14ac:dyDescent="0.25">
      <c r="B101" s="34" t="s">
        <v>334</v>
      </c>
      <c r="C101" s="31"/>
      <c r="D101" s="31"/>
      <c r="E101" s="31"/>
      <c r="F101" s="31"/>
      <c r="G101" s="124" t="str">
        <f t="shared" si="28"/>
        <v/>
      </c>
      <c r="H101" s="31">
        <f t="shared" si="25"/>
        <v>0</v>
      </c>
      <c r="I101" s="31"/>
      <c r="J101" s="31"/>
      <c r="K101" s="124" t="str">
        <f t="shared" si="29"/>
        <v/>
      </c>
      <c r="L101" s="31">
        <f t="shared" si="26"/>
        <v>0</v>
      </c>
      <c r="M101" s="32">
        <f t="shared" si="27"/>
        <v>0</v>
      </c>
    </row>
    <row r="102" spans="2:13" x14ac:dyDescent="0.25">
      <c r="B102" s="34" t="s">
        <v>271</v>
      </c>
      <c r="C102" s="31"/>
      <c r="D102" s="31"/>
      <c r="E102" s="31"/>
      <c r="F102" s="31"/>
      <c r="G102" s="124" t="str">
        <f t="shared" si="28"/>
        <v/>
      </c>
      <c r="H102" s="31">
        <f t="shared" si="25"/>
        <v>0</v>
      </c>
      <c r="I102" s="31"/>
      <c r="J102" s="31"/>
      <c r="K102" s="124" t="str">
        <f t="shared" si="29"/>
        <v/>
      </c>
      <c r="L102" s="31">
        <f t="shared" si="26"/>
        <v>0</v>
      </c>
      <c r="M102" s="32">
        <f t="shared" si="27"/>
        <v>0</v>
      </c>
    </row>
    <row r="103" spans="2:13" x14ac:dyDescent="0.25">
      <c r="B103" s="34" t="s">
        <v>272</v>
      </c>
      <c r="C103" s="31">
        <f>ROUND(C99-SUM(C100:C102),2)</f>
        <v>0</v>
      </c>
      <c r="D103" s="31">
        <f>ROUND(D99-SUM(D100:D102),2)</f>
        <v>0</v>
      </c>
      <c r="E103" s="31">
        <f t="shared" ref="E103:F103" si="36">ROUND(E99-SUM(E100:E102),2)</f>
        <v>0</v>
      </c>
      <c r="F103" s="31">
        <f t="shared" si="36"/>
        <v>0</v>
      </c>
      <c r="G103" s="124" t="str">
        <f t="shared" si="28"/>
        <v/>
      </c>
      <c r="H103" s="31">
        <f t="shared" si="25"/>
        <v>0</v>
      </c>
      <c r="I103" s="31">
        <f t="shared" ref="I103:J103" si="37">ROUND(I99-SUM(I100:I102),2)</f>
        <v>0</v>
      </c>
      <c r="J103" s="31">
        <f t="shared" si="37"/>
        <v>0</v>
      </c>
      <c r="K103" s="124" t="str">
        <f t="shared" si="29"/>
        <v/>
      </c>
      <c r="L103" s="31">
        <f t="shared" si="26"/>
        <v>0</v>
      </c>
      <c r="M103" s="32">
        <f t="shared" si="27"/>
        <v>0</v>
      </c>
    </row>
    <row r="104" spans="2:13" x14ac:dyDescent="0.25">
      <c r="B104" s="33" t="s">
        <v>335</v>
      </c>
      <c r="C104" s="31"/>
      <c r="D104" s="31"/>
      <c r="E104" s="31"/>
      <c r="F104" s="31"/>
      <c r="G104" s="124" t="str">
        <f t="shared" si="28"/>
        <v/>
      </c>
      <c r="H104" s="31">
        <f t="shared" si="25"/>
        <v>0</v>
      </c>
      <c r="I104" s="31"/>
      <c r="J104" s="31"/>
      <c r="K104" s="124" t="str">
        <f t="shared" si="29"/>
        <v/>
      </c>
      <c r="L104" s="31">
        <f t="shared" si="26"/>
        <v>0</v>
      </c>
      <c r="M104" s="32">
        <f t="shared" si="27"/>
        <v>0</v>
      </c>
    </row>
    <row r="105" spans="2:13" x14ac:dyDescent="0.25">
      <c r="B105" s="34" t="s">
        <v>336</v>
      </c>
      <c r="C105" s="31"/>
      <c r="D105" s="31"/>
      <c r="E105" s="31"/>
      <c r="F105" s="31"/>
      <c r="G105" s="124" t="str">
        <f t="shared" si="28"/>
        <v/>
      </c>
      <c r="H105" s="31">
        <f t="shared" si="25"/>
        <v>0</v>
      </c>
      <c r="I105" s="31"/>
      <c r="J105" s="31"/>
      <c r="K105" s="124" t="str">
        <f t="shared" si="29"/>
        <v/>
      </c>
      <c r="L105" s="31">
        <f t="shared" si="26"/>
        <v>0</v>
      </c>
      <c r="M105" s="32">
        <f t="shared" si="27"/>
        <v>0</v>
      </c>
    </row>
    <row r="106" spans="2:13" x14ac:dyDescent="0.25">
      <c r="B106" s="34" t="s">
        <v>337</v>
      </c>
      <c r="C106" s="31"/>
      <c r="D106" s="31"/>
      <c r="E106" s="31"/>
      <c r="F106" s="31"/>
      <c r="G106" s="124" t="str">
        <f t="shared" si="28"/>
        <v/>
      </c>
      <c r="H106" s="31">
        <f t="shared" si="25"/>
        <v>0</v>
      </c>
      <c r="I106" s="31"/>
      <c r="J106" s="31"/>
      <c r="K106" s="124" t="str">
        <f t="shared" si="29"/>
        <v/>
      </c>
      <c r="L106" s="31">
        <f t="shared" si="26"/>
        <v>0</v>
      </c>
      <c r="M106" s="32">
        <f t="shared" si="27"/>
        <v>0</v>
      </c>
    </row>
    <row r="107" spans="2:13" x14ac:dyDescent="0.25">
      <c r="B107" s="34" t="s">
        <v>338</v>
      </c>
      <c r="C107" s="31"/>
      <c r="D107" s="31"/>
      <c r="E107" s="31"/>
      <c r="F107" s="31"/>
      <c r="G107" s="124" t="str">
        <f t="shared" si="28"/>
        <v/>
      </c>
      <c r="H107" s="31">
        <f t="shared" si="25"/>
        <v>0</v>
      </c>
      <c r="I107" s="31"/>
      <c r="J107" s="31"/>
      <c r="K107" s="124" t="str">
        <f t="shared" si="29"/>
        <v/>
      </c>
      <c r="L107" s="31">
        <f t="shared" si="26"/>
        <v>0</v>
      </c>
      <c r="M107" s="32">
        <f t="shared" si="27"/>
        <v>0</v>
      </c>
    </row>
    <row r="108" spans="2:13" x14ac:dyDescent="0.25">
      <c r="B108" s="34" t="s">
        <v>271</v>
      </c>
      <c r="C108" s="31"/>
      <c r="D108" s="31"/>
      <c r="E108" s="31"/>
      <c r="F108" s="31"/>
      <c r="G108" s="124" t="str">
        <f t="shared" si="28"/>
        <v/>
      </c>
      <c r="H108" s="31">
        <f t="shared" si="25"/>
        <v>0</v>
      </c>
      <c r="I108" s="31"/>
      <c r="J108" s="31"/>
      <c r="K108" s="124" t="str">
        <f t="shared" si="29"/>
        <v/>
      </c>
      <c r="L108" s="31">
        <f t="shared" si="26"/>
        <v>0</v>
      </c>
      <c r="M108" s="32">
        <f t="shared" si="27"/>
        <v>0</v>
      </c>
    </row>
    <row r="109" spans="2:13" x14ac:dyDescent="0.25">
      <c r="B109" s="34" t="s">
        <v>272</v>
      </c>
      <c r="C109" s="31">
        <f>ROUND(C104-SUM(C105:C108),2)</f>
        <v>0</v>
      </c>
      <c r="D109" s="31">
        <f>ROUND(D104-SUM(D105:D108),2)</f>
        <v>0</v>
      </c>
      <c r="E109" s="31">
        <f t="shared" ref="E109:F109" si="38">ROUND(E104-SUM(E105:E108),2)</f>
        <v>0</v>
      </c>
      <c r="F109" s="31">
        <f t="shared" si="38"/>
        <v>0</v>
      </c>
      <c r="G109" s="124" t="str">
        <f t="shared" si="28"/>
        <v/>
      </c>
      <c r="H109" s="31">
        <f t="shared" si="25"/>
        <v>0</v>
      </c>
      <c r="I109" s="31">
        <f t="shared" ref="I109:J109" si="39">ROUND(I104-SUM(I105:I108),2)</f>
        <v>0</v>
      </c>
      <c r="J109" s="31">
        <f t="shared" si="39"/>
        <v>0</v>
      </c>
      <c r="K109" s="124" t="str">
        <f t="shared" si="29"/>
        <v/>
      </c>
      <c r="L109" s="31">
        <f t="shared" si="26"/>
        <v>0</v>
      </c>
      <c r="M109" s="32">
        <f t="shared" si="27"/>
        <v>0</v>
      </c>
    </row>
    <row r="110" spans="2:13" x14ac:dyDescent="0.25">
      <c r="B110" s="33" t="s">
        <v>339</v>
      </c>
      <c r="C110" s="31"/>
      <c r="D110" s="31"/>
      <c r="E110" s="31"/>
      <c r="F110" s="31"/>
      <c r="G110" s="124" t="str">
        <f t="shared" si="28"/>
        <v/>
      </c>
      <c r="H110" s="31">
        <f t="shared" si="25"/>
        <v>0</v>
      </c>
      <c r="I110" s="31"/>
      <c r="J110" s="31"/>
      <c r="K110" s="124" t="str">
        <f t="shared" si="29"/>
        <v/>
      </c>
      <c r="L110" s="31">
        <f t="shared" si="26"/>
        <v>0</v>
      </c>
      <c r="M110" s="32">
        <f t="shared" si="27"/>
        <v>0</v>
      </c>
    </row>
    <row r="111" spans="2:13" x14ac:dyDescent="0.25">
      <c r="B111" s="34" t="s">
        <v>340</v>
      </c>
      <c r="C111" s="31"/>
      <c r="D111" s="31"/>
      <c r="E111" s="31"/>
      <c r="F111" s="31"/>
      <c r="G111" s="124" t="str">
        <f t="shared" si="28"/>
        <v/>
      </c>
      <c r="H111" s="31">
        <f t="shared" si="25"/>
        <v>0</v>
      </c>
      <c r="I111" s="31"/>
      <c r="J111" s="31"/>
      <c r="K111" s="124" t="str">
        <f t="shared" si="29"/>
        <v/>
      </c>
      <c r="L111" s="31">
        <f t="shared" si="26"/>
        <v>0</v>
      </c>
      <c r="M111" s="32">
        <f t="shared" si="27"/>
        <v>0</v>
      </c>
    </row>
    <row r="112" spans="2:13" x14ac:dyDescent="0.25">
      <c r="B112" s="34" t="s">
        <v>341</v>
      </c>
      <c r="C112" s="31"/>
      <c r="D112" s="31"/>
      <c r="E112" s="31"/>
      <c r="F112" s="31"/>
      <c r="G112" s="124" t="str">
        <f t="shared" si="28"/>
        <v/>
      </c>
      <c r="H112" s="31">
        <f t="shared" si="25"/>
        <v>0</v>
      </c>
      <c r="I112" s="31"/>
      <c r="J112" s="31"/>
      <c r="K112" s="124" t="str">
        <f t="shared" si="29"/>
        <v/>
      </c>
      <c r="L112" s="31">
        <f t="shared" si="26"/>
        <v>0</v>
      </c>
      <c r="M112" s="32">
        <f t="shared" si="27"/>
        <v>0</v>
      </c>
    </row>
    <row r="113" spans="2:13" x14ac:dyDescent="0.25">
      <c r="B113" s="34" t="s">
        <v>342</v>
      </c>
      <c r="C113" s="31"/>
      <c r="D113" s="31"/>
      <c r="E113" s="31"/>
      <c r="F113" s="31"/>
      <c r="G113" s="124" t="str">
        <f t="shared" si="28"/>
        <v/>
      </c>
      <c r="H113" s="31">
        <f t="shared" si="25"/>
        <v>0</v>
      </c>
      <c r="I113" s="31"/>
      <c r="J113" s="31"/>
      <c r="K113" s="124" t="str">
        <f t="shared" si="29"/>
        <v/>
      </c>
      <c r="L113" s="31">
        <f t="shared" si="26"/>
        <v>0</v>
      </c>
      <c r="M113" s="32">
        <f t="shared" si="27"/>
        <v>0</v>
      </c>
    </row>
    <row r="114" spans="2:13" x14ac:dyDescent="0.25">
      <c r="B114" s="34" t="s">
        <v>271</v>
      </c>
      <c r="C114" s="31"/>
      <c r="D114" s="31"/>
      <c r="E114" s="31"/>
      <c r="F114" s="31"/>
      <c r="G114" s="124" t="str">
        <f t="shared" si="28"/>
        <v/>
      </c>
      <c r="H114" s="31">
        <f t="shared" si="25"/>
        <v>0</v>
      </c>
      <c r="I114" s="31"/>
      <c r="J114" s="31"/>
      <c r="K114" s="124" t="str">
        <f t="shared" si="29"/>
        <v/>
      </c>
      <c r="L114" s="31">
        <f t="shared" si="26"/>
        <v>0</v>
      </c>
      <c r="M114" s="32">
        <f t="shared" si="27"/>
        <v>0</v>
      </c>
    </row>
    <row r="115" spans="2:13" x14ac:dyDescent="0.25">
      <c r="B115" s="34" t="s">
        <v>272</v>
      </c>
      <c r="C115" s="31">
        <f>ROUND(C110-SUM(C111:C114),2)</f>
        <v>0</v>
      </c>
      <c r="D115" s="31">
        <f>ROUND(D110-SUM(D111:D114),2)</f>
        <v>0</v>
      </c>
      <c r="E115" s="31">
        <f t="shared" ref="E115:F115" si="40">ROUND(E110-SUM(E111:E114),2)</f>
        <v>0</v>
      </c>
      <c r="F115" s="31">
        <f t="shared" si="40"/>
        <v>0</v>
      </c>
      <c r="G115" s="124" t="str">
        <f t="shared" si="28"/>
        <v/>
      </c>
      <c r="H115" s="31">
        <f t="shared" si="25"/>
        <v>0</v>
      </c>
      <c r="I115" s="31">
        <f t="shared" ref="I115:J115" si="41">ROUND(I110-SUM(I111:I114),2)</f>
        <v>0</v>
      </c>
      <c r="J115" s="31">
        <f t="shared" si="41"/>
        <v>0</v>
      </c>
      <c r="K115" s="124" t="str">
        <f t="shared" si="29"/>
        <v/>
      </c>
      <c r="L115" s="31">
        <f t="shared" si="26"/>
        <v>0</v>
      </c>
      <c r="M115" s="32">
        <f t="shared" si="27"/>
        <v>0</v>
      </c>
    </row>
    <row r="116" spans="2:13" x14ac:dyDescent="0.25">
      <c r="B116" s="33" t="s">
        <v>343</v>
      </c>
      <c r="C116" s="31"/>
      <c r="D116" s="31"/>
      <c r="E116" s="31"/>
      <c r="F116" s="31"/>
      <c r="G116" s="124" t="str">
        <f t="shared" si="28"/>
        <v/>
      </c>
      <c r="H116" s="31">
        <f t="shared" si="25"/>
        <v>0</v>
      </c>
      <c r="I116" s="31"/>
      <c r="J116" s="31"/>
      <c r="K116" s="124" t="str">
        <f t="shared" si="29"/>
        <v/>
      </c>
      <c r="L116" s="31">
        <f t="shared" si="26"/>
        <v>0</v>
      </c>
      <c r="M116" s="32">
        <f t="shared" si="27"/>
        <v>0</v>
      </c>
    </row>
    <row r="117" spans="2:13" x14ac:dyDescent="0.25">
      <c r="B117" s="34" t="s">
        <v>344</v>
      </c>
      <c r="C117" s="31"/>
      <c r="D117" s="31"/>
      <c r="E117" s="31"/>
      <c r="F117" s="31"/>
      <c r="G117" s="124" t="str">
        <f t="shared" si="28"/>
        <v/>
      </c>
      <c r="H117" s="31">
        <f t="shared" si="25"/>
        <v>0</v>
      </c>
      <c r="I117" s="31"/>
      <c r="J117" s="31"/>
      <c r="K117" s="124" t="str">
        <f t="shared" si="29"/>
        <v/>
      </c>
      <c r="L117" s="31">
        <f t="shared" si="26"/>
        <v>0</v>
      </c>
      <c r="M117" s="32">
        <f t="shared" si="27"/>
        <v>0</v>
      </c>
    </row>
    <row r="118" spans="2:13" x14ac:dyDescent="0.25">
      <c r="B118" s="34" t="s">
        <v>345</v>
      </c>
      <c r="C118" s="31"/>
      <c r="D118" s="31"/>
      <c r="E118" s="31"/>
      <c r="F118" s="31"/>
      <c r="G118" s="124" t="str">
        <f t="shared" si="28"/>
        <v/>
      </c>
      <c r="H118" s="31">
        <f t="shared" si="25"/>
        <v>0</v>
      </c>
      <c r="I118" s="31"/>
      <c r="J118" s="31"/>
      <c r="K118" s="124" t="str">
        <f t="shared" si="29"/>
        <v/>
      </c>
      <c r="L118" s="31">
        <f t="shared" si="26"/>
        <v>0</v>
      </c>
      <c r="M118" s="32">
        <f t="shared" si="27"/>
        <v>0</v>
      </c>
    </row>
    <row r="119" spans="2:13" x14ac:dyDescent="0.25">
      <c r="B119" s="34" t="s">
        <v>271</v>
      </c>
      <c r="C119" s="31"/>
      <c r="D119" s="31"/>
      <c r="E119" s="31"/>
      <c r="F119" s="31"/>
      <c r="G119" s="124" t="str">
        <f t="shared" si="28"/>
        <v/>
      </c>
      <c r="H119" s="31">
        <f t="shared" si="25"/>
        <v>0</v>
      </c>
      <c r="I119" s="31"/>
      <c r="J119" s="31"/>
      <c r="K119" s="124" t="str">
        <f t="shared" si="29"/>
        <v/>
      </c>
      <c r="L119" s="31">
        <f t="shared" si="26"/>
        <v>0</v>
      </c>
      <c r="M119" s="32">
        <f t="shared" si="27"/>
        <v>0</v>
      </c>
    </row>
    <row r="120" spans="2:13" x14ac:dyDescent="0.25">
      <c r="B120" s="34" t="s">
        <v>272</v>
      </c>
      <c r="C120" s="31">
        <f>ROUND(C116-SUM(C117:C119),2)</f>
        <v>0</v>
      </c>
      <c r="D120" s="31">
        <f>ROUND(D116-SUM(D117:D119),2)</f>
        <v>0</v>
      </c>
      <c r="E120" s="31">
        <f t="shared" ref="E120:F120" si="42">ROUND(E116-SUM(E117:E119),2)</f>
        <v>0</v>
      </c>
      <c r="F120" s="31">
        <f t="shared" si="42"/>
        <v>0</v>
      </c>
      <c r="G120" s="124" t="str">
        <f t="shared" si="28"/>
        <v/>
      </c>
      <c r="H120" s="31">
        <f t="shared" si="25"/>
        <v>0</v>
      </c>
      <c r="I120" s="31">
        <f t="shared" ref="I120:J120" si="43">ROUND(I116-SUM(I117:I119),2)</f>
        <v>0</v>
      </c>
      <c r="J120" s="31">
        <f t="shared" si="43"/>
        <v>0</v>
      </c>
      <c r="K120" s="124" t="str">
        <f t="shared" si="29"/>
        <v/>
      </c>
      <c r="L120" s="31">
        <f t="shared" si="26"/>
        <v>0</v>
      </c>
      <c r="M120" s="32">
        <f t="shared" si="27"/>
        <v>0</v>
      </c>
    </row>
    <row r="121" spans="2:13" x14ac:dyDescent="0.25">
      <c r="B121" s="33" t="s">
        <v>346</v>
      </c>
      <c r="C121" s="31"/>
      <c r="D121" s="31"/>
      <c r="E121" s="31"/>
      <c r="F121" s="31"/>
      <c r="G121" s="124" t="str">
        <f t="shared" si="28"/>
        <v/>
      </c>
      <c r="H121" s="31">
        <f t="shared" si="25"/>
        <v>0</v>
      </c>
      <c r="I121" s="31"/>
      <c r="J121" s="31"/>
      <c r="K121" s="124" t="str">
        <f t="shared" si="29"/>
        <v/>
      </c>
      <c r="L121" s="31">
        <f t="shared" si="26"/>
        <v>0</v>
      </c>
      <c r="M121" s="32">
        <f t="shared" si="27"/>
        <v>0</v>
      </c>
    </row>
    <row r="122" spans="2:13" x14ac:dyDescent="0.25">
      <c r="B122" s="34" t="s">
        <v>347</v>
      </c>
      <c r="C122" s="31"/>
      <c r="D122" s="31"/>
      <c r="E122" s="31"/>
      <c r="F122" s="31"/>
      <c r="G122" s="124" t="str">
        <f t="shared" si="28"/>
        <v/>
      </c>
      <c r="H122" s="31">
        <f t="shared" si="25"/>
        <v>0</v>
      </c>
      <c r="I122" s="31"/>
      <c r="J122" s="31"/>
      <c r="K122" s="124" t="str">
        <f t="shared" si="29"/>
        <v/>
      </c>
      <c r="L122" s="31">
        <f t="shared" si="26"/>
        <v>0</v>
      </c>
      <c r="M122" s="32">
        <f t="shared" si="27"/>
        <v>0</v>
      </c>
    </row>
    <row r="123" spans="2:13" x14ac:dyDescent="0.25">
      <c r="B123" s="34" t="s">
        <v>348</v>
      </c>
      <c r="C123" s="31"/>
      <c r="D123" s="31"/>
      <c r="E123" s="31"/>
      <c r="F123" s="31"/>
      <c r="G123" s="124" t="str">
        <f t="shared" si="28"/>
        <v/>
      </c>
      <c r="H123" s="31">
        <f t="shared" si="25"/>
        <v>0</v>
      </c>
      <c r="I123" s="31"/>
      <c r="J123" s="31"/>
      <c r="K123" s="124" t="str">
        <f t="shared" si="29"/>
        <v/>
      </c>
      <c r="L123" s="31">
        <f t="shared" si="26"/>
        <v>0</v>
      </c>
      <c r="M123" s="32">
        <f t="shared" si="27"/>
        <v>0</v>
      </c>
    </row>
    <row r="124" spans="2:13" x14ac:dyDescent="0.25">
      <c r="B124" s="34" t="s">
        <v>271</v>
      </c>
      <c r="C124" s="31"/>
      <c r="D124" s="31"/>
      <c r="E124" s="31"/>
      <c r="F124" s="31"/>
      <c r="G124" s="124" t="str">
        <f t="shared" si="28"/>
        <v/>
      </c>
      <c r="H124" s="31">
        <f t="shared" si="25"/>
        <v>0</v>
      </c>
      <c r="I124" s="31"/>
      <c r="J124" s="31"/>
      <c r="K124" s="124" t="str">
        <f t="shared" si="29"/>
        <v/>
      </c>
      <c r="L124" s="31">
        <f t="shared" si="26"/>
        <v>0</v>
      </c>
      <c r="M124" s="32">
        <f t="shared" si="27"/>
        <v>0</v>
      </c>
    </row>
    <row r="125" spans="2:13" x14ac:dyDescent="0.25">
      <c r="B125" s="34" t="s">
        <v>272</v>
      </c>
      <c r="C125" s="31">
        <f>ROUND(C121-SUM(C122:C124),2)</f>
        <v>0</v>
      </c>
      <c r="D125" s="31">
        <f>ROUND(D121-SUM(D122:D124),2)</f>
        <v>0</v>
      </c>
      <c r="E125" s="31">
        <f t="shared" ref="E125:F125" si="44">ROUND(E121-SUM(E122:E124),2)</f>
        <v>0</v>
      </c>
      <c r="F125" s="31">
        <f t="shared" si="44"/>
        <v>0</v>
      </c>
      <c r="G125" s="124" t="str">
        <f t="shared" si="28"/>
        <v/>
      </c>
      <c r="H125" s="31">
        <f t="shared" si="25"/>
        <v>0</v>
      </c>
      <c r="I125" s="31">
        <f t="shared" ref="I125:J125" si="45">ROUND(I121-SUM(I122:I124),2)</f>
        <v>0</v>
      </c>
      <c r="J125" s="31">
        <f t="shared" si="45"/>
        <v>0</v>
      </c>
      <c r="K125" s="124" t="str">
        <f t="shared" si="29"/>
        <v/>
      </c>
      <c r="L125" s="31">
        <f t="shared" si="26"/>
        <v>0</v>
      </c>
      <c r="M125" s="32">
        <f t="shared" si="27"/>
        <v>0</v>
      </c>
    </row>
    <row r="126" spans="2:13" x14ac:dyDescent="0.25">
      <c r="B126" s="33" t="s">
        <v>349</v>
      </c>
      <c r="C126" s="31"/>
      <c r="D126" s="31"/>
      <c r="E126" s="31"/>
      <c r="F126" s="31"/>
      <c r="G126" s="124" t="str">
        <f t="shared" si="28"/>
        <v/>
      </c>
      <c r="H126" s="31">
        <f t="shared" si="25"/>
        <v>0</v>
      </c>
      <c r="I126" s="31"/>
      <c r="J126" s="31"/>
      <c r="K126" s="124" t="str">
        <f t="shared" si="29"/>
        <v/>
      </c>
      <c r="L126" s="31">
        <f t="shared" si="26"/>
        <v>0</v>
      </c>
      <c r="M126" s="32">
        <f t="shared" si="27"/>
        <v>0</v>
      </c>
    </row>
    <row r="127" spans="2:13" x14ac:dyDescent="0.25">
      <c r="B127" s="34" t="s">
        <v>350</v>
      </c>
      <c r="C127" s="31"/>
      <c r="D127" s="31"/>
      <c r="E127" s="31"/>
      <c r="F127" s="31"/>
      <c r="G127" s="124" t="str">
        <f t="shared" si="28"/>
        <v/>
      </c>
      <c r="H127" s="31">
        <f t="shared" si="25"/>
        <v>0</v>
      </c>
      <c r="I127" s="31"/>
      <c r="J127" s="31"/>
      <c r="K127" s="124" t="str">
        <f t="shared" si="29"/>
        <v/>
      </c>
      <c r="L127" s="31">
        <f t="shared" si="26"/>
        <v>0</v>
      </c>
      <c r="M127" s="32">
        <f t="shared" si="27"/>
        <v>0</v>
      </c>
    </row>
    <row r="128" spans="2:13" x14ac:dyDescent="0.25">
      <c r="B128" s="34" t="s">
        <v>351</v>
      </c>
      <c r="C128" s="31"/>
      <c r="D128" s="31"/>
      <c r="E128" s="31"/>
      <c r="F128" s="31"/>
      <c r="G128" s="124" t="str">
        <f t="shared" si="28"/>
        <v/>
      </c>
      <c r="H128" s="31">
        <f t="shared" si="25"/>
        <v>0</v>
      </c>
      <c r="I128" s="31"/>
      <c r="J128" s="31"/>
      <c r="K128" s="124" t="str">
        <f t="shared" si="29"/>
        <v/>
      </c>
      <c r="L128" s="31">
        <f t="shared" si="26"/>
        <v>0</v>
      </c>
      <c r="M128" s="32">
        <f t="shared" si="27"/>
        <v>0</v>
      </c>
    </row>
    <row r="129" spans="2:13" x14ac:dyDescent="0.25">
      <c r="B129" s="34" t="s">
        <v>352</v>
      </c>
      <c r="C129" s="31"/>
      <c r="D129" s="31"/>
      <c r="E129" s="31"/>
      <c r="F129" s="31"/>
      <c r="G129" s="124" t="str">
        <f t="shared" si="28"/>
        <v/>
      </c>
      <c r="H129" s="31">
        <f t="shared" si="25"/>
        <v>0</v>
      </c>
      <c r="I129" s="31"/>
      <c r="J129" s="31"/>
      <c r="K129" s="124" t="str">
        <f t="shared" si="29"/>
        <v/>
      </c>
      <c r="L129" s="31">
        <f t="shared" si="26"/>
        <v>0</v>
      </c>
      <c r="M129" s="32">
        <f t="shared" si="27"/>
        <v>0</v>
      </c>
    </row>
    <row r="130" spans="2:13" x14ac:dyDescent="0.25">
      <c r="B130" s="34" t="s">
        <v>353</v>
      </c>
      <c r="C130" s="31"/>
      <c r="D130" s="31"/>
      <c r="E130" s="31"/>
      <c r="F130" s="31"/>
      <c r="G130" s="124" t="str">
        <f t="shared" si="28"/>
        <v/>
      </c>
      <c r="H130" s="31">
        <f t="shared" si="25"/>
        <v>0</v>
      </c>
      <c r="I130" s="31"/>
      <c r="J130" s="31"/>
      <c r="K130" s="124" t="str">
        <f t="shared" si="29"/>
        <v/>
      </c>
      <c r="L130" s="31">
        <f t="shared" si="26"/>
        <v>0</v>
      </c>
      <c r="M130" s="32">
        <f t="shared" si="27"/>
        <v>0</v>
      </c>
    </row>
    <row r="131" spans="2:13" x14ac:dyDescent="0.25">
      <c r="B131" s="34" t="s">
        <v>354</v>
      </c>
      <c r="C131" s="31"/>
      <c r="D131" s="31"/>
      <c r="E131" s="31"/>
      <c r="F131" s="31"/>
      <c r="G131" s="124" t="str">
        <f t="shared" si="28"/>
        <v/>
      </c>
      <c r="H131" s="31">
        <f t="shared" si="25"/>
        <v>0</v>
      </c>
      <c r="I131" s="31"/>
      <c r="J131" s="31"/>
      <c r="K131" s="124" t="str">
        <f t="shared" si="29"/>
        <v/>
      </c>
      <c r="L131" s="31">
        <f t="shared" si="26"/>
        <v>0</v>
      </c>
      <c r="M131" s="32">
        <f t="shared" si="27"/>
        <v>0</v>
      </c>
    </row>
    <row r="132" spans="2:13" x14ac:dyDescent="0.25">
      <c r="B132" s="34" t="s">
        <v>271</v>
      </c>
      <c r="C132" s="31"/>
      <c r="D132" s="31"/>
      <c r="E132" s="31"/>
      <c r="F132" s="31"/>
      <c r="G132" s="124" t="str">
        <f t="shared" si="28"/>
        <v/>
      </c>
      <c r="H132" s="31">
        <f t="shared" si="25"/>
        <v>0</v>
      </c>
      <c r="I132" s="31"/>
      <c r="J132" s="31"/>
      <c r="K132" s="124" t="str">
        <f t="shared" si="29"/>
        <v/>
      </c>
      <c r="L132" s="31">
        <f t="shared" si="26"/>
        <v>0</v>
      </c>
      <c r="M132" s="32">
        <f t="shared" si="27"/>
        <v>0</v>
      </c>
    </row>
    <row r="133" spans="2:13" x14ac:dyDescent="0.25">
      <c r="B133" s="34" t="s">
        <v>272</v>
      </c>
      <c r="C133" s="31">
        <f>ROUND(C126-SUM(C127:C132),2)</f>
        <v>0</v>
      </c>
      <c r="D133" s="31">
        <f>ROUND(D126-SUM(D127:D132),2)</f>
        <v>0</v>
      </c>
      <c r="E133" s="31">
        <f t="shared" ref="E133:F133" si="46">ROUND(E126-SUM(E127:E132),2)</f>
        <v>0</v>
      </c>
      <c r="F133" s="31">
        <f t="shared" si="46"/>
        <v>0</v>
      </c>
      <c r="G133" s="124" t="str">
        <f t="shared" si="28"/>
        <v/>
      </c>
      <c r="H133" s="31">
        <f t="shared" si="25"/>
        <v>0</v>
      </c>
      <c r="I133" s="31">
        <f t="shared" ref="I133:J133" si="47">ROUND(I126-SUM(I127:I132),2)</f>
        <v>0</v>
      </c>
      <c r="J133" s="31">
        <f t="shared" si="47"/>
        <v>0</v>
      </c>
      <c r="K133" s="124" t="str">
        <f t="shared" si="29"/>
        <v/>
      </c>
      <c r="L133" s="31">
        <f t="shared" si="26"/>
        <v>0</v>
      </c>
      <c r="M133" s="32">
        <f t="shared" si="27"/>
        <v>0</v>
      </c>
    </row>
    <row r="134" spans="2:13" x14ac:dyDescent="0.25">
      <c r="B134" s="33" t="s">
        <v>355</v>
      </c>
      <c r="C134" s="31"/>
      <c r="D134" s="31"/>
      <c r="E134" s="31"/>
      <c r="F134" s="31"/>
      <c r="G134" s="124" t="str">
        <f t="shared" si="28"/>
        <v/>
      </c>
      <c r="H134" s="31">
        <f t="shared" si="25"/>
        <v>0</v>
      </c>
      <c r="I134" s="31"/>
      <c r="J134" s="31"/>
      <c r="K134" s="124" t="str">
        <f t="shared" si="29"/>
        <v/>
      </c>
      <c r="L134" s="31">
        <f t="shared" si="26"/>
        <v>0</v>
      </c>
      <c r="M134" s="32">
        <f t="shared" si="27"/>
        <v>0</v>
      </c>
    </row>
    <row r="135" spans="2:13" x14ac:dyDescent="0.25">
      <c r="B135" s="34" t="s">
        <v>356</v>
      </c>
      <c r="C135" s="31"/>
      <c r="D135" s="31"/>
      <c r="E135" s="31"/>
      <c r="F135" s="31"/>
      <c r="G135" s="124" t="str">
        <f t="shared" si="28"/>
        <v/>
      </c>
      <c r="H135" s="31">
        <f t="shared" si="25"/>
        <v>0</v>
      </c>
      <c r="I135" s="31"/>
      <c r="J135" s="31"/>
      <c r="K135" s="124" t="str">
        <f t="shared" si="29"/>
        <v/>
      </c>
      <c r="L135" s="31">
        <f t="shared" si="26"/>
        <v>0</v>
      </c>
      <c r="M135" s="32">
        <f t="shared" si="27"/>
        <v>0</v>
      </c>
    </row>
    <row r="136" spans="2:13" x14ac:dyDescent="0.25">
      <c r="B136" s="34" t="s">
        <v>357</v>
      </c>
      <c r="C136" s="31"/>
      <c r="D136" s="31"/>
      <c r="E136" s="31"/>
      <c r="F136" s="31"/>
      <c r="G136" s="124" t="str">
        <f t="shared" si="28"/>
        <v/>
      </c>
      <c r="H136" s="31">
        <f t="shared" si="25"/>
        <v>0</v>
      </c>
      <c r="I136" s="31"/>
      <c r="J136" s="31"/>
      <c r="K136" s="124" t="str">
        <f t="shared" si="29"/>
        <v/>
      </c>
      <c r="L136" s="31">
        <f t="shared" si="26"/>
        <v>0</v>
      </c>
      <c r="M136" s="32">
        <f t="shared" si="27"/>
        <v>0</v>
      </c>
    </row>
    <row r="137" spans="2:13" x14ac:dyDescent="0.25">
      <c r="B137" s="34" t="s">
        <v>358</v>
      </c>
      <c r="C137" s="31"/>
      <c r="D137" s="31"/>
      <c r="E137" s="31"/>
      <c r="F137" s="31"/>
      <c r="G137" s="124" t="str">
        <f t="shared" si="28"/>
        <v/>
      </c>
      <c r="H137" s="31">
        <f t="shared" si="25"/>
        <v>0</v>
      </c>
      <c r="I137" s="31"/>
      <c r="J137" s="31"/>
      <c r="K137" s="124" t="str">
        <f t="shared" si="29"/>
        <v/>
      </c>
      <c r="L137" s="31">
        <f t="shared" si="26"/>
        <v>0</v>
      </c>
      <c r="M137" s="32">
        <f t="shared" si="27"/>
        <v>0</v>
      </c>
    </row>
    <row r="138" spans="2:13" x14ac:dyDescent="0.25">
      <c r="B138" s="34" t="s">
        <v>271</v>
      </c>
      <c r="C138" s="31"/>
      <c r="D138" s="31"/>
      <c r="E138" s="31"/>
      <c r="F138" s="31"/>
      <c r="G138" s="124" t="str">
        <f t="shared" si="28"/>
        <v/>
      </c>
      <c r="H138" s="31">
        <f t="shared" si="25"/>
        <v>0</v>
      </c>
      <c r="I138" s="31"/>
      <c r="J138" s="31"/>
      <c r="K138" s="124" t="str">
        <f t="shared" si="29"/>
        <v/>
      </c>
      <c r="L138" s="31">
        <f t="shared" si="26"/>
        <v>0</v>
      </c>
      <c r="M138" s="32">
        <f t="shared" si="27"/>
        <v>0</v>
      </c>
    </row>
    <row r="139" spans="2:13" x14ac:dyDescent="0.25">
      <c r="B139" s="34" t="s">
        <v>272</v>
      </c>
      <c r="C139" s="31">
        <f>ROUND(C134-SUM(C135:C138),2)</f>
        <v>0</v>
      </c>
      <c r="D139" s="31">
        <f>ROUND(D134-SUM(D135:D138),2)</f>
        <v>0</v>
      </c>
      <c r="E139" s="31">
        <f t="shared" ref="E139:F139" si="48">ROUND(E134-SUM(E135:E138),2)</f>
        <v>0</v>
      </c>
      <c r="F139" s="31">
        <f t="shared" si="48"/>
        <v>0</v>
      </c>
      <c r="G139" s="124" t="str">
        <f t="shared" si="28"/>
        <v/>
      </c>
      <c r="H139" s="31">
        <f t="shared" si="25"/>
        <v>0</v>
      </c>
      <c r="I139" s="31">
        <f t="shared" ref="I139:J139" si="49">ROUND(I134-SUM(I135:I138),2)</f>
        <v>0</v>
      </c>
      <c r="J139" s="31">
        <f t="shared" si="49"/>
        <v>0</v>
      </c>
      <c r="K139" s="124" t="str">
        <f t="shared" si="29"/>
        <v/>
      </c>
      <c r="L139" s="31">
        <f t="shared" si="26"/>
        <v>0</v>
      </c>
      <c r="M139" s="32">
        <f t="shared" si="27"/>
        <v>0</v>
      </c>
    </row>
    <row r="140" spans="2:13" x14ac:dyDescent="0.25">
      <c r="B140" s="33" t="s">
        <v>359</v>
      </c>
      <c r="C140" s="31"/>
      <c r="D140" s="31"/>
      <c r="E140" s="31"/>
      <c r="F140" s="31"/>
      <c r="G140" s="124" t="str">
        <f t="shared" si="28"/>
        <v/>
      </c>
      <c r="H140" s="31">
        <f t="shared" ref="H140:H203" si="50">D140-F140</f>
        <v>0</v>
      </c>
      <c r="I140" s="31"/>
      <c r="J140" s="31"/>
      <c r="K140" s="124" t="str">
        <f t="shared" si="29"/>
        <v/>
      </c>
      <c r="L140" s="31">
        <f t="shared" ref="L140:L203" si="51">D140-J140</f>
        <v>0</v>
      </c>
      <c r="M140" s="32">
        <f t="shared" ref="M140:M203" si="52">IF(MONTH(paramDataBase)=12,F140-J140,0)</f>
        <v>0</v>
      </c>
    </row>
    <row r="141" spans="2:13" x14ac:dyDescent="0.25">
      <c r="B141" s="34" t="s">
        <v>360</v>
      </c>
      <c r="C141" s="31"/>
      <c r="D141" s="31"/>
      <c r="E141" s="31"/>
      <c r="F141" s="31"/>
      <c r="G141" s="124" t="str">
        <f t="shared" ref="G141:G203" si="53">IFERROR(ROUND(F141/F$207,4),"")</f>
        <v/>
      </c>
      <c r="H141" s="31">
        <f t="shared" si="50"/>
        <v>0</v>
      </c>
      <c r="I141" s="31"/>
      <c r="J141" s="31"/>
      <c r="K141" s="124" t="str">
        <f t="shared" ref="K141:K203" si="54">IFERROR(ROUND(J141/J$207,4),"")</f>
        <v/>
      </c>
      <c r="L141" s="31">
        <f t="shared" si="51"/>
        <v>0</v>
      </c>
      <c r="M141" s="32">
        <f t="shared" si="52"/>
        <v>0</v>
      </c>
    </row>
    <row r="142" spans="2:13" x14ac:dyDescent="0.25">
      <c r="B142" s="34" t="s">
        <v>361</v>
      </c>
      <c r="C142" s="31"/>
      <c r="D142" s="31"/>
      <c r="E142" s="31"/>
      <c r="F142" s="31"/>
      <c r="G142" s="124" t="str">
        <f t="shared" si="53"/>
        <v/>
      </c>
      <c r="H142" s="31">
        <f t="shared" si="50"/>
        <v>0</v>
      </c>
      <c r="I142" s="31"/>
      <c r="J142" s="31"/>
      <c r="K142" s="124" t="str">
        <f t="shared" si="54"/>
        <v/>
      </c>
      <c r="L142" s="31">
        <f t="shared" si="51"/>
        <v>0</v>
      </c>
      <c r="M142" s="32">
        <f t="shared" si="52"/>
        <v>0</v>
      </c>
    </row>
    <row r="143" spans="2:13" x14ac:dyDescent="0.25">
      <c r="B143" s="34" t="s">
        <v>362</v>
      </c>
      <c r="C143" s="31"/>
      <c r="D143" s="31"/>
      <c r="E143" s="31"/>
      <c r="F143" s="31"/>
      <c r="G143" s="124" t="str">
        <f t="shared" si="53"/>
        <v/>
      </c>
      <c r="H143" s="31">
        <f t="shared" si="50"/>
        <v>0</v>
      </c>
      <c r="I143" s="31"/>
      <c r="J143" s="31"/>
      <c r="K143" s="124" t="str">
        <f t="shared" si="54"/>
        <v/>
      </c>
      <c r="L143" s="31">
        <f t="shared" si="51"/>
        <v>0</v>
      </c>
      <c r="M143" s="32">
        <f t="shared" si="52"/>
        <v>0</v>
      </c>
    </row>
    <row r="144" spans="2:13" x14ac:dyDescent="0.25">
      <c r="B144" s="34" t="s">
        <v>363</v>
      </c>
      <c r="C144" s="31"/>
      <c r="D144" s="31"/>
      <c r="E144" s="31"/>
      <c r="F144" s="31"/>
      <c r="G144" s="124" t="str">
        <f t="shared" si="53"/>
        <v/>
      </c>
      <c r="H144" s="31">
        <f t="shared" si="50"/>
        <v>0</v>
      </c>
      <c r="I144" s="31"/>
      <c r="J144" s="31"/>
      <c r="K144" s="124" t="str">
        <f t="shared" si="54"/>
        <v/>
      </c>
      <c r="L144" s="31">
        <f t="shared" si="51"/>
        <v>0</v>
      </c>
      <c r="M144" s="32">
        <f t="shared" si="52"/>
        <v>0</v>
      </c>
    </row>
    <row r="145" spans="2:13" x14ac:dyDescent="0.25">
      <c r="B145" s="34" t="s">
        <v>364</v>
      </c>
      <c r="C145" s="31"/>
      <c r="D145" s="31"/>
      <c r="E145" s="31"/>
      <c r="F145" s="31"/>
      <c r="G145" s="124" t="str">
        <f t="shared" si="53"/>
        <v/>
      </c>
      <c r="H145" s="31">
        <f t="shared" si="50"/>
        <v>0</v>
      </c>
      <c r="I145" s="31"/>
      <c r="J145" s="31"/>
      <c r="K145" s="124" t="str">
        <f t="shared" si="54"/>
        <v/>
      </c>
      <c r="L145" s="31">
        <f t="shared" si="51"/>
        <v>0</v>
      </c>
      <c r="M145" s="32">
        <f t="shared" si="52"/>
        <v>0</v>
      </c>
    </row>
    <row r="146" spans="2:13" x14ac:dyDescent="0.25">
      <c r="B146" s="34" t="s">
        <v>271</v>
      </c>
      <c r="C146" s="31"/>
      <c r="D146" s="31"/>
      <c r="E146" s="31"/>
      <c r="F146" s="31"/>
      <c r="G146" s="124" t="str">
        <f t="shared" si="53"/>
        <v/>
      </c>
      <c r="H146" s="31">
        <f t="shared" si="50"/>
        <v>0</v>
      </c>
      <c r="I146" s="31"/>
      <c r="J146" s="31"/>
      <c r="K146" s="124" t="str">
        <f t="shared" si="54"/>
        <v/>
      </c>
      <c r="L146" s="31">
        <f t="shared" si="51"/>
        <v>0</v>
      </c>
      <c r="M146" s="32">
        <f t="shared" si="52"/>
        <v>0</v>
      </c>
    </row>
    <row r="147" spans="2:13" x14ac:dyDescent="0.25">
      <c r="B147" s="34" t="s">
        <v>272</v>
      </c>
      <c r="C147" s="31">
        <f>ROUND(C140-SUM(C141:C146),2)</f>
        <v>0</v>
      </c>
      <c r="D147" s="31">
        <f>ROUND(D140-SUM(D141:D146),2)</f>
        <v>0</v>
      </c>
      <c r="E147" s="31">
        <f t="shared" ref="E147:F147" si="55">ROUND(E140-SUM(E141:E146),2)</f>
        <v>0</v>
      </c>
      <c r="F147" s="31">
        <f t="shared" si="55"/>
        <v>0</v>
      </c>
      <c r="G147" s="124" t="str">
        <f t="shared" si="53"/>
        <v/>
      </c>
      <c r="H147" s="31">
        <f t="shared" si="50"/>
        <v>0</v>
      </c>
      <c r="I147" s="31">
        <f t="shared" ref="I147:J147" si="56">ROUND(I140-SUM(I141:I146),2)</f>
        <v>0</v>
      </c>
      <c r="J147" s="31">
        <f t="shared" si="56"/>
        <v>0</v>
      </c>
      <c r="K147" s="124" t="str">
        <f t="shared" si="54"/>
        <v/>
      </c>
      <c r="L147" s="31">
        <f t="shared" si="51"/>
        <v>0</v>
      </c>
      <c r="M147" s="32">
        <f t="shared" si="52"/>
        <v>0</v>
      </c>
    </row>
    <row r="148" spans="2:13" x14ac:dyDescent="0.25">
      <c r="B148" s="33" t="s">
        <v>365</v>
      </c>
      <c r="C148" s="31"/>
      <c r="D148" s="31"/>
      <c r="E148" s="31"/>
      <c r="F148" s="31"/>
      <c r="G148" s="124" t="str">
        <f t="shared" si="53"/>
        <v/>
      </c>
      <c r="H148" s="31">
        <f t="shared" si="50"/>
        <v>0</v>
      </c>
      <c r="I148" s="31"/>
      <c r="J148" s="31"/>
      <c r="K148" s="124" t="str">
        <f t="shared" si="54"/>
        <v/>
      </c>
      <c r="L148" s="31">
        <f t="shared" si="51"/>
        <v>0</v>
      </c>
      <c r="M148" s="32">
        <f t="shared" si="52"/>
        <v>0</v>
      </c>
    </row>
    <row r="149" spans="2:13" x14ac:dyDescent="0.25">
      <c r="B149" s="34" t="s">
        <v>366</v>
      </c>
      <c r="C149" s="31"/>
      <c r="D149" s="31"/>
      <c r="E149" s="31"/>
      <c r="F149" s="31"/>
      <c r="G149" s="124" t="str">
        <f t="shared" si="53"/>
        <v/>
      </c>
      <c r="H149" s="31">
        <f t="shared" si="50"/>
        <v>0</v>
      </c>
      <c r="I149" s="31"/>
      <c r="J149" s="31"/>
      <c r="K149" s="124" t="str">
        <f t="shared" si="54"/>
        <v/>
      </c>
      <c r="L149" s="31">
        <f t="shared" si="51"/>
        <v>0</v>
      </c>
      <c r="M149" s="32">
        <f t="shared" si="52"/>
        <v>0</v>
      </c>
    </row>
    <row r="150" spans="2:13" x14ac:dyDescent="0.25">
      <c r="B150" s="34" t="s">
        <v>367</v>
      </c>
      <c r="C150" s="31"/>
      <c r="D150" s="31"/>
      <c r="E150" s="31"/>
      <c r="F150" s="31"/>
      <c r="G150" s="124" t="str">
        <f t="shared" si="53"/>
        <v/>
      </c>
      <c r="H150" s="31">
        <f t="shared" si="50"/>
        <v>0</v>
      </c>
      <c r="I150" s="31"/>
      <c r="J150" s="31"/>
      <c r="K150" s="124" t="str">
        <f t="shared" si="54"/>
        <v/>
      </c>
      <c r="L150" s="31">
        <f t="shared" si="51"/>
        <v>0</v>
      </c>
      <c r="M150" s="32">
        <f t="shared" si="52"/>
        <v>0</v>
      </c>
    </row>
    <row r="151" spans="2:13" x14ac:dyDescent="0.25">
      <c r="B151" s="34" t="s">
        <v>271</v>
      </c>
      <c r="C151" s="31"/>
      <c r="D151" s="31"/>
      <c r="E151" s="31"/>
      <c r="F151" s="31"/>
      <c r="G151" s="124" t="str">
        <f t="shared" si="53"/>
        <v/>
      </c>
      <c r="H151" s="31">
        <f t="shared" si="50"/>
        <v>0</v>
      </c>
      <c r="I151" s="31"/>
      <c r="J151" s="31"/>
      <c r="K151" s="124" t="str">
        <f t="shared" si="54"/>
        <v/>
      </c>
      <c r="L151" s="31">
        <f t="shared" si="51"/>
        <v>0</v>
      </c>
      <c r="M151" s="32">
        <f t="shared" si="52"/>
        <v>0</v>
      </c>
    </row>
    <row r="152" spans="2:13" x14ac:dyDescent="0.25">
      <c r="B152" s="34" t="s">
        <v>272</v>
      </c>
      <c r="C152" s="31">
        <f>ROUND(C148-SUM(C149:C151),2)</f>
        <v>0</v>
      </c>
      <c r="D152" s="31">
        <f>ROUND(D148-SUM(D149:D151),2)</f>
        <v>0</v>
      </c>
      <c r="E152" s="31">
        <f t="shared" ref="E152:F152" si="57">ROUND(E148-SUM(E149:E151),2)</f>
        <v>0</v>
      </c>
      <c r="F152" s="31">
        <f t="shared" si="57"/>
        <v>0</v>
      </c>
      <c r="G152" s="124" t="str">
        <f t="shared" si="53"/>
        <v/>
      </c>
      <c r="H152" s="31">
        <f t="shared" si="50"/>
        <v>0</v>
      </c>
      <c r="I152" s="31">
        <f t="shared" ref="I152:J152" si="58">ROUND(I148-SUM(I149:I151),2)</f>
        <v>0</v>
      </c>
      <c r="J152" s="31">
        <f t="shared" si="58"/>
        <v>0</v>
      </c>
      <c r="K152" s="124" t="str">
        <f t="shared" si="54"/>
        <v/>
      </c>
      <c r="L152" s="31">
        <f t="shared" si="51"/>
        <v>0</v>
      </c>
      <c r="M152" s="32">
        <f t="shared" si="52"/>
        <v>0</v>
      </c>
    </row>
    <row r="153" spans="2:13" x14ac:dyDescent="0.25">
      <c r="B153" s="33" t="s">
        <v>368</v>
      </c>
      <c r="C153" s="31"/>
      <c r="D153" s="31"/>
      <c r="E153" s="31"/>
      <c r="F153" s="31"/>
      <c r="G153" s="124" t="str">
        <f t="shared" si="53"/>
        <v/>
      </c>
      <c r="H153" s="31">
        <f t="shared" si="50"/>
        <v>0</v>
      </c>
      <c r="I153" s="31"/>
      <c r="J153" s="31"/>
      <c r="K153" s="124" t="str">
        <f t="shared" si="54"/>
        <v/>
      </c>
      <c r="L153" s="31">
        <f t="shared" si="51"/>
        <v>0</v>
      </c>
      <c r="M153" s="32">
        <f t="shared" si="52"/>
        <v>0</v>
      </c>
    </row>
    <row r="154" spans="2:13" x14ac:dyDescent="0.25">
      <c r="B154" s="34" t="s">
        <v>369</v>
      </c>
      <c r="C154" s="31"/>
      <c r="D154" s="31"/>
      <c r="E154" s="31"/>
      <c r="F154" s="31"/>
      <c r="G154" s="124" t="str">
        <f t="shared" si="53"/>
        <v/>
      </c>
      <c r="H154" s="31">
        <f t="shared" si="50"/>
        <v>0</v>
      </c>
      <c r="I154" s="31"/>
      <c r="J154" s="31"/>
      <c r="K154" s="124" t="str">
        <f t="shared" si="54"/>
        <v/>
      </c>
      <c r="L154" s="31">
        <f t="shared" si="51"/>
        <v>0</v>
      </c>
      <c r="M154" s="32">
        <f t="shared" si="52"/>
        <v>0</v>
      </c>
    </row>
    <row r="155" spans="2:13" x14ac:dyDescent="0.25">
      <c r="B155" s="34" t="s">
        <v>370</v>
      </c>
      <c r="C155" s="31"/>
      <c r="D155" s="31"/>
      <c r="E155" s="31"/>
      <c r="F155" s="31"/>
      <c r="G155" s="124" t="str">
        <f t="shared" si="53"/>
        <v/>
      </c>
      <c r="H155" s="31">
        <f t="shared" si="50"/>
        <v>0</v>
      </c>
      <c r="I155" s="31"/>
      <c r="J155" s="31"/>
      <c r="K155" s="124" t="str">
        <f t="shared" si="54"/>
        <v/>
      </c>
      <c r="L155" s="31">
        <f t="shared" si="51"/>
        <v>0</v>
      </c>
      <c r="M155" s="32">
        <f t="shared" si="52"/>
        <v>0</v>
      </c>
    </row>
    <row r="156" spans="2:13" x14ac:dyDescent="0.25">
      <c r="B156" s="34" t="s">
        <v>371</v>
      </c>
      <c r="C156" s="31"/>
      <c r="D156" s="31"/>
      <c r="E156" s="31"/>
      <c r="F156" s="31"/>
      <c r="G156" s="124" t="str">
        <f t="shared" si="53"/>
        <v/>
      </c>
      <c r="H156" s="31">
        <f t="shared" si="50"/>
        <v>0</v>
      </c>
      <c r="I156" s="31"/>
      <c r="J156" s="31"/>
      <c r="K156" s="124" t="str">
        <f t="shared" si="54"/>
        <v/>
      </c>
      <c r="L156" s="31">
        <f t="shared" si="51"/>
        <v>0</v>
      </c>
      <c r="M156" s="32">
        <f t="shared" si="52"/>
        <v>0</v>
      </c>
    </row>
    <row r="157" spans="2:13" x14ac:dyDescent="0.25">
      <c r="B157" s="34" t="s">
        <v>372</v>
      </c>
      <c r="C157" s="31"/>
      <c r="D157" s="31"/>
      <c r="E157" s="31"/>
      <c r="F157" s="31"/>
      <c r="G157" s="124" t="str">
        <f t="shared" si="53"/>
        <v/>
      </c>
      <c r="H157" s="31">
        <f t="shared" si="50"/>
        <v>0</v>
      </c>
      <c r="I157" s="31"/>
      <c r="J157" s="31"/>
      <c r="K157" s="124" t="str">
        <f t="shared" si="54"/>
        <v/>
      </c>
      <c r="L157" s="31">
        <f t="shared" si="51"/>
        <v>0</v>
      </c>
      <c r="M157" s="32">
        <f t="shared" si="52"/>
        <v>0</v>
      </c>
    </row>
    <row r="158" spans="2:13" x14ac:dyDescent="0.25">
      <c r="B158" s="34" t="s">
        <v>373</v>
      </c>
      <c r="C158" s="31"/>
      <c r="D158" s="31"/>
      <c r="E158" s="31"/>
      <c r="F158" s="31"/>
      <c r="G158" s="124" t="str">
        <f t="shared" si="53"/>
        <v/>
      </c>
      <c r="H158" s="31">
        <f t="shared" si="50"/>
        <v>0</v>
      </c>
      <c r="I158" s="31"/>
      <c r="J158" s="31"/>
      <c r="K158" s="124" t="str">
        <f t="shared" si="54"/>
        <v/>
      </c>
      <c r="L158" s="31">
        <f t="shared" si="51"/>
        <v>0</v>
      </c>
      <c r="M158" s="32">
        <f t="shared" si="52"/>
        <v>0</v>
      </c>
    </row>
    <row r="159" spans="2:13" x14ac:dyDescent="0.25">
      <c r="B159" s="34" t="s">
        <v>271</v>
      </c>
      <c r="C159" s="31"/>
      <c r="D159" s="31"/>
      <c r="E159" s="31"/>
      <c r="F159" s="31"/>
      <c r="G159" s="124" t="str">
        <f t="shared" si="53"/>
        <v/>
      </c>
      <c r="H159" s="31">
        <f t="shared" si="50"/>
        <v>0</v>
      </c>
      <c r="I159" s="31"/>
      <c r="J159" s="31"/>
      <c r="K159" s="124" t="str">
        <f t="shared" si="54"/>
        <v/>
      </c>
      <c r="L159" s="31">
        <f t="shared" si="51"/>
        <v>0</v>
      </c>
      <c r="M159" s="32">
        <f t="shared" si="52"/>
        <v>0</v>
      </c>
    </row>
    <row r="160" spans="2:13" x14ac:dyDescent="0.25">
      <c r="B160" s="34" t="s">
        <v>272</v>
      </c>
      <c r="C160" s="31">
        <f>ROUND(C153-SUM(C154:C159),2)</f>
        <v>0</v>
      </c>
      <c r="D160" s="31">
        <f>ROUND(D153-SUM(D154:D159),2)</f>
        <v>0</v>
      </c>
      <c r="E160" s="31">
        <f t="shared" ref="E160:F160" si="59">ROUND(E153-SUM(E154:E159),2)</f>
        <v>0</v>
      </c>
      <c r="F160" s="31">
        <f t="shared" si="59"/>
        <v>0</v>
      </c>
      <c r="G160" s="124" t="str">
        <f t="shared" si="53"/>
        <v/>
      </c>
      <c r="H160" s="31">
        <f t="shared" si="50"/>
        <v>0</v>
      </c>
      <c r="I160" s="31">
        <f t="shared" ref="I160:J160" si="60">ROUND(I153-SUM(I154:I159),2)</f>
        <v>0</v>
      </c>
      <c r="J160" s="31">
        <f t="shared" si="60"/>
        <v>0</v>
      </c>
      <c r="K160" s="124" t="str">
        <f t="shared" si="54"/>
        <v/>
      </c>
      <c r="L160" s="31">
        <f t="shared" si="51"/>
        <v>0</v>
      </c>
      <c r="M160" s="32">
        <f t="shared" si="52"/>
        <v>0</v>
      </c>
    </row>
    <row r="161" spans="2:13" x14ac:dyDescent="0.25">
      <c r="B161" s="33" t="s">
        <v>374</v>
      </c>
      <c r="C161" s="31"/>
      <c r="D161" s="31"/>
      <c r="E161" s="31"/>
      <c r="F161" s="31"/>
      <c r="G161" s="124" t="str">
        <f t="shared" si="53"/>
        <v/>
      </c>
      <c r="H161" s="31">
        <f t="shared" si="50"/>
        <v>0</v>
      </c>
      <c r="I161" s="31"/>
      <c r="J161" s="31"/>
      <c r="K161" s="124" t="str">
        <f t="shared" si="54"/>
        <v/>
      </c>
      <c r="L161" s="31">
        <f t="shared" si="51"/>
        <v>0</v>
      </c>
      <c r="M161" s="32">
        <f t="shared" si="52"/>
        <v>0</v>
      </c>
    </row>
    <row r="162" spans="2:13" x14ac:dyDescent="0.25">
      <c r="B162" s="34" t="s">
        <v>375</v>
      </c>
      <c r="C162" s="31"/>
      <c r="D162" s="31"/>
      <c r="E162" s="31"/>
      <c r="F162" s="31"/>
      <c r="G162" s="124" t="str">
        <f t="shared" si="53"/>
        <v/>
      </c>
      <c r="H162" s="31">
        <f t="shared" si="50"/>
        <v>0</v>
      </c>
      <c r="I162" s="31"/>
      <c r="J162" s="31"/>
      <c r="K162" s="124" t="str">
        <f t="shared" si="54"/>
        <v/>
      </c>
      <c r="L162" s="31">
        <f t="shared" si="51"/>
        <v>0</v>
      </c>
      <c r="M162" s="32">
        <f t="shared" si="52"/>
        <v>0</v>
      </c>
    </row>
    <row r="163" spans="2:13" x14ac:dyDescent="0.25">
      <c r="B163" s="34" t="s">
        <v>376</v>
      </c>
      <c r="C163" s="31"/>
      <c r="D163" s="31"/>
      <c r="E163" s="31"/>
      <c r="F163" s="31"/>
      <c r="G163" s="124" t="str">
        <f t="shared" si="53"/>
        <v/>
      </c>
      <c r="H163" s="31">
        <f t="shared" si="50"/>
        <v>0</v>
      </c>
      <c r="I163" s="31"/>
      <c r="J163" s="31"/>
      <c r="K163" s="124" t="str">
        <f t="shared" si="54"/>
        <v/>
      </c>
      <c r="L163" s="31">
        <f t="shared" si="51"/>
        <v>0</v>
      </c>
      <c r="M163" s="32">
        <f t="shared" si="52"/>
        <v>0</v>
      </c>
    </row>
    <row r="164" spans="2:13" x14ac:dyDescent="0.25">
      <c r="B164" s="34" t="s">
        <v>377</v>
      </c>
      <c r="C164" s="31"/>
      <c r="D164" s="31"/>
      <c r="E164" s="31"/>
      <c r="F164" s="31"/>
      <c r="G164" s="124" t="str">
        <f t="shared" si="53"/>
        <v/>
      </c>
      <c r="H164" s="31">
        <f t="shared" si="50"/>
        <v>0</v>
      </c>
      <c r="I164" s="31"/>
      <c r="J164" s="31"/>
      <c r="K164" s="124" t="str">
        <f t="shared" si="54"/>
        <v/>
      </c>
      <c r="L164" s="31">
        <f t="shared" si="51"/>
        <v>0</v>
      </c>
      <c r="M164" s="32">
        <f t="shared" si="52"/>
        <v>0</v>
      </c>
    </row>
    <row r="165" spans="2:13" x14ac:dyDescent="0.25">
      <c r="B165" s="34" t="s">
        <v>378</v>
      </c>
      <c r="C165" s="31"/>
      <c r="D165" s="31"/>
      <c r="E165" s="31"/>
      <c r="F165" s="31"/>
      <c r="G165" s="124" t="str">
        <f t="shared" si="53"/>
        <v/>
      </c>
      <c r="H165" s="31">
        <f t="shared" si="50"/>
        <v>0</v>
      </c>
      <c r="I165" s="31"/>
      <c r="J165" s="31"/>
      <c r="K165" s="124" t="str">
        <f t="shared" si="54"/>
        <v/>
      </c>
      <c r="L165" s="31">
        <f t="shared" si="51"/>
        <v>0</v>
      </c>
      <c r="M165" s="32">
        <f t="shared" si="52"/>
        <v>0</v>
      </c>
    </row>
    <row r="166" spans="2:13" x14ac:dyDescent="0.25">
      <c r="B166" s="34" t="s">
        <v>379</v>
      </c>
      <c r="C166" s="31"/>
      <c r="D166" s="31"/>
      <c r="E166" s="31"/>
      <c r="F166" s="31"/>
      <c r="G166" s="124" t="str">
        <f t="shared" si="53"/>
        <v/>
      </c>
      <c r="H166" s="31">
        <f t="shared" si="50"/>
        <v>0</v>
      </c>
      <c r="I166" s="31"/>
      <c r="J166" s="31"/>
      <c r="K166" s="124" t="str">
        <f t="shared" si="54"/>
        <v/>
      </c>
      <c r="L166" s="31">
        <f t="shared" si="51"/>
        <v>0</v>
      </c>
      <c r="M166" s="32">
        <f t="shared" si="52"/>
        <v>0</v>
      </c>
    </row>
    <row r="167" spans="2:13" x14ac:dyDescent="0.25">
      <c r="B167" s="34" t="s">
        <v>271</v>
      </c>
      <c r="C167" s="31"/>
      <c r="D167" s="31"/>
      <c r="E167" s="31"/>
      <c r="F167" s="31"/>
      <c r="G167" s="124" t="str">
        <f t="shared" si="53"/>
        <v/>
      </c>
      <c r="H167" s="31">
        <f t="shared" si="50"/>
        <v>0</v>
      </c>
      <c r="I167" s="31"/>
      <c r="J167" s="31"/>
      <c r="K167" s="124" t="str">
        <f t="shared" si="54"/>
        <v/>
      </c>
      <c r="L167" s="31">
        <f t="shared" si="51"/>
        <v>0</v>
      </c>
      <c r="M167" s="32">
        <f t="shared" si="52"/>
        <v>0</v>
      </c>
    </row>
    <row r="168" spans="2:13" x14ac:dyDescent="0.25">
      <c r="B168" s="34" t="s">
        <v>272</v>
      </c>
      <c r="C168" s="31">
        <f>ROUND(C161-SUM(C162:C167),2)</f>
        <v>0</v>
      </c>
      <c r="D168" s="31">
        <f>ROUND(D161-SUM(D162:D167),2)</f>
        <v>0</v>
      </c>
      <c r="E168" s="31">
        <f t="shared" ref="E168:F168" si="61">ROUND(E161-SUM(E162:E167),2)</f>
        <v>0</v>
      </c>
      <c r="F168" s="31">
        <f t="shared" si="61"/>
        <v>0</v>
      </c>
      <c r="G168" s="124" t="str">
        <f t="shared" si="53"/>
        <v/>
      </c>
      <c r="H168" s="31">
        <f t="shared" si="50"/>
        <v>0</v>
      </c>
      <c r="I168" s="31">
        <f t="shared" ref="I168:J168" si="62">ROUND(I161-SUM(I162:I167),2)</f>
        <v>0</v>
      </c>
      <c r="J168" s="31">
        <f t="shared" si="62"/>
        <v>0</v>
      </c>
      <c r="K168" s="124" t="str">
        <f t="shared" si="54"/>
        <v/>
      </c>
      <c r="L168" s="31">
        <f t="shared" si="51"/>
        <v>0</v>
      </c>
      <c r="M168" s="32">
        <f t="shared" si="52"/>
        <v>0</v>
      </c>
    </row>
    <row r="169" spans="2:13" x14ac:dyDescent="0.25">
      <c r="B169" s="33" t="s">
        <v>380</v>
      </c>
      <c r="C169" s="31"/>
      <c r="D169" s="31"/>
      <c r="E169" s="31"/>
      <c r="F169" s="31"/>
      <c r="G169" s="124" t="str">
        <f t="shared" si="53"/>
        <v/>
      </c>
      <c r="H169" s="31">
        <f t="shared" si="50"/>
        <v>0</v>
      </c>
      <c r="I169" s="31"/>
      <c r="J169" s="31"/>
      <c r="K169" s="124" t="str">
        <f t="shared" si="54"/>
        <v/>
      </c>
      <c r="L169" s="31">
        <f t="shared" si="51"/>
        <v>0</v>
      </c>
      <c r="M169" s="32">
        <f t="shared" si="52"/>
        <v>0</v>
      </c>
    </row>
    <row r="170" spans="2:13" x14ac:dyDescent="0.25">
      <c r="B170" s="34" t="s">
        <v>381</v>
      </c>
      <c r="C170" s="31"/>
      <c r="D170" s="31"/>
      <c r="E170" s="31"/>
      <c r="F170" s="31"/>
      <c r="G170" s="124" t="str">
        <f t="shared" si="53"/>
        <v/>
      </c>
      <c r="H170" s="31">
        <f t="shared" si="50"/>
        <v>0</v>
      </c>
      <c r="I170" s="31"/>
      <c r="J170" s="31"/>
      <c r="K170" s="124" t="str">
        <f t="shared" si="54"/>
        <v/>
      </c>
      <c r="L170" s="31">
        <f t="shared" si="51"/>
        <v>0</v>
      </c>
      <c r="M170" s="32">
        <f t="shared" si="52"/>
        <v>0</v>
      </c>
    </row>
    <row r="171" spans="2:13" x14ac:dyDescent="0.25">
      <c r="B171" s="34" t="s">
        <v>382</v>
      </c>
      <c r="C171" s="31"/>
      <c r="D171" s="31"/>
      <c r="E171" s="31"/>
      <c r="F171" s="31"/>
      <c r="G171" s="124" t="str">
        <f t="shared" si="53"/>
        <v/>
      </c>
      <c r="H171" s="31">
        <f t="shared" si="50"/>
        <v>0</v>
      </c>
      <c r="I171" s="31"/>
      <c r="J171" s="31"/>
      <c r="K171" s="124" t="str">
        <f t="shared" si="54"/>
        <v/>
      </c>
      <c r="L171" s="31">
        <f t="shared" si="51"/>
        <v>0</v>
      </c>
      <c r="M171" s="32">
        <f t="shared" si="52"/>
        <v>0</v>
      </c>
    </row>
    <row r="172" spans="2:13" x14ac:dyDescent="0.25">
      <c r="B172" s="34" t="s">
        <v>271</v>
      </c>
      <c r="C172" s="31"/>
      <c r="D172" s="31"/>
      <c r="E172" s="31"/>
      <c r="F172" s="31"/>
      <c r="G172" s="124" t="str">
        <f t="shared" si="53"/>
        <v/>
      </c>
      <c r="H172" s="31">
        <f t="shared" si="50"/>
        <v>0</v>
      </c>
      <c r="I172" s="31"/>
      <c r="J172" s="31"/>
      <c r="K172" s="124" t="str">
        <f t="shared" si="54"/>
        <v/>
      </c>
      <c r="L172" s="31">
        <f t="shared" si="51"/>
        <v>0</v>
      </c>
      <c r="M172" s="32">
        <f t="shared" si="52"/>
        <v>0</v>
      </c>
    </row>
    <row r="173" spans="2:13" x14ac:dyDescent="0.25">
      <c r="B173" s="34" t="s">
        <v>272</v>
      </c>
      <c r="C173" s="31">
        <f>ROUND(C169-SUM(C170:C172),2)</f>
        <v>0</v>
      </c>
      <c r="D173" s="31">
        <f>ROUND(D169-SUM(D170:D172),2)</f>
        <v>0</v>
      </c>
      <c r="E173" s="31">
        <f t="shared" ref="E173:F173" si="63">ROUND(E169-SUM(E170:E172),2)</f>
        <v>0</v>
      </c>
      <c r="F173" s="31">
        <f t="shared" si="63"/>
        <v>0</v>
      </c>
      <c r="G173" s="124" t="str">
        <f t="shared" si="53"/>
        <v/>
      </c>
      <c r="H173" s="31">
        <f t="shared" si="50"/>
        <v>0</v>
      </c>
      <c r="I173" s="31">
        <f t="shared" ref="I173:J173" si="64">ROUND(I169-SUM(I170:I172),2)</f>
        <v>0</v>
      </c>
      <c r="J173" s="31">
        <f t="shared" si="64"/>
        <v>0</v>
      </c>
      <c r="K173" s="124" t="str">
        <f t="shared" si="54"/>
        <v/>
      </c>
      <c r="L173" s="31">
        <f t="shared" si="51"/>
        <v>0</v>
      </c>
      <c r="M173" s="32">
        <f t="shared" si="52"/>
        <v>0</v>
      </c>
    </row>
    <row r="174" spans="2:13" x14ac:dyDescent="0.25">
      <c r="B174" s="33" t="s">
        <v>383</v>
      </c>
      <c r="C174" s="31"/>
      <c r="D174" s="31"/>
      <c r="E174" s="31"/>
      <c r="F174" s="31"/>
      <c r="G174" s="124" t="str">
        <f t="shared" si="53"/>
        <v/>
      </c>
      <c r="H174" s="31">
        <f t="shared" si="50"/>
        <v>0</v>
      </c>
      <c r="I174" s="31"/>
      <c r="J174" s="31"/>
      <c r="K174" s="124" t="str">
        <f t="shared" si="54"/>
        <v/>
      </c>
      <c r="L174" s="31">
        <f t="shared" si="51"/>
        <v>0</v>
      </c>
      <c r="M174" s="32">
        <f t="shared" si="52"/>
        <v>0</v>
      </c>
    </row>
    <row r="175" spans="2:13" x14ac:dyDescent="0.25">
      <c r="B175" s="34" t="s">
        <v>384</v>
      </c>
      <c r="C175" s="31"/>
      <c r="D175" s="31"/>
      <c r="E175" s="31"/>
      <c r="F175" s="31"/>
      <c r="G175" s="124" t="str">
        <f t="shared" si="53"/>
        <v/>
      </c>
      <c r="H175" s="31">
        <f t="shared" si="50"/>
        <v>0</v>
      </c>
      <c r="I175" s="31"/>
      <c r="J175" s="31"/>
      <c r="K175" s="124" t="str">
        <f t="shared" si="54"/>
        <v/>
      </c>
      <c r="L175" s="31">
        <f t="shared" si="51"/>
        <v>0</v>
      </c>
      <c r="M175" s="32">
        <f t="shared" si="52"/>
        <v>0</v>
      </c>
    </row>
    <row r="176" spans="2:13" x14ac:dyDescent="0.25">
      <c r="B176" s="34" t="s">
        <v>385</v>
      </c>
      <c r="C176" s="31"/>
      <c r="D176" s="31"/>
      <c r="E176" s="31"/>
      <c r="F176" s="31"/>
      <c r="G176" s="124" t="str">
        <f t="shared" si="53"/>
        <v/>
      </c>
      <c r="H176" s="31">
        <f t="shared" si="50"/>
        <v>0</v>
      </c>
      <c r="I176" s="31"/>
      <c r="J176" s="31"/>
      <c r="K176" s="124" t="str">
        <f t="shared" si="54"/>
        <v/>
      </c>
      <c r="L176" s="31">
        <f t="shared" si="51"/>
        <v>0</v>
      </c>
      <c r="M176" s="32">
        <f t="shared" si="52"/>
        <v>0</v>
      </c>
    </row>
    <row r="177" spans="2:13" x14ac:dyDescent="0.25">
      <c r="B177" s="34" t="s">
        <v>386</v>
      </c>
      <c r="C177" s="31"/>
      <c r="D177" s="31"/>
      <c r="E177" s="31"/>
      <c r="F177" s="31"/>
      <c r="G177" s="124" t="str">
        <f t="shared" si="53"/>
        <v/>
      </c>
      <c r="H177" s="31">
        <f t="shared" si="50"/>
        <v>0</v>
      </c>
      <c r="I177" s="31"/>
      <c r="J177" s="31"/>
      <c r="K177" s="124" t="str">
        <f t="shared" si="54"/>
        <v/>
      </c>
      <c r="L177" s="31">
        <f t="shared" si="51"/>
        <v>0</v>
      </c>
      <c r="M177" s="32">
        <f t="shared" si="52"/>
        <v>0</v>
      </c>
    </row>
    <row r="178" spans="2:13" x14ac:dyDescent="0.25">
      <c r="B178" s="34" t="s">
        <v>387</v>
      </c>
      <c r="C178" s="31"/>
      <c r="D178" s="31"/>
      <c r="E178" s="31"/>
      <c r="F178" s="31"/>
      <c r="G178" s="124" t="str">
        <f t="shared" si="53"/>
        <v/>
      </c>
      <c r="H178" s="31">
        <f t="shared" si="50"/>
        <v>0</v>
      </c>
      <c r="I178" s="31"/>
      <c r="J178" s="31"/>
      <c r="K178" s="124" t="str">
        <f t="shared" si="54"/>
        <v/>
      </c>
      <c r="L178" s="31">
        <f t="shared" si="51"/>
        <v>0</v>
      </c>
      <c r="M178" s="32">
        <f t="shared" si="52"/>
        <v>0</v>
      </c>
    </row>
    <row r="179" spans="2:13" x14ac:dyDescent="0.25">
      <c r="B179" s="34" t="s">
        <v>271</v>
      </c>
      <c r="C179" s="31"/>
      <c r="D179" s="31"/>
      <c r="E179" s="31"/>
      <c r="F179" s="31"/>
      <c r="G179" s="124" t="str">
        <f t="shared" si="53"/>
        <v/>
      </c>
      <c r="H179" s="31">
        <f t="shared" si="50"/>
        <v>0</v>
      </c>
      <c r="I179" s="31"/>
      <c r="J179" s="31"/>
      <c r="K179" s="124" t="str">
        <f t="shared" si="54"/>
        <v/>
      </c>
      <c r="L179" s="31">
        <f t="shared" si="51"/>
        <v>0</v>
      </c>
      <c r="M179" s="32">
        <f t="shared" si="52"/>
        <v>0</v>
      </c>
    </row>
    <row r="180" spans="2:13" x14ac:dyDescent="0.25">
      <c r="B180" s="34" t="s">
        <v>272</v>
      </c>
      <c r="C180" s="31">
        <f>ROUND(C174-SUM(C175:C179),2)</f>
        <v>0</v>
      </c>
      <c r="D180" s="31">
        <f>ROUND(D174-SUM(D175:D179),2)</f>
        <v>0</v>
      </c>
      <c r="E180" s="31">
        <f t="shared" ref="E180:F180" si="65">ROUND(E174-SUM(E175:E179),2)</f>
        <v>0</v>
      </c>
      <c r="F180" s="31">
        <f t="shared" si="65"/>
        <v>0</v>
      </c>
      <c r="G180" s="124" t="str">
        <f t="shared" si="53"/>
        <v/>
      </c>
      <c r="H180" s="31">
        <f t="shared" si="50"/>
        <v>0</v>
      </c>
      <c r="I180" s="31">
        <f t="shared" ref="I180:J180" si="66">ROUND(I174-SUM(I175:I179),2)</f>
        <v>0</v>
      </c>
      <c r="J180" s="31">
        <f t="shared" si="66"/>
        <v>0</v>
      </c>
      <c r="K180" s="124" t="str">
        <f t="shared" si="54"/>
        <v/>
      </c>
      <c r="L180" s="31">
        <f t="shared" si="51"/>
        <v>0</v>
      </c>
      <c r="M180" s="32">
        <f t="shared" si="52"/>
        <v>0</v>
      </c>
    </row>
    <row r="181" spans="2:13" x14ac:dyDescent="0.25">
      <c r="B181" s="33" t="s">
        <v>388</v>
      </c>
      <c r="C181" s="31"/>
      <c r="D181" s="31"/>
      <c r="E181" s="31"/>
      <c r="F181" s="31"/>
      <c r="G181" s="124" t="str">
        <f t="shared" si="53"/>
        <v/>
      </c>
      <c r="H181" s="31">
        <f t="shared" si="50"/>
        <v>0</v>
      </c>
      <c r="I181" s="31"/>
      <c r="J181" s="31"/>
      <c r="K181" s="124" t="str">
        <f t="shared" si="54"/>
        <v/>
      </c>
      <c r="L181" s="31">
        <f t="shared" si="51"/>
        <v>0</v>
      </c>
      <c r="M181" s="32">
        <f t="shared" si="52"/>
        <v>0</v>
      </c>
    </row>
    <row r="182" spans="2:13" x14ac:dyDescent="0.25">
      <c r="B182" s="34" t="s">
        <v>389</v>
      </c>
      <c r="C182" s="31"/>
      <c r="D182" s="31"/>
      <c r="E182" s="31"/>
      <c r="F182" s="31"/>
      <c r="G182" s="124" t="str">
        <f t="shared" si="53"/>
        <v/>
      </c>
      <c r="H182" s="31">
        <f t="shared" si="50"/>
        <v>0</v>
      </c>
      <c r="I182" s="31"/>
      <c r="J182" s="31"/>
      <c r="K182" s="124" t="str">
        <f t="shared" si="54"/>
        <v/>
      </c>
      <c r="L182" s="31">
        <f t="shared" si="51"/>
        <v>0</v>
      </c>
      <c r="M182" s="32">
        <f t="shared" si="52"/>
        <v>0</v>
      </c>
    </row>
    <row r="183" spans="2:13" x14ac:dyDescent="0.25">
      <c r="B183" s="34" t="s">
        <v>390</v>
      </c>
      <c r="C183" s="31"/>
      <c r="D183" s="31"/>
      <c r="E183" s="31"/>
      <c r="F183" s="31"/>
      <c r="G183" s="124" t="str">
        <f t="shared" si="53"/>
        <v/>
      </c>
      <c r="H183" s="31">
        <f t="shared" si="50"/>
        <v>0</v>
      </c>
      <c r="I183" s="31"/>
      <c r="J183" s="31"/>
      <c r="K183" s="124" t="str">
        <f t="shared" si="54"/>
        <v/>
      </c>
      <c r="L183" s="31">
        <f t="shared" si="51"/>
        <v>0</v>
      </c>
      <c r="M183" s="32">
        <f t="shared" si="52"/>
        <v>0</v>
      </c>
    </row>
    <row r="184" spans="2:13" x14ac:dyDescent="0.25">
      <c r="B184" s="34" t="s">
        <v>391</v>
      </c>
      <c r="C184" s="31"/>
      <c r="D184" s="31"/>
      <c r="E184" s="31"/>
      <c r="F184" s="31"/>
      <c r="G184" s="124" t="str">
        <f t="shared" si="53"/>
        <v/>
      </c>
      <c r="H184" s="31">
        <f t="shared" si="50"/>
        <v>0</v>
      </c>
      <c r="I184" s="31"/>
      <c r="J184" s="31"/>
      <c r="K184" s="124" t="str">
        <f t="shared" si="54"/>
        <v/>
      </c>
      <c r="L184" s="31">
        <f t="shared" si="51"/>
        <v>0</v>
      </c>
      <c r="M184" s="32">
        <f t="shared" si="52"/>
        <v>0</v>
      </c>
    </row>
    <row r="185" spans="2:13" x14ac:dyDescent="0.25">
      <c r="B185" s="34" t="s">
        <v>392</v>
      </c>
      <c r="C185" s="31"/>
      <c r="D185" s="31"/>
      <c r="E185" s="31"/>
      <c r="F185" s="31"/>
      <c r="G185" s="124" t="str">
        <f t="shared" si="53"/>
        <v/>
      </c>
      <c r="H185" s="31">
        <f t="shared" si="50"/>
        <v>0</v>
      </c>
      <c r="I185" s="31"/>
      <c r="J185" s="31"/>
      <c r="K185" s="124" t="str">
        <f t="shared" si="54"/>
        <v/>
      </c>
      <c r="L185" s="31">
        <f t="shared" si="51"/>
        <v>0</v>
      </c>
      <c r="M185" s="32">
        <f t="shared" si="52"/>
        <v>0</v>
      </c>
    </row>
    <row r="186" spans="2:13" x14ac:dyDescent="0.25">
      <c r="B186" s="34" t="s">
        <v>393</v>
      </c>
      <c r="C186" s="31"/>
      <c r="D186" s="31"/>
      <c r="E186" s="31"/>
      <c r="F186" s="31"/>
      <c r="G186" s="124" t="str">
        <f t="shared" si="53"/>
        <v/>
      </c>
      <c r="H186" s="31">
        <f t="shared" si="50"/>
        <v>0</v>
      </c>
      <c r="I186" s="31"/>
      <c r="J186" s="31"/>
      <c r="K186" s="124" t="str">
        <f t="shared" si="54"/>
        <v/>
      </c>
      <c r="L186" s="31">
        <f t="shared" si="51"/>
        <v>0</v>
      </c>
      <c r="M186" s="32">
        <f t="shared" si="52"/>
        <v>0</v>
      </c>
    </row>
    <row r="187" spans="2:13" x14ac:dyDescent="0.25">
      <c r="B187" s="34" t="s">
        <v>271</v>
      </c>
      <c r="C187" s="31"/>
      <c r="D187" s="31"/>
      <c r="E187" s="31"/>
      <c r="F187" s="31"/>
      <c r="G187" s="124" t="str">
        <f t="shared" si="53"/>
        <v/>
      </c>
      <c r="H187" s="31">
        <f t="shared" si="50"/>
        <v>0</v>
      </c>
      <c r="I187" s="31"/>
      <c r="J187" s="31"/>
      <c r="K187" s="124" t="str">
        <f t="shared" si="54"/>
        <v/>
      </c>
      <c r="L187" s="31">
        <f t="shared" si="51"/>
        <v>0</v>
      </c>
      <c r="M187" s="32">
        <f t="shared" si="52"/>
        <v>0</v>
      </c>
    </row>
    <row r="188" spans="2:13" x14ac:dyDescent="0.25">
      <c r="B188" s="34" t="s">
        <v>272</v>
      </c>
      <c r="C188" s="31">
        <f>ROUND(C181-SUM(C182:C187),2)</f>
        <v>0</v>
      </c>
      <c r="D188" s="31">
        <f>ROUND(D181-SUM(D182:D187),2)</f>
        <v>0</v>
      </c>
      <c r="E188" s="31">
        <f t="shared" ref="E188:F188" si="67">ROUND(E181-SUM(E182:E187),2)</f>
        <v>0</v>
      </c>
      <c r="F188" s="31">
        <f t="shared" si="67"/>
        <v>0</v>
      </c>
      <c r="G188" s="124" t="str">
        <f t="shared" si="53"/>
        <v/>
      </c>
      <c r="H188" s="31">
        <f t="shared" si="50"/>
        <v>0</v>
      </c>
      <c r="I188" s="31">
        <f t="shared" ref="I188:J188" si="68">ROUND(I181-SUM(I182:I187),2)</f>
        <v>0</v>
      </c>
      <c r="J188" s="31">
        <f t="shared" si="68"/>
        <v>0</v>
      </c>
      <c r="K188" s="124" t="str">
        <f t="shared" si="54"/>
        <v/>
      </c>
      <c r="L188" s="31">
        <f t="shared" si="51"/>
        <v>0</v>
      </c>
      <c r="M188" s="32">
        <f t="shared" si="52"/>
        <v>0</v>
      </c>
    </row>
    <row r="189" spans="2:13" x14ac:dyDescent="0.25">
      <c r="B189" s="33" t="s">
        <v>394</v>
      </c>
      <c r="C189" s="31"/>
      <c r="D189" s="31"/>
      <c r="E189" s="31"/>
      <c r="F189" s="31"/>
      <c r="G189" s="124" t="str">
        <f t="shared" si="53"/>
        <v/>
      </c>
      <c r="H189" s="31">
        <f t="shared" si="50"/>
        <v>0</v>
      </c>
      <c r="I189" s="31"/>
      <c r="J189" s="31"/>
      <c r="K189" s="124" t="str">
        <f t="shared" si="54"/>
        <v/>
      </c>
      <c r="L189" s="31">
        <f t="shared" si="51"/>
        <v>0</v>
      </c>
      <c r="M189" s="32">
        <f t="shared" si="52"/>
        <v>0</v>
      </c>
    </row>
    <row r="190" spans="2:13" x14ac:dyDescent="0.25">
      <c r="B190" s="34" t="s">
        <v>395</v>
      </c>
      <c r="C190" s="31"/>
      <c r="D190" s="31"/>
      <c r="E190" s="31"/>
      <c r="F190" s="31"/>
      <c r="G190" s="124" t="str">
        <f t="shared" si="53"/>
        <v/>
      </c>
      <c r="H190" s="31">
        <f t="shared" si="50"/>
        <v>0</v>
      </c>
      <c r="I190" s="31"/>
      <c r="J190" s="31"/>
      <c r="K190" s="124" t="str">
        <f t="shared" si="54"/>
        <v/>
      </c>
      <c r="L190" s="31">
        <f t="shared" si="51"/>
        <v>0</v>
      </c>
      <c r="M190" s="32">
        <f t="shared" si="52"/>
        <v>0</v>
      </c>
    </row>
    <row r="191" spans="2:13" x14ac:dyDescent="0.25">
      <c r="B191" s="34" t="s">
        <v>396</v>
      </c>
      <c r="C191" s="31"/>
      <c r="D191" s="31"/>
      <c r="E191" s="31"/>
      <c r="F191" s="31"/>
      <c r="G191" s="124" t="str">
        <f t="shared" si="53"/>
        <v/>
      </c>
      <c r="H191" s="31">
        <f t="shared" si="50"/>
        <v>0</v>
      </c>
      <c r="I191" s="31"/>
      <c r="J191" s="31"/>
      <c r="K191" s="124" t="str">
        <f t="shared" si="54"/>
        <v/>
      </c>
      <c r="L191" s="31">
        <f t="shared" si="51"/>
        <v>0</v>
      </c>
      <c r="M191" s="32">
        <f t="shared" si="52"/>
        <v>0</v>
      </c>
    </row>
    <row r="192" spans="2:13" x14ac:dyDescent="0.25">
      <c r="B192" s="34" t="s">
        <v>397</v>
      </c>
      <c r="C192" s="31"/>
      <c r="D192" s="31"/>
      <c r="E192" s="31"/>
      <c r="F192" s="31"/>
      <c r="G192" s="124" t="str">
        <f t="shared" si="53"/>
        <v/>
      </c>
      <c r="H192" s="31">
        <f t="shared" si="50"/>
        <v>0</v>
      </c>
      <c r="I192" s="31"/>
      <c r="J192" s="31"/>
      <c r="K192" s="124" t="str">
        <f t="shared" si="54"/>
        <v/>
      </c>
      <c r="L192" s="31">
        <f t="shared" si="51"/>
        <v>0</v>
      </c>
      <c r="M192" s="32">
        <f t="shared" si="52"/>
        <v>0</v>
      </c>
    </row>
    <row r="193" spans="2:13" x14ac:dyDescent="0.25">
      <c r="B193" s="34" t="s">
        <v>271</v>
      </c>
      <c r="C193" s="31"/>
      <c r="D193" s="31"/>
      <c r="E193" s="31"/>
      <c r="F193" s="31"/>
      <c r="G193" s="124" t="str">
        <f t="shared" si="53"/>
        <v/>
      </c>
      <c r="H193" s="31">
        <f t="shared" si="50"/>
        <v>0</v>
      </c>
      <c r="I193" s="31"/>
      <c r="J193" s="31"/>
      <c r="K193" s="124" t="str">
        <f t="shared" si="54"/>
        <v/>
      </c>
      <c r="L193" s="31">
        <f t="shared" si="51"/>
        <v>0</v>
      </c>
      <c r="M193" s="32">
        <f t="shared" si="52"/>
        <v>0</v>
      </c>
    </row>
    <row r="194" spans="2:13" x14ac:dyDescent="0.25">
      <c r="B194" s="34" t="s">
        <v>272</v>
      </c>
      <c r="C194" s="31">
        <f>ROUND(C189-SUM(C190:C193),2)</f>
        <v>0</v>
      </c>
      <c r="D194" s="31">
        <f>ROUND(D189-SUM(D190:D193),2)</f>
        <v>0</v>
      </c>
      <c r="E194" s="31">
        <f t="shared" ref="E194:F194" si="69">ROUND(E189-SUM(E190:E193),2)</f>
        <v>0</v>
      </c>
      <c r="F194" s="31">
        <f t="shared" si="69"/>
        <v>0</v>
      </c>
      <c r="G194" s="124" t="str">
        <f t="shared" si="53"/>
        <v/>
      </c>
      <c r="H194" s="31">
        <f t="shared" si="50"/>
        <v>0</v>
      </c>
      <c r="I194" s="31">
        <f t="shared" ref="I194:J194" si="70">ROUND(I189-SUM(I190:I193),2)</f>
        <v>0</v>
      </c>
      <c r="J194" s="31">
        <f t="shared" si="70"/>
        <v>0</v>
      </c>
      <c r="K194" s="124" t="str">
        <f t="shared" si="54"/>
        <v/>
      </c>
      <c r="L194" s="31">
        <f t="shared" si="51"/>
        <v>0</v>
      </c>
      <c r="M194" s="32">
        <f t="shared" si="52"/>
        <v>0</v>
      </c>
    </row>
    <row r="195" spans="2:13" x14ac:dyDescent="0.25">
      <c r="B195" s="33" t="s">
        <v>398</v>
      </c>
      <c r="C195" s="31"/>
      <c r="D195" s="31"/>
      <c r="E195" s="31"/>
      <c r="F195" s="31"/>
      <c r="G195" s="124" t="str">
        <f t="shared" si="53"/>
        <v/>
      </c>
      <c r="H195" s="31">
        <f t="shared" si="50"/>
        <v>0</v>
      </c>
      <c r="I195" s="31"/>
      <c r="J195" s="31"/>
      <c r="K195" s="124" t="str">
        <f t="shared" si="54"/>
        <v/>
      </c>
      <c r="L195" s="31">
        <f t="shared" si="51"/>
        <v>0</v>
      </c>
      <c r="M195" s="32">
        <f t="shared" si="52"/>
        <v>0</v>
      </c>
    </row>
    <row r="196" spans="2:13" x14ac:dyDescent="0.25">
      <c r="B196" s="34" t="s">
        <v>399</v>
      </c>
      <c r="C196" s="31"/>
      <c r="D196" s="31"/>
      <c r="E196" s="31"/>
      <c r="F196" s="31"/>
      <c r="G196" s="124" t="str">
        <f t="shared" si="53"/>
        <v/>
      </c>
      <c r="H196" s="31">
        <f t="shared" si="50"/>
        <v>0</v>
      </c>
      <c r="I196" s="31"/>
      <c r="J196" s="31"/>
      <c r="K196" s="124" t="str">
        <f t="shared" si="54"/>
        <v/>
      </c>
      <c r="L196" s="31">
        <f t="shared" si="51"/>
        <v>0</v>
      </c>
      <c r="M196" s="32">
        <f t="shared" si="52"/>
        <v>0</v>
      </c>
    </row>
    <row r="197" spans="2:13" x14ac:dyDescent="0.25">
      <c r="B197" s="34" t="s">
        <v>400</v>
      </c>
      <c r="C197" s="31"/>
      <c r="D197" s="31"/>
      <c r="E197" s="31"/>
      <c r="F197" s="31"/>
      <c r="G197" s="124" t="str">
        <f t="shared" si="53"/>
        <v/>
      </c>
      <c r="H197" s="31">
        <f t="shared" si="50"/>
        <v>0</v>
      </c>
      <c r="I197" s="31"/>
      <c r="J197" s="31"/>
      <c r="K197" s="124" t="str">
        <f t="shared" si="54"/>
        <v/>
      </c>
      <c r="L197" s="31">
        <f t="shared" si="51"/>
        <v>0</v>
      </c>
      <c r="M197" s="32">
        <f t="shared" si="52"/>
        <v>0</v>
      </c>
    </row>
    <row r="198" spans="2:13" x14ac:dyDescent="0.25">
      <c r="B198" s="34" t="s">
        <v>401</v>
      </c>
      <c r="C198" s="31"/>
      <c r="D198" s="31"/>
      <c r="E198" s="31"/>
      <c r="F198" s="31"/>
      <c r="G198" s="124" t="str">
        <f t="shared" si="53"/>
        <v/>
      </c>
      <c r="H198" s="31">
        <f t="shared" si="50"/>
        <v>0</v>
      </c>
      <c r="I198" s="31"/>
      <c r="J198" s="31"/>
      <c r="K198" s="124" t="str">
        <f t="shared" si="54"/>
        <v/>
      </c>
      <c r="L198" s="31">
        <f t="shared" si="51"/>
        <v>0</v>
      </c>
      <c r="M198" s="32">
        <f t="shared" si="52"/>
        <v>0</v>
      </c>
    </row>
    <row r="199" spans="2:13" x14ac:dyDescent="0.25">
      <c r="B199" s="34" t="s">
        <v>402</v>
      </c>
      <c r="C199" s="31"/>
      <c r="D199" s="31"/>
      <c r="E199" s="31"/>
      <c r="F199" s="31"/>
      <c r="G199" s="124" t="str">
        <f t="shared" si="53"/>
        <v/>
      </c>
      <c r="H199" s="31">
        <f t="shared" si="50"/>
        <v>0</v>
      </c>
      <c r="I199" s="31"/>
      <c r="J199" s="31"/>
      <c r="K199" s="124" t="str">
        <f t="shared" si="54"/>
        <v/>
      </c>
      <c r="L199" s="31">
        <f t="shared" si="51"/>
        <v>0</v>
      </c>
      <c r="M199" s="32">
        <f t="shared" si="52"/>
        <v>0</v>
      </c>
    </row>
    <row r="200" spans="2:13" x14ac:dyDescent="0.25">
      <c r="B200" s="34" t="s">
        <v>403</v>
      </c>
      <c r="C200" s="31"/>
      <c r="D200" s="31"/>
      <c r="E200" s="31"/>
      <c r="F200" s="31"/>
      <c r="G200" s="124" t="str">
        <f t="shared" si="53"/>
        <v/>
      </c>
      <c r="H200" s="31">
        <f t="shared" si="50"/>
        <v>0</v>
      </c>
      <c r="I200" s="31"/>
      <c r="J200" s="31"/>
      <c r="K200" s="124" t="str">
        <f t="shared" si="54"/>
        <v/>
      </c>
      <c r="L200" s="31">
        <f t="shared" si="51"/>
        <v>0</v>
      </c>
      <c r="M200" s="32">
        <f t="shared" si="52"/>
        <v>0</v>
      </c>
    </row>
    <row r="201" spans="2:13" x14ac:dyDescent="0.25">
      <c r="B201" s="34" t="s">
        <v>404</v>
      </c>
      <c r="C201" s="31"/>
      <c r="D201" s="31"/>
      <c r="E201" s="31"/>
      <c r="F201" s="31"/>
      <c r="G201" s="124" t="str">
        <f t="shared" si="53"/>
        <v/>
      </c>
      <c r="H201" s="31">
        <f t="shared" si="50"/>
        <v>0</v>
      </c>
      <c r="I201" s="31"/>
      <c r="J201" s="31"/>
      <c r="K201" s="124" t="str">
        <f t="shared" si="54"/>
        <v/>
      </c>
      <c r="L201" s="31">
        <f t="shared" si="51"/>
        <v>0</v>
      </c>
      <c r="M201" s="32">
        <f t="shared" si="52"/>
        <v>0</v>
      </c>
    </row>
    <row r="202" spans="2:13" x14ac:dyDescent="0.25">
      <c r="B202" s="34" t="s">
        <v>405</v>
      </c>
      <c r="C202" s="31"/>
      <c r="D202" s="31"/>
      <c r="E202" s="31"/>
      <c r="F202" s="31"/>
      <c r="G202" s="124" t="str">
        <f t="shared" si="53"/>
        <v/>
      </c>
      <c r="H202" s="31">
        <f t="shared" si="50"/>
        <v>0</v>
      </c>
      <c r="I202" s="31"/>
      <c r="J202" s="31"/>
      <c r="K202" s="124" t="str">
        <f t="shared" si="54"/>
        <v/>
      </c>
      <c r="L202" s="31">
        <f t="shared" si="51"/>
        <v>0</v>
      </c>
      <c r="M202" s="32">
        <f t="shared" si="52"/>
        <v>0</v>
      </c>
    </row>
    <row r="203" spans="2:13" x14ac:dyDescent="0.25">
      <c r="B203" s="34" t="s">
        <v>272</v>
      </c>
      <c r="C203" s="31">
        <f>ROUND(C195-SUM(C196:C202),2)</f>
        <v>0</v>
      </c>
      <c r="D203" s="31">
        <f>ROUND(D195-SUM(D196:D202),2)</f>
        <v>0</v>
      </c>
      <c r="E203" s="31">
        <f t="shared" ref="E203:F203" si="71">ROUND(E195-SUM(E196:E202),2)</f>
        <v>0</v>
      </c>
      <c r="F203" s="31">
        <f t="shared" si="71"/>
        <v>0</v>
      </c>
      <c r="G203" s="124" t="str">
        <f t="shared" si="53"/>
        <v/>
      </c>
      <c r="H203" s="31">
        <f t="shared" si="50"/>
        <v>0</v>
      </c>
      <c r="I203" s="31">
        <f t="shared" ref="I203:J203" si="72">ROUND(I195-SUM(I196:I202),2)</f>
        <v>0</v>
      </c>
      <c r="J203" s="31">
        <f t="shared" si="72"/>
        <v>0</v>
      </c>
      <c r="K203" s="124" t="str">
        <f t="shared" si="54"/>
        <v/>
      </c>
      <c r="L203" s="31">
        <f t="shared" si="51"/>
        <v>0</v>
      </c>
      <c r="M203" s="32">
        <f t="shared" si="52"/>
        <v>0</v>
      </c>
    </row>
    <row r="204" spans="2:13" x14ac:dyDescent="0.25">
      <c r="B204" s="76" t="s">
        <v>241</v>
      </c>
      <c r="C204" s="68"/>
      <c r="D204" s="68"/>
      <c r="E204" s="68"/>
      <c r="F204" s="68"/>
      <c r="G204" s="126" t="str">
        <f t="shared" ref="G204:G205" si="73">IFERROR(ROUND(F204/F$205,4),"")</f>
        <v/>
      </c>
      <c r="H204" s="68">
        <f t="shared" ref="H204" si="74">D204-F204</f>
        <v>0</v>
      </c>
      <c r="I204" s="68"/>
      <c r="J204" s="68"/>
      <c r="K204" s="126" t="str">
        <f t="shared" ref="K204:K205" si="75">IFERROR(ROUND(J204/J$205,4),"")</f>
        <v/>
      </c>
      <c r="L204" s="68">
        <f t="shared" ref="L204:L205" si="76">D204-J204</f>
        <v>0</v>
      </c>
      <c r="M204" s="69">
        <f t="shared" ref="M204:M205" si="77">IF(MONTH(paramDataBase)=12,F204-J204,0)</f>
        <v>0</v>
      </c>
    </row>
    <row r="205" spans="2:13" ht="15.75" customHeight="1" x14ac:dyDescent="0.25">
      <c r="B205" s="16" t="s">
        <v>407</v>
      </c>
      <c r="C205" s="17">
        <f>C12+C204</f>
        <v>0</v>
      </c>
      <c r="D205" s="17">
        <f>D12+D204</f>
        <v>0</v>
      </c>
      <c r="E205" s="17">
        <f>E12+E204</f>
        <v>0</v>
      </c>
      <c r="F205" s="17">
        <f>F12+F204</f>
        <v>0</v>
      </c>
      <c r="G205" s="127" t="str">
        <f t="shared" si="73"/>
        <v/>
      </c>
      <c r="H205" s="17">
        <f>H12+H204</f>
        <v>0</v>
      </c>
      <c r="I205" s="17">
        <f>I12+I204</f>
        <v>0</v>
      </c>
      <c r="J205" s="17">
        <f>J12+J204</f>
        <v>0</v>
      </c>
      <c r="K205" s="127" t="str">
        <f t="shared" si="75"/>
        <v/>
      </c>
      <c r="L205" s="17">
        <f t="shared" si="76"/>
        <v>0</v>
      </c>
      <c r="M205" s="18">
        <f t="shared" si="77"/>
        <v>0</v>
      </c>
    </row>
    <row r="206" spans="2:13" x14ac:dyDescent="0.25">
      <c r="B206" s="257" t="str">
        <f ca="1">_xlfn.CONCAT("Fonte: ",paramFonte,". Emissão em ",TEXT(NOW(),"dd/mm/aaaa \à\s hh:mm:ss"))</f>
        <v>Fonte: Sistema MS Excel + SIAPC/PAD, Unidade Responsável: Secretaria da Fazenda / Setor de Contabilidade. Emissão em 10/05/2024 às 11:42:07</v>
      </c>
      <c r="C206" s="257"/>
      <c r="D206" s="257"/>
      <c r="E206" s="257"/>
      <c r="F206" s="257"/>
      <c r="G206" s="257"/>
      <c r="H206" s="257"/>
      <c r="I206" s="257"/>
      <c r="J206" s="257"/>
      <c r="K206" s="257"/>
      <c r="L206" s="257"/>
      <c r="M206" s="257"/>
    </row>
    <row r="208" spans="2:13" x14ac:dyDescent="0.25">
      <c r="B208" t="s">
        <v>253</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06:M206"/>
    <mergeCell ref="B2:M2"/>
    <mergeCell ref="B3:M3"/>
    <mergeCell ref="B4:M4"/>
    <mergeCell ref="B5:M5"/>
    <mergeCell ref="B6:M6"/>
    <mergeCell ref="B8:B11"/>
    <mergeCell ref="E8:G8"/>
    <mergeCell ref="H8:H9"/>
    <mergeCell ref="I8:K8"/>
    <mergeCell ref="L8:L9"/>
    <mergeCell ref="B216:C216"/>
    <mergeCell ref="B209:M209"/>
    <mergeCell ref="B214:C214"/>
    <mergeCell ref="E214:H214"/>
    <mergeCell ref="J214:M214"/>
    <mergeCell ref="B215:C215"/>
    <mergeCell ref="E215:H215"/>
    <mergeCell ref="J215:M215"/>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125</v>
      </c>
      <c r="C3" s="247"/>
      <c r="D3" s="247"/>
      <c r="E3" s="247"/>
      <c r="F3" s="247"/>
      <c r="G3" s="247"/>
      <c r="H3" s="247"/>
      <c r="I3" s="247"/>
      <c r="J3" s="247"/>
      <c r="K3" s="247"/>
      <c r="L3" s="247"/>
      <c r="M3" s="247"/>
      <c r="N3" s="247"/>
      <c r="O3" s="247"/>
      <c r="P3" s="247"/>
    </row>
    <row r="4" spans="2:16" x14ac:dyDescent="0.25">
      <c r="B4" s="248" t="s">
        <v>411</v>
      </c>
      <c r="C4" s="248"/>
      <c r="D4" s="248"/>
      <c r="E4" s="248"/>
      <c r="F4" s="248"/>
      <c r="G4" s="248"/>
      <c r="H4" s="248"/>
      <c r="I4" s="248"/>
      <c r="J4" s="248"/>
      <c r="K4" s="248"/>
      <c r="L4" s="248"/>
      <c r="M4" s="248"/>
      <c r="N4" s="248"/>
      <c r="O4" s="248"/>
      <c r="P4" s="248"/>
    </row>
    <row r="5" spans="2:16" x14ac:dyDescent="0.25">
      <c r="B5" s="247" t="s">
        <v>127</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412</v>
      </c>
      <c r="C8" s="250"/>
      <c r="D8" s="250"/>
      <c r="E8" s="250"/>
      <c r="F8" s="250"/>
      <c r="G8" s="250"/>
      <c r="H8" s="250"/>
      <c r="I8" s="250"/>
      <c r="J8" s="250"/>
      <c r="K8" s="250"/>
      <c r="L8" s="250"/>
      <c r="M8" s="250"/>
      <c r="N8" s="250"/>
      <c r="O8" s="250"/>
      <c r="P8" s="2" t="s">
        <v>129</v>
      </c>
    </row>
    <row r="9" spans="2:16" x14ac:dyDescent="0.25">
      <c r="B9" s="234" t="s">
        <v>413</v>
      </c>
      <c r="C9" s="251" t="s">
        <v>414</v>
      </c>
      <c r="D9" s="251"/>
      <c r="E9" s="251"/>
      <c r="F9" s="251"/>
      <c r="G9" s="251"/>
      <c r="H9" s="251"/>
      <c r="I9" s="251"/>
      <c r="J9" s="251"/>
      <c r="K9" s="251"/>
      <c r="L9" s="251"/>
      <c r="M9" s="251"/>
      <c r="N9" s="251"/>
      <c r="O9" s="3" t="s">
        <v>415</v>
      </c>
      <c r="P9" s="42" t="s">
        <v>416</v>
      </c>
    </row>
    <row r="10" spans="2:16" x14ac:dyDescent="0.25">
      <c r="B10" s="228"/>
      <c r="C10" s="252"/>
      <c r="D10" s="252"/>
      <c r="E10" s="252"/>
      <c r="F10" s="252"/>
      <c r="G10" s="252"/>
      <c r="H10" s="252"/>
      <c r="I10" s="252"/>
      <c r="J10" s="252"/>
      <c r="K10" s="252"/>
      <c r="L10" s="252"/>
      <c r="M10" s="252"/>
      <c r="N10" s="252"/>
      <c r="O10" s="4" t="s">
        <v>417</v>
      </c>
      <c r="P10" s="85" t="s">
        <v>262</v>
      </c>
    </row>
    <row r="11" spans="2:16" x14ac:dyDescent="0.25">
      <c r="B11" s="229"/>
      <c r="C11" s="136"/>
      <c r="D11" s="136"/>
      <c r="E11" s="136"/>
      <c r="F11" s="136"/>
      <c r="G11" s="136"/>
      <c r="H11" s="136"/>
      <c r="I11" s="136"/>
      <c r="J11" s="136"/>
      <c r="K11" s="136"/>
      <c r="L11" s="136"/>
      <c r="M11" s="136"/>
      <c r="N11" s="136"/>
      <c r="O11" s="5" t="s">
        <v>418</v>
      </c>
      <c r="P11" s="6">
        <f>YEAR(paramDataBase)</f>
        <v>1900</v>
      </c>
    </row>
    <row r="12" spans="2:16" x14ac:dyDescent="0.25">
      <c r="B12" s="70" t="s">
        <v>419</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420</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421</v>
      </c>
      <c r="C14" s="53"/>
      <c r="D14" s="53"/>
      <c r="E14" s="53"/>
      <c r="F14" s="53"/>
      <c r="G14" s="53"/>
      <c r="H14" s="53"/>
      <c r="I14" s="53"/>
      <c r="J14" s="53"/>
      <c r="K14" s="53"/>
      <c r="L14" s="53"/>
      <c r="M14" s="53"/>
      <c r="N14" s="53"/>
      <c r="O14" s="53">
        <f t="shared" si="1"/>
        <v>0</v>
      </c>
      <c r="P14" s="55"/>
    </row>
    <row r="15" spans="2:16" x14ac:dyDescent="0.25">
      <c r="B15" s="34" t="s">
        <v>422</v>
      </c>
      <c r="C15" s="53"/>
      <c r="D15" s="53"/>
      <c r="E15" s="53"/>
      <c r="F15" s="53"/>
      <c r="G15" s="53"/>
      <c r="H15" s="53"/>
      <c r="I15" s="53"/>
      <c r="J15" s="53"/>
      <c r="K15" s="53"/>
      <c r="L15" s="53"/>
      <c r="M15" s="53"/>
      <c r="N15" s="53"/>
      <c r="O15" s="53">
        <f t="shared" si="1"/>
        <v>0</v>
      </c>
      <c r="P15" s="55"/>
    </row>
    <row r="16" spans="2:16" x14ac:dyDescent="0.25">
      <c r="B16" s="34" t="s">
        <v>423</v>
      </c>
      <c r="C16" s="53"/>
      <c r="D16" s="53"/>
      <c r="E16" s="53"/>
      <c r="F16" s="53"/>
      <c r="G16" s="53"/>
      <c r="H16" s="53"/>
      <c r="I16" s="53"/>
      <c r="J16" s="53"/>
      <c r="K16" s="53"/>
      <c r="L16" s="53"/>
      <c r="M16" s="53"/>
      <c r="N16" s="53"/>
      <c r="O16" s="53">
        <f t="shared" si="1"/>
        <v>0</v>
      </c>
      <c r="P16" s="55"/>
    </row>
    <row r="17" spans="2:16" x14ac:dyDescent="0.25">
      <c r="B17" s="34" t="s">
        <v>424</v>
      </c>
      <c r="C17" s="53"/>
      <c r="D17" s="53"/>
      <c r="E17" s="53"/>
      <c r="F17" s="53"/>
      <c r="G17" s="53"/>
      <c r="H17" s="53"/>
      <c r="I17" s="53"/>
      <c r="J17" s="53"/>
      <c r="K17" s="53"/>
      <c r="L17" s="53"/>
      <c r="M17" s="53"/>
      <c r="N17" s="53"/>
      <c r="O17" s="53">
        <f t="shared" si="1"/>
        <v>0</v>
      </c>
      <c r="P17" s="55"/>
    </row>
    <row r="18" spans="2:16" x14ac:dyDescent="0.25">
      <c r="B18" s="34" t="s">
        <v>425</v>
      </c>
      <c r="C18" s="53"/>
      <c r="D18" s="53"/>
      <c r="E18" s="53"/>
      <c r="F18" s="53"/>
      <c r="G18" s="53"/>
      <c r="H18" s="53"/>
      <c r="I18" s="53"/>
      <c r="J18" s="53"/>
      <c r="K18" s="53"/>
      <c r="L18" s="53"/>
      <c r="M18" s="53"/>
      <c r="N18" s="53"/>
      <c r="O18" s="53">
        <f t="shared" si="1"/>
        <v>0</v>
      </c>
      <c r="P18" s="55"/>
    </row>
    <row r="19" spans="2:16" x14ac:dyDescent="0.25">
      <c r="B19" s="33" t="s">
        <v>426</v>
      </c>
      <c r="C19" s="53"/>
      <c r="D19" s="53"/>
      <c r="E19" s="53"/>
      <c r="F19" s="53"/>
      <c r="G19" s="53"/>
      <c r="H19" s="53"/>
      <c r="I19" s="53"/>
      <c r="J19" s="53"/>
      <c r="K19" s="53"/>
      <c r="L19" s="53"/>
      <c r="M19" s="53"/>
      <c r="N19" s="53"/>
      <c r="O19" s="53">
        <f t="shared" si="1"/>
        <v>0</v>
      </c>
      <c r="P19" s="55"/>
    </row>
    <row r="20" spans="2:16" x14ac:dyDescent="0.25">
      <c r="B20" s="33" t="s">
        <v>427</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428</v>
      </c>
      <c r="C21" s="53"/>
      <c r="D21" s="53"/>
      <c r="E21" s="53"/>
      <c r="F21" s="53"/>
      <c r="G21" s="53"/>
      <c r="H21" s="53"/>
      <c r="I21" s="53"/>
      <c r="J21" s="53"/>
      <c r="K21" s="53"/>
      <c r="L21" s="53"/>
      <c r="M21" s="53"/>
      <c r="N21" s="53"/>
      <c r="O21" s="53">
        <f t="shared" si="1"/>
        <v>0</v>
      </c>
      <c r="P21" s="55"/>
    </row>
    <row r="22" spans="2:16" x14ac:dyDescent="0.25">
      <c r="B22" s="34" t="s">
        <v>429</v>
      </c>
      <c r="C22" s="53"/>
      <c r="D22" s="53"/>
      <c r="E22" s="53"/>
      <c r="F22" s="53"/>
      <c r="G22" s="53"/>
      <c r="H22" s="53"/>
      <c r="I22" s="53"/>
      <c r="J22" s="53"/>
      <c r="K22" s="53"/>
      <c r="L22" s="53"/>
      <c r="M22" s="53"/>
      <c r="N22" s="53"/>
      <c r="O22" s="53">
        <f t="shared" si="1"/>
        <v>0</v>
      </c>
      <c r="P22" s="55"/>
    </row>
    <row r="23" spans="2:16" x14ac:dyDescent="0.25">
      <c r="B23" s="33" t="s">
        <v>430</v>
      </c>
      <c r="C23" s="53"/>
      <c r="D23" s="53"/>
      <c r="E23" s="53"/>
      <c r="F23" s="53"/>
      <c r="G23" s="53"/>
      <c r="H23" s="53"/>
      <c r="I23" s="53"/>
      <c r="J23" s="53"/>
      <c r="K23" s="53"/>
      <c r="L23" s="53"/>
      <c r="M23" s="53"/>
      <c r="N23" s="53"/>
      <c r="O23" s="53">
        <f t="shared" si="1"/>
        <v>0</v>
      </c>
      <c r="P23" s="55"/>
    </row>
    <row r="24" spans="2:16" x14ac:dyDescent="0.25">
      <c r="B24" s="33" t="s">
        <v>431</v>
      </c>
      <c r="C24" s="53"/>
      <c r="D24" s="53"/>
      <c r="E24" s="53"/>
      <c r="F24" s="53"/>
      <c r="G24" s="53"/>
      <c r="H24" s="53"/>
      <c r="I24" s="53"/>
      <c r="J24" s="53"/>
      <c r="K24" s="53"/>
      <c r="L24" s="53"/>
      <c r="M24" s="53"/>
      <c r="N24" s="53"/>
      <c r="O24" s="53">
        <f t="shared" si="1"/>
        <v>0</v>
      </c>
      <c r="P24" s="55"/>
    </row>
    <row r="25" spans="2:16" x14ac:dyDescent="0.25">
      <c r="B25" s="33" t="s">
        <v>432</v>
      </c>
      <c r="C25" s="53"/>
      <c r="D25" s="53"/>
      <c r="E25" s="53"/>
      <c r="F25" s="53"/>
      <c r="G25" s="53"/>
      <c r="H25" s="53"/>
      <c r="I25" s="53"/>
      <c r="J25" s="53"/>
      <c r="K25" s="53"/>
      <c r="L25" s="53"/>
      <c r="M25" s="53"/>
      <c r="N25" s="53"/>
      <c r="O25" s="53">
        <f t="shared" si="1"/>
        <v>0</v>
      </c>
      <c r="P25" s="55"/>
    </row>
    <row r="26" spans="2:16" x14ac:dyDescent="0.25">
      <c r="B26" s="33" t="s">
        <v>433</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434</v>
      </c>
      <c r="C27" s="53"/>
      <c r="D27" s="53"/>
      <c r="E27" s="53"/>
      <c r="F27" s="53"/>
      <c r="G27" s="53"/>
      <c r="H27" s="53"/>
      <c r="I27" s="53"/>
      <c r="J27" s="53"/>
      <c r="K27" s="53"/>
      <c r="L27" s="53"/>
      <c r="M27" s="53"/>
      <c r="N27" s="53"/>
      <c r="O27" s="53">
        <f t="shared" si="1"/>
        <v>0</v>
      </c>
      <c r="P27" s="55"/>
    </row>
    <row r="28" spans="2:16" x14ac:dyDescent="0.25">
      <c r="B28" s="34" t="s">
        <v>435</v>
      </c>
      <c r="C28" s="53"/>
      <c r="D28" s="53"/>
      <c r="E28" s="53"/>
      <c r="F28" s="53"/>
      <c r="G28" s="53"/>
      <c r="H28" s="53"/>
      <c r="I28" s="53"/>
      <c r="J28" s="53"/>
      <c r="K28" s="53"/>
      <c r="L28" s="53"/>
      <c r="M28" s="53"/>
      <c r="N28" s="53"/>
      <c r="O28" s="53">
        <f t="shared" si="1"/>
        <v>0</v>
      </c>
      <c r="P28" s="55"/>
    </row>
    <row r="29" spans="2:16" x14ac:dyDescent="0.25">
      <c r="B29" s="34" t="s">
        <v>436</v>
      </c>
      <c r="C29" s="53"/>
      <c r="D29" s="53"/>
      <c r="E29" s="53"/>
      <c r="F29" s="53"/>
      <c r="G29" s="53"/>
      <c r="H29" s="53"/>
      <c r="I29" s="53"/>
      <c r="J29" s="53"/>
      <c r="K29" s="53"/>
      <c r="L29" s="53"/>
      <c r="M29" s="53"/>
      <c r="N29" s="53"/>
      <c r="O29" s="53">
        <f t="shared" si="1"/>
        <v>0</v>
      </c>
      <c r="P29" s="55"/>
    </row>
    <row r="30" spans="2:16" x14ac:dyDescent="0.25">
      <c r="B30" s="34" t="s">
        <v>437</v>
      </c>
      <c r="C30" s="53"/>
      <c r="D30" s="53"/>
      <c r="E30" s="53"/>
      <c r="F30" s="53"/>
      <c r="G30" s="53"/>
      <c r="H30" s="53"/>
      <c r="I30" s="53"/>
      <c r="J30" s="53"/>
      <c r="K30" s="53"/>
      <c r="L30" s="53"/>
      <c r="M30" s="53"/>
      <c r="N30" s="53"/>
      <c r="O30" s="53">
        <f t="shared" si="1"/>
        <v>0</v>
      </c>
      <c r="P30" s="55"/>
    </row>
    <row r="31" spans="2:16" x14ac:dyDescent="0.25">
      <c r="B31" s="34" t="s">
        <v>438</v>
      </c>
      <c r="C31" s="53"/>
      <c r="D31" s="53"/>
      <c r="E31" s="53"/>
      <c r="F31" s="53"/>
      <c r="G31" s="53"/>
      <c r="H31" s="53"/>
      <c r="I31" s="53"/>
      <c r="J31" s="53"/>
      <c r="K31" s="53"/>
      <c r="L31" s="53"/>
      <c r="M31" s="53"/>
      <c r="N31" s="53"/>
      <c r="O31" s="53">
        <f t="shared" si="1"/>
        <v>0</v>
      </c>
      <c r="P31" s="55"/>
    </row>
    <row r="32" spans="2:16" x14ac:dyDescent="0.25">
      <c r="B32" s="34" t="s">
        <v>439</v>
      </c>
      <c r="C32" s="53"/>
      <c r="D32" s="53"/>
      <c r="E32" s="53"/>
      <c r="F32" s="53"/>
      <c r="G32" s="53"/>
      <c r="H32" s="53"/>
      <c r="I32" s="53"/>
      <c r="J32" s="53"/>
      <c r="K32" s="53"/>
      <c r="L32" s="53"/>
      <c r="M32" s="53"/>
      <c r="N32" s="53"/>
      <c r="O32" s="53">
        <f t="shared" si="1"/>
        <v>0</v>
      </c>
      <c r="P32" s="55"/>
    </row>
    <row r="33" spans="2:16" x14ac:dyDescent="0.25">
      <c r="B33" s="34" t="s">
        <v>440</v>
      </c>
      <c r="C33" s="53"/>
      <c r="D33" s="53"/>
      <c r="E33" s="53"/>
      <c r="F33" s="53"/>
      <c r="G33" s="53"/>
      <c r="H33" s="53"/>
      <c r="I33" s="53"/>
      <c r="J33" s="53"/>
      <c r="K33" s="53"/>
      <c r="L33" s="53"/>
      <c r="M33" s="53"/>
      <c r="N33" s="53"/>
      <c r="O33" s="53">
        <f t="shared" si="1"/>
        <v>0</v>
      </c>
      <c r="P33" s="55"/>
    </row>
    <row r="34" spans="2:16" x14ac:dyDescent="0.25">
      <c r="B34" s="33" t="s">
        <v>441</v>
      </c>
      <c r="C34" s="53"/>
      <c r="D34" s="53"/>
      <c r="E34" s="53"/>
      <c r="F34" s="53"/>
      <c r="G34" s="53"/>
      <c r="H34" s="53"/>
      <c r="I34" s="53"/>
      <c r="J34" s="53"/>
      <c r="K34" s="53"/>
      <c r="L34" s="53"/>
      <c r="M34" s="53"/>
      <c r="N34" s="53"/>
      <c r="O34" s="53">
        <f t="shared" si="1"/>
        <v>0</v>
      </c>
      <c r="P34" s="55"/>
    </row>
    <row r="35" spans="2:16" x14ac:dyDescent="0.25">
      <c r="B35" s="135" t="s">
        <v>442</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443</v>
      </c>
      <c r="C36" s="53"/>
      <c r="D36" s="53"/>
      <c r="E36" s="53"/>
      <c r="F36" s="53"/>
      <c r="G36" s="53"/>
      <c r="H36" s="53"/>
      <c r="I36" s="53"/>
      <c r="J36" s="53"/>
      <c r="K36" s="53"/>
      <c r="L36" s="53"/>
      <c r="M36" s="53"/>
      <c r="N36" s="53"/>
      <c r="O36" s="53">
        <f t="shared" si="1"/>
        <v>0</v>
      </c>
      <c r="P36" s="55"/>
    </row>
    <row r="37" spans="2:16" x14ac:dyDescent="0.25">
      <c r="B37" s="33" t="s">
        <v>444</v>
      </c>
      <c r="C37" s="53"/>
      <c r="D37" s="53"/>
      <c r="E37" s="53"/>
      <c r="F37" s="53"/>
      <c r="G37" s="53"/>
      <c r="H37" s="53"/>
      <c r="I37" s="53"/>
      <c r="J37" s="53"/>
      <c r="K37" s="53"/>
      <c r="L37" s="53"/>
      <c r="M37" s="53"/>
      <c r="N37" s="53"/>
      <c r="O37" s="53">
        <f t="shared" si="1"/>
        <v>0</v>
      </c>
      <c r="P37" s="55"/>
    </row>
    <row r="38" spans="2:16" x14ac:dyDescent="0.25">
      <c r="B38" s="33" t="s">
        <v>445</v>
      </c>
      <c r="C38" s="53"/>
      <c r="D38" s="53"/>
      <c r="E38" s="53"/>
      <c r="F38" s="53"/>
      <c r="G38" s="53"/>
      <c r="H38" s="53"/>
      <c r="I38" s="53"/>
      <c r="J38" s="53"/>
      <c r="K38" s="53"/>
      <c r="L38" s="53"/>
      <c r="M38" s="53"/>
      <c r="N38" s="53"/>
      <c r="O38" s="53">
        <f t="shared" si="1"/>
        <v>0</v>
      </c>
      <c r="P38" s="55"/>
    </row>
    <row r="39" spans="2:16" x14ac:dyDescent="0.25">
      <c r="B39" s="33" t="s">
        <v>446</v>
      </c>
      <c r="C39" s="53"/>
      <c r="D39" s="53"/>
      <c r="E39" s="53"/>
      <c r="F39" s="53"/>
      <c r="G39" s="53"/>
      <c r="H39" s="53"/>
      <c r="I39" s="53"/>
      <c r="J39" s="53"/>
      <c r="K39" s="53"/>
      <c r="L39" s="53"/>
      <c r="M39" s="53"/>
      <c r="N39" s="53"/>
      <c r="O39" s="53">
        <f t="shared" si="1"/>
        <v>0</v>
      </c>
      <c r="P39" s="55"/>
    </row>
    <row r="40" spans="2:16" x14ac:dyDescent="0.25">
      <c r="B40" s="137" t="s">
        <v>447</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448</v>
      </c>
      <c r="C41" s="53"/>
      <c r="D41" s="53"/>
      <c r="E41" s="53"/>
      <c r="F41" s="53"/>
      <c r="G41" s="53"/>
      <c r="H41" s="53"/>
      <c r="I41" s="53"/>
      <c r="J41" s="53"/>
      <c r="K41" s="53"/>
      <c r="L41" s="53"/>
      <c r="M41" s="53"/>
      <c r="N41" s="53"/>
      <c r="O41" s="53">
        <f t="shared" si="1"/>
        <v>0</v>
      </c>
      <c r="P41" s="55"/>
    </row>
    <row r="42" spans="2:16" ht="30" customHeight="1" x14ac:dyDescent="0.25">
      <c r="B42" s="138" t="s">
        <v>449</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1310</v>
      </c>
      <c r="C43" s="53"/>
      <c r="D43" s="53"/>
      <c r="E43" s="53"/>
      <c r="F43" s="53"/>
      <c r="G43" s="53"/>
      <c r="H43" s="53"/>
      <c r="I43" s="53"/>
      <c r="J43" s="53"/>
      <c r="K43" s="53"/>
      <c r="L43" s="53"/>
      <c r="M43" s="53"/>
      <c r="N43" s="53"/>
      <c r="O43" s="53">
        <f t="shared" si="1"/>
        <v>0</v>
      </c>
      <c r="P43" s="55"/>
    </row>
    <row r="44" spans="2:16" ht="45" x14ac:dyDescent="0.25">
      <c r="B44" s="80" t="s">
        <v>1311</v>
      </c>
      <c r="C44" s="53"/>
      <c r="D44" s="53"/>
      <c r="E44" s="53"/>
      <c r="F44" s="53"/>
      <c r="G44" s="53"/>
      <c r="H44" s="53"/>
      <c r="I44" s="53"/>
      <c r="J44" s="53"/>
      <c r="K44" s="53"/>
      <c r="L44" s="53"/>
      <c r="M44" s="53"/>
      <c r="N44" s="53"/>
      <c r="O44" s="53">
        <f t="shared" ref="O44:O45" si="8">SUM(C44:N44)</f>
        <v>0</v>
      </c>
      <c r="P44" s="55"/>
    </row>
    <row r="45" spans="2:16" x14ac:dyDescent="0.25">
      <c r="B45" s="80" t="s">
        <v>1312</v>
      </c>
      <c r="C45" s="53"/>
      <c r="D45" s="53"/>
      <c r="E45" s="53"/>
      <c r="F45" s="53"/>
      <c r="G45" s="53"/>
      <c r="H45" s="53"/>
      <c r="I45" s="53"/>
      <c r="J45" s="53"/>
      <c r="K45" s="53"/>
      <c r="L45" s="53"/>
      <c r="M45" s="53"/>
      <c r="N45" s="53"/>
      <c r="O45" s="53">
        <f t="shared" si="8"/>
        <v>0</v>
      </c>
      <c r="P45" s="55"/>
    </row>
    <row r="46" spans="2:16" ht="30.75" customHeight="1" x14ac:dyDescent="0.25">
      <c r="B46" s="139" t="s">
        <v>451</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57" t="str">
        <f ca="1">_xlfn.CONCAT("Fonte: ",paramFonte,". Emissão em ",TEXT(NOW(),"dd/mm/aaaa \à\s hh:mm:ss"))</f>
        <v>Fonte: Sistema MS Excel + SIAPC/PAD, Unidade Responsável: Secretaria da Fazenda / Setor de Contabilidade. Emissão em 10/05/2024 às 11:42:07</v>
      </c>
      <c r="C47" s="257"/>
      <c r="D47" s="257"/>
      <c r="E47" s="257"/>
      <c r="F47" s="257"/>
      <c r="G47" s="257"/>
      <c r="H47" s="257"/>
      <c r="I47" s="257"/>
      <c r="J47" s="257"/>
      <c r="K47" s="257"/>
      <c r="L47" s="257"/>
      <c r="M47" s="257"/>
      <c r="N47" s="257"/>
      <c r="O47" s="257"/>
      <c r="P47" s="257"/>
    </row>
    <row r="49" spans="2:16" x14ac:dyDescent="0.25">
      <c r="B49" t="s">
        <v>253</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50:P50"/>
    <mergeCell ref="G54:H54"/>
    <mergeCell ref="G55:H55"/>
    <mergeCell ref="N54:P54"/>
    <mergeCell ref="N55:P55"/>
    <mergeCell ref="B3:P3"/>
    <mergeCell ref="B8:O8"/>
    <mergeCell ref="B2:P2"/>
    <mergeCell ref="B47:P47"/>
    <mergeCell ref="B9:B11"/>
    <mergeCell ref="C9:N10"/>
    <mergeCell ref="B6:P6"/>
    <mergeCell ref="B5:P5"/>
    <mergeCell ref="B4:P4"/>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125</v>
      </c>
      <c r="C3" s="247"/>
      <c r="D3" s="247"/>
      <c r="E3" s="247"/>
      <c r="F3" s="247"/>
      <c r="G3" s="247"/>
    </row>
    <row r="4" spans="2:16" x14ac:dyDescent="0.25">
      <c r="B4" s="248" t="s">
        <v>452</v>
      </c>
      <c r="C4" s="248"/>
      <c r="D4" s="248"/>
      <c r="E4" s="248"/>
      <c r="F4" s="248"/>
      <c r="G4" s="248"/>
      <c r="H4" s="132"/>
      <c r="I4" s="132"/>
      <c r="J4" s="132"/>
      <c r="K4" s="132"/>
      <c r="L4" s="132"/>
      <c r="M4" s="132"/>
      <c r="N4" s="132"/>
      <c r="O4" s="132"/>
      <c r="P4" s="132"/>
    </row>
    <row r="5" spans="2:16" x14ac:dyDescent="0.25">
      <c r="B5" s="247" t="s">
        <v>127</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453</v>
      </c>
      <c r="C8" s="250"/>
      <c r="D8" s="250"/>
      <c r="E8" s="250"/>
      <c r="F8" s="250"/>
      <c r="G8" s="2" t="s">
        <v>129</v>
      </c>
      <c r="H8" s="170"/>
      <c r="I8" s="170"/>
      <c r="J8" s="170"/>
      <c r="K8" s="170"/>
      <c r="L8" s="170"/>
      <c r="M8" s="170"/>
      <c r="N8" s="170"/>
      <c r="O8" s="170"/>
    </row>
    <row r="9" spans="2:16" x14ac:dyDescent="0.25">
      <c r="B9" s="264" t="s">
        <v>454</v>
      </c>
      <c r="C9" s="259"/>
      <c r="D9" s="259"/>
      <c r="E9" s="259"/>
      <c r="F9" s="259"/>
      <c r="G9" s="265"/>
    </row>
    <row r="10" spans="2:16" x14ac:dyDescent="0.25">
      <c r="B10" s="266" t="s">
        <v>455</v>
      </c>
      <c r="C10" s="267"/>
      <c r="D10" s="267"/>
      <c r="E10" s="267"/>
      <c r="F10" s="267"/>
      <c r="G10" s="268"/>
    </row>
    <row r="11" spans="2:16" x14ac:dyDescent="0.25">
      <c r="B11" s="262" t="s">
        <v>456</v>
      </c>
      <c r="C11" s="245"/>
      <c r="D11" s="245"/>
      <c r="E11" s="245"/>
      <c r="F11" s="39" t="s">
        <v>416</v>
      </c>
      <c r="G11" s="44" t="s">
        <v>133</v>
      </c>
    </row>
    <row r="12" spans="2:16" x14ac:dyDescent="0.25">
      <c r="B12" s="262"/>
      <c r="C12" s="245"/>
      <c r="D12" s="245"/>
      <c r="E12" s="245"/>
      <c r="F12" s="4" t="s">
        <v>262</v>
      </c>
      <c r="G12" s="85" t="s">
        <v>137</v>
      </c>
    </row>
    <row r="13" spans="2:16" x14ac:dyDescent="0.25">
      <c r="B13" s="262"/>
      <c r="C13" s="245"/>
      <c r="D13" s="245"/>
      <c r="E13" s="245"/>
      <c r="F13" s="5" t="s">
        <v>138</v>
      </c>
      <c r="G13" s="6" t="s">
        <v>139</v>
      </c>
    </row>
    <row r="14" spans="2:16" x14ac:dyDescent="0.25">
      <c r="B14" s="269" t="s">
        <v>419</v>
      </c>
      <c r="C14" s="270"/>
      <c r="D14" s="270"/>
      <c r="E14" s="270"/>
      <c r="F14" s="71">
        <f>F15+F19+F23+F28</f>
        <v>0</v>
      </c>
      <c r="G14" s="72">
        <f>G15+G19+G23+G28</f>
        <v>0</v>
      </c>
    </row>
    <row r="15" spans="2:16" x14ac:dyDescent="0.25">
      <c r="B15" s="271" t="s">
        <v>457</v>
      </c>
      <c r="C15" s="272"/>
      <c r="D15" s="272"/>
      <c r="E15" s="272"/>
      <c r="F15" s="31">
        <f>SUM(F16:F18)</f>
        <v>0</v>
      </c>
      <c r="G15" s="32">
        <f>SUM(G16:G18)</f>
        <v>0</v>
      </c>
    </row>
    <row r="16" spans="2:16" x14ac:dyDescent="0.25">
      <c r="B16" s="273" t="s">
        <v>458</v>
      </c>
      <c r="C16" s="274"/>
      <c r="D16" s="274"/>
      <c r="E16" s="274"/>
      <c r="F16" s="31"/>
      <c r="G16" s="32"/>
    </row>
    <row r="17" spans="2:7" x14ac:dyDescent="0.25">
      <c r="B17" s="273" t="s">
        <v>459</v>
      </c>
      <c r="C17" s="274"/>
      <c r="D17" s="274"/>
      <c r="E17" s="274"/>
      <c r="F17" s="31"/>
      <c r="G17" s="32"/>
    </row>
    <row r="18" spans="2:7" x14ac:dyDescent="0.25">
      <c r="B18" s="273" t="s">
        <v>460</v>
      </c>
      <c r="C18" s="274"/>
      <c r="D18" s="274"/>
      <c r="E18" s="274"/>
      <c r="F18" s="31"/>
      <c r="G18" s="32"/>
    </row>
    <row r="19" spans="2:7" x14ac:dyDescent="0.25">
      <c r="B19" s="271" t="s">
        <v>461</v>
      </c>
      <c r="C19" s="272"/>
      <c r="D19" s="272"/>
      <c r="E19" s="272"/>
      <c r="F19" s="31">
        <f>SUM(F20:F22)</f>
        <v>0</v>
      </c>
      <c r="G19" s="32">
        <f>SUM(G20:G22)</f>
        <v>0</v>
      </c>
    </row>
    <row r="20" spans="2:7" x14ac:dyDescent="0.25">
      <c r="B20" s="273" t="s">
        <v>458</v>
      </c>
      <c r="C20" s="274"/>
      <c r="D20" s="274"/>
      <c r="E20" s="274"/>
      <c r="F20" s="31"/>
      <c r="G20" s="32"/>
    </row>
    <row r="21" spans="2:7" x14ac:dyDescent="0.25">
      <c r="B21" s="273" t="s">
        <v>459</v>
      </c>
      <c r="C21" s="274"/>
      <c r="D21" s="274"/>
      <c r="E21" s="274"/>
      <c r="F21" s="31"/>
      <c r="G21" s="32"/>
    </row>
    <row r="22" spans="2:7" x14ac:dyDescent="0.25">
      <c r="B22" s="273" t="s">
        <v>460</v>
      </c>
      <c r="C22" s="274"/>
      <c r="D22" s="274"/>
      <c r="E22" s="274"/>
      <c r="F22" s="31"/>
      <c r="G22" s="32"/>
    </row>
    <row r="23" spans="2:7" x14ac:dyDescent="0.25">
      <c r="B23" s="271" t="s">
        <v>427</v>
      </c>
      <c r="C23" s="272"/>
      <c r="D23" s="272"/>
      <c r="E23" s="272"/>
      <c r="F23" s="31"/>
      <c r="G23" s="32"/>
    </row>
    <row r="24" spans="2:7" x14ac:dyDescent="0.25">
      <c r="B24" s="273" t="s">
        <v>462</v>
      </c>
      <c r="C24" s="274"/>
      <c r="D24" s="274"/>
      <c r="E24" s="274"/>
      <c r="F24" s="31"/>
      <c r="G24" s="32"/>
    </row>
    <row r="25" spans="2:7" x14ac:dyDescent="0.25">
      <c r="B25" s="273" t="s">
        <v>463</v>
      </c>
      <c r="C25" s="274"/>
      <c r="D25" s="274"/>
      <c r="E25" s="274"/>
      <c r="F25" s="31"/>
      <c r="G25" s="32"/>
    </row>
    <row r="26" spans="2:7" x14ac:dyDescent="0.25">
      <c r="B26" s="273" t="s">
        <v>429</v>
      </c>
      <c r="C26" s="274"/>
      <c r="D26" s="274"/>
      <c r="E26" s="274"/>
      <c r="F26" s="31">
        <f>F23-SUM(F24:F25)</f>
        <v>0</v>
      </c>
      <c r="G26" s="32">
        <f>G23-SUM(G24:G25)</f>
        <v>0</v>
      </c>
    </row>
    <row r="27" spans="2:7" x14ac:dyDescent="0.25">
      <c r="B27" s="271" t="s">
        <v>432</v>
      </c>
      <c r="C27" s="272"/>
      <c r="D27" s="272"/>
      <c r="E27" s="272"/>
      <c r="F27" s="31"/>
      <c r="G27" s="32"/>
    </row>
    <row r="28" spans="2:7" x14ac:dyDescent="0.25">
      <c r="B28" s="271" t="s">
        <v>441</v>
      </c>
      <c r="C28" s="272"/>
      <c r="D28" s="272"/>
      <c r="E28" s="272"/>
      <c r="F28" s="31"/>
      <c r="G28" s="32"/>
    </row>
    <row r="29" spans="2:7" x14ac:dyDescent="0.25">
      <c r="B29" s="273" t="s">
        <v>464</v>
      </c>
      <c r="C29" s="274"/>
      <c r="D29" s="274"/>
      <c r="E29" s="274"/>
      <c r="F29" s="31"/>
      <c r="G29" s="32"/>
    </row>
    <row r="30" spans="2:7" x14ac:dyDescent="0.25">
      <c r="B30" s="273" t="s">
        <v>465</v>
      </c>
      <c r="C30" s="274"/>
      <c r="D30" s="274"/>
      <c r="E30" s="274"/>
      <c r="F30" s="31"/>
      <c r="G30" s="32"/>
    </row>
    <row r="31" spans="2:7" x14ac:dyDescent="0.25">
      <c r="B31" s="273" t="s">
        <v>184</v>
      </c>
      <c r="C31" s="274"/>
      <c r="D31" s="274"/>
      <c r="E31" s="274"/>
      <c r="F31" s="31">
        <f>F28-SUM(F29:F30)</f>
        <v>0</v>
      </c>
      <c r="G31" s="32">
        <f>G28-SUM(G29:G30)</f>
        <v>0</v>
      </c>
    </row>
    <row r="32" spans="2:7" x14ac:dyDescent="0.25">
      <c r="B32" s="275" t="s">
        <v>466</v>
      </c>
      <c r="C32" s="276"/>
      <c r="D32" s="276"/>
      <c r="E32" s="276"/>
      <c r="F32" s="149"/>
      <c r="G32" s="150"/>
    </row>
    <row r="33" spans="2:7" x14ac:dyDescent="0.25">
      <c r="B33" s="271" t="s">
        <v>467</v>
      </c>
      <c r="C33" s="272"/>
      <c r="D33" s="272"/>
      <c r="E33" s="272"/>
      <c r="F33" s="31"/>
      <c r="G33" s="32"/>
    </row>
    <row r="34" spans="2:7" x14ac:dyDescent="0.25">
      <c r="B34" s="271" t="s">
        <v>468</v>
      </c>
      <c r="C34" s="272"/>
      <c r="D34" s="272"/>
      <c r="E34" s="272"/>
      <c r="F34" s="31"/>
      <c r="G34" s="32"/>
    </row>
    <row r="35" spans="2:7" x14ac:dyDescent="0.25">
      <c r="B35" s="277" t="s">
        <v>469</v>
      </c>
      <c r="C35" s="278"/>
      <c r="D35" s="278"/>
      <c r="E35" s="278"/>
      <c r="F35" s="68">
        <f>F32-SUM(F33:F34)</f>
        <v>0</v>
      </c>
      <c r="G35" s="69">
        <f>G32-SUM(G33:G34)</f>
        <v>0</v>
      </c>
    </row>
    <row r="36" spans="2:7" ht="15.75" customHeight="1" x14ac:dyDescent="0.25">
      <c r="B36" s="279" t="s">
        <v>470</v>
      </c>
      <c r="C36" s="280"/>
      <c r="D36" s="280"/>
      <c r="E36" s="280"/>
      <c r="F36" s="152">
        <f>F14+F32-F30</f>
        <v>0</v>
      </c>
      <c r="G36" s="153">
        <f>G14+G32-G30</f>
        <v>0</v>
      </c>
    </row>
    <row r="37" spans="2:7" ht="15.75" customHeight="1" x14ac:dyDescent="0.25"/>
    <row r="38" spans="2:7" x14ac:dyDescent="0.25">
      <c r="B38" s="234" t="s">
        <v>471</v>
      </c>
      <c r="C38" s="7" t="s">
        <v>259</v>
      </c>
      <c r="D38" s="7" t="s">
        <v>215</v>
      </c>
      <c r="E38" s="7" t="s">
        <v>215</v>
      </c>
      <c r="F38" s="7" t="s">
        <v>215</v>
      </c>
      <c r="G38" s="9" t="s">
        <v>472</v>
      </c>
    </row>
    <row r="39" spans="2:7" x14ac:dyDescent="0.25">
      <c r="B39" s="228"/>
      <c r="C39" s="8" t="s">
        <v>262</v>
      </c>
      <c r="D39" s="8" t="s">
        <v>473</v>
      </c>
      <c r="E39" s="8" t="s">
        <v>474</v>
      </c>
      <c r="F39" s="8" t="s">
        <v>475</v>
      </c>
      <c r="G39" s="10" t="s">
        <v>476</v>
      </c>
    </row>
    <row r="40" spans="2:7" x14ac:dyDescent="0.25">
      <c r="B40" s="228"/>
      <c r="C40" s="8"/>
      <c r="D40" s="8" t="s">
        <v>137</v>
      </c>
      <c r="E40" s="8" t="s">
        <v>137</v>
      </c>
      <c r="F40" s="8" t="s">
        <v>137</v>
      </c>
      <c r="G40" s="10" t="s">
        <v>477</v>
      </c>
    </row>
    <row r="41" spans="2:7" x14ac:dyDescent="0.25">
      <c r="B41" s="229"/>
      <c r="C41" s="11" t="s">
        <v>141</v>
      </c>
      <c r="D41" s="11" t="s">
        <v>224</v>
      </c>
      <c r="E41" s="11" t="s">
        <v>225</v>
      </c>
      <c r="F41" s="11" t="s">
        <v>226</v>
      </c>
      <c r="G41" s="12" t="s">
        <v>478</v>
      </c>
    </row>
    <row r="42" spans="2:7" x14ac:dyDescent="0.25">
      <c r="B42" s="49" t="s">
        <v>479</v>
      </c>
      <c r="C42" s="65">
        <f>SUM(C43:C44)</f>
        <v>0</v>
      </c>
      <c r="D42" s="65">
        <f>SUM(D43:D44)</f>
        <v>0</v>
      </c>
      <c r="E42" s="65">
        <f>SUM(E43:E44)</f>
        <v>0</v>
      </c>
      <c r="F42" s="65">
        <f>SUM(F43:F44)</f>
        <v>0</v>
      </c>
      <c r="G42" s="66" t="str">
        <f t="shared" ref="G42:G48" si="0">IF(MONTH(paramDataBase)=12,D42-E42,"")</f>
        <v/>
      </c>
    </row>
    <row r="43" spans="2:7" x14ac:dyDescent="0.25">
      <c r="B43" s="33" t="s">
        <v>480</v>
      </c>
      <c r="C43" s="31"/>
      <c r="D43" s="31"/>
      <c r="E43" s="31"/>
      <c r="F43" s="31"/>
      <c r="G43" s="32" t="str">
        <f t="shared" si="0"/>
        <v/>
      </c>
    </row>
    <row r="44" spans="2:7" x14ac:dyDescent="0.25">
      <c r="B44" s="33" t="s">
        <v>481</v>
      </c>
      <c r="C44" s="31"/>
      <c r="D44" s="31"/>
      <c r="E44" s="31"/>
      <c r="F44" s="31"/>
      <c r="G44" s="32" t="str">
        <f t="shared" si="0"/>
        <v/>
      </c>
    </row>
    <row r="45" spans="2:7" x14ac:dyDescent="0.25">
      <c r="B45" s="57" t="s">
        <v>482</v>
      </c>
      <c r="C45" s="31"/>
      <c r="D45" s="31"/>
      <c r="E45" s="31"/>
      <c r="F45" s="31"/>
      <c r="G45" s="32" t="str">
        <f t="shared" si="0"/>
        <v/>
      </c>
    </row>
    <row r="46" spans="2:7" x14ac:dyDescent="0.25">
      <c r="B46" s="33" t="s">
        <v>464</v>
      </c>
      <c r="C46" s="31"/>
      <c r="D46" s="31"/>
      <c r="E46" s="31"/>
      <c r="F46" s="31"/>
      <c r="G46" s="32" t="str">
        <f t="shared" si="0"/>
        <v/>
      </c>
    </row>
    <row r="47" spans="2:7" x14ac:dyDescent="0.25">
      <c r="B47" s="192" t="s">
        <v>483</v>
      </c>
      <c r="C47" s="68">
        <f>C45-C46</f>
        <v>0</v>
      </c>
      <c r="D47" s="68">
        <f t="shared" ref="D47:F47" si="1">D45-D46</f>
        <v>0</v>
      </c>
      <c r="E47" s="68">
        <f t="shared" si="1"/>
        <v>0</v>
      </c>
      <c r="F47" s="68">
        <f t="shared" si="1"/>
        <v>0</v>
      </c>
      <c r="G47" s="69" t="str">
        <f t="shared" si="0"/>
        <v/>
      </c>
    </row>
    <row r="48" spans="2:7" ht="15.75" customHeight="1" x14ac:dyDescent="0.25">
      <c r="B48" s="193" t="s">
        <v>484</v>
      </c>
      <c r="C48" s="152">
        <f>C42+C45</f>
        <v>0</v>
      </c>
      <c r="D48" s="152">
        <f>D42+D45</f>
        <v>0</v>
      </c>
      <c r="E48" s="152">
        <f>E42+E45</f>
        <v>0</v>
      </c>
      <c r="F48" s="152">
        <f>F42+F45</f>
        <v>0</v>
      </c>
      <c r="G48" s="153" t="str">
        <f t="shared" si="0"/>
        <v/>
      </c>
    </row>
    <row r="49" spans="2:7" ht="15.75" customHeight="1" x14ac:dyDescent="0.25"/>
    <row r="50" spans="2:7" ht="15.75" customHeight="1" x14ac:dyDescent="0.25">
      <c r="B50" s="189" t="s">
        <v>485</v>
      </c>
      <c r="C50" s="194">
        <f>F36-C48</f>
        <v>0</v>
      </c>
      <c r="D50" s="194">
        <f>G36-D48</f>
        <v>0</v>
      </c>
      <c r="E50" s="194">
        <f>G36-E48</f>
        <v>0</v>
      </c>
      <c r="F50" s="194">
        <f>G36-F48</f>
        <v>0</v>
      </c>
      <c r="G50" s="195"/>
    </row>
    <row r="51" spans="2:7" ht="15.75" customHeight="1" x14ac:dyDescent="0.25"/>
    <row r="52" spans="2:7" x14ac:dyDescent="0.25">
      <c r="B52" s="281" t="s">
        <v>486</v>
      </c>
      <c r="C52" s="282"/>
      <c r="D52" s="282"/>
      <c r="E52" s="282"/>
      <c r="F52" s="259" t="s">
        <v>487</v>
      </c>
      <c r="G52" s="265"/>
    </row>
    <row r="53" spans="2:7" ht="15.75" customHeight="1" x14ac:dyDescent="0.25">
      <c r="B53" s="283" t="s">
        <v>488</v>
      </c>
      <c r="C53" s="284"/>
      <c r="D53" s="284"/>
      <c r="E53" s="284"/>
      <c r="F53" s="285"/>
      <c r="G53" s="286"/>
    </row>
    <row r="54" spans="2:7" ht="15.75" customHeight="1" x14ac:dyDescent="0.25"/>
    <row r="55" spans="2:7" x14ac:dyDescent="0.25">
      <c r="B55" s="281" t="s">
        <v>489</v>
      </c>
      <c r="C55" s="282"/>
      <c r="D55" s="282"/>
      <c r="E55" s="282"/>
      <c r="F55" s="259" t="s">
        <v>487</v>
      </c>
      <c r="G55" s="265"/>
    </row>
    <row r="56" spans="2:7" ht="15.75" customHeight="1" x14ac:dyDescent="0.25">
      <c r="B56" s="283" t="s">
        <v>488</v>
      </c>
      <c r="C56" s="284"/>
      <c r="D56" s="284"/>
      <c r="E56" s="284"/>
      <c r="F56" s="285"/>
      <c r="G56" s="286"/>
    </row>
    <row r="57" spans="2:7" ht="15.75" customHeight="1" x14ac:dyDescent="0.25"/>
    <row r="58" spans="2:7" x14ac:dyDescent="0.25">
      <c r="B58" s="264" t="s">
        <v>490</v>
      </c>
      <c r="C58" s="259"/>
      <c r="D58" s="259"/>
      <c r="E58" s="259"/>
      <c r="F58" s="259" t="s">
        <v>491</v>
      </c>
      <c r="G58" s="265"/>
    </row>
    <row r="59" spans="2:7" x14ac:dyDescent="0.25">
      <c r="B59" s="235" t="s">
        <v>492</v>
      </c>
      <c r="C59" s="236"/>
      <c r="D59" s="236"/>
      <c r="E59" s="236"/>
      <c r="F59" s="288"/>
      <c r="G59" s="289"/>
    </row>
    <row r="60" spans="2:7" x14ac:dyDescent="0.25">
      <c r="B60" s="235" t="s">
        <v>493</v>
      </c>
      <c r="C60" s="236"/>
      <c r="D60" s="236"/>
      <c r="E60" s="236"/>
      <c r="F60" s="288"/>
      <c r="G60" s="289"/>
    </row>
    <row r="61" spans="2:7" x14ac:dyDescent="0.25">
      <c r="B61" s="235" t="s">
        <v>494</v>
      </c>
      <c r="C61" s="236"/>
      <c r="D61" s="236"/>
      <c r="E61" s="236"/>
      <c r="F61" s="288"/>
      <c r="G61" s="289"/>
    </row>
    <row r="62" spans="2:7" ht="15.75" customHeight="1" x14ac:dyDescent="0.25">
      <c r="B62" s="283" t="s">
        <v>495</v>
      </c>
      <c r="C62" s="284"/>
      <c r="D62" s="284"/>
      <c r="E62" s="284"/>
      <c r="F62" s="287"/>
      <c r="G62" s="285"/>
    </row>
    <row r="63" spans="2:7" ht="15.75" customHeight="1" x14ac:dyDescent="0.25"/>
    <row r="64" spans="2:7" x14ac:dyDescent="0.25">
      <c r="B64" s="264" t="s">
        <v>496</v>
      </c>
      <c r="C64" s="259"/>
      <c r="D64" s="259"/>
      <c r="E64" s="259"/>
      <c r="F64" s="259" t="s">
        <v>497</v>
      </c>
      <c r="G64" s="265"/>
    </row>
    <row r="65" spans="2:7" x14ac:dyDescent="0.25">
      <c r="B65" s="235" t="s">
        <v>498</v>
      </c>
      <c r="C65" s="236"/>
      <c r="D65" s="236"/>
      <c r="E65" s="236"/>
      <c r="F65" s="288"/>
      <c r="G65" s="289"/>
    </row>
    <row r="66" spans="2:7" x14ac:dyDescent="0.25">
      <c r="B66" s="235" t="s">
        <v>499</v>
      </c>
      <c r="C66" s="236"/>
      <c r="D66" s="236"/>
      <c r="E66" s="236"/>
      <c r="F66" s="288"/>
      <c r="G66" s="289"/>
    </row>
    <row r="67" spans="2:7" ht="15.75" customHeight="1" x14ac:dyDescent="0.25">
      <c r="B67" s="283" t="s">
        <v>500</v>
      </c>
      <c r="C67" s="284"/>
      <c r="D67" s="284"/>
      <c r="E67" s="284"/>
      <c r="F67" s="287"/>
      <c r="G67" s="285"/>
    </row>
    <row r="68" spans="2:7" ht="15.75" customHeight="1" x14ac:dyDescent="0.25"/>
    <row r="69" spans="2:7" x14ac:dyDescent="0.25">
      <c r="B69" s="264" t="s">
        <v>501</v>
      </c>
      <c r="C69" s="259"/>
      <c r="D69" s="259"/>
      <c r="E69" s="259"/>
      <c r="F69" s="259"/>
      <c r="G69" s="265"/>
    </row>
    <row r="70" spans="2:7" x14ac:dyDescent="0.25">
      <c r="B70" s="262" t="s">
        <v>502</v>
      </c>
      <c r="C70" s="245"/>
      <c r="D70" s="245"/>
      <c r="E70" s="245"/>
      <c r="F70" s="39" t="s">
        <v>416</v>
      </c>
      <c r="G70" s="44" t="s">
        <v>133</v>
      </c>
    </row>
    <row r="71" spans="2:7" x14ac:dyDescent="0.25">
      <c r="B71" s="262"/>
      <c r="C71" s="245"/>
      <c r="D71" s="245"/>
      <c r="E71" s="245"/>
      <c r="F71" s="4" t="s">
        <v>262</v>
      </c>
      <c r="G71" s="85" t="s">
        <v>137</v>
      </c>
    </row>
    <row r="72" spans="2:7" x14ac:dyDescent="0.25">
      <c r="B72" s="262"/>
      <c r="C72" s="245"/>
      <c r="D72" s="245"/>
      <c r="E72" s="245"/>
      <c r="F72" s="5" t="s">
        <v>138</v>
      </c>
      <c r="G72" s="6" t="s">
        <v>139</v>
      </c>
    </row>
    <row r="73" spans="2:7" x14ac:dyDescent="0.25">
      <c r="B73" s="290" t="s">
        <v>503</v>
      </c>
      <c r="C73" s="291"/>
      <c r="D73" s="291"/>
      <c r="E73" s="291"/>
      <c r="F73" s="31"/>
      <c r="G73" s="32"/>
    </row>
    <row r="74" spans="2:7" ht="15.75" customHeight="1" x14ac:dyDescent="0.25">
      <c r="B74" s="279" t="s">
        <v>504</v>
      </c>
      <c r="C74" s="280"/>
      <c r="D74" s="280"/>
      <c r="E74" s="280"/>
      <c r="F74" s="152">
        <f>F73</f>
        <v>0</v>
      </c>
      <c r="G74" s="153">
        <f>G73</f>
        <v>0</v>
      </c>
    </row>
    <row r="75" spans="2:7" ht="15.75" customHeight="1" x14ac:dyDescent="0.25"/>
    <row r="76" spans="2:7" x14ac:dyDescent="0.25">
      <c r="B76" s="234" t="s">
        <v>505</v>
      </c>
      <c r="C76" s="7" t="s">
        <v>259</v>
      </c>
      <c r="D76" s="7" t="s">
        <v>215</v>
      </c>
      <c r="E76" s="7" t="s">
        <v>215</v>
      </c>
      <c r="F76" s="7" t="s">
        <v>215</v>
      </c>
      <c r="G76" s="9" t="s">
        <v>472</v>
      </c>
    </row>
    <row r="77" spans="2:7" x14ac:dyDescent="0.25">
      <c r="B77" s="228"/>
      <c r="C77" s="8" t="s">
        <v>262</v>
      </c>
      <c r="D77" s="8" t="s">
        <v>473</v>
      </c>
      <c r="E77" s="8" t="s">
        <v>474</v>
      </c>
      <c r="F77" s="8" t="s">
        <v>475</v>
      </c>
      <c r="G77" s="10" t="s">
        <v>476</v>
      </c>
    </row>
    <row r="78" spans="2:7" x14ac:dyDescent="0.25">
      <c r="B78" s="228"/>
      <c r="C78" s="8"/>
      <c r="D78" s="8" t="s">
        <v>137</v>
      </c>
      <c r="E78" s="8" t="s">
        <v>137</v>
      </c>
      <c r="F78" s="8" t="s">
        <v>137</v>
      </c>
      <c r="G78" s="10" t="s">
        <v>477</v>
      </c>
    </row>
    <row r="79" spans="2:7" x14ac:dyDescent="0.25">
      <c r="B79" s="229"/>
      <c r="C79" s="11" t="s">
        <v>141</v>
      </c>
      <c r="D79" s="11" t="s">
        <v>224</v>
      </c>
      <c r="E79" s="11" t="s">
        <v>225</v>
      </c>
      <c r="F79" s="11" t="s">
        <v>226</v>
      </c>
      <c r="G79" s="12" t="s">
        <v>478</v>
      </c>
    </row>
    <row r="80" spans="2:7" x14ac:dyDescent="0.25">
      <c r="B80" s="49" t="s">
        <v>506</v>
      </c>
      <c r="C80" s="65">
        <f>SUM(C81:C82)</f>
        <v>0</v>
      </c>
      <c r="D80" s="65">
        <f>SUM(D81:D82)</f>
        <v>0</v>
      </c>
      <c r="E80" s="65">
        <f>SUM(E81:E82)</f>
        <v>0</v>
      </c>
      <c r="F80" s="65">
        <f>SUM(F81:F82)</f>
        <v>0</v>
      </c>
      <c r="G80" s="66">
        <f>SUM(G81:G82)</f>
        <v>0</v>
      </c>
    </row>
    <row r="81" spans="2:7" x14ac:dyDescent="0.25">
      <c r="B81" s="33" t="s">
        <v>507</v>
      </c>
      <c r="C81" s="31"/>
      <c r="D81" s="31"/>
      <c r="E81" s="31"/>
      <c r="F81" s="31"/>
      <c r="G81" s="32">
        <f>IF(MONTH(paramDataBase)=12,D81-E81,0)</f>
        <v>0</v>
      </c>
    </row>
    <row r="82" spans="2:7" x14ac:dyDescent="0.25">
      <c r="B82" s="33" t="s">
        <v>508</v>
      </c>
      <c r="C82" s="31"/>
      <c r="D82" s="31"/>
      <c r="E82" s="31"/>
      <c r="F82" s="31"/>
      <c r="G82" s="32">
        <f>IF(MONTH(paramDataBase)=12,D82-E82,0)</f>
        <v>0</v>
      </c>
    </row>
    <row r="83" spans="2:7" x14ac:dyDescent="0.25">
      <c r="B83" s="57" t="s">
        <v>509</v>
      </c>
      <c r="C83" s="31"/>
      <c r="D83" s="31"/>
      <c r="E83" s="31"/>
      <c r="F83" s="31"/>
      <c r="G83" s="32">
        <f>IF(MONTH(paramDataBase)=12,D83-E83,0)</f>
        <v>0</v>
      </c>
    </row>
    <row r="84" spans="2:7" ht="15.75" customHeight="1" x14ac:dyDescent="0.25">
      <c r="B84" s="193" t="s">
        <v>510</v>
      </c>
      <c r="C84" s="152">
        <f>C80+C83</f>
        <v>0</v>
      </c>
      <c r="D84" s="152">
        <f>D80+D83</f>
        <v>0</v>
      </c>
      <c r="E84" s="152">
        <f>E80+E83</f>
        <v>0</v>
      </c>
      <c r="F84" s="152">
        <f>F80+F83</f>
        <v>0</v>
      </c>
      <c r="G84" s="153">
        <f>G80+G83</f>
        <v>0</v>
      </c>
    </row>
    <row r="85" spans="2:7" ht="15.75" customHeight="1" x14ac:dyDescent="0.25"/>
    <row r="86" spans="2:7" ht="15.75" customHeight="1" x14ac:dyDescent="0.25">
      <c r="B86" s="189" t="s">
        <v>511</v>
      </c>
      <c r="C86" s="194">
        <f>F74-C84</f>
        <v>0</v>
      </c>
      <c r="D86" s="194">
        <f>$G$74-D84</f>
        <v>0</v>
      </c>
      <c r="E86" s="194">
        <f>$G$74-E84</f>
        <v>0</v>
      </c>
      <c r="F86" s="194">
        <f>$G$74-F84</f>
        <v>0</v>
      </c>
      <c r="G86" s="195"/>
    </row>
    <row r="87" spans="2:7" ht="15.75" customHeight="1" x14ac:dyDescent="0.25"/>
    <row r="88" spans="2:7" x14ac:dyDescent="0.25">
      <c r="B88" s="264" t="s">
        <v>512</v>
      </c>
      <c r="C88" s="259"/>
      <c r="D88" s="259"/>
      <c r="E88" s="259"/>
      <c r="F88" s="259" t="s">
        <v>497</v>
      </c>
      <c r="G88" s="265"/>
    </row>
    <row r="89" spans="2:7" x14ac:dyDescent="0.25">
      <c r="B89" s="235" t="s">
        <v>498</v>
      </c>
      <c r="C89" s="236"/>
      <c r="D89" s="236"/>
      <c r="E89" s="236"/>
      <c r="F89" s="288"/>
      <c r="G89" s="289"/>
    </row>
    <row r="90" spans="2:7" x14ac:dyDescent="0.25">
      <c r="B90" s="235" t="s">
        <v>499</v>
      </c>
      <c r="C90" s="236"/>
      <c r="D90" s="236"/>
      <c r="E90" s="236"/>
      <c r="F90" s="288"/>
      <c r="G90" s="289"/>
    </row>
    <row r="91" spans="2:7" ht="15.75" customHeight="1" x14ac:dyDescent="0.25">
      <c r="B91" s="283" t="s">
        <v>500</v>
      </c>
      <c r="C91" s="284"/>
      <c r="D91" s="284"/>
      <c r="E91" s="284"/>
      <c r="F91" s="287"/>
      <c r="G91" s="285"/>
    </row>
    <row r="92" spans="2:7" ht="15.75" customHeight="1" x14ac:dyDescent="0.25"/>
    <row r="93" spans="2:7" x14ac:dyDescent="0.25">
      <c r="B93" s="264" t="s">
        <v>513</v>
      </c>
      <c r="C93" s="259"/>
      <c r="D93" s="259"/>
      <c r="E93" s="259"/>
      <c r="F93" s="259"/>
      <c r="G93" s="265"/>
    </row>
    <row r="94" spans="2:7" x14ac:dyDescent="0.25">
      <c r="B94" s="262" t="s">
        <v>514</v>
      </c>
      <c r="C94" s="245"/>
      <c r="D94" s="245"/>
      <c r="E94" s="245"/>
      <c r="F94" s="39" t="s">
        <v>416</v>
      </c>
      <c r="G94" s="44" t="s">
        <v>133</v>
      </c>
    </row>
    <row r="95" spans="2:7" x14ac:dyDescent="0.25">
      <c r="B95" s="262"/>
      <c r="C95" s="245"/>
      <c r="D95" s="245"/>
      <c r="E95" s="245"/>
      <c r="F95" s="4" t="s">
        <v>262</v>
      </c>
      <c r="G95" s="85" t="s">
        <v>137</v>
      </c>
    </row>
    <row r="96" spans="2:7" x14ac:dyDescent="0.25">
      <c r="B96" s="262"/>
      <c r="C96" s="245"/>
      <c r="D96" s="245"/>
      <c r="E96" s="245"/>
      <c r="F96" s="5" t="s">
        <v>138</v>
      </c>
      <c r="G96" s="6" t="s">
        <v>139</v>
      </c>
    </row>
    <row r="97" spans="2:8" x14ac:dyDescent="0.25">
      <c r="B97" s="290" t="s">
        <v>515</v>
      </c>
      <c r="C97" s="291"/>
      <c r="D97" s="291"/>
      <c r="E97" s="291"/>
      <c r="F97" s="31"/>
      <c r="G97" s="32"/>
    </row>
    <row r="98" spans="2:8" x14ac:dyDescent="0.25">
      <c r="B98" s="290" t="s">
        <v>516</v>
      </c>
      <c r="C98" s="291"/>
      <c r="D98" s="291"/>
      <c r="E98" s="291"/>
      <c r="F98" s="31"/>
      <c r="G98" s="32"/>
    </row>
    <row r="99" spans="2:8" ht="15.75" customHeight="1" x14ac:dyDescent="0.25">
      <c r="B99" s="279" t="s">
        <v>517</v>
      </c>
      <c r="C99" s="280"/>
      <c r="D99" s="280"/>
      <c r="E99" s="280"/>
      <c r="F99" s="152">
        <f>SUM(F97:F98)</f>
        <v>0</v>
      </c>
      <c r="G99" s="153">
        <f>SUM(G97:G98)</f>
        <v>0</v>
      </c>
    </row>
    <row r="100" spans="2:8" ht="15.75" customHeight="1" x14ac:dyDescent="0.25"/>
    <row r="101" spans="2:8" x14ac:dyDescent="0.25">
      <c r="B101" s="234" t="s">
        <v>518</v>
      </c>
      <c r="C101" s="7" t="s">
        <v>259</v>
      </c>
      <c r="D101" s="7" t="s">
        <v>215</v>
      </c>
      <c r="E101" s="7" t="s">
        <v>215</v>
      </c>
      <c r="F101" s="7" t="s">
        <v>215</v>
      </c>
      <c r="G101" s="9" t="s">
        <v>472</v>
      </c>
    </row>
    <row r="102" spans="2:8" x14ac:dyDescent="0.25">
      <c r="B102" s="228"/>
      <c r="C102" s="8" t="s">
        <v>262</v>
      </c>
      <c r="D102" s="8" t="s">
        <v>473</v>
      </c>
      <c r="E102" s="8" t="s">
        <v>474</v>
      </c>
      <c r="F102" s="8" t="s">
        <v>475</v>
      </c>
      <c r="G102" s="10" t="s">
        <v>476</v>
      </c>
    </row>
    <row r="103" spans="2:8" x14ac:dyDescent="0.25">
      <c r="B103" s="228"/>
      <c r="C103" s="8"/>
      <c r="D103" s="8" t="s">
        <v>137</v>
      </c>
      <c r="E103" s="8" t="s">
        <v>137</v>
      </c>
      <c r="F103" s="8" t="s">
        <v>137</v>
      </c>
      <c r="G103" s="10" t="s">
        <v>477</v>
      </c>
    </row>
    <row r="104" spans="2:8" x14ac:dyDescent="0.25">
      <c r="B104" s="229"/>
      <c r="C104" s="11" t="s">
        <v>141</v>
      </c>
      <c r="D104" s="11" t="s">
        <v>224</v>
      </c>
      <c r="E104" s="11" t="s">
        <v>225</v>
      </c>
      <c r="F104" s="11" t="s">
        <v>226</v>
      </c>
      <c r="G104" s="12" t="s">
        <v>478</v>
      </c>
    </row>
    <row r="105" spans="2:8" x14ac:dyDescent="0.25">
      <c r="B105" s="179" t="s">
        <v>480</v>
      </c>
      <c r="C105" s="31"/>
      <c r="D105" s="31"/>
      <c r="E105" s="31"/>
      <c r="F105" s="31"/>
      <c r="G105" s="32">
        <f>IF(MONTH(paramDataBase)=12,D105-E105,0)</f>
        <v>0</v>
      </c>
    </row>
    <row r="106" spans="2:8" x14ac:dyDescent="0.25">
      <c r="B106" s="179" t="s">
        <v>481</v>
      </c>
      <c r="C106" s="31"/>
      <c r="D106" s="31"/>
      <c r="E106" s="31"/>
      <c r="F106" s="31"/>
      <c r="G106" s="32">
        <f>IF(MONTH(paramDataBase)=12,D106-E106,0)</f>
        <v>0</v>
      </c>
    </row>
    <row r="107" spans="2:8" x14ac:dyDescent="0.25">
      <c r="B107" s="57" t="s">
        <v>482</v>
      </c>
      <c r="C107" s="31"/>
      <c r="D107" s="31"/>
      <c r="E107" s="31"/>
      <c r="F107" s="31"/>
      <c r="G107" s="32"/>
    </row>
    <row r="108" spans="2:8" ht="15.75" customHeight="1" x14ac:dyDescent="0.25">
      <c r="B108" s="193" t="s">
        <v>519</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520</v>
      </c>
      <c r="C110" s="194">
        <f>F99-C108</f>
        <v>0</v>
      </c>
      <c r="D110" s="194">
        <f>G99-D108</f>
        <v>0</v>
      </c>
      <c r="E110" s="194">
        <f>G99-E108</f>
        <v>0</v>
      </c>
      <c r="F110" s="194">
        <f>G99-F108</f>
        <v>0</v>
      </c>
      <c r="G110" s="195"/>
    </row>
    <row r="111" spans="2:8" x14ac:dyDescent="0.25">
      <c r="B111" s="257" t="str">
        <f ca="1">_xlfn.CONCAT("Fonte: ",paramFonte,". Emissão em ",TEXT(NOW(),"dd/mm/aaaa \à\s hh:mm:ss"))</f>
        <v>Fonte: Sistema MS Excel + SIAPC/PAD, Unidade Responsável: Secretaria da Fazenda / Setor de Contabilidade. Emissão em 10/05/2024 às 11:42:07</v>
      </c>
      <c r="C111" s="257"/>
      <c r="D111" s="257"/>
      <c r="E111" s="257"/>
      <c r="F111" s="257"/>
      <c r="G111" s="257"/>
      <c r="H111" s="45"/>
    </row>
    <row r="113" spans="2:8" x14ac:dyDescent="0.25">
      <c r="B113" t="s">
        <v>253</v>
      </c>
    </row>
    <row r="114" spans="2:8" ht="30" customHeight="1" x14ac:dyDescent="0.25">
      <c r="B114" s="258" t="s">
        <v>521</v>
      </c>
      <c r="C114" s="258"/>
      <c r="D114" s="258"/>
      <c r="E114" s="258"/>
      <c r="F114" s="258"/>
      <c r="G114" s="258"/>
      <c r="H114" s="14"/>
    </row>
    <row r="115" spans="2:8" ht="30" customHeight="1" x14ac:dyDescent="0.25">
      <c r="B115" s="258" t="s">
        <v>522</v>
      </c>
      <c r="C115" s="258"/>
      <c r="D115" s="258"/>
      <c r="E115" s="258"/>
      <c r="F115" s="258"/>
      <c r="G115" s="258"/>
      <c r="H115" s="14"/>
    </row>
    <row r="116" spans="2:8" x14ac:dyDescent="0.25">
      <c r="B116" s="258" t="str">
        <f>IFERROR(_xlfn.CONCAT(_xlfn._xlws.FILTER(tblNotasExplicativas[Nota Com Separador],tblNotasExplicativas[Demonstrativo]="RREO A4")),"")</f>
        <v/>
      </c>
      <c r="C116" s="258"/>
      <c r="D116" s="258"/>
      <c r="E116" s="258"/>
      <c r="F116" s="258"/>
      <c r="G116" s="258"/>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115:G115"/>
    <mergeCell ref="B116:G116"/>
    <mergeCell ref="C120:D120"/>
    <mergeCell ref="C121:D121"/>
    <mergeCell ref="F120:G120"/>
    <mergeCell ref="F121:G121"/>
    <mergeCell ref="B99:E99"/>
    <mergeCell ref="B101:B104"/>
    <mergeCell ref="B111:G111"/>
    <mergeCell ref="B114:G114"/>
    <mergeCell ref="B94:E96"/>
    <mergeCell ref="B97:E97"/>
    <mergeCell ref="B98:E98"/>
    <mergeCell ref="F88:G88"/>
    <mergeCell ref="F89:G89"/>
    <mergeCell ref="F90:G90"/>
    <mergeCell ref="F91:G91"/>
    <mergeCell ref="B93:G93"/>
    <mergeCell ref="B90:E90"/>
    <mergeCell ref="B91:E91"/>
    <mergeCell ref="B74:E74"/>
    <mergeCell ref="B76:B79"/>
    <mergeCell ref="B88:E88"/>
    <mergeCell ref="B89:E89"/>
    <mergeCell ref="B70:E72"/>
    <mergeCell ref="B73:E73"/>
    <mergeCell ref="B67:E67"/>
    <mergeCell ref="F67:G67"/>
    <mergeCell ref="B69:G69"/>
    <mergeCell ref="B64:E64"/>
    <mergeCell ref="F64:G64"/>
    <mergeCell ref="B65:E65"/>
    <mergeCell ref="F65:G65"/>
    <mergeCell ref="B66:E66"/>
    <mergeCell ref="F66:G66"/>
    <mergeCell ref="B59:E59"/>
    <mergeCell ref="B60:E60"/>
    <mergeCell ref="B61:E61"/>
    <mergeCell ref="B62:E62"/>
    <mergeCell ref="F62:G62"/>
    <mergeCell ref="F61:G61"/>
    <mergeCell ref="F60:G60"/>
    <mergeCell ref="F59:G59"/>
    <mergeCell ref="B55:E55"/>
    <mergeCell ref="F55:G55"/>
    <mergeCell ref="B56:E56"/>
    <mergeCell ref="F56:G56"/>
    <mergeCell ref="B58:E58"/>
    <mergeCell ref="F58:G58"/>
    <mergeCell ref="B36:E36"/>
    <mergeCell ref="B38:B41"/>
    <mergeCell ref="B52:E52"/>
    <mergeCell ref="F52:G52"/>
    <mergeCell ref="B53:E53"/>
    <mergeCell ref="F53:G53"/>
    <mergeCell ref="B31:E31"/>
    <mergeCell ref="B32:E32"/>
    <mergeCell ref="B33:E33"/>
    <mergeCell ref="B34:E34"/>
    <mergeCell ref="B35:E35"/>
    <mergeCell ref="B26:E26"/>
    <mergeCell ref="B27:E27"/>
    <mergeCell ref="B28:E28"/>
    <mergeCell ref="B29:E29"/>
    <mergeCell ref="B30:E30"/>
    <mergeCell ref="B21:E21"/>
    <mergeCell ref="B22:E22"/>
    <mergeCell ref="B23:E23"/>
    <mergeCell ref="B24:E24"/>
    <mergeCell ref="B25:E25"/>
    <mergeCell ref="B16:E16"/>
    <mergeCell ref="B17:E17"/>
    <mergeCell ref="B18:E18"/>
    <mergeCell ref="B19:E19"/>
    <mergeCell ref="B20:E20"/>
    <mergeCell ref="B9:G9"/>
    <mergeCell ref="B10:G10"/>
    <mergeCell ref="B11:E13"/>
    <mergeCell ref="B14:E14"/>
    <mergeCell ref="B15:E15"/>
    <mergeCell ref="B8:F8"/>
    <mergeCell ref="B2:G2"/>
    <mergeCell ref="B3:G3"/>
    <mergeCell ref="B4:G4"/>
    <mergeCell ref="B5:G5"/>
    <mergeCell ref="B6:G6"/>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92" zoomScale="70" zoomScaleNormal="70" workbookViewId="0">
      <selection activeCell="B131" sqref="B131:I131"/>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125</v>
      </c>
      <c r="C3" s="247"/>
      <c r="D3" s="247"/>
      <c r="E3" s="247"/>
      <c r="F3" s="247"/>
      <c r="G3" s="247"/>
      <c r="H3" s="247"/>
      <c r="I3" s="247"/>
      <c r="M3" s="46"/>
    </row>
    <row r="4" spans="2:13" x14ac:dyDescent="0.25">
      <c r="B4" s="248" t="s">
        <v>523</v>
      </c>
      <c r="C4" s="248"/>
      <c r="D4" s="248"/>
      <c r="E4" s="248"/>
      <c r="F4" s="248"/>
      <c r="G4" s="248"/>
      <c r="H4" s="248"/>
      <c r="I4" s="248"/>
      <c r="J4" s="132"/>
      <c r="K4" s="132"/>
      <c r="L4" s="132"/>
      <c r="M4" s="132"/>
    </row>
    <row r="5" spans="2:13" x14ac:dyDescent="0.25">
      <c r="B5" s="247" t="s">
        <v>127</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524</v>
      </c>
      <c r="C8" s="250"/>
      <c r="D8" s="250"/>
      <c r="E8" s="250"/>
      <c r="F8" s="250"/>
      <c r="G8" s="250"/>
      <c r="H8" s="250"/>
      <c r="I8" s="174" t="s">
        <v>129</v>
      </c>
      <c r="J8" s="170"/>
      <c r="K8" s="170"/>
      <c r="L8" s="170"/>
    </row>
    <row r="9" spans="2:13" x14ac:dyDescent="0.25">
      <c r="B9" s="264" t="s">
        <v>525</v>
      </c>
      <c r="C9" s="259"/>
      <c r="D9" s="259"/>
      <c r="E9" s="259"/>
      <c r="F9" s="259"/>
      <c r="G9" s="259"/>
      <c r="H9" s="259"/>
      <c r="I9" s="265"/>
    </row>
    <row r="10" spans="2:13" x14ac:dyDescent="0.25">
      <c r="B10" s="227" t="s">
        <v>526</v>
      </c>
      <c r="C10" s="243"/>
      <c r="D10" s="243"/>
      <c r="E10" s="243"/>
      <c r="F10" s="243"/>
      <c r="G10" s="243"/>
      <c r="H10" s="244" t="s">
        <v>132</v>
      </c>
      <c r="I10" s="10" t="str">
        <f>"Até o Bimestre/"&amp;YEAR(paramDataBase)</f>
        <v>Até o Bimestre/1900</v>
      </c>
    </row>
    <row r="11" spans="2:13" x14ac:dyDescent="0.25">
      <c r="B11" s="228"/>
      <c r="C11" s="244"/>
      <c r="D11" s="244"/>
      <c r="E11" s="244"/>
      <c r="F11" s="244"/>
      <c r="G11" s="244"/>
      <c r="H11" s="244"/>
      <c r="I11" s="10" t="s">
        <v>133</v>
      </c>
    </row>
    <row r="12" spans="2:13" x14ac:dyDescent="0.25">
      <c r="B12" s="229"/>
      <c r="C12" s="252"/>
      <c r="D12" s="252"/>
      <c r="E12" s="252"/>
      <c r="F12" s="252"/>
      <c r="G12" s="252"/>
      <c r="H12" s="252"/>
      <c r="I12" s="12" t="s">
        <v>138</v>
      </c>
    </row>
    <row r="13" spans="2:13" x14ac:dyDescent="0.25">
      <c r="B13" s="230" t="s">
        <v>527</v>
      </c>
      <c r="C13" s="231"/>
      <c r="D13" s="231"/>
      <c r="E13" s="231"/>
      <c r="F13" s="231"/>
      <c r="G13" s="231"/>
      <c r="H13" s="65">
        <f>H14+H20+H21+H32+H24</f>
        <v>0</v>
      </c>
      <c r="I13" s="66">
        <f>I14+I20+I21+I32+I24</f>
        <v>0</v>
      </c>
    </row>
    <row r="14" spans="2:13" x14ac:dyDescent="0.25">
      <c r="B14" s="271" t="s">
        <v>420</v>
      </c>
      <c r="C14" s="272"/>
      <c r="D14" s="272"/>
      <c r="E14" s="272"/>
      <c r="F14" s="272"/>
      <c r="G14" s="272"/>
      <c r="H14" s="31"/>
      <c r="I14" s="32"/>
    </row>
    <row r="15" spans="2:13" x14ac:dyDescent="0.25">
      <c r="B15" s="273" t="s">
        <v>421</v>
      </c>
      <c r="C15" s="274"/>
      <c r="D15" s="274"/>
      <c r="E15" s="274"/>
      <c r="F15" s="274"/>
      <c r="G15" s="274"/>
      <c r="H15" s="31"/>
      <c r="I15" s="32"/>
    </row>
    <row r="16" spans="2:13" x14ac:dyDescent="0.25">
      <c r="B16" s="273" t="s">
        <v>422</v>
      </c>
      <c r="C16" s="274"/>
      <c r="D16" s="274"/>
      <c r="E16" s="274"/>
      <c r="F16" s="274"/>
      <c r="G16" s="274"/>
      <c r="H16" s="31"/>
      <c r="I16" s="32"/>
    </row>
    <row r="17" spans="2:9" x14ac:dyDescent="0.25">
      <c r="B17" s="273" t="s">
        <v>423</v>
      </c>
      <c r="C17" s="274"/>
      <c r="D17" s="274"/>
      <c r="E17" s="274"/>
      <c r="F17" s="274"/>
      <c r="G17" s="274"/>
      <c r="H17" s="31"/>
      <c r="I17" s="32"/>
    </row>
    <row r="18" spans="2:9" x14ac:dyDescent="0.25">
      <c r="B18" s="273" t="s">
        <v>424</v>
      </c>
      <c r="C18" s="274"/>
      <c r="D18" s="274"/>
      <c r="E18" s="274"/>
      <c r="F18" s="274"/>
      <c r="G18" s="274"/>
      <c r="H18" s="31"/>
      <c r="I18" s="32"/>
    </row>
    <row r="19" spans="2:9" x14ac:dyDescent="0.25">
      <c r="B19" s="273" t="s">
        <v>425</v>
      </c>
      <c r="C19" s="274"/>
      <c r="D19" s="274"/>
      <c r="E19" s="274"/>
      <c r="F19" s="274"/>
      <c r="G19" s="274"/>
      <c r="H19" s="31">
        <f>H14-SUM(H15:H18)</f>
        <v>0</v>
      </c>
      <c r="I19" s="32">
        <f>I14-SUM(I15:I18)</f>
        <v>0</v>
      </c>
    </row>
    <row r="20" spans="2:9" x14ac:dyDescent="0.25">
      <c r="B20" s="271" t="s">
        <v>426</v>
      </c>
      <c r="C20" s="272"/>
      <c r="D20" s="272"/>
      <c r="E20" s="272"/>
      <c r="F20" s="272"/>
      <c r="G20" s="272"/>
      <c r="H20" s="31"/>
      <c r="I20" s="32"/>
    </row>
    <row r="21" spans="2:9" x14ac:dyDescent="0.25">
      <c r="B21" s="271" t="s">
        <v>427</v>
      </c>
      <c r="C21" s="272"/>
      <c r="D21" s="272"/>
      <c r="E21" s="272"/>
      <c r="F21" s="272"/>
      <c r="G21" s="272"/>
      <c r="H21" s="31"/>
      <c r="I21" s="32"/>
    </row>
    <row r="22" spans="2:9" x14ac:dyDescent="0.25">
      <c r="B22" s="273" t="s">
        <v>528</v>
      </c>
      <c r="C22" s="274"/>
      <c r="D22" s="274"/>
      <c r="E22" s="274"/>
      <c r="F22" s="274"/>
      <c r="G22" s="274"/>
      <c r="H22" s="31"/>
      <c r="I22" s="32"/>
    </row>
    <row r="23" spans="2:9" x14ac:dyDescent="0.25">
      <c r="B23" s="273" t="s">
        <v>429</v>
      </c>
      <c r="C23" s="274"/>
      <c r="D23" s="274"/>
      <c r="E23" s="274"/>
      <c r="F23" s="274"/>
      <c r="G23" s="274"/>
      <c r="H23" s="31">
        <f>H21-H22</f>
        <v>0</v>
      </c>
      <c r="I23" s="32">
        <f>I21-I22</f>
        <v>0</v>
      </c>
    </row>
    <row r="24" spans="2:9" x14ac:dyDescent="0.25">
      <c r="B24" s="271" t="s">
        <v>433</v>
      </c>
      <c r="C24" s="272"/>
      <c r="D24" s="272"/>
      <c r="E24" s="272"/>
      <c r="F24" s="272"/>
      <c r="G24" s="272"/>
      <c r="H24" s="31"/>
      <c r="I24" s="32"/>
    </row>
    <row r="25" spans="2:9" x14ac:dyDescent="0.25">
      <c r="B25" s="273" t="s">
        <v>529</v>
      </c>
      <c r="C25" s="274"/>
      <c r="D25" s="274"/>
      <c r="E25" s="274"/>
      <c r="F25" s="274"/>
      <c r="G25" s="274"/>
      <c r="H25" s="31"/>
      <c r="I25" s="32"/>
    </row>
    <row r="26" spans="2:9" x14ac:dyDescent="0.25">
      <c r="B26" s="273" t="s">
        <v>530</v>
      </c>
      <c r="C26" s="274"/>
      <c r="D26" s="274"/>
      <c r="E26" s="274"/>
      <c r="F26" s="274"/>
      <c r="G26" s="274"/>
      <c r="H26" s="31"/>
      <c r="I26" s="32"/>
    </row>
    <row r="27" spans="2:9" x14ac:dyDescent="0.25">
      <c r="B27" s="273" t="s">
        <v>531</v>
      </c>
      <c r="C27" s="274"/>
      <c r="D27" s="274"/>
      <c r="E27" s="274"/>
      <c r="F27" s="274"/>
      <c r="G27" s="274"/>
      <c r="H27" s="31"/>
      <c r="I27" s="32"/>
    </row>
    <row r="28" spans="2:9" x14ac:dyDescent="0.25">
      <c r="B28" s="273" t="s">
        <v>532</v>
      </c>
      <c r="C28" s="274"/>
      <c r="D28" s="274"/>
      <c r="E28" s="274"/>
      <c r="F28" s="274"/>
      <c r="G28" s="274"/>
      <c r="H28" s="31"/>
      <c r="I28" s="32"/>
    </row>
    <row r="29" spans="2:9" x14ac:dyDescent="0.25">
      <c r="B29" s="273" t="s">
        <v>533</v>
      </c>
      <c r="C29" s="274"/>
      <c r="D29" s="274"/>
      <c r="E29" s="274"/>
      <c r="F29" s="274"/>
      <c r="G29" s="274"/>
      <c r="H29" s="31"/>
      <c r="I29" s="32"/>
    </row>
    <row r="30" spans="2:9" x14ac:dyDescent="0.25">
      <c r="B30" s="273" t="s">
        <v>439</v>
      </c>
      <c r="C30" s="274"/>
      <c r="D30" s="274"/>
      <c r="E30" s="274"/>
      <c r="F30" s="274"/>
      <c r="G30" s="274"/>
      <c r="H30" s="31"/>
      <c r="I30" s="32"/>
    </row>
    <row r="31" spans="2:9" x14ac:dyDescent="0.25">
      <c r="B31" s="273" t="s">
        <v>440</v>
      </c>
      <c r="C31" s="274"/>
      <c r="D31" s="274"/>
      <c r="E31" s="274"/>
      <c r="F31" s="274"/>
      <c r="G31" s="274"/>
      <c r="H31" s="31">
        <f>H24-SUM(H25:H30)</f>
        <v>0</v>
      </c>
      <c r="I31" s="32">
        <f>I24-SUM(I25:I30)</f>
        <v>0</v>
      </c>
    </row>
    <row r="32" spans="2:9" x14ac:dyDescent="0.25">
      <c r="B32" s="271" t="s">
        <v>184</v>
      </c>
      <c r="C32" s="272"/>
      <c r="D32" s="272"/>
      <c r="E32" s="272"/>
      <c r="F32" s="272"/>
      <c r="G32" s="272"/>
      <c r="H32" s="31"/>
      <c r="I32" s="32"/>
    </row>
    <row r="33" spans="2:9" x14ac:dyDescent="0.25">
      <c r="B33" s="273" t="s">
        <v>534</v>
      </c>
      <c r="C33" s="274"/>
      <c r="D33" s="274"/>
      <c r="E33" s="274"/>
      <c r="F33" s="274"/>
      <c r="G33" s="274"/>
      <c r="H33" s="31"/>
      <c r="I33" s="32"/>
    </row>
    <row r="34" spans="2:9" x14ac:dyDescent="0.25">
      <c r="B34" s="273" t="s">
        <v>535</v>
      </c>
      <c r="C34" s="274"/>
      <c r="D34" s="274"/>
      <c r="E34" s="274"/>
      <c r="F34" s="274"/>
      <c r="G34" s="274"/>
      <c r="H34" s="31">
        <f>H32-H33</f>
        <v>0</v>
      </c>
      <c r="I34" s="32">
        <f>I32-I33</f>
        <v>0</v>
      </c>
    </row>
    <row r="35" spans="2:9" x14ac:dyDescent="0.25">
      <c r="B35" s="290" t="s">
        <v>536</v>
      </c>
      <c r="C35" s="291"/>
      <c r="D35" s="291"/>
      <c r="E35" s="291"/>
      <c r="F35" s="291"/>
      <c r="G35" s="291"/>
      <c r="H35" s="31">
        <f>H13-(H22+H33)</f>
        <v>0</v>
      </c>
      <c r="I35" s="32">
        <f>I13-(I22+I33)</f>
        <v>0</v>
      </c>
    </row>
    <row r="36" spans="2:9" x14ac:dyDescent="0.25">
      <c r="B36" s="290" t="s">
        <v>537</v>
      </c>
      <c r="C36" s="291"/>
      <c r="D36" s="291"/>
      <c r="E36" s="291"/>
      <c r="F36" s="291"/>
      <c r="G36" s="291"/>
      <c r="H36" s="31"/>
      <c r="I36" s="32"/>
    </row>
    <row r="37" spans="2:9" x14ac:dyDescent="0.25">
      <c r="B37" s="290" t="s">
        <v>538</v>
      </c>
      <c r="C37" s="291"/>
      <c r="D37" s="291"/>
      <c r="E37" s="291"/>
      <c r="F37" s="291"/>
      <c r="G37" s="291"/>
      <c r="H37" s="31"/>
      <c r="I37" s="32"/>
    </row>
    <row r="38" spans="2:9" x14ac:dyDescent="0.25">
      <c r="B38" s="290" t="s">
        <v>539</v>
      </c>
      <c r="C38" s="291"/>
      <c r="D38" s="291"/>
      <c r="E38" s="291"/>
      <c r="F38" s="291"/>
      <c r="G38" s="291"/>
      <c r="H38" s="31">
        <f>H39+H40+H41+H45+H48</f>
        <v>0</v>
      </c>
      <c r="I38" s="32">
        <f>I39+I40+I41+I45+I48</f>
        <v>0</v>
      </c>
    </row>
    <row r="39" spans="2:9" x14ac:dyDescent="0.25">
      <c r="B39" s="271" t="s">
        <v>540</v>
      </c>
      <c r="C39" s="272"/>
      <c r="D39" s="272"/>
      <c r="E39" s="272"/>
      <c r="F39" s="272"/>
      <c r="G39" s="272"/>
      <c r="H39" s="31"/>
      <c r="I39" s="32"/>
    </row>
    <row r="40" spans="2:9" x14ac:dyDescent="0.25">
      <c r="B40" s="271" t="s">
        <v>541</v>
      </c>
      <c r="C40" s="272"/>
      <c r="D40" s="272"/>
      <c r="E40" s="272"/>
      <c r="F40" s="272"/>
      <c r="G40" s="272"/>
      <c r="H40" s="31"/>
      <c r="I40" s="32"/>
    </row>
    <row r="41" spans="2:9" x14ac:dyDescent="0.25">
      <c r="B41" s="271" t="s">
        <v>542</v>
      </c>
      <c r="C41" s="272"/>
      <c r="D41" s="272"/>
      <c r="E41" s="272"/>
      <c r="F41" s="272"/>
      <c r="G41" s="272"/>
      <c r="H41" s="31"/>
      <c r="I41" s="32"/>
    </row>
    <row r="42" spans="2:9" x14ac:dyDescent="0.25">
      <c r="B42" s="273" t="s">
        <v>543</v>
      </c>
      <c r="C42" s="274"/>
      <c r="D42" s="274"/>
      <c r="E42" s="274"/>
      <c r="F42" s="274"/>
      <c r="G42" s="274"/>
      <c r="H42" s="31"/>
      <c r="I42" s="32"/>
    </row>
    <row r="43" spans="2:9" x14ac:dyDescent="0.25">
      <c r="B43" s="273" t="s">
        <v>544</v>
      </c>
      <c r="C43" s="274"/>
      <c r="D43" s="274"/>
      <c r="E43" s="274"/>
      <c r="F43" s="274"/>
      <c r="G43" s="274"/>
      <c r="H43" s="31"/>
      <c r="I43" s="32"/>
    </row>
    <row r="44" spans="2:9" x14ac:dyDescent="0.25">
      <c r="B44" s="273" t="s">
        <v>545</v>
      </c>
      <c r="C44" s="274"/>
      <c r="D44" s="274"/>
      <c r="E44" s="274"/>
      <c r="F44" s="274"/>
      <c r="G44" s="274"/>
      <c r="H44" s="31">
        <f>H41-SUM(H42:H43)</f>
        <v>0</v>
      </c>
      <c r="I44" s="32">
        <f>I41-SUM(I42:I43)</f>
        <v>0</v>
      </c>
    </row>
    <row r="45" spans="2:9" x14ac:dyDescent="0.25">
      <c r="B45" s="271" t="s">
        <v>546</v>
      </c>
      <c r="C45" s="272"/>
      <c r="D45" s="272"/>
      <c r="E45" s="272"/>
      <c r="F45" s="272"/>
      <c r="G45" s="272"/>
      <c r="H45" s="31"/>
      <c r="I45" s="32"/>
    </row>
    <row r="46" spans="2:9" x14ac:dyDescent="0.25">
      <c r="B46" s="273" t="s">
        <v>547</v>
      </c>
      <c r="C46" s="274"/>
      <c r="D46" s="274"/>
      <c r="E46" s="274"/>
      <c r="F46" s="274"/>
      <c r="G46" s="274"/>
      <c r="H46" s="31"/>
      <c r="I46" s="32"/>
    </row>
    <row r="47" spans="2:9" x14ac:dyDescent="0.25">
      <c r="B47" s="273" t="s">
        <v>548</v>
      </c>
      <c r="C47" s="274"/>
      <c r="D47" s="274"/>
      <c r="E47" s="274"/>
      <c r="F47" s="274"/>
      <c r="G47" s="274"/>
      <c r="H47" s="31">
        <f>H45-H46</f>
        <v>0</v>
      </c>
      <c r="I47" s="32">
        <f>I45-I46</f>
        <v>0</v>
      </c>
    </row>
    <row r="48" spans="2:9" x14ac:dyDescent="0.25">
      <c r="B48" s="271" t="s">
        <v>469</v>
      </c>
      <c r="C48" s="272"/>
      <c r="D48" s="272"/>
      <c r="E48" s="272"/>
      <c r="F48" s="272"/>
      <c r="G48" s="272"/>
      <c r="H48" s="31"/>
      <c r="I48" s="32"/>
    </row>
    <row r="49" spans="2:9" x14ac:dyDescent="0.25">
      <c r="B49" s="273" t="s">
        <v>549</v>
      </c>
      <c r="C49" s="274"/>
      <c r="D49" s="274"/>
      <c r="E49" s="274"/>
      <c r="F49" s="274"/>
      <c r="G49" s="274"/>
      <c r="H49" s="31"/>
      <c r="I49" s="32"/>
    </row>
    <row r="50" spans="2:9" x14ac:dyDescent="0.25">
      <c r="B50" s="273" t="s">
        <v>550</v>
      </c>
      <c r="C50" s="274"/>
      <c r="D50" s="274"/>
      <c r="E50" s="274"/>
      <c r="F50" s="274"/>
      <c r="G50" s="274"/>
      <c r="H50" s="31">
        <f>H48-H49</f>
        <v>0</v>
      </c>
      <c r="I50" s="32">
        <f>I48-I49</f>
        <v>0</v>
      </c>
    </row>
    <row r="51" spans="2:9" x14ac:dyDescent="0.25">
      <c r="B51" s="290" t="s">
        <v>551</v>
      </c>
      <c r="C51" s="291"/>
      <c r="D51" s="291"/>
      <c r="E51" s="291"/>
      <c r="F51" s="291"/>
      <c r="G51" s="291"/>
      <c r="H51" s="31">
        <f>H38-(H39+H40+H42+H43+H49)</f>
        <v>0</v>
      </c>
      <c r="I51" s="32">
        <f>I38-(I39+I40+I42+I43+I49)</f>
        <v>0</v>
      </c>
    </row>
    <row r="52" spans="2:9" x14ac:dyDescent="0.25">
      <c r="B52" s="290" t="s">
        <v>552</v>
      </c>
      <c r="C52" s="291"/>
      <c r="D52" s="291"/>
      <c r="E52" s="291"/>
      <c r="F52" s="291"/>
      <c r="G52" s="291"/>
      <c r="H52" s="31"/>
      <c r="I52" s="32"/>
    </row>
    <row r="53" spans="2:9" x14ac:dyDescent="0.25">
      <c r="B53" s="294" t="s">
        <v>553</v>
      </c>
      <c r="C53" s="295"/>
      <c r="D53" s="295"/>
      <c r="E53" s="295"/>
      <c r="F53" s="295"/>
      <c r="G53" s="295"/>
      <c r="H53" s="68"/>
      <c r="I53" s="69"/>
    </row>
    <row r="54" spans="2:9" x14ac:dyDescent="0.25">
      <c r="B54" s="292" t="s">
        <v>554</v>
      </c>
      <c r="C54" s="293"/>
      <c r="D54" s="293"/>
      <c r="E54" s="293"/>
      <c r="F54" s="293"/>
      <c r="G54" s="293"/>
      <c r="H54" s="180">
        <f>H35+H36+H51+H52</f>
        <v>0</v>
      </c>
      <c r="I54" s="181">
        <f>I35+I36+I51+I52</f>
        <v>0</v>
      </c>
    </row>
    <row r="55" spans="2:9" ht="15.75" customHeight="1" x14ac:dyDescent="0.25">
      <c r="B55" s="296" t="s">
        <v>555</v>
      </c>
      <c r="C55" s="297"/>
      <c r="D55" s="297"/>
      <c r="E55" s="297"/>
      <c r="F55" s="297"/>
      <c r="G55" s="297"/>
      <c r="H55" s="182">
        <f>H35+H51</f>
        <v>0</v>
      </c>
      <c r="I55" s="183">
        <f>I35+I51</f>
        <v>0</v>
      </c>
    </row>
    <row r="56" spans="2:9" ht="15.75" customHeight="1" x14ac:dyDescent="0.25"/>
    <row r="57" spans="2:9" x14ac:dyDescent="0.25">
      <c r="B57" s="234" t="s">
        <v>556</v>
      </c>
      <c r="C57" s="251" t="s">
        <v>217</v>
      </c>
      <c r="D57" s="241" t="str">
        <f>"Até o Bimestre/"&amp;YEAR(paramDataBase)</f>
        <v>Até o Bimestre/1900</v>
      </c>
      <c r="E57" s="241"/>
      <c r="F57" s="241"/>
      <c r="G57" s="241"/>
      <c r="H57" s="241"/>
      <c r="I57" s="242"/>
    </row>
    <row r="58" spans="2:9" x14ac:dyDescent="0.25">
      <c r="B58" s="228"/>
      <c r="C58" s="244"/>
      <c r="D58" s="244" t="s">
        <v>218</v>
      </c>
      <c r="E58" s="244" t="s">
        <v>219</v>
      </c>
      <c r="F58" s="244" t="s">
        <v>220</v>
      </c>
      <c r="G58" s="4" t="s">
        <v>260</v>
      </c>
      <c r="H58" s="244" t="s">
        <v>260</v>
      </c>
      <c r="I58" s="298"/>
    </row>
    <row r="59" spans="2:9" x14ac:dyDescent="0.25">
      <c r="B59" s="228"/>
      <c r="C59" s="244"/>
      <c r="D59" s="244"/>
      <c r="E59" s="244"/>
      <c r="F59" s="244"/>
      <c r="G59" s="244" t="s">
        <v>557</v>
      </c>
      <c r="H59" s="252" t="s">
        <v>223</v>
      </c>
      <c r="I59" s="299"/>
    </row>
    <row r="60" spans="2:9" x14ac:dyDescent="0.25">
      <c r="B60" s="228"/>
      <c r="C60" s="244"/>
      <c r="D60" s="244"/>
      <c r="E60" s="244"/>
      <c r="F60" s="244"/>
      <c r="G60" s="244"/>
      <c r="H60" s="4" t="s">
        <v>558</v>
      </c>
      <c r="I60" s="85" t="s">
        <v>559</v>
      </c>
    </row>
    <row r="61" spans="2:9" x14ac:dyDescent="0.25">
      <c r="B61" s="229"/>
      <c r="C61" s="252"/>
      <c r="D61" s="252"/>
      <c r="E61" s="252"/>
      <c r="F61" s="5" t="s">
        <v>138</v>
      </c>
      <c r="G61" s="5" t="s">
        <v>139</v>
      </c>
      <c r="H61" s="5"/>
      <c r="I61" s="6" t="s">
        <v>141</v>
      </c>
    </row>
    <row r="62" spans="2:9" x14ac:dyDescent="0.25">
      <c r="B62" s="49" t="s">
        <v>560</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507</v>
      </c>
      <c r="C63" s="31"/>
      <c r="D63" s="31"/>
      <c r="E63" s="31"/>
      <c r="F63" s="31"/>
      <c r="G63" s="31"/>
      <c r="H63" s="31"/>
      <c r="I63" s="32"/>
    </row>
    <row r="64" spans="2:9" x14ac:dyDescent="0.25">
      <c r="B64" s="33" t="s">
        <v>561</v>
      </c>
      <c r="C64" s="31"/>
      <c r="D64" s="31"/>
      <c r="E64" s="31"/>
      <c r="F64" s="31"/>
      <c r="G64" s="31"/>
      <c r="H64" s="31"/>
      <c r="I64" s="32"/>
    </row>
    <row r="65" spans="2:9" x14ac:dyDescent="0.25">
      <c r="B65" s="33" t="s">
        <v>562</v>
      </c>
      <c r="C65" s="31"/>
      <c r="D65" s="31"/>
      <c r="E65" s="31"/>
      <c r="F65" s="31"/>
      <c r="G65" s="31"/>
      <c r="H65" s="31"/>
      <c r="I65" s="32"/>
    </row>
    <row r="66" spans="2:9" x14ac:dyDescent="0.25">
      <c r="B66" s="57" t="s">
        <v>563</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564</v>
      </c>
      <c r="C67" s="31"/>
      <c r="D67" s="31"/>
      <c r="E67" s="31"/>
      <c r="F67" s="31"/>
      <c r="G67" s="31"/>
      <c r="H67" s="31"/>
      <c r="I67" s="32"/>
    </row>
    <row r="68" spans="2:9" x14ac:dyDescent="0.25">
      <c r="B68" s="57" t="s">
        <v>565</v>
      </c>
      <c r="C68" s="31"/>
      <c r="D68" s="31"/>
      <c r="E68" s="31"/>
      <c r="F68" s="31"/>
      <c r="G68" s="31"/>
      <c r="H68" s="31"/>
      <c r="I68" s="32"/>
    </row>
    <row r="69" spans="2:9" x14ac:dyDescent="0.25">
      <c r="B69" s="57" t="s">
        <v>566</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567</v>
      </c>
      <c r="C70" s="31"/>
      <c r="D70" s="31"/>
      <c r="E70" s="31"/>
      <c r="F70" s="31"/>
      <c r="G70" s="31"/>
      <c r="H70" s="31"/>
      <c r="I70" s="32"/>
    </row>
    <row r="71" spans="2:9" x14ac:dyDescent="0.25">
      <c r="B71" s="33" t="s">
        <v>568</v>
      </c>
      <c r="C71" s="31"/>
      <c r="D71" s="31"/>
      <c r="E71" s="31"/>
      <c r="F71" s="31"/>
      <c r="G71" s="31"/>
      <c r="H71" s="31"/>
      <c r="I71" s="32"/>
    </row>
    <row r="72" spans="2:9" x14ac:dyDescent="0.25">
      <c r="B72" s="34" t="s">
        <v>569</v>
      </c>
      <c r="C72" s="31"/>
      <c r="D72" s="31"/>
      <c r="E72" s="31"/>
      <c r="F72" s="31"/>
      <c r="G72" s="31"/>
      <c r="H72" s="31"/>
      <c r="I72" s="32"/>
    </row>
    <row r="73" spans="2:9" x14ac:dyDescent="0.25">
      <c r="B73" s="34" t="s">
        <v>570</v>
      </c>
      <c r="C73" s="31"/>
      <c r="D73" s="31"/>
      <c r="E73" s="31"/>
      <c r="F73" s="31"/>
      <c r="G73" s="31"/>
      <c r="H73" s="31"/>
      <c r="I73" s="32"/>
    </row>
    <row r="74" spans="2:9" x14ac:dyDescent="0.25">
      <c r="B74" s="34" t="s">
        <v>571</v>
      </c>
      <c r="C74" s="31"/>
      <c r="D74" s="31"/>
      <c r="E74" s="31"/>
      <c r="F74" s="31"/>
      <c r="G74" s="31"/>
      <c r="H74" s="31"/>
      <c r="I74" s="32"/>
    </row>
    <row r="75" spans="2:9" x14ac:dyDescent="0.25">
      <c r="B75" s="34" t="s">
        <v>572</v>
      </c>
      <c r="C75" s="31"/>
      <c r="D75" s="31"/>
      <c r="E75" s="31"/>
      <c r="F75" s="31"/>
      <c r="G75" s="31"/>
      <c r="H75" s="31"/>
      <c r="I75" s="32"/>
    </row>
    <row r="76" spans="2:9" x14ac:dyDescent="0.25">
      <c r="B76" s="33" t="s">
        <v>573</v>
      </c>
      <c r="C76" s="31"/>
      <c r="D76" s="31"/>
      <c r="E76" s="31"/>
      <c r="F76" s="31"/>
      <c r="G76" s="31"/>
      <c r="H76" s="31"/>
      <c r="I76" s="32"/>
    </row>
    <row r="77" spans="2:9" x14ac:dyDescent="0.25">
      <c r="B77" s="179" t="s">
        <v>574</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575</v>
      </c>
      <c r="C78" s="31"/>
      <c r="D78" s="31"/>
      <c r="E78" s="31"/>
      <c r="F78" s="31"/>
      <c r="G78" s="31"/>
      <c r="H78" s="31"/>
      <c r="I78" s="32"/>
    </row>
    <row r="79" spans="2:9" x14ac:dyDescent="0.25">
      <c r="B79" s="57" t="s">
        <v>576</v>
      </c>
      <c r="C79" s="31"/>
      <c r="D79" s="31"/>
      <c r="E79" s="31"/>
      <c r="F79" s="31"/>
      <c r="G79" s="31"/>
      <c r="H79" s="31"/>
      <c r="I79" s="32"/>
    </row>
    <row r="80" spans="2:9" x14ac:dyDescent="0.25">
      <c r="B80" s="76" t="s">
        <v>577</v>
      </c>
      <c r="C80" s="68"/>
      <c r="D80" s="68"/>
      <c r="E80" s="68"/>
      <c r="F80" s="68"/>
      <c r="G80" s="68"/>
      <c r="H80" s="68"/>
      <c r="I80" s="69"/>
    </row>
    <row r="81" spans="2:9" x14ac:dyDescent="0.25">
      <c r="B81" s="184" t="s">
        <v>578</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579</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580</v>
      </c>
      <c r="C84" s="321">
        <f>I54-(F81+G81+I81)</f>
        <v>0</v>
      </c>
      <c r="D84" s="321"/>
      <c r="E84" s="321"/>
      <c r="F84" s="321"/>
      <c r="G84" s="321"/>
      <c r="H84" s="321"/>
      <c r="I84" s="322"/>
    </row>
    <row r="85" spans="2:9" ht="15.75" customHeight="1" x14ac:dyDescent="0.25">
      <c r="B85" s="151" t="s">
        <v>581</v>
      </c>
      <c r="C85" s="323">
        <f>I55-(F82+G82+I82)</f>
        <v>0</v>
      </c>
      <c r="D85" s="323"/>
      <c r="E85" s="323"/>
      <c r="F85" s="323"/>
      <c r="G85" s="323"/>
      <c r="H85" s="323"/>
      <c r="I85" s="324"/>
    </row>
    <row r="86" spans="2:9" ht="15.75" customHeight="1" x14ac:dyDescent="0.25"/>
    <row r="87" spans="2:9" x14ac:dyDescent="0.25">
      <c r="B87" s="188" t="s">
        <v>582</v>
      </c>
      <c r="C87" s="325" t="s">
        <v>583</v>
      </c>
      <c r="D87" s="325"/>
      <c r="E87" s="325"/>
      <c r="F87" s="325"/>
      <c r="G87" s="325"/>
      <c r="H87" s="325"/>
      <c r="I87" s="326"/>
    </row>
    <row r="88" spans="2:9" ht="15.75" customHeight="1" x14ac:dyDescent="0.25">
      <c r="B88" s="186" t="s">
        <v>66</v>
      </c>
      <c r="C88" s="287">
        <f>'Valores manuais'!$D$17</f>
        <v>0</v>
      </c>
      <c r="D88" s="287"/>
      <c r="E88" s="287"/>
      <c r="F88" s="287"/>
      <c r="G88" s="287"/>
      <c r="H88" s="287"/>
      <c r="I88" s="285"/>
    </row>
    <row r="89" spans="2:9" ht="15.75" customHeight="1" x14ac:dyDescent="0.25"/>
    <row r="90" spans="2:9" x14ac:dyDescent="0.25">
      <c r="B90" s="261" t="s">
        <v>584</v>
      </c>
      <c r="C90" s="265" t="str">
        <f>"Até o Bimestre/"&amp;YEAR(paramDataBase)</f>
        <v>Até o Bimestre/1900</v>
      </c>
      <c r="D90" s="300"/>
      <c r="E90" s="300"/>
      <c r="F90" s="300"/>
      <c r="G90" s="300"/>
      <c r="H90" s="300"/>
      <c r="I90" s="300"/>
    </row>
    <row r="91" spans="2:9" x14ac:dyDescent="0.25">
      <c r="B91" s="262"/>
      <c r="C91" s="267" t="s">
        <v>585</v>
      </c>
      <c r="D91" s="267"/>
      <c r="E91" s="267"/>
      <c r="F91" s="267"/>
      <c r="G91" s="267"/>
      <c r="H91" s="267"/>
      <c r="I91" s="268"/>
    </row>
    <row r="92" spans="2:9" x14ac:dyDescent="0.25">
      <c r="B92" s="49" t="s">
        <v>586</v>
      </c>
      <c r="C92" s="303"/>
      <c r="D92" s="304"/>
      <c r="E92" s="304"/>
      <c r="F92" s="304"/>
      <c r="G92" s="304"/>
      <c r="H92" s="304"/>
      <c r="I92" s="304"/>
    </row>
    <row r="93" spans="2:9" ht="15.75" customHeight="1" x14ac:dyDescent="0.25">
      <c r="B93" s="21" t="s">
        <v>587</v>
      </c>
      <c r="C93" s="305"/>
      <c r="D93" s="306"/>
      <c r="E93" s="306"/>
      <c r="F93" s="306"/>
      <c r="G93" s="306"/>
      <c r="H93" s="306"/>
      <c r="I93" s="306"/>
    </row>
    <row r="94" spans="2:9" ht="15.75" customHeight="1" x14ac:dyDescent="0.25"/>
    <row r="95" spans="2:9" ht="15.75" customHeight="1" x14ac:dyDescent="0.25">
      <c r="B95" s="189" t="s">
        <v>588</v>
      </c>
      <c r="C95" s="307">
        <f>C85+(C92-C93)</f>
        <v>0</v>
      </c>
      <c r="D95" s="307"/>
      <c r="E95" s="307"/>
      <c r="F95" s="307"/>
      <c r="G95" s="307"/>
      <c r="H95" s="307"/>
      <c r="I95" s="308"/>
    </row>
    <row r="97" spans="2:9" ht="15.75" customHeight="1" x14ac:dyDescent="0.25">
      <c r="B97" t="s">
        <v>589</v>
      </c>
    </row>
    <row r="98" spans="2:9" x14ac:dyDescent="0.25">
      <c r="B98" s="234" t="s">
        <v>590</v>
      </c>
      <c r="C98" s="259" t="s">
        <v>134</v>
      </c>
      <c r="D98" s="259"/>
      <c r="E98" s="259"/>
      <c r="F98" s="259"/>
      <c r="G98" s="259"/>
      <c r="H98" s="259"/>
      <c r="I98" s="265"/>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09" t="s">
        <v>138</v>
      </c>
      <c r="D100" s="309"/>
      <c r="E100" s="309"/>
      <c r="F100" s="309" t="s">
        <v>139</v>
      </c>
      <c r="G100" s="309"/>
      <c r="H100" s="309"/>
      <c r="I100" s="310"/>
    </row>
    <row r="101" spans="2:9" x14ac:dyDescent="0.25">
      <c r="B101" s="49" t="s">
        <v>591</v>
      </c>
      <c r="C101" s="304">
        <f>'RGF A2'!C12</f>
        <v>0</v>
      </c>
      <c r="D101" s="304"/>
      <c r="E101" s="312"/>
      <c r="F101" s="303">
        <f>IF(MONTH(paramDataBase)=12,'RGF A2'!E12,'RGF A2'!D12)</f>
        <v>0</v>
      </c>
      <c r="G101" s="304"/>
      <c r="H101" s="304"/>
      <c r="I101" s="304"/>
    </row>
    <row r="102" spans="2:9" x14ac:dyDescent="0.25">
      <c r="B102" s="57" t="s">
        <v>592</v>
      </c>
      <c r="C102" s="301">
        <f>'RGF A2'!C31</f>
        <v>0</v>
      </c>
      <c r="D102" s="301"/>
      <c r="E102" s="302"/>
      <c r="F102" s="311">
        <f>IF(MONTH(paramDataBase)=12,'RGF A2'!E31,'RGF A2'!D31)</f>
        <v>0</v>
      </c>
      <c r="G102" s="301"/>
      <c r="H102" s="301"/>
      <c r="I102" s="301"/>
    </row>
    <row r="103" spans="2:9" x14ac:dyDescent="0.25">
      <c r="B103" s="33" t="s">
        <v>593</v>
      </c>
      <c r="C103" s="301">
        <f>'RGF A2'!C32</f>
        <v>0</v>
      </c>
      <c r="D103" s="301"/>
      <c r="E103" s="302"/>
      <c r="F103" s="311">
        <f>IF(MONTH(paramDataBase)=12,'RGF A2'!E32,'RGF A2'!D32)</f>
        <v>0</v>
      </c>
      <c r="G103" s="301"/>
      <c r="H103" s="301"/>
      <c r="I103" s="301"/>
    </row>
    <row r="104" spans="2:9" x14ac:dyDescent="0.25">
      <c r="B104" s="34" t="s">
        <v>594</v>
      </c>
      <c r="C104" s="301">
        <f>'RGF A2'!C33</f>
        <v>0</v>
      </c>
      <c r="D104" s="301"/>
      <c r="E104" s="302"/>
      <c r="F104" s="311">
        <f>IF(MONTH(paramDataBase)=12,'RGF A2'!E33,'RGF A2'!D33)</f>
        <v>0</v>
      </c>
      <c r="G104" s="301"/>
      <c r="H104" s="301"/>
      <c r="I104" s="301"/>
    </row>
    <row r="105" spans="2:9" x14ac:dyDescent="0.25">
      <c r="B105" s="34" t="s">
        <v>595</v>
      </c>
      <c r="C105" s="301">
        <f>'RGF A2'!C34</f>
        <v>0</v>
      </c>
      <c r="D105" s="301"/>
      <c r="E105" s="302"/>
      <c r="F105" s="311">
        <f>IF(MONTH(paramDataBase)=12,'RGF A2'!E34,'RGF A2'!D34)</f>
        <v>0</v>
      </c>
      <c r="G105" s="301"/>
      <c r="H105" s="301"/>
      <c r="I105" s="301"/>
    </row>
    <row r="106" spans="2:9" x14ac:dyDescent="0.25">
      <c r="B106" s="34" t="s">
        <v>596</v>
      </c>
      <c r="C106" s="301">
        <f>'RGF A2'!C35</f>
        <v>0</v>
      </c>
      <c r="D106" s="301"/>
      <c r="E106" s="302"/>
      <c r="F106" s="311">
        <f>IF(MONTH(paramDataBase)=12,'RGF A2'!E35,'RGF A2'!D35)</f>
        <v>0</v>
      </c>
      <c r="G106" s="301"/>
      <c r="H106" s="301"/>
      <c r="I106" s="301"/>
    </row>
    <row r="107" spans="2:9" x14ac:dyDescent="0.25">
      <c r="B107" s="33" t="s">
        <v>597</v>
      </c>
      <c r="C107" s="301">
        <f>'RGF A2'!C36</f>
        <v>0</v>
      </c>
      <c r="D107" s="301"/>
      <c r="E107" s="302"/>
      <c r="F107" s="311">
        <f>IF(MONTH(paramDataBase)=12,'RGF A2'!E36,'RGF A2'!D36)</f>
        <v>0</v>
      </c>
      <c r="G107" s="301"/>
      <c r="H107" s="301"/>
      <c r="I107" s="301"/>
    </row>
    <row r="108" spans="2:9" x14ac:dyDescent="0.25">
      <c r="B108" s="76" t="s">
        <v>598</v>
      </c>
      <c r="C108" s="327">
        <f>'RGF A2'!C37</f>
        <v>0</v>
      </c>
      <c r="D108" s="327"/>
      <c r="E108" s="328"/>
      <c r="F108" s="329">
        <f>IF(MONTH(paramDataBase)=12,'RGF A2'!E37,'RGF A2'!D37)</f>
        <v>0</v>
      </c>
      <c r="G108" s="327"/>
      <c r="H108" s="327"/>
      <c r="I108" s="327"/>
    </row>
    <row r="109" spans="2:9" ht="15.75" customHeight="1" x14ac:dyDescent="0.25">
      <c r="B109" s="151" t="s">
        <v>599</v>
      </c>
      <c r="C109" s="324">
        <f>C108-F108</f>
        <v>0</v>
      </c>
      <c r="D109" s="330"/>
      <c r="E109" s="330"/>
      <c r="F109" s="330"/>
      <c r="G109" s="330"/>
      <c r="H109" s="330"/>
      <c r="I109" s="330"/>
    </row>
    <row r="110" spans="2:9" ht="15.75" customHeight="1" x14ac:dyDescent="0.25"/>
    <row r="111" spans="2:9" x14ac:dyDescent="0.25">
      <c r="B111" s="188" t="s">
        <v>600</v>
      </c>
      <c r="C111" s="325" t="s">
        <v>583</v>
      </c>
      <c r="D111" s="325"/>
      <c r="E111" s="325"/>
      <c r="F111" s="325"/>
      <c r="G111" s="325"/>
      <c r="H111" s="325"/>
      <c r="I111" s="326"/>
    </row>
    <row r="112" spans="2:9" ht="15.75" customHeight="1" x14ac:dyDescent="0.25">
      <c r="B112" s="186" t="s">
        <v>66</v>
      </c>
      <c r="C112" s="287">
        <f>'Valores manuais'!$D$23</f>
        <v>3120489</v>
      </c>
      <c r="D112" s="287"/>
      <c r="E112" s="287"/>
      <c r="F112" s="287"/>
      <c r="G112" s="287"/>
      <c r="H112" s="287"/>
      <c r="I112" s="285"/>
    </row>
    <row r="113" spans="2:9" ht="15.75" customHeight="1" x14ac:dyDescent="0.25"/>
    <row r="114" spans="2:9" x14ac:dyDescent="0.25">
      <c r="B114" s="48" t="s">
        <v>601</v>
      </c>
      <c r="C114" s="259" t="str">
        <f>"Até o Bimestre/"&amp;YEAR(paramDataBase)</f>
        <v>Até o Bimestre/1900</v>
      </c>
      <c r="D114" s="259"/>
      <c r="E114" s="259"/>
      <c r="F114" s="259"/>
      <c r="G114" s="259"/>
      <c r="H114" s="259"/>
      <c r="I114" s="265"/>
    </row>
    <row r="115" spans="2:9" x14ac:dyDescent="0.25">
      <c r="B115" s="49" t="s">
        <v>602</v>
      </c>
      <c r="C115" s="313">
        <f>C105-F105</f>
        <v>0</v>
      </c>
      <c r="D115" s="313"/>
      <c r="E115" s="313"/>
      <c r="F115" s="313"/>
      <c r="G115" s="313"/>
      <c r="H115" s="313"/>
      <c r="I115" s="314"/>
    </row>
    <row r="116" spans="2:9" x14ac:dyDescent="0.25">
      <c r="B116" s="57" t="s">
        <v>603</v>
      </c>
      <c r="C116" s="315">
        <f>I43</f>
        <v>0</v>
      </c>
      <c r="D116" s="315"/>
      <c r="E116" s="315"/>
      <c r="F116" s="315"/>
      <c r="G116" s="315"/>
      <c r="H116" s="315"/>
      <c r="I116" s="316"/>
    </row>
    <row r="117" spans="2:9" x14ac:dyDescent="0.25">
      <c r="B117" s="57" t="s">
        <v>604</v>
      </c>
      <c r="C117" s="315"/>
      <c r="D117" s="315"/>
      <c r="E117" s="315"/>
      <c r="F117" s="315"/>
      <c r="G117" s="315"/>
      <c r="H117" s="315"/>
      <c r="I117" s="316"/>
    </row>
    <row r="118" spans="2:9" x14ac:dyDescent="0.25">
      <c r="B118" s="57" t="s">
        <v>605</v>
      </c>
      <c r="C118" s="315">
        <f>IF(MONTH(paramDataBase)=12,'RGF A2'!E29,'RGF A2'!D29)-'RGF A2'!C29</f>
        <v>0</v>
      </c>
      <c r="D118" s="315"/>
      <c r="E118" s="315"/>
      <c r="F118" s="315"/>
      <c r="G118" s="315"/>
      <c r="H118" s="315"/>
      <c r="I118" s="316"/>
    </row>
    <row r="119" spans="2:9" x14ac:dyDescent="0.25">
      <c r="B119" s="57" t="s">
        <v>606</v>
      </c>
      <c r="C119" s="315">
        <f>IF(MONTH(paramDataBase)=12,'RGF A2'!E12,'RGF A2'!D12)-'RGF A2'!C12-C118</f>
        <v>0</v>
      </c>
      <c r="D119" s="315"/>
      <c r="E119" s="315"/>
      <c r="F119" s="315"/>
      <c r="G119" s="315"/>
      <c r="H119" s="315"/>
      <c r="I119" s="316"/>
    </row>
    <row r="120" spans="2:9" x14ac:dyDescent="0.25">
      <c r="B120" s="76" t="s">
        <v>607</v>
      </c>
      <c r="C120" s="317">
        <f>SUM('RGF A2 Outros ajustes'!B2:B20)</f>
        <v>0</v>
      </c>
      <c r="D120" s="317"/>
      <c r="E120" s="317"/>
      <c r="F120" s="317"/>
      <c r="G120" s="317"/>
      <c r="H120" s="317"/>
      <c r="I120" s="318"/>
    </row>
    <row r="121" spans="2:9" ht="15.75" customHeight="1" x14ac:dyDescent="0.25">
      <c r="B121" s="151" t="s">
        <v>608</v>
      </c>
      <c r="C121" s="333">
        <f>C109+(C115-C116+C117+C118+C119+C120)</f>
        <v>0</v>
      </c>
      <c r="D121" s="333"/>
      <c r="E121" s="333"/>
      <c r="F121" s="333"/>
      <c r="G121" s="333"/>
      <c r="H121" s="333"/>
      <c r="I121" s="334"/>
    </row>
    <row r="122" spans="2:9" ht="15.75" customHeight="1" x14ac:dyDescent="0.25"/>
    <row r="123" spans="2:9" ht="15.75" customHeight="1" x14ac:dyDescent="0.25">
      <c r="B123" s="189" t="s">
        <v>609</v>
      </c>
      <c r="C123" s="319">
        <f>C121-(C92-C93)</f>
        <v>0</v>
      </c>
      <c r="D123" s="319"/>
      <c r="E123" s="319"/>
      <c r="F123" s="319"/>
      <c r="G123" s="319"/>
      <c r="H123" s="319"/>
      <c r="I123" s="320"/>
    </row>
    <row r="124" spans="2:9" ht="15.75" customHeight="1" x14ac:dyDescent="0.25"/>
    <row r="125" spans="2:9" x14ac:dyDescent="0.25">
      <c r="B125" s="48" t="s">
        <v>610</v>
      </c>
      <c r="C125" s="259" t="s">
        <v>487</v>
      </c>
      <c r="D125" s="259"/>
      <c r="E125" s="259"/>
      <c r="F125" s="259"/>
      <c r="G125" s="259"/>
      <c r="H125" s="259"/>
      <c r="I125" s="265"/>
    </row>
    <row r="126" spans="2:9" x14ac:dyDescent="0.25">
      <c r="B126" s="49" t="s">
        <v>611</v>
      </c>
      <c r="C126" s="313">
        <f>SUM(C127:I128)</f>
        <v>0</v>
      </c>
      <c r="D126" s="313"/>
      <c r="E126" s="313"/>
      <c r="F126" s="313"/>
      <c r="G126" s="313"/>
      <c r="H126" s="313"/>
      <c r="I126" s="314"/>
    </row>
    <row r="127" spans="2:9" x14ac:dyDescent="0.25">
      <c r="B127" s="33" t="s">
        <v>211</v>
      </c>
      <c r="C127" s="315">
        <f>'RREO A1 BO Receita'!D88</f>
        <v>0</v>
      </c>
      <c r="D127" s="315"/>
      <c r="E127" s="315"/>
      <c r="F127" s="315"/>
      <c r="G127" s="315"/>
      <c r="H127" s="315"/>
      <c r="I127" s="316"/>
    </row>
    <row r="128" spans="2:9" x14ac:dyDescent="0.25">
      <c r="B128" s="33" t="s">
        <v>612</v>
      </c>
      <c r="C128" s="315">
        <f>'RREO A1 BO Receita'!D89</f>
        <v>0</v>
      </c>
      <c r="D128" s="315"/>
      <c r="E128" s="315"/>
      <c r="F128" s="315"/>
      <c r="G128" s="315"/>
      <c r="H128" s="315"/>
      <c r="I128" s="316"/>
    </row>
    <row r="129" spans="2:9" ht="15.75" customHeight="1" x14ac:dyDescent="0.25">
      <c r="B129" s="21" t="s">
        <v>489</v>
      </c>
      <c r="C129" s="331">
        <f>'RREO A1 BO Despesa'!D34</f>
        <v>0</v>
      </c>
      <c r="D129" s="331"/>
      <c r="E129" s="331"/>
      <c r="F129" s="331"/>
      <c r="G129" s="331"/>
      <c r="H129" s="331"/>
      <c r="I129" s="332"/>
    </row>
    <row r="130" spans="2:9" x14ac:dyDescent="0.25">
      <c r="B130" s="257" t="str">
        <f ca="1">_xlfn.CONCAT("Fonte: ",paramFonte,". Emissão em ",TEXT(NOW(),"dd/mm/aaaa \à\s hh:mm:ss"))</f>
        <v>Fonte: Sistema MS Excel + SIAPC/PAD, Unidade Responsável: Secretaria da Fazenda / Setor de Contabilidade. Emissão em 10/05/2024 às 11:42:07</v>
      </c>
      <c r="C130" s="257"/>
      <c r="D130" s="257"/>
      <c r="E130" s="257"/>
      <c r="F130" s="257"/>
      <c r="G130" s="257"/>
      <c r="H130" s="257"/>
      <c r="I130" s="257"/>
    </row>
    <row r="131" spans="2:9" ht="15" customHeight="1" x14ac:dyDescent="0.25">
      <c r="B131" s="258" t="s">
        <v>613</v>
      </c>
      <c r="C131" s="258"/>
      <c r="D131" s="258"/>
      <c r="E131" s="258"/>
      <c r="F131" s="258"/>
      <c r="G131" s="258"/>
      <c r="H131" s="258"/>
      <c r="I131" s="258"/>
    </row>
    <row r="133" spans="2:9" x14ac:dyDescent="0.25">
      <c r="B133" t="s">
        <v>253</v>
      </c>
    </row>
    <row r="134" spans="2:9" x14ac:dyDescent="0.25">
      <c r="B134" s="247" t="str">
        <f>IFERROR(_xlfn.CONCAT(_xlfn._xlws.FILTER(tblNotasExplicativas[Nota Com Separador],tblNotasExplicativas[Demonstrativo]="RREO A6")),"")</f>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B55:G55"/>
    <mergeCell ref="D57:I57"/>
    <mergeCell ref="H58:I58"/>
    <mergeCell ref="H59:I59"/>
    <mergeCell ref="G59:G60"/>
    <mergeCell ref="F58:F60"/>
    <mergeCell ref="E58:E61"/>
    <mergeCell ref="D58:D61"/>
    <mergeCell ref="C57:C61"/>
    <mergeCell ref="B57:B61"/>
    <mergeCell ref="B54:G54"/>
    <mergeCell ref="B43:G43"/>
    <mergeCell ref="B44:G44"/>
    <mergeCell ref="B45:G45"/>
    <mergeCell ref="B46:G46"/>
    <mergeCell ref="B47:G47"/>
    <mergeCell ref="B48:G48"/>
    <mergeCell ref="B49:G49"/>
    <mergeCell ref="B50:G50"/>
    <mergeCell ref="B51:G51"/>
    <mergeCell ref="B52:G52"/>
    <mergeCell ref="B53:G53"/>
    <mergeCell ref="B42:G42"/>
    <mergeCell ref="B31:G31"/>
    <mergeCell ref="B32:G32"/>
    <mergeCell ref="B33:G33"/>
    <mergeCell ref="B34:G34"/>
    <mergeCell ref="B35:G35"/>
    <mergeCell ref="B36:G36"/>
    <mergeCell ref="B37:G37"/>
    <mergeCell ref="B38:G38"/>
    <mergeCell ref="B39:G39"/>
    <mergeCell ref="B40:G40"/>
    <mergeCell ref="B41:G41"/>
    <mergeCell ref="B30:G30"/>
    <mergeCell ref="B19:G19"/>
    <mergeCell ref="B20:G20"/>
    <mergeCell ref="B21:G21"/>
    <mergeCell ref="B22:G22"/>
    <mergeCell ref="B23:G23"/>
    <mergeCell ref="B24:G24"/>
    <mergeCell ref="B25:G25"/>
    <mergeCell ref="B26:G26"/>
    <mergeCell ref="B27:G27"/>
    <mergeCell ref="B28:G28"/>
    <mergeCell ref="B29:G29"/>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9" t="s">
        <v>617</v>
      </c>
      <c r="D9" s="259"/>
      <c r="E9" s="259"/>
      <c r="F9" s="259"/>
      <c r="G9" s="259"/>
      <c r="H9" s="259" t="s">
        <v>618</v>
      </c>
      <c r="I9" s="259"/>
      <c r="J9" s="259"/>
      <c r="K9" s="259"/>
      <c r="L9" s="259"/>
      <c r="M9" s="259"/>
      <c r="N9" s="335" t="s">
        <v>619</v>
      </c>
    </row>
    <row r="10" spans="2:14" x14ac:dyDescent="0.25">
      <c r="B10" s="228"/>
      <c r="C10" s="309" t="s">
        <v>620</v>
      </c>
      <c r="D10" s="309"/>
      <c r="E10" s="244" t="s">
        <v>621</v>
      </c>
      <c r="F10" s="244" t="s">
        <v>622</v>
      </c>
      <c r="G10" s="244" t="s">
        <v>623</v>
      </c>
      <c r="H10" s="309" t="s">
        <v>620</v>
      </c>
      <c r="I10" s="309"/>
      <c r="J10" s="244" t="s">
        <v>624</v>
      </c>
      <c r="K10" s="244" t="s">
        <v>621</v>
      </c>
      <c r="L10" s="244" t="s">
        <v>622</v>
      </c>
      <c r="M10" s="244" t="s">
        <v>623</v>
      </c>
      <c r="N10" s="298"/>
    </row>
    <row r="11" spans="2:14" x14ac:dyDescent="0.25">
      <c r="B11" s="228"/>
      <c r="C11" s="8" t="s">
        <v>625</v>
      </c>
      <c r="D11" s="8" t="s">
        <v>626</v>
      </c>
      <c r="E11" s="244"/>
      <c r="F11" s="244"/>
      <c r="G11" s="244"/>
      <c r="H11" s="8" t="s">
        <v>625</v>
      </c>
      <c r="I11" s="8" t="s">
        <v>626</v>
      </c>
      <c r="J11" s="244"/>
      <c r="K11" s="244"/>
      <c r="L11" s="244"/>
      <c r="M11" s="244"/>
      <c r="N11" s="298"/>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298"/>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632</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633</v>
      </c>
      <c r="C15" s="31"/>
      <c r="D15" s="31"/>
      <c r="E15" s="31"/>
      <c r="F15" s="31"/>
      <c r="G15" s="31">
        <f t="shared" si="0"/>
        <v>0</v>
      </c>
      <c r="H15" s="31"/>
      <c r="I15" s="31"/>
      <c r="J15" s="31"/>
      <c r="K15" s="31"/>
      <c r="L15" s="31"/>
      <c r="M15" s="31">
        <f t="shared" si="1"/>
        <v>0</v>
      </c>
      <c r="N15" s="32">
        <f t="shared" si="2"/>
        <v>0</v>
      </c>
    </row>
    <row r="16" spans="2:14" x14ac:dyDescent="0.25">
      <c r="B16" s="33" t="s">
        <v>634</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635</v>
      </c>
      <c r="C17" s="31"/>
      <c r="D17" s="31"/>
      <c r="E17" s="31"/>
      <c r="F17" s="31"/>
      <c r="G17" s="31">
        <f t="shared" si="0"/>
        <v>0</v>
      </c>
      <c r="H17" s="31"/>
      <c r="I17" s="31"/>
      <c r="J17" s="31"/>
      <c r="K17" s="31"/>
      <c r="L17" s="31"/>
      <c r="M17" s="31">
        <f t="shared" si="1"/>
        <v>0</v>
      </c>
      <c r="N17" s="32">
        <f t="shared" si="2"/>
        <v>0</v>
      </c>
    </row>
    <row r="18" spans="2:14" x14ac:dyDescent="0.25">
      <c r="B18" s="34" t="s">
        <v>636</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637</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638</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10/05/2024 às 11:42:07</v>
      </c>
      <c r="C21" s="249"/>
      <c r="D21" s="249"/>
      <c r="E21" s="249"/>
      <c r="F21" s="249"/>
      <c r="G21" s="249"/>
      <c r="H21" s="249"/>
      <c r="I21" s="249"/>
      <c r="J21" s="249"/>
      <c r="K21" s="249"/>
      <c r="L21" s="249"/>
      <c r="M21" s="249"/>
      <c r="N21" s="249"/>
    </row>
    <row r="23" spans="2:14" x14ac:dyDescent="0.25">
      <c r="B23" s="247" t="s">
        <v>253</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9:B13"/>
    <mergeCell ref="C9:G9"/>
    <mergeCell ref="H9:M9"/>
    <mergeCell ref="H29:I29"/>
    <mergeCell ref="M29:N29"/>
    <mergeCell ref="B21:N21"/>
    <mergeCell ref="B23:N23"/>
    <mergeCell ref="H28:I28"/>
    <mergeCell ref="M28:N28"/>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49</v>
      </c>
      <c r="C3" t="s">
        <v>50</v>
      </c>
      <c r="D3" t="s">
        <v>13</v>
      </c>
    </row>
    <row r="4" spans="2:4" x14ac:dyDescent="0.25">
      <c r="B4" s="106" t="s">
        <v>51</v>
      </c>
      <c r="C4" s="163" t="s">
        <v>52</v>
      </c>
      <c r="D4" s="165">
        <v>549353.56000000006</v>
      </c>
    </row>
    <row r="5" spans="2:4" x14ac:dyDescent="0.25">
      <c r="B5" s="106" t="s">
        <v>51</v>
      </c>
      <c r="C5" s="106" t="s">
        <v>53</v>
      </c>
      <c r="D5" s="164">
        <v>0</v>
      </c>
    </row>
    <row r="6" spans="2:4" x14ac:dyDescent="0.25">
      <c r="B6" s="106" t="s">
        <v>51</v>
      </c>
      <c r="C6" s="163" t="s">
        <v>54</v>
      </c>
      <c r="D6" s="165">
        <v>0</v>
      </c>
    </row>
    <row r="7" spans="2:4" x14ac:dyDescent="0.25">
      <c r="B7" s="106" t="s">
        <v>51</v>
      </c>
      <c r="C7" s="106" t="s">
        <v>55</v>
      </c>
      <c r="D7" s="164">
        <v>0</v>
      </c>
    </row>
    <row r="8" spans="2:4" x14ac:dyDescent="0.25">
      <c r="B8" s="106" t="s">
        <v>51</v>
      </c>
      <c r="C8" s="163" t="s">
        <v>56</v>
      </c>
      <c r="D8" s="166">
        <v>0.47</v>
      </c>
    </row>
    <row r="9" spans="2:4" x14ac:dyDescent="0.25">
      <c r="B9" s="106" t="s">
        <v>57</v>
      </c>
      <c r="C9" s="106" t="s">
        <v>58</v>
      </c>
      <c r="D9" s="164">
        <v>0</v>
      </c>
    </row>
    <row r="10" spans="2:4" x14ac:dyDescent="0.25">
      <c r="B10" s="163" t="s">
        <v>57</v>
      </c>
      <c r="C10" s="163" t="s">
        <v>59</v>
      </c>
      <c r="D10" s="164">
        <v>0</v>
      </c>
    </row>
    <row r="11" spans="2:4" x14ac:dyDescent="0.25">
      <c r="B11" s="106" t="s">
        <v>57</v>
      </c>
      <c r="C11" s="106" t="s">
        <v>60</v>
      </c>
      <c r="D11" s="164">
        <v>0</v>
      </c>
    </row>
    <row r="12" spans="2:4" x14ac:dyDescent="0.25">
      <c r="B12" s="106" t="s">
        <v>57</v>
      </c>
      <c r="C12" s="163" t="s">
        <v>61</v>
      </c>
      <c r="D12" s="164">
        <v>0</v>
      </c>
    </row>
    <row r="13" spans="2:4" x14ac:dyDescent="0.25">
      <c r="B13" s="106" t="s">
        <v>62</v>
      </c>
      <c r="C13" s="163" t="s">
        <v>63</v>
      </c>
      <c r="D13" s="167">
        <v>44742424.130000003</v>
      </c>
    </row>
    <row r="14" spans="2:4" x14ac:dyDescent="0.25">
      <c r="B14" s="106" t="s">
        <v>62</v>
      </c>
      <c r="C14" s="163" t="s">
        <v>64</v>
      </c>
      <c r="D14" s="164">
        <v>688856</v>
      </c>
    </row>
    <row r="15" spans="2:4" x14ac:dyDescent="0.25">
      <c r="B15" s="106" t="s">
        <v>62</v>
      </c>
      <c r="C15" s="163" t="s">
        <v>9</v>
      </c>
      <c r="D15" s="164"/>
    </row>
    <row r="16" spans="2:4" x14ac:dyDescent="0.25">
      <c r="B16" s="106" t="s">
        <v>62</v>
      </c>
      <c r="C16" s="163" t="s">
        <v>10</v>
      </c>
      <c r="D16" s="164"/>
    </row>
    <row r="17" spans="2:4" x14ac:dyDescent="0.25">
      <c r="B17" s="106" t="s">
        <v>65</v>
      </c>
      <c r="C17" s="163" t="s">
        <v>66</v>
      </c>
      <c r="D17" s="164"/>
    </row>
    <row r="18" spans="2:4" x14ac:dyDescent="0.25">
      <c r="B18" s="106" t="s">
        <v>67</v>
      </c>
      <c r="C18" s="163" t="s">
        <v>68</v>
      </c>
      <c r="D18" s="221"/>
    </row>
    <row r="19" spans="2:4" x14ac:dyDescent="0.25">
      <c r="B19" s="106" t="s">
        <v>67</v>
      </c>
      <c r="C19" s="163" t="s">
        <v>69</v>
      </c>
      <c r="D19" s="224"/>
    </row>
    <row r="20" spans="2:4" x14ac:dyDescent="0.25">
      <c r="B20" s="103" t="s">
        <v>70</v>
      </c>
      <c r="C20" s="218" t="s">
        <v>71</v>
      </c>
      <c r="D20" s="103"/>
    </row>
    <row r="21" spans="2:4" x14ac:dyDescent="0.25">
      <c r="B21" s="106" t="s">
        <v>70</v>
      </c>
      <c r="C21" s="163" t="s">
        <v>72</v>
      </c>
      <c r="D21" s="106"/>
    </row>
    <row r="22" spans="2:4" x14ac:dyDescent="0.25">
      <c r="B22" s="103" t="s">
        <v>70</v>
      </c>
      <c r="C22" s="218" t="s">
        <v>73</v>
      </c>
      <c r="D22" s="103"/>
    </row>
    <row r="23" spans="2:4" x14ac:dyDescent="0.25">
      <c r="B23" t="s">
        <v>65</v>
      </c>
      <c r="C23" t="s">
        <v>66</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9" t="s">
        <v>617</v>
      </c>
      <c r="D9" s="259"/>
      <c r="E9" s="259"/>
      <c r="F9" s="259"/>
      <c r="G9" s="259"/>
      <c r="H9" s="259" t="s">
        <v>618</v>
      </c>
      <c r="I9" s="259"/>
      <c r="J9" s="259"/>
      <c r="K9" s="259"/>
      <c r="L9" s="259"/>
      <c r="M9" s="259"/>
      <c r="N9" s="335" t="s">
        <v>619</v>
      </c>
    </row>
    <row r="10" spans="2:14" x14ac:dyDescent="0.25">
      <c r="B10" s="228"/>
      <c r="C10" s="309" t="s">
        <v>620</v>
      </c>
      <c r="D10" s="309"/>
      <c r="E10" s="244" t="s">
        <v>621</v>
      </c>
      <c r="F10" s="244" t="s">
        <v>622</v>
      </c>
      <c r="G10" s="244" t="s">
        <v>623</v>
      </c>
      <c r="H10" s="309" t="s">
        <v>620</v>
      </c>
      <c r="I10" s="309"/>
      <c r="J10" s="244" t="s">
        <v>624</v>
      </c>
      <c r="K10" s="244" t="s">
        <v>621</v>
      </c>
      <c r="L10" s="244" t="s">
        <v>622</v>
      </c>
      <c r="M10" s="244" t="s">
        <v>623</v>
      </c>
      <c r="N10" s="298"/>
    </row>
    <row r="11" spans="2:14" x14ac:dyDescent="0.25">
      <c r="B11" s="228"/>
      <c r="C11" s="8" t="s">
        <v>625</v>
      </c>
      <c r="D11" s="8" t="s">
        <v>626</v>
      </c>
      <c r="E11" s="244"/>
      <c r="F11" s="244"/>
      <c r="G11" s="244"/>
      <c r="H11" s="8" t="s">
        <v>625</v>
      </c>
      <c r="I11" s="8" t="s">
        <v>626</v>
      </c>
      <c r="J11" s="244"/>
      <c r="K11" s="244"/>
      <c r="L11" s="244"/>
      <c r="M11" s="244"/>
      <c r="N11" s="298"/>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298"/>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639</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633</v>
      </c>
      <c r="C15" s="31"/>
      <c r="D15" s="31"/>
      <c r="E15" s="31"/>
      <c r="F15" s="31"/>
      <c r="G15" s="31">
        <f>(C15+D15)-(E15+F15)</f>
        <v>0</v>
      </c>
      <c r="H15" s="31"/>
      <c r="I15" s="31"/>
      <c r="J15" s="31"/>
      <c r="K15" s="31"/>
      <c r="L15" s="31"/>
      <c r="M15" s="31">
        <f>(H15+I15)-(K15+L15)</f>
        <v>0</v>
      </c>
      <c r="N15" s="32">
        <f>G15+M15</f>
        <v>0</v>
      </c>
    </row>
    <row r="16" spans="2:14" x14ac:dyDescent="0.25">
      <c r="B16" s="33" t="s">
        <v>634</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635</v>
      </c>
      <c r="C17" s="31"/>
      <c r="D17" s="31"/>
      <c r="E17" s="31"/>
      <c r="F17" s="31"/>
      <c r="G17" s="31">
        <f>(C17+D17)-(E17+F17)</f>
        <v>0</v>
      </c>
      <c r="H17" s="31"/>
      <c r="I17" s="31"/>
      <c r="J17" s="31"/>
      <c r="K17" s="31"/>
      <c r="L17" s="31"/>
      <c r="M17" s="31">
        <f>(H17+I17)-(K17+L17)</f>
        <v>0</v>
      </c>
      <c r="N17" s="32">
        <f>G17+M17</f>
        <v>0</v>
      </c>
    </row>
    <row r="18" spans="2:14" ht="15.75" customHeight="1" x14ac:dyDescent="0.25">
      <c r="B18" s="197" t="s">
        <v>636</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10/05/2024 às 11:42:07</v>
      </c>
      <c r="C19" s="249"/>
      <c r="D19" s="249"/>
      <c r="E19" s="249"/>
      <c r="F19" s="249"/>
      <c r="G19" s="249"/>
      <c r="H19" s="249"/>
      <c r="I19" s="249"/>
      <c r="J19" s="249"/>
      <c r="K19" s="249"/>
      <c r="L19" s="249"/>
      <c r="M19" s="249"/>
      <c r="N19" s="249"/>
    </row>
    <row r="21" spans="2:14" x14ac:dyDescent="0.25">
      <c r="B21" s="247" t="s">
        <v>253</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G10:G12"/>
    <mergeCell ref="H10:I10"/>
    <mergeCell ref="J10:J12"/>
    <mergeCell ref="B2:N2"/>
    <mergeCell ref="B3:N3"/>
    <mergeCell ref="B4:N4"/>
    <mergeCell ref="B5:N5"/>
    <mergeCell ref="B6:N6"/>
    <mergeCell ref="B8:F8"/>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abSelected="1" topLeftCell="A112" zoomScaleNormal="100" workbookViewId="0">
      <selection activeCell="C113" sqref="C113"/>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125</v>
      </c>
      <c r="C3" s="247"/>
      <c r="D3" s="247"/>
      <c r="E3" s="247"/>
      <c r="F3" s="247"/>
      <c r="G3" s="247"/>
      <c r="H3" s="247"/>
    </row>
    <row r="4" spans="2:8" x14ac:dyDescent="0.25">
      <c r="B4" s="248" t="s">
        <v>640</v>
      </c>
      <c r="C4" s="248"/>
      <c r="D4" s="248"/>
      <c r="E4" s="248"/>
      <c r="F4" s="248"/>
      <c r="G4" s="248"/>
      <c r="H4" s="248"/>
    </row>
    <row r="5" spans="2:8" x14ac:dyDescent="0.25">
      <c r="B5" s="247" t="s">
        <v>127</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641</v>
      </c>
      <c r="C8" s="250"/>
      <c r="D8" s="250"/>
      <c r="E8" s="250"/>
      <c r="F8" s="250"/>
      <c r="G8" s="250"/>
      <c r="H8" s="24">
        <v>1</v>
      </c>
    </row>
    <row r="9" spans="2:8" x14ac:dyDescent="0.25">
      <c r="B9" s="264" t="s">
        <v>642</v>
      </c>
      <c r="C9" s="259"/>
      <c r="D9" s="259"/>
      <c r="E9" s="259"/>
      <c r="F9" s="259"/>
      <c r="G9" s="259"/>
      <c r="H9" s="265"/>
    </row>
    <row r="10" spans="2:8" x14ac:dyDescent="0.25">
      <c r="B10" s="228" t="s">
        <v>643</v>
      </c>
      <c r="C10" s="244"/>
      <c r="D10" s="244"/>
      <c r="E10" s="244"/>
      <c r="F10" s="244"/>
      <c r="G10" s="8" t="s">
        <v>416</v>
      </c>
      <c r="H10" s="10" t="s">
        <v>133</v>
      </c>
    </row>
    <row r="11" spans="2:8" x14ac:dyDescent="0.25">
      <c r="B11" s="228"/>
      <c r="C11" s="244"/>
      <c r="D11" s="244"/>
      <c r="E11" s="244"/>
      <c r="F11" s="244"/>
      <c r="G11" s="8" t="s">
        <v>262</v>
      </c>
      <c r="H11" s="10" t="s">
        <v>137</v>
      </c>
    </row>
    <row r="12" spans="2:8" x14ac:dyDescent="0.25">
      <c r="B12" s="229"/>
      <c r="C12" s="252"/>
      <c r="D12" s="252"/>
      <c r="E12" s="252"/>
      <c r="F12" s="252"/>
      <c r="G12" s="11" t="s">
        <v>138</v>
      </c>
      <c r="H12" s="12" t="s">
        <v>139</v>
      </c>
    </row>
    <row r="13" spans="2:8" x14ac:dyDescent="0.25">
      <c r="B13" s="230" t="s">
        <v>644</v>
      </c>
      <c r="C13" s="231"/>
      <c r="D13" s="231"/>
      <c r="E13" s="231"/>
      <c r="F13" s="231"/>
      <c r="G13" s="50">
        <f>SUM(G14:G17)</f>
        <v>0</v>
      </c>
      <c r="H13" s="52">
        <f>SUM(H14:H17)</f>
        <v>0</v>
      </c>
    </row>
    <row r="14" spans="2:8" x14ac:dyDescent="0.25">
      <c r="B14" s="271" t="s">
        <v>645</v>
      </c>
      <c r="C14" s="272"/>
      <c r="D14" s="272"/>
      <c r="E14" s="272"/>
      <c r="F14" s="272"/>
      <c r="G14" s="53"/>
      <c r="H14" s="55"/>
    </row>
    <row r="15" spans="2:8" x14ac:dyDescent="0.25">
      <c r="B15" s="271" t="s">
        <v>646</v>
      </c>
      <c r="C15" s="272"/>
      <c r="D15" s="272"/>
      <c r="E15" s="272"/>
      <c r="F15" s="272"/>
      <c r="G15" s="53"/>
      <c r="H15" s="55"/>
    </row>
    <row r="16" spans="2:8" x14ac:dyDescent="0.25">
      <c r="B16" s="271" t="s">
        <v>647</v>
      </c>
      <c r="C16" s="272"/>
      <c r="D16" s="272"/>
      <c r="E16" s="272"/>
      <c r="F16" s="272"/>
      <c r="G16" s="53"/>
      <c r="H16" s="55"/>
    </row>
    <row r="17" spans="2:8" x14ac:dyDescent="0.25">
      <c r="B17" s="271" t="s">
        <v>648</v>
      </c>
      <c r="C17" s="272"/>
      <c r="D17" s="272"/>
      <c r="E17" s="272"/>
      <c r="F17" s="272"/>
      <c r="G17" s="53"/>
      <c r="H17" s="55"/>
    </row>
    <row r="18" spans="2:8" x14ac:dyDescent="0.25">
      <c r="B18" s="290" t="s">
        <v>649</v>
      </c>
      <c r="C18" s="291"/>
      <c r="D18" s="291"/>
      <c r="E18" s="291"/>
      <c r="F18" s="291"/>
      <c r="G18" s="53">
        <f>SUM(G22:G27,G19)</f>
        <v>0</v>
      </c>
      <c r="H18" s="55">
        <f>SUM(H22:H27,H19)</f>
        <v>0</v>
      </c>
    </row>
    <row r="19" spans="2:8" x14ac:dyDescent="0.25">
      <c r="B19" s="271" t="s">
        <v>650</v>
      </c>
      <c r="C19" s="272"/>
      <c r="D19" s="272"/>
      <c r="E19" s="272"/>
      <c r="F19" s="272"/>
      <c r="G19" s="53">
        <f>SUM(G20:G21)</f>
        <v>0</v>
      </c>
      <c r="H19" s="55">
        <f>SUM(H20:H21)</f>
        <v>0</v>
      </c>
    </row>
    <row r="20" spans="2:8" x14ac:dyDescent="0.25">
      <c r="B20" s="273" t="s">
        <v>651</v>
      </c>
      <c r="C20" s="274"/>
      <c r="D20" s="274"/>
      <c r="E20" s="274"/>
      <c r="F20" s="274"/>
      <c r="G20" s="53"/>
      <c r="H20" s="55"/>
    </row>
    <row r="21" spans="2:8" x14ac:dyDescent="0.25">
      <c r="B21" s="273" t="s">
        <v>652</v>
      </c>
      <c r="C21" s="274"/>
      <c r="D21" s="274"/>
      <c r="E21" s="274"/>
      <c r="F21" s="274"/>
      <c r="G21" s="53"/>
      <c r="H21" s="55"/>
    </row>
    <row r="22" spans="2:8" x14ac:dyDescent="0.25">
      <c r="B22" s="271" t="s">
        <v>653</v>
      </c>
      <c r="C22" s="272"/>
      <c r="D22" s="272"/>
      <c r="E22" s="272"/>
      <c r="F22" s="272"/>
      <c r="G22" s="53"/>
      <c r="H22" s="55"/>
    </row>
    <row r="23" spans="2:8" x14ac:dyDescent="0.25">
      <c r="B23" s="271" t="s">
        <v>654</v>
      </c>
      <c r="C23" s="272"/>
      <c r="D23" s="272"/>
      <c r="E23" s="272"/>
      <c r="F23" s="272"/>
      <c r="G23" s="53"/>
      <c r="H23" s="55"/>
    </row>
    <row r="24" spans="2:8" x14ac:dyDescent="0.25">
      <c r="B24" s="271" t="s">
        <v>655</v>
      </c>
      <c r="C24" s="272"/>
      <c r="D24" s="272"/>
      <c r="E24" s="272"/>
      <c r="F24" s="272"/>
      <c r="G24" s="53"/>
      <c r="H24" s="55"/>
    </row>
    <row r="25" spans="2:8" x14ac:dyDescent="0.25">
      <c r="B25" s="271" t="s">
        <v>656</v>
      </c>
      <c r="C25" s="272"/>
      <c r="D25" s="272"/>
      <c r="E25" s="272"/>
      <c r="F25" s="272"/>
      <c r="G25" s="53"/>
      <c r="H25" s="55"/>
    </row>
    <row r="26" spans="2:8" x14ac:dyDescent="0.25">
      <c r="B26" s="271" t="s">
        <v>657</v>
      </c>
      <c r="C26" s="272"/>
      <c r="D26" s="272"/>
      <c r="E26" s="272"/>
      <c r="F26" s="272"/>
      <c r="G26" s="53"/>
      <c r="H26" s="55"/>
    </row>
    <row r="27" spans="2:8" x14ac:dyDescent="0.25">
      <c r="B27" s="340" t="s">
        <v>658</v>
      </c>
      <c r="C27" s="341"/>
      <c r="D27" s="341"/>
      <c r="E27" s="341"/>
      <c r="F27" s="341"/>
      <c r="G27" s="78"/>
      <c r="H27" s="79"/>
    </row>
    <row r="28" spans="2:8" ht="15.75" customHeight="1" x14ac:dyDescent="0.25">
      <c r="B28" s="342" t="s">
        <v>659</v>
      </c>
      <c r="C28" s="343"/>
      <c r="D28" s="343"/>
      <c r="E28" s="343"/>
      <c r="F28" s="343"/>
      <c r="G28" s="27">
        <f>G13+G18</f>
        <v>0</v>
      </c>
      <c r="H28" s="28">
        <f>H13+H18</f>
        <v>0</v>
      </c>
    </row>
    <row r="29" spans="2:8" ht="15.75" customHeight="1" x14ac:dyDescent="0.25"/>
    <row r="30" spans="2:8" ht="15.75" customHeight="1" x14ac:dyDescent="0.25">
      <c r="B30" s="336" t="s">
        <v>660</v>
      </c>
      <c r="C30" s="337"/>
      <c r="D30" s="337"/>
      <c r="E30" s="337"/>
      <c r="F30" s="337"/>
      <c r="G30" s="29">
        <f>ROUND((G20+G22+G23+G24+G25)*20%,2)</f>
        <v>0</v>
      </c>
      <c r="H30" s="30">
        <f>ROUND((H20+H22+H23+H24+H25+H27)*20%,2)</f>
        <v>0</v>
      </c>
    </row>
    <row r="31" spans="2:8" ht="15.75" customHeight="1" x14ac:dyDescent="0.25"/>
    <row r="32" spans="2:8" ht="30.75" customHeight="1" x14ac:dyDescent="0.25">
      <c r="B32" s="338" t="s">
        <v>661</v>
      </c>
      <c r="C32" s="339"/>
      <c r="D32" s="339"/>
      <c r="E32" s="339"/>
      <c r="F32" s="339"/>
      <c r="G32" s="29">
        <f>ROUND(((G20+G22+G23+G24+G25)*5%)+((G14+G15+G16+G17+G21+G26+G27)*paramMinimoMDE),2)</f>
        <v>0</v>
      </c>
      <c r="H32" s="30">
        <f>ROUND(((H20+H22+H23+H24+H25)*5%)+((H14+H15+H16+H17+H21+H26+H27)*paramMinimoMDE),2)</f>
        <v>0</v>
      </c>
    </row>
    <row r="33" spans="2:8" ht="15.75" customHeight="1" x14ac:dyDescent="0.25"/>
    <row r="34" spans="2:8" x14ac:dyDescent="0.25">
      <c r="B34" s="264" t="s">
        <v>662</v>
      </c>
      <c r="C34" s="259"/>
      <c r="D34" s="259"/>
      <c r="E34" s="259"/>
      <c r="F34" s="259"/>
      <c r="G34" s="259"/>
      <c r="H34" s="265"/>
    </row>
    <row r="35" spans="2:8" x14ac:dyDescent="0.25">
      <c r="B35" s="228" t="s">
        <v>663</v>
      </c>
      <c r="C35" s="244"/>
      <c r="D35" s="244"/>
      <c r="E35" s="244"/>
      <c r="F35" s="244"/>
      <c r="G35" s="8" t="s">
        <v>416</v>
      </c>
      <c r="H35" s="10" t="s">
        <v>133</v>
      </c>
    </row>
    <row r="36" spans="2:8" x14ac:dyDescent="0.25">
      <c r="B36" s="228"/>
      <c r="C36" s="244"/>
      <c r="D36" s="244"/>
      <c r="E36" s="244"/>
      <c r="F36" s="244"/>
      <c r="G36" s="8" t="s">
        <v>262</v>
      </c>
      <c r="H36" s="10" t="s">
        <v>137</v>
      </c>
    </row>
    <row r="37" spans="2:8" x14ac:dyDescent="0.25">
      <c r="B37" s="229"/>
      <c r="C37" s="252"/>
      <c r="D37" s="252"/>
      <c r="E37" s="252"/>
      <c r="F37" s="252"/>
      <c r="G37" s="11" t="s">
        <v>138</v>
      </c>
      <c r="H37" s="12" t="s">
        <v>139</v>
      </c>
    </row>
    <row r="38" spans="2:8" x14ac:dyDescent="0.25">
      <c r="B38" s="269" t="s">
        <v>664</v>
      </c>
      <c r="C38" s="270"/>
      <c r="D38" s="270"/>
      <c r="E38" s="270"/>
      <c r="F38" s="270"/>
      <c r="G38" s="71">
        <f>G39+G43+G47+G51</f>
        <v>0</v>
      </c>
      <c r="H38" s="72">
        <f>H39+H43+H47+H51</f>
        <v>0</v>
      </c>
    </row>
    <row r="39" spans="2:8" x14ac:dyDescent="0.25">
      <c r="B39" s="271" t="s">
        <v>665</v>
      </c>
      <c r="C39" s="272"/>
      <c r="D39" s="272"/>
      <c r="E39" s="272"/>
      <c r="F39" s="272"/>
      <c r="G39" s="31">
        <f>SUM(G40:G42)</f>
        <v>0</v>
      </c>
      <c r="H39" s="32">
        <f>SUM(H40:H42)</f>
        <v>0</v>
      </c>
    </row>
    <row r="40" spans="2:8" x14ac:dyDescent="0.25">
      <c r="B40" s="273" t="s">
        <v>666</v>
      </c>
      <c r="C40" s="274"/>
      <c r="D40" s="274"/>
      <c r="E40" s="274"/>
      <c r="F40" s="274"/>
      <c r="G40" s="31"/>
      <c r="H40" s="32"/>
    </row>
    <row r="41" spans="2:8" x14ac:dyDescent="0.25">
      <c r="B41" s="273" t="s">
        <v>667</v>
      </c>
      <c r="C41" s="274"/>
      <c r="D41" s="274"/>
      <c r="E41" s="274"/>
      <c r="F41" s="274"/>
      <c r="G41" s="31"/>
      <c r="H41" s="32"/>
    </row>
    <row r="42" spans="2:8" x14ac:dyDescent="0.25">
      <c r="B42" s="273" t="s">
        <v>668</v>
      </c>
      <c r="C42" s="274"/>
      <c r="D42" s="274"/>
      <c r="E42" s="274"/>
      <c r="F42" s="274"/>
      <c r="G42" s="31"/>
      <c r="H42" s="32"/>
    </row>
    <row r="43" spans="2:8" x14ac:dyDescent="0.25">
      <c r="B43" s="271" t="s">
        <v>669</v>
      </c>
      <c r="C43" s="272"/>
      <c r="D43" s="272"/>
      <c r="E43" s="272"/>
      <c r="F43" s="272"/>
      <c r="G43" s="31">
        <f>SUM(G44:G46)</f>
        <v>0</v>
      </c>
      <c r="H43" s="32">
        <f>SUM(H44:H46)</f>
        <v>0</v>
      </c>
    </row>
    <row r="44" spans="2:8" x14ac:dyDescent="0.25">
      <c r="B44" s="273" t="s">
        <v>670</v>
      </c>
      <c r="C44" s="274"/>
      <c r="D44" s="274"/>
      <c r="E44" s="274"/>
      <c r="F44" s="274"/>
      <c r="G44" s="31"/>
      <c r="H44" s="32"/>
    </row>
    <row r="45" spans="2:8" x14ac:dyDescent="0.25">
      <c r="B45" s="273" t="s">
        <v>671</v>
      </c>
      <c r="C45" s="274"/>
      <c r="D45" s="274"/>
      <c r="E45" s="274"/>
      <c r="F45" s="274"/>
      <c r="G45" s="31"/>
      <c r="H45" s="32"/>
    </row>
    <row r="46" spans="2:8" x14ac:dyDescent="0.25">
      <c r="B46" s="273" t="s">
        <v>672</v>
      </c>
      <c r="C46" s="274"/>
      <c r="D46" s="274"/>
      <c r="E46" s="274"/>
      <c r="F46" s="274"/>
      <c r="G46" s="31"/>
      <c r="H46" s="32"/>
    </row>
    <row r="47" spans="2:8" x14ac:dyDescent="0.25">
      <c r="B47" s="271" t="s">
        <v>673</v>
      </c>
      <c r="C47" s="272"/>
      <c r="D47" s="272"/>
      <c r="E47" s="272"/>
      <c r="F47" s="272"/>
      <c r="G47" s="31">
        <f>SUM(G48:G50)</f>
        <v>0</v>
      </c>
      <c r="H47" s="32">
        <f>SUM(H48:H50)</f>
        <v>0</v>
      </c>
    </row>
    <row r="48" spans="2:8" x14ac:dyDescent="0.25">
      <c r="B48" s="273" t="s">
        <v>674</v>
      </c>
      <c r="C48" s="274"/>
      <c r="D48" s="274"/>
      <c r="E48" s="274"/>
      <c r="F48" s="274"/>
      <c r="G48" s="31"/>
      <c r="H48" s="32"/>
    </row>
    <row r="49" spans="2:8" x14ac:dyDescent="0.25">
      <c r="B49" s="273" t="s">
        <v>675</v>
      </c>
      <c r="C49" s="274"/>
      <c r="D49" s="274"/>
      <c r="E49" s="274"/>
      <c r="F49" s="274"/>
      <c r="G49" s="31"/>
      <c r="H49" s="32"/>
    </row>
    <row r="50" spans="2:8" x14ac:dyDescent="0.25">
      <c r="B50" s="273" t="s">
        <v>676</v>
      </c>
      <c r="C50" s="274"/>
      <c r="D50" s="274"/>
      <c r="E50" s="274"/>
      <c r="F50" s="274"/>
      <c r="G50" s="31"/>
      <c r="H50" s="32"/>
    </row>
    <row r="51" spans="2:8" x14ac:dyDescent="0.25">
      <c r="B51" s="271" t="s">
        <v>677</v>
      </c>
      <c r="C51" s="272"/>
      <c r="D51" s="272"/>
      <c r="E51" s="272"/>
      <c r="F51" s="272"/>
      <c r="G51" s="31">
        <f>SUM(G52:G54)</f>
        <v>0</v>
      </c>
      <c r="H51" s="32">
        <f>SUM(H52:H54)</f>
        <v>0</v>
      </c>
    </row>
    <row r="52" spans="2:8" x14ac:dyDescent="0.25">
      <c r="B52" s="273" t="s">
        <v>678</v>
      </c>
      <c r="C52" s="274"/>
      <c r="D52" s="274"/>
      <c r="E52" s="274"/>
      <c r="F52" s="274"/>
      <c r="G52" s="31"/>
      <c r="H52" s="32"/>
    </row>
    <row r="53" spans="2:8" x14ac:dyDescent="0.25">
      <c r="B53" s="273" t="s">
        <v>679</v>
      </c>
      <c r="C53" s="274"/>
      <c r="D53" s="274"/>
      <c r="E53" s="274"/>
      <c r="F53" s="274"/>
      <c r="G53" s="31"/>
      <c r="H53" s="32"/>
    </row>
    <row r="54" spans="2:8" ht="15.75" customHeight="1" x14ac:dyDescent="0.25">
      <c r="B54" s="349" t="s">
        <v>680</v>
      </c>
      <c r="C54" s="350"/>
      <c r="D54" s="350"/>
      <c r="E54" s="350"/>
      <c r="F54" s="350"/>
      <c r="G54" s="22"/>
      <c r="H54" s="23"/>
    </row>
    <row r="55" spans="2:8" ht="15.75" customHeight="1" x14ac:dyDescent="0.25"/>
    <row r="56" spans="2:8" ht="15.75" customHeight="1" x14ac:dyDescent="0.25">
      <c r="B56" s="336" t="s">
        <v>681</v>
      </c>
      <c r="C56" s="337"/>
      <c r="D56" s="337"/>
      <c r="E56" s="337"/>
      <c r="F56" s="337"/>
      <c r="G56" s="29">
        <f>G40-G30</f>
        <v>0</v>
      </c>
      <c r="H56" s="30">
        <f>H40-H30</f>
        <v>0</v>
      </c>
    </row>
    <row r="57" spans="2:8" ht="15.75" customHeight="1" x14ac:dyDescent="0.25"/>
    <row r="58" spans="2:8" x14ac:dyDescent="0.25">
      <c r="B58" s="264" t="s">
        <v>682</v>
      </c>
      <c r="C58" s="259"/>
      <c r="D58" s="259"/>
      <c r="E58" s="259"/>
      <c r="F58" s="259"/>
      <c r="G58" s="259"/>
      <c r="H58" s="25" t="s">
        <v>488</v>
      </c>
    </row>
    <row r="59" spans="2:8" x14ac:dyDescent="0.25">
      <c r="B59" s="269" t="s">
        <v>683</v>
      </c>
      <c r="C59" s="270"/>
      <c r="D59" s="270"/>
      <c r="E59" s="270"/>
      <c r="F59" s="270"/>
      <c r="G59" s="270"/>
      <c r="H59" s="72">
        <f>SUM(H60:H61)</f>
        <v>0</v>
      </c>
    </row>
    <row r="60" spans="2:8" x14ac:dyDescent="0.25">
      <c r="B60" s="271" t="s">
        <v>684</v>
      </c>
      <c r="C60" s="272"/>
      <c r="D60" s="272"/>
      <c r="E60" s="272"/>
      <c r="F60" s="272"/>
      <c r="G60" s="272"/>
      <c r="H60" s="32"/>
    </row>
    <row r="61" spans="2:8" ht="15.75" customHeight="1" x14ac:dyDescent="0.25">
      <c r="B61" s="344" t="s">
        <v>685</v>
      </c>
      <c r="C61" s="345"/>
      <c r="D61" s="345"/>
      <c r="E61" s="345"/>
      <c r="F61" s="345"/>
      <c r="G61" s="345"/>
      <c r="H61" s="23"/>
    </row>
    <row r="62" spans="2:8" ht="15.75" customHeight="1" x14ac:dyDescent="0.25"/>
    <row r="63" spans="2:8" ht="15.75" customHeight="1" x14ac:dyDescent="0.25">
      <c r="B63" s="346" t="s">
        <v>686</v>
      </c>
      <c r="C63" s="346"/>
      <c r="D63" s="346"/>
      <c r="E63" s="346"/>
      <c r="F63" s="346"/>
      <c r="G63" s="336"/>
      <c r="H63" s="30">
        <f>H38+H59</f>
        <v>0</v>
      </c>
    </row>
    <row r="64" spans="2:8" ht="15.75" customHeight="1" x14ac:dyDescent="0.25"/>
    <row r="65" spans="2:8" x14ac:dyDescent="0.25">
      <c r="B65" s="347" t="s">
        <v>687</v>
      </c>
      <c r="C65" s="253"/>
      <c r="D65" s="253" t="s">
        <v>217</v>
      </c>
      <c r="E65" s="253" t="s">
        <v>218</v>
      </c>
      <c r="F65" s="253" t="s">
        <v>219</v>
      </c>
      <c r="G65" s="253" t="s">
        <v>220</v>
      </c>
      <c r="H65" s="9" t="s">
        <v>688</v>
      </c>
    </row>
    <row r="66" spans="2:8" x14ac:dyDescent="0.25">
      <c r="B66" s="348"/>
      <c r="C66" s="254"/>
      <c r="D66" s="254"/>
      <c r="E66" s="254"/>
      <c r="F66" s="254"/>
      <c r="G66" s="254"/>
      <c r="H66" s="10" t="s">
        <v>689</v>
      </c>
    </row>
    <row r="67" spans="2:8" x14ac:dyDescent="0.25">
      <c r="B67" s="351" t="s">
        <v>690</v>
      </c>
      <c r="C67" s="309"/>
      <c r="D67" s="11" t="s">
        <v>141</v>
      </c>
      <c r="E67" s="11" t="s">
        <v>224</v>
      </c>
      <c r="F67" s="11" t="s">
        <v>225</v>
      </c>
      <c r="G67" s="11" t="s">
        <v>226</v>
      </c>
      <c r="H67" s="12" t="s">
        <v>478</v>
      </c>
    </row>
    <row r="68" spans="2:8" x14ac:dyDescent="0.25">
      <c r="B68" s="230" t="s">
        <v>691</v>
      </c>
      <c r="C68" s="231"/>
      <c r="D68" s="65">
        <f>D69+D76</f>
        <v>0</v>
      </c>
      <c r="E68" s="65">
        <f>E69+E76</f>
        <v>0</v>
      </c>
      <c r="F68" s="65">
        <f>F69+F76</f>
        <v>0</v>
      </c>
      <c r="G68" s="65">
        <f>G69+G76</f>
        <v>0</v>
      </c>
      <c r="H68" s="66" t="str">
        <f t="shared" ref="H68:H83" si="0">IF(MONTH(paramDataBase)=12,E68-F68,"")</f>
        <v/>
      </c>
    </row>
    <row r="69" spans="2:8" x14ac:dyDescent="0.25">
      <c r="B69" s="271" t="s">
        <v>692</v>
      </c>
      <c r="C69" s="272"/>
      <c r="D69" s="31"/>
      <c r="E69" s="31"/>
      <c r="F69" s="31"/>
      <c r="G69" s="31"/>
      <c r="H69" s="32" t="str">
        <f t="shared" si="0"/>
        <v/>
      </c>
    </row>
    <row r="70" spans="2:8" x14ac:dyDescent="0.25">
      <c r="B70" s="273" t="s">
        <v>693</v>
      </c>
      <c r="C70" s="274"/>
      <c r="D70" s="31"/>
      <c r="E70" s="31"/>
      <c r="F70" s="31"/>
      <c r="G70" s="31"/>
      <c r="H70" s="32" t="str">
        <f t="shared" si="0"/>
        <v/>
      </c>
    </row>
    <row r="71" spans="2:8" x14ac:dyDescent="0.25">
      <c r="B71" s="273" t="s">
        <v>694</v>
      </c>
      <c r="C71" s="274"/>
      <c r="D71" s="31"/>
      <c r="E71" s="31"/>
      <c r="F71" s="31"/>
      <c r="G71" s="31"/>
      <c r="H71" s="32" t="str">
        <f t="shared" si="0"/>
        <v/>
      </c>
    </row>
    <row r="72" spans="2:8" x14ac:dyDescent="0.25">
      <c r="B72" s="273" t="s">
        <v>695</v>
      </c>
      <c r="C72" s="274"/>
      <c r="D72" s="31"/>
      <c r="E72" s="31"/>
      <c r="F72" s="31"/>
      <c r="G72" s="31"/>
      <c r="H72" s="32" t="str">
        <f t="shared" si="0"/>
        <v/>
      </c>
    </row>
    <row r="73" spans="2:8" x14ac:dyDescent="0.25">
      <c r="B73" s="273" t="s">
        <v>696</v>
      </c>
      <c r="C73" s="274"/>
      <c r="D73" s="31"/>
      <c r="E73" s="31"/>
      <c r="F73" s="31"/>
      <c r="G73" s="31"/>
      <c r="H73" s="32" t="str">
        <f t="shared" si="0"/>
        <v/>
      </c>
    </row>
    <row r="74" spans="2:8" x14ac:dyDescent="0.25">
      <c r="B74" s="273" t="s">
        <v>697</v>
      </c>
      <c r="C74" s="274"/>
      <c r="D74" s="31"/>
      <c r="E74" s="31"/>
      <c r="F74" s="31"/>
      <c r="G74" s="31"/>
      <c r="H74" s="32" t="str">
        <f t="shared" si="0"/>
        <v/>
      </c>
    </row>
    <row r="75" spans="2:8" x14ac:dyDescent="0.25">
      <c r="B75" s="273" t="s">
        <v>698</v>
      </c>
      <c r="C75" s="274"/>
      <c r="D75" s="31">
        <f>D69-SUM(D70:D74)</f>
        <v>0</v>
      </c>
      <c r="E75" s="31">
        <f t="shared" ref="E75:G75" si="1">E69-SUM(E70:E74)</f>
        <v>0</v>
      </c>
      <c r="F75" s="31">
        <f t="shared" si="1"/>
        <v>0</v>
      </c>
      <c r="G75" s="31">
        <f t="shared" si="1"/>
        <v>0</v>
      </c>
      <c r="H75" s="32" t="str">
        <f t="shared" si="0"/>
        <v/>
      </c>
    </row>
    <row r="76" spans="2:8" x14ac:dyDescent="0.25">
      <c r="B76" s="271" t="s">
        <v>699</v>
      </c>
      <c r="C76" s="272"/>
      <c r="D76" s="31"/>
      <c r="E76" s="31"/>
      <c r="F76" s="31"/>
      <c r="G76" s="31"/>
      <c r="H76" s="32" t="str">
        <f t="shared" si="0"/>
        <v/>
      </c>
    </row>
    <row r="77" spans="2:8" x14ac:dyDescent="0.25">
      <c r="B77" s="273" t="s">
        <v>700</v>
      </c>
      <c r="C77" s="274"/>
      <c r="D77" s="31"/>
      <c r="E77" s="112"/>
      <c r="F77" s="31"/>
      <c r="G77" s="31"/>
      <c r="H77" s="32" t="str">
        <f t="shared" si="0"/>
        <v/>
      </c>
    </row>
    <row r="78" spans="2:8" x14ac:dyDescent="0.25">
      <c r="B78" s="273" t="s">
        <v>701</v>
      </c>
      <c r="C78" s="274"/>
      <c r="D78" s="31"/>
      <c r="E78" s="31"/>
      <c r="F78" s="31"/>
      <c r="G78" s="31"/>
      <c r="H78" s="32" t="str">
        <f t="shared" si="0"/>
        <v/>
      </c>
    </row>
    <row r="79" spans="2:8" x14ac:dyDescent="0.25">
      <c r="B79" s="273" t="s">
        <v>702</v>
      </c>
      <c r="C79" s="274"/>
      <c r="D79" s="31"/>
      <c r="E79" s="31"/>
      <c r="F79" s="31"/>
      <c r="G79" s="31"/>
      <c r="H79" s="32" t="str">
        <f t="shared" si="0"/>
        <v/>
      </c>
    </row>
    <row r="80" spans="2:8" x14ac:dyDescent="0.25">
      <c r="B80" s="273" t="s">
        <v>703</v>
      </c>
      <c r="C80" s="274"/>
      <c r="D80" s="31"/>
      <c r="E80" s="31"/>
      <c r="F80" s="31"/>
      <c r="G80" s="31"/>
      <c r="H80" s="32" t="str">
        <f t="shared" si="0"/>
        <v/>
      </c>
    </row>
    <row r="81" spans="2:8" x14ac:dyDescent="0.25">
      <c r="B81" s="273" t="s">
        <v>704</v>
      </c>
      <c r="C81" s="274"/>
      <c r="D81" s="31"/>
      <c r="E81" s="31"/>
      <c r="F81" s="31"/>
      <c r="G81" s="31"/>
      <c r="H81" s="32" t="str">
        <f t="shared" si="0"/>
        <v/>
      </c>
    </row>
    <row r="82" spans="2:8" x14ac:dyDescent="0.25">
      <c r="B82" s="273" t="s">
        <v>705</v>
      </c>
      <c r="C82" s="274"/>
      <c r="D82" s="31"/>
      <c r="E82" s="31"/>
      <c r="F82" s="31"/>
      <c r="G82" s="31"/>
      <c r="H82" s="32" t="str">
        <f t="shared" si="0"/>
        <v/>
      </c>
    </row>
    <row r="83" spans="2:8" ht="15.75" customHeight="1" x14ac:dyDescent="0.25">
      <c r="B83" s="349" t="s">
        <v>706</v>
      </c>
      <c r="C83" s="350"/>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00" t="s">
        <v>707</v>
      </c>
      <c r="C85" s="300"/>
      <c r="D85" s="300"/>
      <c r="E85" s="300"/>
      <c r="F85" s="300"/>
      <c r="G85" s="300"/>
      <c r="H85" s="300"/>
    </row>
    <row r="86" spans="2:8" x14ac:dyDescent="0.25">
      <c r="B86" s="37"/>
      <c r="C86" s="13" t="s">
        <v>215</v>
      </c>
      <c r="D86" s="13" t="s">
        <v>215</v>
      </c>
      <c r="E86" s="13" t="s">
        <v>215</v>
      </c>
      <c r="F86" s="13" t="s">
        <v>708</v>
      </c>
      <c r="G86" s="13" t="s">
        <v>221</v>
      </c>
      <c r="H86" s="38" t="s">
        <v>709</v>
      </c>
    </row>
    <row r="87" spans="2:8" x14ac:dyDescent="0.25">
      <c r="B87" s="35"/>
      <c r="C87" s="8" t="s">
        <v>473</v>
      </c>
      <c r="D87" s="8" t="s">
        <v>474</v>
      </c>
      <c r="E87" s="8" t="s">
        <v>475</v>
      </c>
      <c r="F87" s="8" t="s">
        <v>710</v>
      </c>
      <c r="G87" s="8" t="s">
        <v>223</v>
      </c>
      <c r="H87" s="10" t="s">
        <v>711</v>
      </c>
    </row>
    <row r="88" spans="2:8" x14ac:dyDescent="0.25">
      <c r="B88" s="35" t="s">
        <v>712</v>
      </c>
      <c r="C88" s="8" t="s">
        <v>137</v>
      </c>
      <c r="D88" s="8" t="s">
        <v>137</v>
      </c>
      <c r="E88" s="8" t="s">
        <v>137</v>
      </c>
      <c r="F88" s="8" t="s">
        <v>223</v>
      </c>
      <c r="G88" s="8" t="s">
        <v>713</v>
      </c>
      <c r="H88" s="10" t="s">
        <v>714</v>
      </c>
    </row>
    <row r="89" spans="2:8" x14ac:dyDescent="0.25">
      <c r="B89" s="35"/>
      <c r="C89" s="8"/>
      <c r="D89" s="8"/>
      <c r="E89" s="8"/>
      <c r="F89" s="8"/>
      <c r="G89" s="8" t="s">
        <v>715</v>
      </c>
      <c r="H89" s="10" t="s">
        <v>716</v>
      </c>
    </row>
    <row r="90" spans="2:8" x14ac:dyDescent="0.25">
      <c r="B90" s="36"/>
      <c r="C90" s="11" t="s">
        <v>224</v>
      </c>
      <c r="D90" s="11" t="s">
        <v>225</v>
      </c>
      <c r="E90" s="11" t="s">
        <v>226</v>
      </c>
      <c r="F90" s="11" t="s">
        <v>478</v>
      </c>
      <c r="G90" s="11" t="s">
        <v>228</v>
      </c>
      <c r="H90" s="12" t="s">
        <v>629</v>
      </c>
    </row>
    <row r="91" spans="2:8" x14ac:dyDescent="0.25">
      <c r="B91" s="70" t="s">
        <v>717</v>
      </c>
      <c r="C91" s="71">
        <f>SUM(C92:C95)</f>
        <v>0</v>
      </c>
      <c r="D91" s="71">
        <f>SUM(D92:D95)</f>
        <v>0</v>
      </c>
      <c r="E91" s="71">
        <f>SUM(E92:E95)</f>
        <v>0</v>
      </c>
      <c r="F91" s="71">
        <f>SUM(F92:F95)</f>
        <v>0</v>
      </c>
      <c r="G91" s="71">
        <f>SUM(G92:G95)</f>
        <v>0</v>
      </c>
      <c r="H91" s="72">
        <f>IF(C91&gt;H38,C91-H38,0)</f>
        <v>0</v>
      </c>
    </row>
    <row r="92" spans="2:8" x14ac:dyDescent="0.25">
      <c r="B92" s="33" t="s">
        <v>718</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719</v>
      </c>
      <c r="C93" s="31"/>
      <c r="D93" s="31"/>
      <c r="E93" s="31"/>
      <c r="F93" s="31">
        <f t="shared" si="3"/>
        <v>0</v>
      </c>
      <c r="G93" s="31">
        <f t="shared" si="4"/>
        <v>0</v>
      </c>
      <c r="H93" s="32">
        <f>IF(C93&gt;H43,C93-H43,0)</f>
        <v>0</v>
      </c>
    </row>
    <row r="94" spans="2:8" x14ac:dyDescent="0.25">
      <c r="B94" s="33" t="s">
        <v>720</v>
      </c>
      <c r="C94" s="31"/>
      <c r="D94" s="31"/>
      <c r="E94" s="31"/>
      <c r="F94" s="31">
        <f t="shared" si="3"/>
        <v>0</v>
      </c>
      <c r="G94" s="31">
        <f t="shared" si="4"/>
        <v>0</v>
      </c>
      <c r="H94" s="32">
        <f>IF(C94&gt;H47,C94-H47,0)</f>
        <v>0</v>
      </c>
    </row>
    <row r="95" spans="2:8" x14ac:dyDescent="0.25">
      <c r="B95" s="33" t="s">
        <v>721</v>
      </c>
      <c r="C95" s="31"/>
      <c r="D95" s="31"/>
      <c r="E95" s="31"/>
      <c r="F95" s="31">
        <f t="shared" si="3"/>
        <v>0</v>
      </c>
      <c r="G95" s="31">
        <f t="shared" si="4"/>
        <v>0</v>
      </c>
      <c r="H95" s="32">
        <f>IF(C95&gt;H51,C95-H51,0)</f>
        <v>0</v>
      </c>
    </row>
    <row r="96" spans="2:8" x14ac:dyDescent="0.25">
      <c r="B96" s="57" t="s">
        <v>722</v>
      </c>
      <c r="C96" s="31"/>
      <c r="D96" s="31"/>
      <c r="E96" s="31"/>
      <c r="F96" s="31">
        <f t="shared" si="3"/>
        <v>0</v>
      </c>
      <c r="G96" s="31">
        <f t="shared" si="4"/>
        <v>0</v>
      </c>
      <c r="H96" s="32"/>
    </row>
    <row r="97" spans="2:8" ht="30" customHeight="1" x14ac:dyDescent="0.25">
      <c r="B97" s="80" t="s">
        <v>723</v>
      </c>
      <c r="C97" s="31"/>
      <c r="D97" s="31"/>
      <c r="E97" s="31"/>
      <c r="F97" s="31">
        <f t="shared" si="3"/>
        <v>0</v>
      </c>
      <c r="G97" s="31">
        <f t="shared" si="4"/>
        <v>0</v>
      </c>
      <c r="H97" s="32"/>
    </row>
    <row r="98" spans="2:8" ht="30" customHeight="1" x14ac:dyDescent="0.25">
      <c r="B98" s="81" t="s">
        <v>724</v>
      </c>
      <c r="C98" s="68"/>
      <c r="D98" s="68"/>
      <c r="E98" s="68"/>
      <c r="F98" s="68">
        <f t="shared" si="3"/>
        <v>0</v>
      </c>
      <c r="G98" s="68">
        <f t="shared" si="4"/>
        <v>0</v>
      </c>
      <c r="H98" s="69"/>
    </row>
    <row r="99" spans="2:8" x14ac:dyDescent="0.25">
      <c r="B99" s="352" t="s">
        <v>725</v>
      </c>
      <c r="C99" s="260"/>
      <c r="D99" s="260"/>
      <c r="E99" s="13" t="s">
        <v>726</v>
      </c>
      <c r="F99" s="13" t="s">
        <v>727</v>
      </c>
      <c r="G99" s="13" t="s">
        <v>728</v>
      </c>
      <c r="H99" s="38" t="s">
        <v>729</v>
      </c>
    </row>
    <row r="100" spans="2:8" x14ac:dyDescent="0.25">
      <c r="B100" s="351"/>
      <c r="C100" s="309"/>
      <c r="D100" s="309"/>
      <c r="E100" s="11" t="s">
        <v>230</v>
      </c>
      <c r="F100" s="11" t="s">
        <v>231</v>
      </c>
      <c r="G100" s="11" t="s">
        <v>730</v>
      </c>
      <c r="H100" s="12" t="s">
        <v>91</v>
      </c>
    </row>
    <row r="101" spans="2:8" x14ac:dyDescent="0.25">
      <c r="B101" s="353" t="s">
        <v>731</v>
      </c>
      <c r="C101" s="353"/>
      <c r="D101" s="230"/>
      <c r="E101" s="65">
        <f>(H38-H51)*paramMinimoFundebRemuneracao</f>
        <v>0</v>
      </c>
      <c r="F101" s="65">
        <f>IF(MONTH(paramDataBase)=12,C96,D96)</f>
        <v>0</v>
      </c>
      <c r="G101" s="65">
        <f>F101-G96</f>
        <v>0</v>
      </c>
      <c r="H101" s="82" t="e">
        <f>G101/(H38-H51)</f>
        <v>#DIV/0!</v>
      </c>
    </row>
    <row r="102" spans="2:8" x14ac:dyDescent="0.25">
      <c r="B102" s="247" t="s">
        <v>732</v>
      </c>
      <c r="C102" s="247"/>
      <c r="D102" s="290"/>
      <c r="E102" s="31">
        <f>H47*50%</f>
        <v>0</v>
      </c>
      <c r="F102" s="31">
        <f>IF(MONTH(paramDataBase)=12,C97,D97)</f>
        <v>0</v>
      </c>
      <c r="G102" s="31">
        <f>F102-G97</f>
        <v>0</v>
      </c>
      <c r="H102" s="83">
        <f>IFERROR(G102/H47,0)</f>
        <v>0</v>
      </c>
    </row>
    <row r="103" spans="2:8" x14ac:dyDescent="0.25">
      <c r="B103" s="354" t="s">
        <v>733</v>
      </c>
      <c r="C103" s="354"/>
      <c r="D103" s="294"/>
      <c r="E103" s="68">
        <f>H47*15%</f>
        <v>0</v>
      </c>
      <c r="F103" s="68">
        <f>IF(MONTH(paramDataBase)=12,C98,D98)</f>
        <v>0</v>
      </c>
      <c r="G103" s="68">
        <f>F103-G98</f>
        <v>0</v>
      </c>
      <c r="H103" s="84">
        <f>IFERROR(G103/H47,0)</f>
        <v>0</v>
      </c>
    </row>
    <row r="104" spans="2:8" x14ac:dyDescent="0.25">
      <c r="B104" s="227" t="s">
        <v>734</v>
      </c>
      <c r="C104" s="243"/>
      <c r="D104" s="13" t="s">
        <v>735</v>
      </c>
      <c r="E104" s="13" t="s">
        <v>736</v>
      </c>
      <c r="F104" s="13" t="s">
        <v>736</v>
      </c>
      <c r="G104" s="13" t="s">
        <v>737</v>
      </c>
      <c r="H104" s="38" t="s">
        <v>738</v>
      </c>
    </row>
    <row r="105" spans="2:8" x14ac:dyDescent="0.25">
      <c r="B105" s="228"/>
      <c r="C105" s="244"/>
      <c r="D105" s="8" t="s">
        <v>739</v>
      </c>
      <c r="E105" s="8"/>
      <c r="F105" s="8" t="s">
        <v>740</v>
      </c>
      <c r="G105" s="8" t="s">
        <v>741</v>
      </c>
      <c r="H105" s="10"/>
    </row>
    <row r="106" spans="2:8" x14ac:dyDescent="0.25">
      <c r="B106" s="229"/>
      <c r="C106" s="252"/>
      <c r="D106" s="11" t="s">
        <v>92</v>
      </c>
      <c r="E106" s="11" t="s">
        <v>742</v>
      </c>
      <c r="F106" s="11" t="s">
        <v>93</v>
      </c>
      <c r="G106" s="11" t="s">
        <v>743</v>
      </c>
      <c r="H106" s="12" t="s">
        <v>744</v>
      </c>
    </row>
    <row r="107" spans="2:8" x14ac:dyDescent="0.25">
      <c r="B107" s="235" t="s">
        <v>745</v>
      </c>
      <c r="C107" s="236"/>
      <c r="D107" s="40">
        <f>H38*10%</f>
        <v>0</v>
      </c>
      <c r="E107" s="40">
        <f>H38-IF(MONTH(paramDataBase)=12,C91,D91)-H91</f>
        <v>0</v>
      </c>
      <c r="F107" s="40">
        <f>E107+G91-H91</f>
        <v>0</v>
      </c>
      <c r="G107" s="40">
        <f>IF(F107-D107&gt;0,F107-D107,0)</f>
        <v>0</v>
      </c>
      <c r="H107" s="41" t="e">
        <f>F107/H38</f>
        <v>#DIV/0!</v>
      </c>
    </row>
    <row r="108" spans="2:8" x14ac:dyDescent="0.25">
      <c r="B108" s="227" t="s">
        <v>746</v>
      </c>
      <c r="C108" s="13" t="s">
        <v>747</v>
      </c>
      <c r="D108" s="13" t="s">
        <v>736</v>
      </c>
      <c r="E108" s="13" t="s">
        <v>747</v>
      </c>
      <c r="F108" s="13" t="s">
        <v>727</v>
      </c>
      <c r="G108" s="13" t="s">
        <v>748</v>
      </c>
      <c r="H108" s="38" t="s">
        <v>749</v>
      </c>
    </row>
    <row r="109" spans="2:8" x14ac:dyDescent="0.25">
      <c r="B109" s="228"/>
      <c r="C109" s="8" t="s">
        <v>750</v>
      </c>
      <c r="D109" s="8" t="s">
        <v>751</v>
      </c>
      <c r="E109" s="8" t="s">
        <v>752</v>
      </c>
      <c r="F109" s="8" t="s">
        <v>753</v>
      </c>
      <c r="G109" s="8" t="s">
        <v>754</v>
      </c>
      <c r="H109" s="10" t="s">
        <v>755</v>
      </c>
    </row>
    <row r="110" spans="2:8" x14ac:dyDescent="0.25">
      <c r="B110" s="228"/>
      <c r="C110" s="8" t="s">
        <v>756</v>
      </c>
      <c r="D110" s="8"/>
      <c r="E110" s="8" t="s">
        <v>757</v>
      </c>
      <c r="F110" s="8" t="s">
        <v>758</v>
      </c>
      <c r="G110" s="8"/>
      <c r="H110" s="10" t="s">
        <v>759</v>
      </c>
    </row>
    <row r="111" spans="2:8" x14ac:dyDescent="0.25">
      <c r="B111" s="229"/>
      <c r="C111" s="11" t="s">
        <v>760</v>
      </c>
      <c r="D111" s="11" t="s">
        <v>761</v>
      </c>
      <c r="E111" s="11" t="s">
        <v>762</v>
      </c>
      <c r="F111" s="11" t="s">
        <v>763</v>
      </c>
      <c r="G111" s="11" t="s">
        <v>105</v>
      </c>
      <c r="H111" s="12" t="s">
        <v>106</v>
      </c>
    </row>
    <row r="112" spans="2:8" x14ac:dyDescent="0.25">
      <c r="B112" s="70" t="s">
        <v>764</v>
      </c>
      <c r="C112" s="71">
        <f t="shared" ref="C112:H112" si="5">SUM(C113:C114)</f>
        <v>0</v>
      </c>
      <c r="D112" s="71">
        <f t="shared" si="5"/>
        <v>0</v>
      </c>
      <c r="E112" s="71">
        <f t="shared" si="5"/>
        <v>0</v>
      </c>
      <c r="F112" s="71">
        <f t="shared" si="5"/>
        <v>0</v>
      </c>
      <c r="G112" s="71">
        <f t="shared" si="5"/>
        <v>0</v>
      </c>
      <c r="H112" s="72">
        <f t="shared" si="5"/>
        <v>0</v>
      </c>
    </row>
    <row r="113" spans="2:8" x14ac:dyDescent="0.25">
      <c r="B113" s="33" t="s">
        <v>765</v>
      </c>
      <c r="C113" s="31"/>
      <c r="D113" s="31">
        <f>'RREO A8 Valores Manuais'!D9</f>
        <v>0</v>
      </c>
      <c r="E113" s="31"/>
      <c r="F113" s="31"/>
      <c r="G113" s="31">
        <f>D113-E113</f>
        <v>0</v>
      </c>
      <c r="H113" s="32">
        <f>IF(E113&gt;=D113,0,IF(D113&lt;=C113,D113-E113,C113-E113))</f>
        <v>0</v>
      </c>
    </row>
    <row r="114" spans="2:8" ht="15.75" customHeight="1" x14ac:dyDescent="0.25">
      <c r="B114" s="61" t="s">
        <v>766</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64" t="s">
        <v>767</v>
      </c>
      <c r="C116" s="259"/>
      <c r="D116" s="259"/>
      <c r="E116" s="259"/>
      <c r="F116" s="259"/>
      <c r="G116" s="259"/>
      <c r="H116" s="265"/>
    </row>
    <row r="117" spans="2:8" x14ac:dyDescent="0.25">
      <c r="B117" s="356"/>
      <c r="C117" s="352"/>
      <c r="D117" s="8" t="s">
        <v>217</v>
      </c>
      <c r="E117" s="8" t="s">
        <v>218</v>
      </c>
      <c r="F117" s="8" t="s">
        <v>219</v>
      </c>
      <c r="G117" s="8" t="s">
        <v>220</v>
      </c>
      <c r="H117" s="10" t="s">
        <v>221</v>
      </c>
    </row>
    <row r="118" spans="2:8" x14ac:dyDescent="0.25">
      <c r="B118" s="357" t="s">
        <v>768</v>
      </c>
      <c r="C118" s="348"/>
      <c r="D118" s="8"/>
      <c r="E118" s="8" t="s">
        <v>137</v>
      </c>
      <c r="F118" s="8" t="s">
        <v>137</v>
      </c>
      <c r="G118" s="8" t="s">
        <v>137</v>
      </c>
      <c r="H118" s="10" t="s">
        <v>769</v>
      </c>
    </row>
    <row r="119" spans="2:8" x14ac:dyDescent="0.25">
      <c r="B119" s="358" t="s">
        <v>690</v>
      </c>
      <c r="C119" s="351"/>
      <c r="D119" s="11" t="s">
        <v>141</v>
      </c>
      <c r="E119" s="11" t="s">
        <v>224</v>
      </c>
      <c r="F119" s="11" t="s">
        <v>225</v>
      </c>
      <c r="G119" s="11" t="s">
        <v>226</v>
      </c>
      <c r="H119" s="12" t="s">
        <v>478</v>
      </c>
    </row>
    <row r="120" spans="2:8" x14ac:dyDescent="0.25">
      <c r="B120" s="359" t="s">
        <v>770</v>
      </c>
      <c r="C120" s="269"/>
      <c r="D120" s="71"/>
      <c r="E120" s="71"/>
      <c r="F120" s="71"/>
      <c r="G120" s="71"/>
      <c r="H120" s="72" t="str">
        <f t="shared" ref="H120:H127" si="6">IF(MONTH(paramDataBase)=12,E120-F120,"")</f>
        <v/>
      </c>
    </row>
    <row r="121" spans="2:8" x14ac:dyDescent="0.25">
      <c r="B121" s="355" t="s">
        <v>771</v>
      </c>
      <c r="C121" s="271"/>
      <c r="D121" s="31"/>
      <c r="E121" s="31"/>
      <c r="F121" s="31"/>
      <c r="G121" s="31"/>
      <c r="H121" s="32" t="str">
        <f t="shared" si="6"/>
        <v/>
      </c>
    </row>
    <row r="122" spans="2:8" x14ac:dyDescent="0.25">
      <c r="B122" s="355" t="s">
        <v>772</v>
      </c>
      <c r="C122" s="271"/>
      <c r="D122" s="31"/>
      <c r="E122" s="31"/>
      <c r="F122" s="31"/>
      <c r="G122" s="31"/>
      <c r="H122" s="32" t="str">
        <f t="shared" si="6"/>
        <v/>
      </c>
    </row>
    <row r="123" spans="2:8" x14ac:dyDescent="0.25">
      <c r="B123" s="355" t="s">
        <v>773</v>
      </c>
      <c r="C123" s="271"/>
      <c r="D123" s="31"/>
      <c r="E123" s="31"/>
      <c r="F123" s="31"/>
      <c r="G123" s="31"/>
      <c r="H123" s="32" t="str">
        <f t="shared" si="6"/>
        <v/>
      </c>
    </row>
    <row r="124" spans="2:8" x14ac:dyDescent="0.25">
      <c r="B124" s="355" t="s">
        <v>774</v>
      </c>
      <c r="C124" s="271"/>
      <c r="D124" s="31"/>
      <c r="E124" s="31"/>
      <c r="F124" s="31"/>
      <c r="G124" s="31"/>
      <c r="H124" s="32" t="str">
        <f t="shared" si="6"/>
        <v/>
      </c>
    </row>
    <row r="125" spans="2:8" x14ac:dyDescent="0.25">
      <c r="B125" s="355" t="s">
        <v>775</v>
      </c>
      <c r="C125" s="271"/>
      <c r="D125" s="31"/>
      <c r="E125" s="31"/>
      <c r="F125" s="31"/>
      <c r="G125" s="31"/>
      <c r="H125" s="32" t="str">
        <f t="shared" si="6"/>
        <v/>
      </c>
    </row>
    <row r="126" spans="2:8" x14ac:dyDescent="0.25">
      <c r="B126" s="355" t="s">
        <v>776</v>
      </c>
      <c r="C126" s="271"/>
      <c r="D126" s="31"/>
      <c r="E126" s="31"/>
      <c r="F126" s="31"/>
      <c r="G126" s="31"/>
      <c r="H126" s="32" t="str">
        <f t="shared" si="6"/>
        <v/>
      </c>
    </row>
    <row r="127" spans="2:8" ht="15.75" customHeight="1" x14ac:dyDescent="0.25">
      <c r="B127" s="361" t="s">
        <v>777</v>
      </c>
      <c r="C127" s="344"/>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64" t="s">
        <v>778</v>
      </c>
      <c r="C129" s="259"/>
      <c r="D129" s="259"/>
      <c r="E129" s="259"/>
      <c r="F129" s="259"/>
      <c r="G129" s="259"/>
      <c r="H129" s="265"/>
    </row>
    <row r="130" spans="2:8" x14ac:dyDescent="0.25">
      <c r="B130" s="356"/>
      <c r="C130" s="352"/>
      <c r="D130" s="8" t="s">
        <v>217</v>
      </c>
      <c r="E130" s="8" t="s">
        <v>218</v>
      </c>
      <c r="F130" s="8" t="s">
        <v>219</v>
      </c>
      <c r="G130" s="8" t="s">
        <v>220</v>
      </c>
      <c r="H130" s="10" t="s">
        <v>221</v>
      </c>
    </row>
    <row r="131" spans="2:8" x14ac:dyDescent="0.25">
      <c r="B131" s="357" t="s">
        <v>779</v>
      </c>
      <c r="C131" s="348"/>
      <c r="D131" s="8"/>
      <c r="E131" s="8" t="s">
        <v>137</v>
      </c>
      <c r="F131" s="8" t="s">
        <v>137</v>
      </c>
      <c r="G131" s="8" t="s">
        <v>137</v>
      </c>
      <c r="H131" s="10" t="s">
        <v>769</v>
      </c>
    </row>
    <row r="132" spans="2:8" x14ac:dyDescent="0.25">
      <c r="B132" s="358" t="s">
        <v>780</v>
      </c>
      <c r="C132" s="351"/>
      <c r="D132" s="11" t="s">
        <v>141</v>
      </c>
      <c r="E132" s="11" t="s">
        <v>224</v>
      </c>
      <c r="F132" s="11" t="s">
        <v>225</v>
      </c>
      <c r="G132" s="11" t="s">
        <v>226</v>
      </c>
      <c r="H132" s="12" t="s">
        <v>478</v>
      </c>
    </row>
    <row r="133" spans="2:8" x14ac:dyDescent="0.25">
      <c r="B133" s="359" t="s">
        <v>781</v>
      </c>
      <c r="C133" s="269"/>
      <c r="D133" s="71">
        <f>D134+D137</f>
        <v>0</v>
      </c>
      <c r="E133" s="71">
        <f>E134+E137</f>
        <v>0</v>
      </c>
      <c r="F133" s="71">
        <f>F134+F137</f>
        <v>0</v>
      </c>
      <c r="G133" s="71">
        <f>G134+G137</f>
        <v>0</v>
      </c>
      <c r="H133" s="72" t="str">
        <f>IF(MONTH(paramDataBase)=12,E133-F133,"")</f>
        <v/>
      </c>
    </row>
    <row r="134" spans="2:8" x14ac:dyDescent="0.25">
      <c r="B134" s="355" t="s">
        <v>782</v>
      </c>
      <c r="C134" s="271"/>
      <c r="D134" s="31">
        <f>SUM(D135:D136)</f>
        <v>0</v>
      </c>
      <c r="E134" s="31">
        <f>SUM(E135:E136)</f>
        <v>0</v>
      </c>
      <c r="F134" s="31">
        <f>SUM(F135:F136)</f>
        <v>0</v>
      </c>
      <c r="G134" s="31">
        <f>SUM(G135:G136)</f>
        <v>0</v>
      </c>
      <c r="H134" s="32" t="str">
        <f>IF(MONTH(paramDataBase)=12,E134-F134,"")</f>
        <v/>
      </c>
    </row>
    <row r="135" spans="2:8" x14ac:dyDescent="0.25">
      <c r="B135" s="360" t="s">
        <v>783</v>
      </c>
      <c r="C135" s="273"/>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60" t="s">
        <v>784</v>
      </c>
      <c r="C136" s="273"/>
      <c r="D136" s="31">
        <f>(D70+D77+D121)-D135</f>
        <v>0</v>
      </c>
      <c r="E136" s="31">
        <f>(E70+E77+E121)-E135</f>
        <v>0</v>
      </c>
      <c r="F136" s="31">
        <f>(F70+F77+F121)-F135</f>
        <v>0</v>
      </c>
      <c r="G136" s="31">
        <f>(G70+G77+G121)-G135</f>
        <v>0</v>
      </c>
      <c r="H136" s="32" t="str">
        <f>IF(MONTH(paramDataBase)=12,E136-F136,"")</f>
        <v/>
      </c>
    </row>
    <row r="137" spans="2:8" ht="15.75" customHeight="1" x14ac:dyDescent="0.25">
      <c r="B137" s="361" t="s">
        <v>785</v>
      </c>
      <c r="C137" s="344"/>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64" t="s">
        <v>786</v>
      </c>
      <c r="C139" s="259"/>
      <c r="D139" s="259"/>
      <c r="E139" s="259"/>
      <c r="F139" s="259"/>
      <c r="G139" s="259"/>
      <c r="H139" s="25" t="s">
        <v>488</v>
      </c>
    </row>
    <row r="140" spans="2:8" x14ac:dyDescent="0.25">
      <c r="B140" s="230" t="s">
        <v>787</v>
      </c>
      <c r="C140" s="231"/>
      <c r="D140" s="231"/>
      <c r="E140" s="231"/>
      <c r="F140" s="231"/>
      <c r="G140" s="231"/>
      <c r="H140" s="66">
        <f>IF(MONTH(paramDataBase)=12,E120,F120)</f>
        <v>0</v>
      </c>
    </row>
    <row r="141" spans="2:8" x14ac:dyDescent="0.25">
      <c r="B141" s="290" t="s">
        <v>788</v>
      </c>
      <c r="C141" s="291"/>
      <c r="D141" s="291"/>
      <c r="E141" s="291"/>
      <c r="F141" s="291"/>
      <c r="G141" s="291"/>
      <c r="H141" s="32">
        <f>H30</f>
        <v>0</v>
      </c>
    </row>
    <row r="142" spans="2:8" x14ac:dyDescent="0.25">
      <c r="B142" s="290" t="s">
        <v>789</v>
      </c>
      <c r="C142" s="291"/>
      <c r="D142" s="291"/>
      <c r="E142" s="291"/>
      <c r="F142" s="291"/>
      <c r="G142" s="291"/>
      <c r="H142" s="32">
        <f>G107</f>
        <v>0</v>
      </c>
    </row>
    <row r="143" spans="2:8" x14ac:dyDescent="0.25">
      <c r="B143" s="290" t="s">
        <v>790</v>
      </c>
      <c r="C143" s="291"/>
      <c r="D143" s="291"/>
      <c r="E143" s="291"/>
      <c r="F143" s="291"/>
      <c r="G143" s="291"/>
      <c r="H143" s="32">
        <f>H113</f>
        <v>0</v>
      </c>
    </row>
    <row r="144" spans="2:8" x14ac:dyDescent="0.25">
      <c r="B144" s="290" t="s">
        <v>791</v>
      </c>
      <c r="C144" s="291"/>
      <c r="D144" s="291"/>
      <c r="E144" s="291"/>
      <c r="F144" s="291"/>
      <c r="G144" s="291"/>
      <c r="H144" s="32">
        <v>0</v>
      </c>
    </row>
    <row r="145" spans="2:8" ht="30" customHeight="1" x14ac:dyDescent="0.25">
      <c r="B145" s="362" t="s">
        <v>792</v>
      </c>
      <c r="C145" s="363"/>
      <c r="D145" s="363"/>
      <c r="E145" s="363"/>
      <c r="F145" s="363"/>
      <c r="G145" s="363"/>
      <c r="H145" s="69">
        <f>G155+G156</f>
        <v>0</v>
      </c>
    </row>
    <row r="146" spans="2:8" ht="15.75" customHeight="1" x14ac:dyDescent="0.25">
      <c r="B146" s="342" t="s">
        <v>793</v>
      </c>
      <c r="C146" s="343"/>
      <c r="D146" s="343"/>
      <c r="E146" s="343"/>
      <c r="F146" s="343"/>
      <c r="G146" s="343"/>
      <c r="H146" s="18">
        <f>(H140+H141)-(H142+H143+H144+H145)</f>
        <v>0</v>
      </c>
    </row>
    <row r="147" spans="2:8" ht="15.75" customHeight="1" x14ac:dyDescent="0.25"/>
    <row r="148" spans="2:8" x14ac:dyDescent="0.25">
      <c r="B148" s="234" t="s">
        <v>794</v>
      </c>
      <c r="C148" s="251"/>
      <c r="D148" s="251"/>
      <c r="E148" s="251"/>
      <c r="F148" s="3" t="s">
        <v>726</v>
      </c>
      <c r="G148" s="3" t="s">
        <v>727</v>
      </c>
      <c r="H148" s="42" t="s">
        <v>795</v>
      </c>
    </row>
    <row r="149" spans="2:8" x14ac:dyDescent="0.25">
      <c r="B149" s="229"/>
      <c r="C149" s="252"/>
      <c r="D149" s="252"/>
      <c r="E149" s="252"/>
      <c r="F149" s="5" t="s">
        <v>108</v>
      </c>
      <c r="G149" s="5" t="s">
        <v>796</v>
      </c>
      <c r="H149" s="6" t="s">
        <v>797</v>
      </c>
    </row>
    <row r="150" spans="2:8" ht="15.75" customHeight="1" x14ac:dyDescent="0.25">
      <c r="B150" s="283" t="s">
        <v>798</v>
      </c>
      <c r="C150" s="284"/>
      <c r="D150" s="284"/>
      <c r="E150" s="284"/>
      <c r="F150" s="26">
        <f>H32</f>
        <v>0</v>
      </c>
      <c r="G150" s="26">
        <f>H146</f>
        <v>0</v>
      </c>
      <c r="H150" s="43" t="e">
        <f>ROUND(G150/H28,4)</f>
        <v>#DIV/0!</v>
      </c>
    </row>
    <row r="151" spans="2:8" ht="15.75" customHeight="1" x14ac:dyDescent="0.25"/>
    <row r="152" spans="2:8" x14ac:dyDescent="0.25">
      <c r="B152" s="234" t="s">
        <v>799</v>
      </c>
      <c r="C152" s="251"/>
      <c r="D152" s="3" t="s">
        <v>800</v>
      </c>
      <c r="E152" s="3" t="s">
        <v>801</v>
      </c>
      <c r="F152" s="3" t="s">
        <v>802</v>
      </c>
      <c r="G152" s="3" t="s">
        <v>803</v>
      </c>
      <c r="H152" s="42" t="s">
        <v>804</v>
      </c>
    </row>
    <row r="153" spans="2:8" x14ac:dyDescent="0.25">
      <c r="B153" s="229"/>
      <c r="C153" s="252"/>
      <c r="D153" s="5" t="s">
        <v>805</v>
      </c>
      <c r="E153" s="5" t="s">
        <v>806</v>
      </c>
      <c r="F153" s="5" t="s">
        <v>807</v>
      </c>
      <c r="G153" s="5" t="s">
        <v>808</v>
      </c>
      <c r="H153" s="6" t="s">
        <v>809</v>
      </c>
    </row>
    <row r="154" spans="2:8" x14ac:dyDescent="0.25">
      <c r="B154" s="269" t="s">
        <v>810</v>
      </c>
      <c r="C154" s="270"/>
      <c r="D154" s="71">
        <f>SUM(D155:D157)</f>
        <v>0</v>
      </c>
      <c r="E154" s="71">
        <f>SUM(E155:E157)</f>
        <v>0</v>
      </c>
      <c r="F154" s="71">
        <f>SUM(F155:F157)</f>
        <v>0</v>
      </c>
      <c r="G154" s="71">
        <f>SUM(G155:G157)</f>
        <v>0</v>
      </c>
      <c r="H154" s="72">
        <f>SUM(H155:H157)</f>
        <v>0</v>
      </c>
    </row>
    <row r="155" spans="2:8" x14ac:dyDescent="0.25">
      <c r="B155" s="271" t="s">
        <v>811</v>
      </c>
      <c r="C155" s="272"/>
      <c r="D155" s="31"/>
      <c r="E155" s="31"/>
      <c r="F155" s="31"/>
      <c r="G155" s="31"/>
      <c r="H155" s="32">
        <f>D155-F155-G155</f>
        <v>0</v>
      </c>
    </row>
    <row r="156" spans="2:8" x14ac:dyDescent="0.25">
      <c r="B156" s="271" t="s">
        <v>812</v>
      </c>
      <c r="C156" s="272"/>
      <c r="D156" s="31"/>
      <c r="E156" s="31"/>
      <c r="F156" s="31"/>
      <c r="G156" s="31"/>
      <c r="H156" s="32">
        <f>D156-F156-G156</f>
        <v>0</v>
      </c>
    </row>
    <row r="157" spans="2:8" ht="15.75" customHeight="1" x14ac:dyDescent="0.25">
      <c r="B157" s="344" t="s">
        <v>813</v>
      </c>
      <c r="C157" s="345"/>
      <c r="D157" s="22"/>
      <c r="E157" s="22"/>
      <c r="F157" s="22"/>
      <c r="G157" s="22"/>
      <c r="H157" s="23">
        <f>D157-F157-G157</f>
        <v>0</v>
      </c>
    </row>
    <row r="158" spans="2:8" ht="15.75" customHeight="1" x14ac:dyDescent="0.25"/>
    <row r="159" spans="2:8" x14ac:dyDescent="0.25">
      <c r="B159" s="264" t="s">
        <v>814</v>
      </c>
      <c r="C159" s="259"/>
      <c r="D159" s="259"/>
      <c r="E159" s="259"/>
      <c r="F159" s="259"/>
      <c r="G159" s="259"/>
      <c r="H159" s="265"/>
    </row>
    <row r="160" spans="2:8" x14ac:dyDescent="0.25">
      <c r="B160" s="228" t="s">
        <v>815</v>
      </c>
      <c r="C160" s="244"/>
      <c r="D160" s="244"/>
      <c r="E160" s="244"/>
      <c r="F160" s="244"/>
      <c r="G160" s="8" t="s">
        <v>416</v>
      </c>
      <c r="H160" s="10" t="s">
        <v>133</v>
      </c>
    </row>
    <row r="161" spans="2:8" x14ac:dyDescent="0.25">
      <c r="B161" s="228"/>
      <c r="C161" s="244"/>
      <c r="D161" s="244"/>
      <c r="E161" s="244"/>
      <c r="F161" s="244"/>
      <c r="G161" s="8" t="s">
        <v>262</v>
      </c>
      <c r="H161" s="10" t="s">
        <v>137</v>
      </c>
    </row>
    <row r="162" spans="2:8" x14ac:dyDescent="0.25">
      <c r="B162" s="229"/>
      <c r="C162" s="252"/>
      <c r="D162" s="252"/>
      <c r="E162" s="252"/>
      <c r="F162" s="252"/>
      <c r="G162" s="11" t="s">
        <v>138</v>
      </c>
      <c r="H162" s="12" t="s">
        <v>139</v>
      </c>
    </row>
    <row r="163" spans="2:8" x14ac:dyDescent="0.25">
      <c r="B163" s="269" t="s">
        <v>816</v>
      </c>
      <c r="C163" s="270"/>
      <c r="D163" s="270"/>
      <c r="E163" s="270"/>
      <c r="F163" s="270"/>
      <c r="G163" s="71">
        <f>G164+G170+G171+G172+G173</f>
        <v>0</v>
      </c>
      <c r="H163" s="72">
        <f>H164+H170+H171+H172+H173</f>
        <v>0</v>
      </c>
    </row>
    <row r="164" spans="2:8" x14ac:dyDescent="0.25">
      <c r="B164" s="271" t="s">
        <v>817</v>
      </c>
      <c r="C164" s="272"/>
      <c r="D164" s="272"/>
      <c r="E164" s="272"/>
      <c r="F164" s="272"/>
      <c r="G164" s="31">
        <f>SUM(G165:G169)</f>
        <v>0</v>
      </c>
      <c r="H164" s="32">
        <f>SUM(H165:H169)</f>
        <v>0</v>
      </c>
    </row>
    <row r="165" spans="2:8" x14ac:dyDescent="0.25">
      <c r="B165" s="273" t="s">
        <v>818</v>
      </c>
      <c r="C165" s="274"/>
      <c r="D165" s="274"/>
      <c r="E165" s="274"/>
      <c r="F165" s="274"/>
      <c r="G165" s="31"/>
      <c r="H165" s="32"/>
    </row>
    <row r="166" spans="2:8" x14ac:dyDescent="0.25">
      <c r="B166" s="273" t="s">
        <v>819</v>
      </c>
      <c r="C166" s="274"/>
      <c r="D166" s="274"/>
      <c r="E166" s="274"/>
      <c r="F166" s="274"/>
      <c r="G166" s="31"/>
      <c r="H166" s="32"/>
    </row>
    <row r="167" spans="2:8" x14ac:dyDescent="0.25">
      <c r="B167" s="273" t="s">
        <v>820</v>
      </c>
      <c r="C167" s="274"/>
      <c r="D167" s="274"/>
      <c r="E167" s="274"/>
      <c r="F167" s="274"/>
      <c r="G167" s="31"/>
      <c r="H167" s="32"/>
    </row>
    <row r="168" spans="2:8" x14ac:dyDescent="0.25">
      <c r="B168" s="273" t="s">
        <v>821</v>
      </c>
      <c r="C168" s="274"/>
      <c r="D168" s="274"/>
      <c r="E168" s="274"/>
      <c r="F168" s="274"/>
      <c r="G168" s="31"/>
      <c r="H168" s="32"/>
    </row>
    <row r="169" spans="2:8" x14ac:dyDescent="0.25">
      <c r="B169" s="273" t="s">
        <v>822</v>
      </c>
      <c r="C169" s="274"/>
      <c r="D169" s="274"/>
      <c r="E169" s="274"/>
      <c r="F169" s="274"/>
      <c r="G169" s="31"/>
      <c r="H169" s="32"/>
    </row>
    <row r="170" spans="2:8" x14ac:dyDescent="0.25">
      <c r="B170" s="271" t="s">
        <v>823</v>
      </c>
      <c r="C170" s="272"/>
      <c r="D170" s="272"/>
      <c r="E170" s="272"/>
      <c r="F170" s="272"/>
      <c r="G170" s="31"/>
      <c r="H170" s="32"/>
    </row>
    <row r="171" spans="2:8" x14ac:dyDescent="0.25">
      <c r="B171" s="271" t="s">
        <v>824</v>
      </c>
      <c r="C171" s="272"/>
      <c r="D171" s="272"/>
      <c r="E171" s="272"/>
      <c r="F171" s="272"/>
      <c r="G171" s="31"/>
      <c r="H171" s="32"/>
    </row>
    <row r="172" spans="2:8" x14ac:dyDescent="0.25">
      <c r="B172" s="271" t="s">
        <v>825</v>
      </c>
      <c r="C172" s="272"/>
      <c r="D172" s="272"/>
      <c r="E172" s="272"/>
      <c r="F172" s="272"/>
      <c r="G172" s="31"/>
      <c r="H172" s="32"/>
    </row>
    <row r="173" spans="2:8" x14ac:dyDescent="0.25">
      <c r="B173" s="277" t="s">
        <v>826</v>
      </c>
      <c r="C173" s="278"/>
      <c r="D173" s="278"/>
      <c r="E173" s="278"/>
      <c r="F173" s="278"/>
      <c r="G173" s="68"/>
      <c r="H173" s="69"/>
    </row>
    <row r="174" spans="2:8" x14ac:dyDescent="0.25">
      <c r="B174" s="357"/>
      <c r="C174" s="348"/>
      <c r="D174" s="8" t="s">
        <v>217</v>
      </c>
      <c r="E174" s="8" t="s">
        <v>218</v>
      </c>
      <c r="F174" s="8" t="s">
        <v>219</v>
      </c>
      <c r="G174" s="8" t="s">
        <v>220</v>
      </c>
      <c r="H174" s="10" t="s">
        <v>221</v>
      </c>
    </row>
    <row r="175" spans="2:8" x14ac:dyDescent="0.25">
      <c r="B175" s="357" t="s">
        <v>827</v>
      </c>
      <c r="C175" s="348"/>
      <c r="D175" s="8"/>
      <c r="E175" s="8" t="s">
        <v>137</v>
      </c>
      <c r="F175" s="8" t="s">
        <v>137</v>
      </c>
      <c r="G175" s="8" t="s">
        <v>137</v>
      </c>
      <c r="H175" s="10" t="s">
        <v>769</v>
      </c>
    </row>
    <row r="176" spans="2:8" x14ac:dyDescent="0.25">
      <c r="B176" s="358" t="s">
        <v>828</v>
      </c>
      <c r="C176" s="351"/>
      <c r="D176" s="11" t="s">
        <v>141</v>
      </c>
      <c r="E176" s="11" t="s">
        <v>224</v>
      </c>
      <c r="F176" s="11" t="s">
        <v>225</v>
      </c>
      <c r="G176" s="11" t="s">
        <v>226</v>
      </c>
      <c r="H176" s="12" t="s">
        <v>478</v>
      </c>
    </row>
    <row r="177" spans="2:8" x14ac:dyDescent="0.25">
      <c r="B177" s="269" t="s">
        <v>829</v>
      </c>
      <c r="C177" s="270"/>
      <c r="D177" s="71"/>
      <c r="E177" s="71"/>
      <c r="F177" s="71"/>
      <c r="G177" s="71"/>
      <c r="H177" s="72" t="str">
        <f t="shared" ref="H177:H185" si="8">IF(MONTH(paramDataBase)=12,E177-F177,"")</f>
        <v/>
      </c>
    </row>
    <row r="178" spans="2:8" x14ac:dyDescent="0.25">
      <c r="B178" s="271" t="s">
        <v>830</v>
      </c>
      <c r="C178" s="272"/>
      <c r="D178" s="31"/>
      <c r="E178" s="31"/>
      <c r="F178" s="31"/>
      <c r="G178" s="31"/>
      <c r="H178" s="32" t="str">
        <f t="shared" si="8"/>
        <v/>
      </c>
    </row>
    <row r="179" spans="2:8" x14ac:dyDescent="0.25">
      <c r="B179" s="271" t="s">
        <v>831</v>
      </c>
      <c r="C179" s="272"/>
      <c r="D179" s="31"/>
      <c r="E179" s="31"/>
      <c r="F179" s="31"/>
      <c r="G179" s="31"/>
      <c r="H179" s="32" t="str">
        <f t="shared" si="8"/>
        <v/>
      </c>
    </row>
    <row r="180" spans="2:8" x14ac:dyDescent="0.25">
      <c r="B180" s="271" t="s">
        <v>832</v>
      </c>
      <c r="C180" s="272"/>
      <c r="D180" s="31"/>
      <c r="E180" s="31"/>
      <c r="F180" s="31"/>
      <c r="G180" s="31"/>
      <c r="H180" s="32" t="str">
        <f t="shared" si="8"/>
        <v/>
      </c>
    </row>
    <row r="181" spans="2:8" x14ac:dyDescent="0.25">
      <c r="B181" s="271" t="s">
        <v>833</v>
      </c>
      <c r="C181" s="272"/>
      <c r="D181" s="31"/>
      <c r="E181" s="31"/>
      <c r="F181" s="31"/>
      <c r="G181" s="31"/>
      <c r="H181" s="32" t="str">
        <f t="shared" si="8"/>
        <v/>
      </c>
    </row>
    <row r="182" spans="2:8" x14ac:dyDescent="0.25">
      <c r="B182" s="271" t="s">
        <v>834</v>
      </c>
      <c r="C182" s="272"/>
      <c r="D182" s="31"/>
      <c r="E182" s="31"/>
      <c r="F182" s="31"/>
      <c r="G182" s="31"/>
      <c r="H182" s="32" t="str">
        <f t="shared" si="8"/>
        <v/>
      </c>
    </row>
    <row r="183" spans="2:8" x14ac:dyDescent="0.25">
      <c r="B183" s="271" t="s">
        <v>835</v>
      </c>
      <c r="C183" s="272"/>
      <c r="D183" s="31"/>
      <c r="E183" s="31"/>
      <c r="F183" s="31"/>
      <c r="G183" s="31"/>
      <c r="H183" s="32" t="str">
        <f t="shared" si="8"/>
        <v/>
      </c>
    </row>
    <row r="184" spans="2:8" x14ac:dyDescent="0.25">
      <c r="B184" s="271" t="s">
        <v>836</v>
      </c>
      <c r="C184" s="272"/>
      <c r="D184" s="31"/>
      <c r="E184" s="31"/>
      <c r="F184" s="31"/>
      <c r="G184" s="31"/>
      <c r="H184" s="32" t="str">
        <f t="shared" si="8"/>
        <v/>
      </c>
    </row>
    <row r="185" spans="2:8" x14ac:dyDescent="0.25">
      <c r="B185" s="277" t="s">
        <v>837</v>
      </c>
      <c r="C185" s="278"/>
      <c r="D185" s="68">
        <f>D177-SUM(D178:D184)</f>
        <v>0</v>
      </c>
      <c r="E185" s="68">
        <f t="shared" ref="E185:G185" si="9">E177-SUM(E178:E184)</f>
        <v>0</v>
      </c>
      <c r="F185" s="68">
        <f t="shared" si="9"/>
        <v>0</v>
      </c>
      <c r="G185" s="68">
        <f t="shared" si="9"/>
        <v>0</v>
      </c>
      <c r="H185" s="69" t="str">
        <f t="shared" si="8"/>
        <v/>
      </c>
    </row>
    <row r="186" spans="2:8" x14ac:dyDescent="0.25">
      <c r="B186" s="357"/>
      <c r="C186" s="348"/>
      <c r="D186" s="8" t="s">
        <v>217</v>
      </c>
      <c r="E186" s="8" t="s">
        <v>218</v>
      </c>
      <c r="F186" s="8" t="s">
        <v>219</v>
      </c>
      <c r="G186" s="8" t="s">
        <v>220</v>
      </c>
      <c r="H186" s="10" t="s">
        <v>221</v>
      </c>
    </row>
    <row r="187" spans="2:8" x14ac:dyDescent="0.25">
      <c r="B187" s="357" t="s">
        <v>838</v>
      </c>
      <c r="C187" s="348"/>
      <c r="D187" s="8"/>
      <c r="E187" s="8" t="s">
        <v>137</v>
      </c>
      <c r="F187" s="8" t="s">
        <v>137</v>
      </c>
      <c r="G187" s="8" t="s">
        <v>137</v>
      </c>
      <c r="H187" s="10" t="s">
        <v>769</v>
      </c>
    </row>
    <row r="188" spans="2:8" x14ac:dyDescent="0.25">
      <c r="B188" s="358"/>
      <c r="C188" s="351"/>
      <c r="D188" s="11" t="s">
        <v>141</v>
      </c>
      <c r="E188" s="11" t="s">
        <v>224</v>
      </c>
      <c r="F188" s="11" t="s">
        <v>225</v>
      </c>
      <c r="G188" s="11" t="s">
        <v>226</v>
      </c>
      <c r="H188" s="12" t="s">
        <v>478</v>
      </c>
    </row>
    <row r="189" spans="2:8" x14ac:dyDescent="0.25">
      <c r="B189" s="269" t="s">
        <v>839</v>
      </c>
      <c r="C189" s="270"/>
      <c r="D189" s="71">
        <f>D190+D195</f>
        <v>0</v>
      </c>
      <c r="E189" s="71">
        <f>E190+E195</f>
        <v>0</v>
      </c>
      <c r="F189" s="71">
        <f>F190+F195</f>
        <v>0</v>
      </c>
      <c r="G189" s="71">
        <f>G190+G195</f>
        <v>0</v>
      </c>
      <c r="H189" s="72" t="str">
        <f t="shared" ref="H189:H197" si="10">IF(MONTH(paramDataBase)=12,E189-F189,"")</f>
        <v/>
      </c>
    </row>
    <row r="190" spans="2:8" x14ac:dyDescent="0.25">
      <c r="B190" s="271" t="s">
        <v>840</v>
      </c>
      <c r="C190" s="272"/>
      <c r="D190" s="31">
        <f>SUM(D191:D194)</f>
        <v>0</v>
      </c>
      <c r="E190" s="31">
        <f>SUM(E191:E194)</f>
        <v>0</v>
      </c>
      <c r="F190" s="31">
        <f>SUM(F191:F194)</f>
        <v>0</v>
      </c>
      <c r="G190" s="31">
        <f>SUM(G191:G194)</f>
        <v>0</v>
      </c>
      <c r="H190" s="32" t="str">
        <f t="shared" si="10"/>
        <v/>
      </c>
    </row>
    <row r="191" spans="2:8" x14ac:dyDescent="0.25">
      <c r="B191" s="273" t="s">
        <v>841</v>
      </c>
      <c r="C191" s="274"/>
      <c r="D191" s="31"/>
      <c r="E191" s="31"/>
      <c r="F191" s="31"/>
      <c r="G191" s="31"/>
      <c r="H191" s="32" t="str">
        <f t="shared" si="10"/>
        <v/>
      </c>
    </row>
    <row r="192" spans="2:8" x14ac:dyDescent="0.25">
      <c r="B192" s="273" t="s">
        <v>842</v>
      </c>
      <c r="C192" s="274"/>
      <c r="D192" s="31"/>
      <c r="E192" s="31"/>
      <c r="F192" s="31"/>
      <c r="G192" s="31"/>
      <c r="H192" s="32" t="str">
        <f t="shared" si="10"/>
        <v/>
      </c>
    </row>
    <row r="193" spans="2:9" x14ac:dyDescent="0.25">
      <c r="B193" s="273" t="s">
        <v>843</v>
      </c>
      <c r="C193" s="274"/>
      <c r="D193" s="31"/>
      <c r="E193" s="31"/>
      <c r="F193" s="31"/>
      <c r="G193" s="31"/>
      <c r="H193" s="32" t="str">
        <f t="shared" si="10"/>
        <v/>
      </c>
    </row>
    <row r="194" spans="2:9" x14ac:dyDescent="0.25">
      <c r="B194" s="273" t="s">
        <v>844</v>
      </c>
      <c r="C194" s="274"/>
      <c r="D194" s="31"/>
      <c r="E194" s="31"/>
      <c r="F194" s="31"/>
      <c r="G194" s="31"/>
      <c r="H194" s="32" t="str">
        <f t="shared" si="10"/>
        <v/>
      </c>
    </row>
    <row r="195" spans="2:9" x14ac:dyDescent="0.25">
      <c r="B195" s="271" t="s">
        <v>845</v>
      </c>
      <c r="C195" s="272"/>
      <c r="D195" s="31">
        <f>SUM(D196:D197)</f>
        <v>0</v>
      </c>
      <c r="E195" s="31">
        <f>SUM(E196:E197)</f>
        <v>0</v>
      </c>
      <c r="F195" s="31">
        <f>SUM(F196:F197)</f>
        <v>0</v>
      </c>
      <c r="G195" s="31">
        <f>SUM(G196:G197)</f>
        <v>0</v>
      </c>
      <c r="H195" s="32" t="str">
        <f t="shared" si="10"/>
        <v/>
      </c>
    </row>
    <row r="196" spans="2:9" x14ac:dyDescent="0.25">
      <c r="B196" s="273" t="s">
        <v>846</v>
      </c>
      <c r="C196" s="274"/>
      <c r="D196" s="31"/>
      <c r="E196" s="31"/>
      <c r="F196" s="31"/>
      <c r="G196" s="31"/>
      <c r="H196" s="32" t="str">
        <f t="shared" si="10"/>
        <v/>
      </c>
    </row>
    <row r="197" spans="2:9" x14ac:dyDescent="0.25">
      <c r="B197" s="365" t="s">
        <v>847</v>
      </c>
      <c r="C197" s="366"/>
      <c r="D197" s="68"/>
      <c r="E197" s="68"/>
      <c r="F197" s="68"/>
      <c r="G197" s="68"/>
      <c r="H197" s="69" t="str">
        <f t="shared" si="10"/>
        <v/>
      </c>
    </row>
    <row r="198" spans="2:9" x14ac:dyDescent="0.25">
      <c r="B198" s="227" t="s">
        <v>848</v>
      </c>
      <c r="C198" s="243"/>
      <c r="D198" s="243"/>
      <c r="E198" s="243"/>
      <c r="F198" s="243"/>
      <c r="G198" s="39" t="s">
        <v>662</v>
      </c>
      <c r="H198" s="44" t="s">
        <v>849</v>
      </c>
    </row>
    <row r="199" spans="2:9" x14ac:dyDescent="0.25">
      <c r="B199" s="229"/>
      <c r="C199" s="252"/>
      <c r="D199" s="252"/>
      <c r="E199" s="252"/>
      <c r="F199" s="252"/>
      <c r="G199" s="5" t="s">
        <v>850</v>
      </c>
      <c r="H199" s="6" t="s">
        <v>851</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90" t="s">
        <v>852</v>
      </c>
      <c r="C201" s="291"/>
      <c r="D201" s="291"/>
      <c r="E201" s="291"/>
      <c r="F201" s="291"/>
      <c r="G201" s="31">
        <f>H38</f>
        <v>0</v>
      </c>
      <c r="H201" s="32"/>
    </row>
    <row r="202" spans="2:9" x14ac:dyDescent="0.25">
      <c r="B202" s="290" t="s">
        <v>853</v>
      </c>
      <c r="C202" s="291"/>
      <c r="D202" s="291"/>
      <c r="E202" s="291"/>
      <c r="F202" s="291"/>
      <c r="G202" s="31">
        <f>G68</f>
        <v>0</v>
      </c>
      <c r="H202" s="32"/>
    </row>
    <row r="203" spans="2:9" x14ac:dyDescent="0.25">
      <c r="B203" s="290" t="s">
        <v>854</v>
      </c>
      <c r="C203" s="291"/>
      <c r="D203" s="291"/>
      <c r="E203" s="291"/>
      <c r="F203" s="291"/>
      <c r="G203" s="31">
        <f>G200+G201-G202</f>
        <v>0</v>
      </c>
      <c r="H203" s="32">
        <f>H200+H201-H202</f>
        <v>0</v>
      </c>
    </row>
    <row r="204" spans="2:9" x14ac:dyDescent="0.25">
      <c r="B204" s="290" t="s">
        <v>855</v>
      </c>
      <c r="C204" s="291"/>
      <c r="D204" s="291"/>
      <c r="E204" s="291"/>
      <c r="F204" s="291"/>
      <c r="G204" s="31"/>
      <c r="H204" s="32"/>
    </row>
    <row r="205" spans="2:9" x14ac:dyDescent="0.25">
      <c r="B205" s="290" t="s">
        <v>856</v>
      </c>
      <c r="C205" s="291"/>
      <c r="D205" s="291"/>
      <c r="E205" s="291"/>
      <c r="F205" s="291"/>
      <c r="G205" s="31"/>
      <c r="H205" s="32"/>
    </row>
    <row r="206" spans="2:9" ht="15.75" customHeight="1" x14ac:dyDescent="0.25">
      <c r="B206" s="367" t="s">
        <v>857</v>
      </c>
      <c r="C206" s="368"/>
      <c r="D206" s="368"/>
      <c r="E206" s="368"/>
      <c r="F206" s="368"/>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10/05/2024 às 11:42:07</v>
      </c>
      <c r="C207" s="249"/>
      <c r="D207" s="249"/>
      <c r="E207" s="249"/>
      <c r="F207" s="249"/>
      <c r="G207" s="249"/>
      <c r="H207" s="249"/>
      <c r="I207" s="45"/>
    </row>
    <row r="209" spans="2:8" x14ac:dyDescent="0.25">
      <c r="B209" t="s">
        <v>253</v>
      </c>
    </row>
    <row r="210" spans="2:8" x14ac:dyDescent="0.25">
      <c r="B210" s="364" t="s">
        <v>858</v>
      </c>
      <c r="C210" s="364"/>
      <c r="D210" s="364"/>
      <c r="E210" s="364"/>
      <c r="F210" s="364"/>
      <c r="G210" s="364"/>
      <c r="H210" s="364"/>
    </row>
    <row r="211" spans="2:8" x14ac:dyDescent="0.25">
      <c r="B211" s="364" t="s">
        <v>859</v>
      </c>
      <c r="C211" s="364"/>
      <c r="D211" s="364"/>
      <c r="E211" s="364"/>
      <c r="F211" s="364"/>
      <c r="G211" s="364"/>
      <c r="H211" s="364"/>
    </row>
    <row r="212" spans="2:8" ht="30" customHeight="1" x14ac:dyDescent="0.25">
      <c r="B212" s="364" t="s">
        <v>860</v>
      </c>
      <c r="C212" s="364"/>
      <c r="D212" s="364"/>
      <c r="E212" s="364"/>
      <c r="F212" s="364"/>
      <c r="G212" s="364"/>
      <c r="H212" s="364"/>
    </row>
    <row r="213" spans="2:8" x14ac:dyDescent="0.25">
      <c r="B213" s="364" t="s">
        <v>861</v>
      </c>
      <c r="C213" s="364"/>
      <c r="D213" s="364"/>
      <c r="E213" s="364"/>
      <c r="F213" s="364"/>
      <c r="G213" s="364"/>
      <c r="H213" s="364"/>
    </row>
    <row r="214" spans="2:8" x14ac:dyDescent="0.25">
      <c r="B214" s="364" t="s">
        <v>862</v>
      </c>
      <c r="C214" s="364"/>
      <c r="D214" s="364"/>
      <c r="E214" s="364"/>
      <c r="F214" s="364"/>
      <c r="G214" s="364"/>
      <c r="H214" s="364"/>
    </row>
    <row r="215" spans="2:8" x14ac:dyDescent="0.25">
      <c r="B215" s="364" t="s">
        <v>863</v>
      </c>
      <c r="C215" s="364"/>
      <c r="D215" s="364"/>
      <c r="E215" s="364"/>
      <c r="F215" s="364"/>
      <c r="G215" s="364"/>
      <c r="H215" s="364"/>
    </row>
    <row r="216" spans="2:8" ht="30" customHeight="1" x14ac:dyDescent="0.25">
      <c r="B216" s="364" t="s">
        <v>864</v>
      </c>
      <c r="C216" s="364"/>
      <c r="D216" s="364"/>
      <c r="E216" s="364"/>
      <c r="F216" s="364"/>
      <c r="G216" s="364"/>
      <c r="H216" s="364"/>
    </row>
    <row r="217" spans="2:8" x14ac:dyDescent="0.25">
      <c r="B217" s="364" t="s">
        <v>865</v>
      </c>
      <c r="C217" s="364"/>
      <c r="D217" s="364"/>
      <c r="E217" s="364"/>
      <c r="F217" s="364"/>
      <c r="G217" s="364"/>
      <c r="H217" s="364"/>
    </row>
    <row r="218" spans="2:8" x14ac:dyDescent="0.25">
      <c r="B218" s="364" t="s">
        <v>866</v>
      </c>
      <c r="C218" s="364"/>
      <c r="D218" s="364"/>
      <c r="E218" s="364"/>
      <c r="F218" s="364"/>
      <c r="G218" s="364"/>
      <c r="H218" s="364"/>
    </row>
    <row r="219" spans="2:8" x14ac:dyDescent="0.25">
      <c r="B219" s="364" t="s">
        <v>867</v>
      </c>
      <c r="C219" s="364"/>
      <c r="D219" s="364"/>
      <c r="E219" s="364"/>
      <c r="F219" s="364"/>
      <c r="G219" s="364"/>
      <c r="H219" s="364"/>
    </row>
    <row r="220" spans="2:8" ht="31.5" customHeight="1" x14ac:dyDescent="0.25">
      <c r="B220" s="364"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64"/>
      <c r="D220" s="364"/>
      <c r="E220" s="364"/>
      <c r="F220" s="364"/>
      <c r="G220" s="364"/>
      <c r="H220" s="364"/>
    </row>
    <row r="225" spans="2:8" x14ac:dyDescent="0.25">
      <c r="B225" t="str">
        <f>paramNomeContador</f>
        <v>EVERTON DA ROSA</v>
      </c>
      <c r="C225" s="46" t="str">
        <f>paramNomeSecretario</f>
        <v>ANA PAULA RODRIGUES SCHNEIDER SCHMIDT</v>
      </c>
      <c r="D225" s="46"/>
      <c r="E225" s="46"/>
      <c r="F225" s="46" t="str">
        <f>paramNomePrefeito</f>
        <v>JOÃO EDÉCIO GRAEF</v>
      </c>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 ref="B216:H216"/>
    <mergeCell ref="B185:C185"/>
    <mergeCell ref="B186:C186"/>
    <mergeCell ref="B187:C187"/>
    <mergeCell ref="B188:C188"/>
    <mergeCell ref="B189:C189"/>
    <mergeCell ref="B190:C190"/>
    <mergeCell ref="B191:C191"/>
    <mergeCell ref="B192:C192"/>
    <mergeCell ref="B193:C193"/>
    <mergeCell ref="B176:C176"/>
    <mergeCell ref="B177:C177"/>
    <mergeCell ref="B178:C178"/>
    <mergeCell ref="B179:C179"/>
    <mergeCell ref="B180:C180"/>
    <mergeCell ref="B181:C181"/>
    <mergeCell ref="B182:C182"/>
    <mergeCell ref="B183:C183"/>
    <mergeCell ref="B184:C184"/>
    <mergeCell ref="B167:F167"/>
    <mergeCell ref="B168:F168"/>
    <mergeCell ref="B169:F169"/>
    <mergeCell ref="B170:F170"/>
    <mergeCell ref="B171:F171"/>
    <mergeCell ref="B172:F172"/>
    <mergeCell ref="B173:F173"/>
    <mergeCell ref="B174:C174"/>
    <mergeCell ref="B175:C175"/>
    <mergeCell ref="B156:C156"/>
    <mergeCell ref="B157:C157"/>
    <mergeCell ref="B154:C154"/>
    <mergeCell ref="B159:H159"/>
    <mergeCell ref="B160:F162"/>
    <mergeCell ref="B163:F163"/>
    <mergeCell ref="B164:F164"/>
    <mergeCell ref="B165:F165"/>
    <mergeCell ref="B166:F166"/>
    <mergeCell ref="B142:G142"/>
    <mergeCell ref="B143:G143"/>
    <mergeCell ref="B144:G144"/>
    <mergeCell ref="B145:G145"/>
    <mergeCell ref="B146:G146"/>
    <mergeCell ref="B148:E149"/>
    <mergeCell ref="B150:E150"/>
    <mergeCell ref="B152:C153"/>
    <mergeCell ref="B155:C155"/>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07:C107"/>
    <mergeCell ref="B108:B111"/>
    <mergeCell ref="B116:H116"/>
    <mergeCell ref="B122:C122"/>
    <mergeCell ref="B123:C123"/>
    <mergeCell ref="B117:C117"/>
    <mergeCell ref="B118:C118"/>
    <mergeCell ref="B119:C119"/>
    <mergeCell ref="B120:C120"/>
    <mergeCell ref="B121:C121"/>
    <mergeCell ref="B101:D101"/>
    <mergeCell ref="B102:D102"/>
    <mergeCell ref="B79:C79"/>
    <mergeCell ref="B80:C80"/>
    <mergeCell ref="B81:C81"/>
    <mergeCell ref="B82:C82"/>
    <mergeCell ref="B83:C83"/>
    <mergeCell ref="B103:D103"/>
    <mergeCell ref="B104:C106"/>
    <mergeCell ref="B72:C72"/>
    <mergeCell ref="B73:C73"/>
    <mergeCell ref="B74:C74"/>
    <mergeCell ref="B76:C76"/>
    <mergeCell ref="B77:C77"/>
    <mergeCell ref="B78:C78"/>
    <mergeCell ref="B75:C75"/>
    <mergeCell ref="B85:H85"/>
    <mergeCell ref="B99:D100"/>
    <mergeCell ref="B67:C67"/>
    <mergeCell ref="D65:D66"/>
    <mergeCell ref="E65:E66"/>
    <mergeCell ref="F65:F66"/>
    <mergeCell ref="G65:G66"/>
    <mergeCell ref="B68:C68"/>
    <mergeCell ref="B69:C69"/>
    <mergeCell ref="B70:C70"/>
    <mergeCell ref="B71:C71"/>
    <mergeCell ref="B52:F52"/>
    <mergeCell ref="B60:G60"/>
    <mergeCell ref="B61:G61"/>
    <mergeCell ref="B63:G63"/>
    <mergeCell ref="B65:C66"/>
    <mergeCell ref="B53:F53"/>
    <mergeCell ref="B54:F54"/>
    <mergeCell ref="B56:F56"/>
    <mergeCell ref="B58:G58"/>
    <mergeCell ref="B59:G59"/>
    <mergeCell ref="B43:F43"/>
    <mergeCell ref="B44:F44"/>
    <mergeCell ref="B45:F45"/>
    <mergeCell ref="B46:F46"/>
    <mergeCell ref="B47:F47"/>
    <mergeCell ref="B48:F48"/>
    <mergeCell ref="B49:F49"/>
    <mergeCell ref="B50:F50"/>
    <mergeCell ref="B51:F51"/>
    <mergeCell ref="B34:H34"/>
    <mergeCell ref="B35:F37"/>
    <mergeCell ref="B27:F27"/>
    <mergeCell ref="B28:F28"/>
    <mergeCell ref="B23:F23"/>
    <mergeCell ref="B24:F24"/>
    <mergeCell ref="B25:F25"/>
    <mergeCell ref="B26:F26"/>
    <mergeCell ref="B42:F42"/>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s>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125</v>
      </c>
      <c r="C3" s="247"/>
      <c r="D3" s="247"/>
      <c r="E3" s="247"/>
    </row>
    <row r="4" spans="2:5" x14ac:dyDescent="0.25">
      <c r="B4" s="248" t="s">
        <v>868</v>
      </c>
      <c r="C4" s="248"/>
      <c r="D4" s="248"/>
      <c r="E4" s="248"/>
    </row>
    <row r="5" spans="2:5" x14ac:dyDescent="0.25">
      <c r="B5" s="247" t="s">
        <v>127</v>
      </c>
      <c r="C5" s="247"/>
      <c r="D5" s="247"/>
      <c r="E5" s="247"/>
    </row>
    <row r="6" spans="2:5" x14ac:dyDescent="0.25">
      <c r="B6" s="249" t="str">
        <f>UPPER(TEXT(paramDataBase,"mmmm \d\e aaaa"))</f>
        <v>JANEIRO DE 1900</v>
      </c>
      <c r="C6" s="249"/>
      <c r="D6" s="249"/>
      <c r="E6" s="249"/>
    </row>
    <row r="8" spans="2:5" x14ac:dyDescent="0.25">
      <c r="B8" s="170" t="s">
        <v>869</v>
      </c>
      <c r="C8" s="170"/>
      <c r="D8" s="170"/>
      <c r="E8" s="2" t="s">
        <v>129</v>
      </c>
    </row>
    <row r="9" spans="2:5" x14ac:dyDescent="0.25">
      <c r="B9" s="227" t="s">
        <v>130</v>
      </c>
      <c r="C9" s="13" t="s">
        <v>132</v>
      </c>
      <c r="D9" s="39" t="s">
        <v>133</v>
      </c>
      <c r="E9" s="44" t="s">
        <v>870</v>
      </c>
    </row>
    <row r="10" spans="2:5" x14ac:dyDescent="0.25">
      <c r="B10" s="229"/>
      <c r="C10" s="11" t="s">
        <v>138</v>
      </c>
      <c r="D10" s="11" t="s">
        <v>139</v>
      </c>
      <c r="E10" s="12" t="s">
        <v>264</v>
      </c>
    </row>
    <row r="11" spans="2:5" x14ac:dyDescent="0.25">
      <c r="B11" s="105" t="s">
        <v>871</v>
      </c>
      <c r="C11" s="40" t="e">
        <f>SUMIFS(#REF!,#REF!,"21*",#REF!,"A")</f>
        <v>#REF!</v>
      </c>
      <c r="D11" s="40" t="e">
        <f>SUMIFS(#REF!,#REF!,"21*",#REF!,"A")</f>
        <v>#REF!</v>
      </c>
      <c r="E11" s="95" t="e">
        <f>C11-D11</f>
        <v>#REF!</v>
      </c>
    </row>
    <row r="12" spans="2:5" x14ac:dyDescent="0.25">
      <c r="C12" s="133"/>
      <c r="D12" s="133"/>
      <c r="E12" s="133"/>
    </row>
    <row r="13" spans="2:5" x14ac:dyDescent="0.25">
      <c r="B13" s="227" t="s">
        <v>215</v>
      </c>
      <c r="C13" s="13" t="s">
        <v>217</v>
      </c>
      <c r="D13" s="39" t="s">
        <v>218</v>
      </c>
      <c r="E13" s="44" t="s">
        <v>872</v>
      </c>
    </row>
    <row r="14" spans="2:5" x14ac:dyDescent="0.25">
      <c r="B14" s="229"/>
      <c r="C14" s="11" t="s">
        <v>224</v>
      </c>
      <c r="D14" s="11" t="s">
        <v>225</v>
      </c>
      <c r="E14" s="12" t="s">
        <v>873</v>
      </c>
    </row>
    <row r="15" spans="2:5" x14ac:dyDescent="0.25">
      <c r="B15" s="49" t="s">
        <v>237</v>
      </c>
      <c r="C15" s="65" t="e">
        <f>SUM(C16:C18)</f>
        <v>#REF!</v>
      </c>
      <c r="D15" s="65" t="e">
        <f>SUM(D16:D18)</f>
        <v>#REF!</v>
      </c>
      <c r="E15" s="66" t="e">
        <f t="shared" ref="E15:E21" si="0">C15-D15</f>
        <v>#REF!</v>
      </c>
    </row>
    <row r="16" spans="2:5" x14ac:dyDescent="0.25">
      <c r="B16" s="33" t="s">
        <v>567</v>
      </c>
      <c r="C16" s="31" t="e">
        <f>SUMIFS(#REF!,#REF!,"44*")</f>
        <v>#REF!</v>
      </c>
      <c r="D16" s="31" t="e">
        <f>SUMIFS(#REF!,#REF!,"44*")</f>
        <v>#REF!</v>
      </c>
      <c r="E16" s="32" t="e">
        <f t="shared" si="0"/>
        <v>#REF!</v>
      </c>
    </row>
    <row r="17" spans="2:5" x14ac:dyDescent="0.25">
      <c r="B17" s="33" t="s">
        <v>568</v>
      </c>
      <c r="C17" s="31" t="e">
        <f>SUMIFS(#REF!,#REF!,"45*")</f>
        <v>#REF!</v>
      </c>
      <c r="D17" s="31" t="e">
        <f>SUMIFS(#REF!,#REF!,"45*")</f>
        <v>#REF!</v>
      </c>
      <c r="E17" s="32" t="e">
        <f t="shared" si="0"/>
        <v>#REF!</v>
      </c>
    </row>
    <row r="18" spans="2:5" x14ac:dyDescent="0.25">
      <c r="B18" s="33" t="s">
        <v>874</v>
      </c>
      <c r="C18" s="31" t="e">
        <f>SUMIFS(#REF!,#REF!,"46*")</f>
        <v>#REF!</v>
      </c>
      <c r="D18" s="31" t="e">
        <f>SUMIFS(#REF!,#REF!,"46*")</f>
        <v>#REF!</v>
      </c>
      <c r="E18" s="32" t="e">
        <f t="shared" si="0"/>
        <v>#REF!</v>
      </c>
    </row>
    <row r="19" spans="2:5" x14ac:dyDescent="0.25">
      <c r="B19" s="179" t="s">
        <v>875</v>
      </c>
      <c r="C19" s="31"/>
      <c r="D19" s="31"/>
      <c r="E19" s="32">
        <f t="shared" si="0"/>
        <v>0</v>
      </c>
    </row>
    <row r="20" spans="2:5" x14ac:dyDescent="0.25">
      <c r="B20" s="179" t="s">
        <v>876</v>
      </c>
      <c r="C20" s="31"/>
      <c r="D20" s="31"/>
      <c r="E20" s="32">
        <f t="shared" si="0"/>
        <v>0</v>
      </c>
    </row>
    <row r="21" spans="2:5" x14ac:dyDescent="0.25">
      <c r="B21" s="76" t="s">
        <v>877</v>
      </c>
      <c r="C21" s="68" t="e">
        <f>C15-C19-C20</f>
        <v>#REF!</v>
      </c>
      <c r="D21" s="68" t="e">
        <f>D15-D19-D20</f>
        <v>#REF!</v>
      </c>
      <c r="E21" s="69" t="e">
        <f t="shared" si="0"/>
        <v>#REF!</v>
      </c>
    </row>
    <row r="22" spans="2:5" x14ac:dyDescent="0.25">
      <c r="C22" s="133"/>
      <c r="D22" s="133"/>
      <c r="E22" s="133"/>
    </row>
    <row r="23" spans="2:5" x14ac:dyDescent="0.25">
      <c r="B23" s="211" t="s">
        <v>878</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10/05/2024 às 11:42:07</v>
      </c>
      <c r="C24" s="249"/>
      <c r="D24" s="249"/>
      <c r="E24" s="249"/>
    </row>
    <row r="26" spans="2:5" x14ac:dyDescent="0.25">
      <c r="B26" s="247" t="s">
        <v>253</v>
      </c>
      <c r="C26" s="247"/>
      <c r="D26" s="247"/>
      <c r="E26" s="247"/>
    </row>
    <row r="27" spans="2:5" x14ac:dyDescent="0.25">
      <c r="B27" s="46" t="s">
        <v>879</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C33:D33"/>
    <mergeCell ref="B13:B14"/>
    <mergeCell ref="B24:E24"/>
    <mergeCell ref="B26:E26"/>
    <mergeCell ref="C32:D32"/>
    <mergeCell ref="B9:B10"/>
    <mergeCell ref="B2:E2"/>
    <mergeCell ref="B3:E3"/>
    <mergeCell ref="B4:E4"/>
    <mergeCell ref="B5:E5"/>
    <mergeCell ref="B6:E6"/>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880</v>
      </c>
      <c r="C4" s="248"/>
      <c r="D4" s="248"/>
      <c r="E4" s="248"/>
      <c r="F4" s="248"/>
    </row>
    <row r="5" spans="2:6" x14ac:dyDescent="0.25">
      <c r="B5" s="247" t="s">
        <v>881</v>
      </c>
      <c r="C5" s="247"/>
      <c r="D5" s="247"/>
      <c r="E5" s="247"/>
      <c r="F5" s="247"/>
    </row>
    <row r="6" spans="2:6" x14ac:dyDescent="0.25">
      <c r="B6" s="249" t="str">
        <f>UPPER(TEXT(paramDataBase,"mmmm \d\e aaaa"))</f>
        <v>JANEIRO DE 1900</v>
      </c>
      <c r="C6" s="249"/>
      <c r="D6" s="249"/>
      <c r="E6" s="249"/>
      <c r="F6" s="249"/>
    </row>
    <row r="8" spans="2:6" x14ac:dyDescent="0.25">
      <c r="B8" s="369" t="s">
        <v>882</v>
      </c>
      <c r="C8" s="369"/>
      <c r="D8" s="369"/>
      <c r="E8" s="170"/>
      <c r="F8" s="2" t="s">
        <v>129</v>
      </c>
    </row>
    <row r="9" spans="2:6" x14ac:dyDescent="0.25">
      <c r="B9" s="371" t="s">
        <v>455</v>
      </c>
      <c r="C9" s="371"/>
      <c r="D9" s="371"/>
      <c r="E9" s="371"/>
      <c r="F9" s="371"/>
    </row>
    <row r="10" spans="2:6" x14ac:dyDescent="0.25">
      <c r="B10" s="228" t="s">
        <v>883</v>
      </c>
      <c r="C10" s="8" t="s">
        <v>130</v>
      </c>
      <c r="D10" s="4" t="s">
        <v>215</v>
      </c>
      <c r="E10" s="85" t="s">
        <v>884</v>
      </c>
      <c r="F10" s="85" t="s">
        <v>885</v>
      </c>
    </row>
    <row r="11" spans="2:6" x14ac:dyDescent="0.25">
      <c r="B11" s="228"/>
      <c r="C11" s="8" t="s">
        <v>886</v>
      </c>
      <c r="D11" s="4" t="s">
        <v>886</v>
      </c>
      <c r="E11" s="85" t="s">
        <v>887</v>
      </c>
      <c r="F11" s="85" t="s">
        <v>888</v>
      </c>
    </row>
    <row r="12" spans="2:6" x14ac:dyDescent="0.25">
      <c r="B12" s="229"/>
      <c r="C12" s="11" t="s">
        <v>138</v>
      </c>
      <c r="D12" s="11" t="s">
        <v>139</v>
      </c>
      <c r="E12" s="12" t="s">
        <v>264</v>
      </c>
      <c r="F12" s="12" t="s">
        <v>889</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10/05/2024 às 11:42:07</v>
      </c>
      <c r="C89" s="370"/>
      <c r="D89" s="370"/>
      <c r="E89" s="370"/>
      <c r="F89" s="370"/>
    </row>
    <row r="91" spans="2:6" x14ac:dyDescent="0.25">
      <c r="B91" s="247" t="s">
        <v>253</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58" t="str">
        <f>"² Este demonstrativo utiliza as seguintes hipóteses: "&amp;'Valores manuais'!$D$19</f>
        <v xml:space="preserve">² Este demonstrativo utiliza as seguintes hipóteses: </v>
      </c>
      <c r="C93" s="258"/>
      <c r="D93" s="258"/>
      <c r="E93" s="258"/>
      <c r="F93" s="258"/>
    </row>
    <row r="94" spans="2:6" x14ac:dyDescent="0.25">
      <c r="B94" s="258" t="str">
        <f>IFERROR(_xlfn.CONCAT(_xlfn._xlws.FILTER(tblNotasExplicativas[Nota Com Separador],tblNotasExplicativas[Demonstrativo]="RREO A10")),"")</f>
        <v/>
      </c>
      <c r="C94" s="258"/>
      <c r="D94" s="258"/>
      <c r="E94" s="258"/>
      <c r="F94" s="258"/>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890</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891</v>
      </c>
      <c r="C8" s="170"/>
      <c r="D8" s="170"/>
      <c r="E8" s="170"/>
      <c r="F8" s="170"/>
      <c r="G8" s="170"/>
      <c r="H8" s="170"/>
      <c r="I8" s="2" t="s">
        <v>129</v>
      </c>
    </row>
    <row r="9" spans="2:9" x14ac:dyDescent="0.25">
      <c r="B9" s="372" t="s">
        <v>130</v>
      </c>
      <c r="C9" s="372"/>
      <c r="D9" s="372"/>
      <c r="E9" s="372"/>
      <c r="F9" s="227"/>
      <c r="G9" s="44" t="s">
        <v>132</v>
      </c>
      <c r="H9" s="44" t="s">
        <v>133</v>
      </c>
      <c r="I9" s="44" t="s">
        <v>134</v>
      </c>
    </row>
    <row r="10" spans="2:9" x14ac:dyDescent="0.25">
      <c r="B10" s="373"/>
      <c r="C10" s="373"/>
      <c r="D10" s="373"/>
      <c r="E10" s="373"/>
      <c r="F10" s="229"/>
      <c r="G10" s="12" t="s">
        <v>138</v>
      </c>
      <c r="H10" s="12" t="s">
        <v>139</v>
      </c>
      <c r="I10" s="12" t="s">
        <v>264</v>
      </c>
    </row>
    <row r="11" spans="2:9" x14ac:dyDescent="0.25">
      <c r="B11" s="374" t="s">
        <v>892</v>
      </c>
      <c r="C11" s="374"/>
      <c r="D11" s="374"/>
      <c r="E11" s="374"/>
      <c r="F11" s="375"/>
      <c r="G11" s="52" t="e">
        <f>SUM(G12:G15)</f>
        <v>#REF!</v>
      </c>
      <c r="H11" s="52" t="e">
        <f>SUM(H12:H15)</f>
        <v>#REF!</v>
      </c>
      <c r="I11" s="52" t="e">
        <f>G11-H11</f>
        <v>#REF!</v>
      </c>
    </row>
    <row r="12" spans="2:9" x14ac:dyDescent="0.25">
      <c r="B12" s="376" t="s">
        <v>893</v>
      </c>
      <c r="C12" s="376"/>
      <c r="D12" s="376"/>
      <c r="E12" s="376"/>
      <c r="F12" s="377"/>
      <c r="G12" s="55" t="e">
        <f>SUMIFS(#REF!,#REF!,"&lt;&gt;fpsm",#REF!,"221*",#REF!,"A")</f>
        <v>#REF!</v>
      </c>
      <c r="H12" s="55" t="e">
        <f>SUMIFS(#REF!,#REF!,"&lt;&gt;fpsm",#REF!,"221*",#REF!,"A")</f>
        <v>#REF!</v>
      </c>
      <c r="I12" s="55" t="e">
        <f>G12-H12</f>
        <v>#REF!</v>
      </c>
    </row>
    <row r="13" spans="2:9" x14ac:dyDescent="0.25">
      <c r="B13" s="376" t="s">
        <v>894</v>
      </c>
      <c r="C13" s="376"/>
      <c r="D13" s="376"/>
      <c r="E13" s="376"/>
      <c r="F13" s="377"/>
      <c r="G13" s="55" t="e">
        <f>SUMIFS(#REF!,#REF!,"&lt;&gt;fpsm",#REF!,"222*",#REF!,"A")</f>
        <v>#REF!</v>
      </c>
      <c r="H13" s="55" t="e">
        <f>SUMIFS(#REF!,#REF!,"&lt;&gt;fpsm",#REF!,"222*",#REF!,"A")</f>
        <v>#REF!</v>
      </c>
      <c r="I13" s="55" t="e">
        <f>G13-H13</f>
        <v>#REF!</v>
      </c>
    </row>
    <row r="14" spans="2:9" x14ac:dyDescent="0.25">
      <c r="B14" s="376" t="s">
        <v>895</v>
      </c>
      <c r="C14" s="376"/>
      <c r="D14" s="376"/>
      <c r="E14" s="376"/>
      <c r="F14" s="377"/>
      <c r="G14" s="55" t="e">
        <f>SUMIFS(#REF!,#REF!,"&lt;&gt;fpsm",#REF!,"223*",#REF!,"A")</f>
        <v>#REF!</v>
      </c>
      <c r="H14" s="55" t="e">
        <f>SUMIFS(#REF!,#REF!,"&lt;&gt;fpsm",#REF!,"223*",#REF!,"A")</f>
        <v>#REF!</v>
      </c>
      <c r="I14" s="55" t="e">
        <f>G14-H14</f>
        <v>#REF!</v>
      </c>
    </row>
    <row r="15" spans="2:9" x14ac:dyDescent="0.25">
      <c r="B15" s="378" t="s">
        <v>896</v>
      </c>
      <c r="C15" s="378"/>
      <c r="D15" s="378"/>
      <c r="E15" s="378"/>
      <c r="F15" s="379"/>
      <c r="G15" s="79">
        <f>'Valores manuais'!$D$21</f>
        <v>0</v>
      </c>
      <c r="H15" s="79">
        <f>'Valores manuais'!$D$22</f>
        <v>0</v>
      </c>
      <c r="I15" s="79">
        <f>G15-H15</f>
        <v>0</v>
      </c>
    </row>
    <row r="17" spans="2:9" x14ac:dyDescent="0.25">
      <c r="B17" s="227" t="s">
        <v>215</v>
      </c>
      <c r="C17" s="13" t="s">
        <v>217</v>
      </c>
      <c r="D17" s="13" t="s">
        <v>215</v>
      </c>
      <c r="E17" s="13" t="s">
        <v>215</v>
      </c>
      <c r="F17" s="13" t="s">
        <v>215</v>
      </c>
      <c r="G17" s="13" t="s">
        <v>897</v>
      </c>
      <c r="H17" s="13" t="s">
        <v>898</v>
      </c>
      <c r="I17" s="38" t="s">
        <v>134</v>
      </c>
    </row>
    <row r="18" spans="2:9" x14ac:dyDescent="0.25">
      <c r="B18" s="228"/>
      <c r="C18" s="8"/>
      <c r="D18" s="8" t="s">
        <v>473</v>
      </c>
      <c r="E18" s="8" t="s">
        <v>474</v>
      </c>
      <c r="F18" s="8" t="s">
        <v>475</v>
      </c>
      <c r="G18" s="8" t="s">
        <v>899</v>
      </c>
      <c r="H18" s="8" t="s">
        <v>260</v>
      </c>
      <c r="I18" s="10"/>
    </row>
    <row r="19" spans="2:9" x14ac:dyDescent="0.25">
      <c r="B19" s="228"/>
      <c r="C19" s="8"/>
      <c r="D19" s="8"/>
      <c r="E19" s="8"/>
      <c r="F19" s="8"/>
      <c r="G19" s="8" t="s">
        <v>223</v>
      </c>
      <c r="H19" s="8"/>
      <c r="I19" s="10"/>
    </row>
    <row r="20" spans="2:9" x14ac:dyDescent="0.25">
      <c r="B20" s="229"/>
      <c r="C20" s="11" t="s">
        <v>224</v>
      </c>
      <c r="D20" s="11" t="s">
        <v>225</v>
      </c>
      <c r="E20" s="11"/>
      <c r="F20" s="11" t="s">
        <v>226</v>
      </c>
      <c r="G20" s="11"/>
      <c r="H20" s="11" t="s">
        <v>478</v>
      </c>
      <c r="I20" s="12" t="s">
        <v>900</v>
      </c>
    </row>
    <row r="21" spans="2:9" x14ac:dyDescent="0.25">
      <c r="B21" s="49" t="s">
        <v>901</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902</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567</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568</v>
      </c>
      <c r="C24" s="31"/>
      <c r="D24" s="31"/>
      <c r="E24" s="31"/>
      <c r="F24" s="31"/>
      <c r="G24" s="31"/>
      <c r="H24" s="31"/>
      <c r="I24" s="32">
        <f t="shared" si="1"/>
        <v>0</v>
      </c>
    </row>
    <row r="25" spans="2:9" x14ac:dyDescent="0.25">
      <c r="B25" s="34" t="s">
        <v>874</v>
      </c>
      <c r="C25" s="31"/>
      <c r="D25" s="31"/>
      <c r="E25" s="31"/>
      <c r="F25" s="31"/>
      <c r="G25" s="31"/>
      <c r="H25" s="31"/>
      <c r="I25" s="32">
        <f t="shared" si="1"/>
        <v>0</v>
      </c>
    </row>
    <row r="26" spans="2:9" x14ac:dyDescent="0.25">
      <c r="B26" s="33" t="s">
        <v>903</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904</v>
      </c>
      <c r="C27" s="216"/>
      <c r="D27" s="216"/>
      <c r="E27" s="216"/>
      <c r="F27" s="216"/>
      <c r="G27" s="216"/>
      <c r="H27" s="216"/>
      <c r="I27" s="217"/>
    </row>
    <row r="29" spans="2:9" x14ac:dyDescent="0.25">
      <c r="B29" s="227" t="s">
        <v>905</v>
      </c>
      <c r="C29" s="243"/>
      <c r="D29" s="243"/>
      <c r="E29" s="243"/>
      <c r="F29" s="243"/>
      <c r="G29" s="39">
        <f>YEAR(paramDataBase)-1</f>
        <v>1899</v>
      </c>
      <c r="H29" s="39">
        <f>YEAR(paramDataBase)</f>
        <v>1900</v>
      </c>
      <c r="I29" s="44" t="s">
        <v>497</v>
      </c>
    </row>
    <row r="30" spans="2:9" x14ac:dyDescent="0.25">
      <c r="B30" s="229"/>
      <c r="C30" s="252"/>
      <c r="D30" s="252"/>
      <c r="E30" s="252"/>
      <c r="F30" s="252"/>
      <c r="G30" s="5" t="s">
        <v>629</v>
      </c>
      <c r="H30" s="5" t="s">
        <v>906</v>
      </c>
      <c r="I30" s="6" t="s">
        <v>907</v>
      </c>
    </row>
    <row r="31" spans="2:9" x14ac:dyDescent="0.25">
      <c r="B31" s="235" t="s">
        <v>908</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10/05/2024 às 11:42:07</v>
      </c>
      <c r="C32" s="249"/>
      <c r="D32" s="249"/>
      <c r="E32" s="249"/>
      <c r="F32" s="249"/>
      <c r="G32" s="249"/>
      <c r="H32" s="249"/>
      <c r="I32" s="249"/>
    </row>
    <row r="34" spans="2:9" x14ac:dyDescent="0.25">
      <c r="B34" s="247" t="s">
        <v>253</v>
      </c>
      <c r="C34" s="247"/>
      <c r="D34" s="247"/>
      <c r="E34" s="247"/>
      <c r="F34" s="247"/>
      <c r="G34" s="247"/>
      <c r="H34" s="247"/>
      <c r="I34" s="247"/>
    </row>
    <row r="35" spans="2:9" x14ac:dyDescent="0.25">
      <c r="B35" s="258" t="str">
        <f>IFERROR(_xlfn.CONCAT(_xlfn._xlws.FILTER(tblNotasExplicativas[Nota Com Separador],tblNotasExplicativas[Demonstrativo]="RREO A11")),"")</f>
        <v/>
      </c>
      <c r="C35" s="258"/>
      <c r="D35" s="258"/>
      <c r="E35" s="258"/>
      <c r="F35" s="258"/>
      <c r="G35" s="258"/>
      <c r="H35" s="258"/>
      <c r="I35" s="258"/>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 ref="B2:I2"/>
    <mergeCell ref="B3:I3"/>
    <mergeCell ref="B4:I4"/>
    <mergeCell ref="B5:I5"/>
    <mergeCell ref="B6:I6"/>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128" workbookViewId="0">
      <selection activeCell="B131" sqref="B131:C131"/>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909</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910</v>
      </c>
      <c r="C8" s="250"/>
      <c r="D8" s="250"/>
      <c r="E8" s="250"/>
      <c r="F8" s="250"/>
      <c r="G8" s="250"/>
      <c r="H8" s="250"/>
      <c r="I8" s="250"/>
      <c r="J8" s="250"/>
      <c r="K8" s="250"/>
      <c r="L8" s="24">
        <v>1</v>
      </c>
    </row>
    <row r="9" spans="2:12" x14ac:dyDescent="0.25">
      <c r="B9" s="234" t="s">
        <v>911</v>
      </c>
      <c r="C9" s="251"/>
      <c r="D9" s="251"/>
      <c r="E9" s="251"/>
      <c r="F9" s="251"/>
      <c r="G9" s="251"/>
      <c r="H9" s="251"/>
      <c r="I9" s="251" t="s">
        <v>912</v>
      </c>
      <c r="J9" s="251" t="s">
        <v>132</v>
      </c>
      <c r="K9" s="241" t="s">
        <v>133</v>
      </c>
      <c r="L9" s="242"/>
    </row>
    <row r="10" spans="2:12" x14ac:dyDescent="0.25">
      <c r="B10" s="228"/>
      <c r="C10" s="244"/>
      <c r="D10" s="244"/>
      <c r="E10" s="244"/>
      <c r="F10" s="244"/>
      <c r="G10" s="244"/>
      <c r="H10" s="244"/>
      <c r="I10" s="244"/>
      <c r="J10" s="244"/>
      <c r="K10" s="4" t="s">
        <v>137</v>
      </c>
      <c r="L10" s="85" t="s">
        <v>136</v>
      </c>
    </row>
    <row r="11" spans="2:12" x14ac:dyDescent="0.25">
      <c r="B11" s="229"/>
      <c r="C11" s="252"/>
      <c r="D11" s="252"/>
      <c r="E11" s="252"/>
      <c r="F11" s="252"/>
      <c r="G11" s="252"/>
      <c r="H11" s="252"/>
      <c r="I11" s="252"/>
      <c r="J11" s="5" t="s">
        <v>138</v>
      </c>
      <c r="K11" s="5" t="s">
        <v>139</v>
      </c>
      <c r="L11" s="6" t="s">
        <v>913</v>
      </c>
    </row>
    <row r="12" spans="2:12" x14ac:dyDescent="0.25">
      <c r="B12" s="230" t="s">
        <v>914</v>
      </c>
      <c r="C12" s="231"/>
      <c r="D12" s="231"/>
      <c r="E12" s="231"/>
      <c r="F12" s="231"/>
      <c r="G12" s="231"/>
      <c r="H12" s="231"/>
      <c r="I12" s="65">
        <f>SUM(I13:I16)</f>
        <v>0</v>
      </c>
      <c r="J12" s="65">
        <f>SUM(J13:J16)</f>
        <v>0</v>
      </c>
      <c r="K12" s="65">
        <f>SUM(K13:K16)</f>
        <v>0</v>
      </c>
      <c r="L12" s="82" t="str">
        <f t="shared" ref="L12:L24" si="0">IFERROR(ROUND(K12/J12,4),"")</f>
        <v/>
      </c>
    </row>
    <row r="13" spans="2:12" x14ac:dyDescent="0.25">
      <c r="B13" s="271" t="s">
        <v>915</v>
      </c>
      <c r="C13" s="272"/>
      <c r="D13" s="272"/>
      <c r="E13" s="272"/>
      <c r="F13" s="272"/>
      <c r="G13" s="272"/>
      <c r="H13" s="272"/>
      <c r="I13" s="31"/>
      <c r="J13" s="31"/>
      <c r="K13" s="31"/>
      <c r="L13" s="83" t="str">
        <f t="shared" si="0"/>
        <v/>
      </c>
    </row>
    <row r="14" spans="2:12" x14ac:dyDescent="0.25">
      <c r="B14" s="271" t="s">
        <v>916</v>
      </c>
      <c r="C14" s="272"/>
      <c r="D14" s="272"/>
      <c r="E14" s="272"/>
      <c r="F14" s="272"/>
      <c r="G14" s="272"/>
      <c r="H14" s="272"/>
      <c r="I14" s="31"/>
      <c r="J14" s="31"/>
      <c r="K14" s="31"/>
      <c r="L14" s="83" t="str">
        <f t="shared" si="0"/>
        <v/>
      </c>
    </row>
    <row r="15" spans="2:12" x14ac:dyDescent="0.25">
      <c r="B15" s="271" t="s">
        <v>917</v>
      </c>
      <c r="C15" s="272"/>
      <c r="D15" s="272"/>
      <c r="E15" s="272"/>
      <c r="F15" s="272"/>
      <c r="G15" s="272"/>
      <c r="H15" s="272"/>
      <c r="I15" s="31"/>
      <c r="J15" s="31"/>
      <c r="K15" s="31"/>
      <c r="L15" s="83" t="str">
        <f t="shared" si="0"/>
        <v/>
      </c>
    </row>
    <row r="16" spans="2:12" x14ac:dyDescent="0.25">
      <c r="B16" s="271" t="s">
        <v>918</v>
      </c>
      <c r="C16" s="272"/>
      <c r="D16" s="272"/>
      <c r="E16" s="272"/>
      <c r="F16" s="272"/>
      <c r="G16" s="272"/>
      <c r="H16" s="272"/>
      <c r="I16" s="31"/>
      <c r="J16" s="31"/>
      <c r="K16" s="31"/>
      <c r="L16" s="83" t="str">
        <f t="shared" si="0"/>
        <v/>
      </c>
    </row>
    <row r="17" spans="2:12" x14ac:dyDescent="0.25">
      <c r="B17" s="290" t="s">
        <v>919</v>
      </c>
      <c r="C17" s="291"/>
      <c r="D17" s="291"/>
      <c r="E17" s="291"/>
      <c r="F17" s="291"/>
      <c r="G17" s="291"/>
      <c r="H17" s="291"/>
      <c r="I17" s="31">
        <f>SUM(I18:I23)</f>
        <v>0</v>
      </c>
      <c r="J17" s="31">
        <f>SUM(J18:J23)</f>
        <v>0</v>
      </c>
      <c r="K17" s="31">
        <f>SUM(K18:K23)</f>
        <v>0</v>
      </c>
      <c r="L17" s="83" t="str">
        <f t="shared" si="0"/>
        <v/>
      </c>
    </row>
    <row r="18" spans="2:12" x14ac:dyDescent="0.25">
      <c r="B18" s="271" t="s">
        <v>434</v>
      </c>
      <c r="C18" s="272"/>
      <c r="D18" s="272"/>
      <c r="E18" s="272"/>
      <c r="F18" s="272"/>
      <c r="G18" s="272"/>
      <c r="H18" s="272"/>
      <c r="I18" s="31"/>
      <c r="J18" s="31"/>
      <c r="K18" s="31"/>
      <c r="L18" s="83" t="str">
        <f t="shared" si="0"/>
        <v/>
      </c>
    </row>
    <row r="19" spans="2:12" x14ac:dyDescent="0.25">
      <c r="B19" s="271" t="s">
        <v>437</v>
      </c>
      <c r="C19" s="272"/>
      <c r="D19" s="272"/>
      <c r="E19" s="272"/>
      <c r="F19" s="272"/>
      <c r="G19" s="272"/>
      <c r="H19" s="272"/>
      <c r="I19" s="31"/>
      <c r="J19" s="31"/>
      <c r="K19" s="31"/>
      <c r="L19" s="83" t="str">
        <f t="shared" si="0"/>
        <v/>
      </c>
    </row>
    <row r="20" spans="2:12" x14ac:dyDescent="0.25">
      <c r="B20" s="271" t="s">
        <v>920</v>
      </c>
      <c r="C20" s="272"/>
      <c r="D20" s="272"/>
      <c r="E20" s="272"/>
      <c r="F20" s="272"/>
      <c r="G20" s="272"/>
      <c r="H20" s="272"/>
      <c r="I20" s="31"/>
      <c r="J20" s="31"/>
      <c r="K20" s="31"/>
      <c r="L20" s="83" t="str">
        <f t="shared" si="0"/>
        <v/>
      </c>
    </row>
    <row r="21" spans="2:12" x14ac:dyDescent="0.25">
      <c r="B21" s="271" t="s">
        <v>435</v>
      </c>
      <c r="C21" s="272"/>
      <c r="D21" s="272"/>
      <c r="E21" s="272"/>
      <c r="F21" s="272"/>
      <c r="G21" s="272"/>
      <c r="H21" s="272"/>
      <c r="I21" s="31"/>
      <c r="J21" s="31"/>
      <c r="K21" s="31"/>
      <c r="L21" s="83" t="str">
        <f t="shared" si="0"/>
        <v/>
      </c>
    </row>
    <row r="22" spans="2:12" x14ac:dyDescent="0.25">
      <c r="B22" s="271" t="s">
        <v>921</v>
      </c>
      <c r="C22" s="272"/>
      <c r="D22" s="272"/>
      <c r="E22" s="272"/>
      <c r="F22" s="272"/>
      <c r="G22" s="272"/>
      <c r="H22" s="272"/>
      <c r="I22" s="31"/>
      <c r="J22" s="31"/>
      <c r="K22" s="31"/>
      <c r="L22" s="83" t="str">
        <f t="shared" si="0"/>
        <v/>
      </c>
    </row>
    <row r="23" spans="2:12" x14ac:dyDescent="0.25">
      <c r="B23" s="271" t="s">
        <v>922</v>
      </c>
      <c r="C23" s="272"/>
      <c r="D23" s="272"/>
      <c r="E23" s="272"/>
      <c r="F23" s="272"/>
      <c r="G23" s="272"/>
      <c r="H23" s="272"/>
      <c r="I23" s="31"/>
      <c r="J23" s="31"/>
      <c r="K23" s="31"/>
      <c r="L23" s="83" t="str">
        <f t="shared" si="0"/>
        <v/>
      </c>
    </row>
    <row r="24" spans="2:12" ht="15.75" customHeight="1" x14ac:dyDescent="0.25">
      <c r="B24" s="393" t="s">
        <v>923</v>
      </c>
      <c r="C24" s="394"/>
      <c r="D24" s="394"/>
      <c r="E24" s="394"/>
      <c r="F24" s="394"/>
      <c r="G24" s="394"/>
      <c r="H24" s="394"/>
      <c r="I24" s="86">
        <f>I12+I17</f>
        <v>0</v>
      </c>
      <c r="J24" s="86">
        <f>J12+J17</f>
        <v>0</v>
      </c>
      <c r="K24" s="86">
        <f>K12+K17</f>
        <v>0</v>
      </c>
      <c r="L24" s="87" t="str">
        <f t="shared" si="0"/>
        <v/>
      </c>
    </row>
    <row r="25" spans="2:12" ht="15.75" customHeight="1" x14ac:dyDescent="0.25"/>
    <row r="26" spans="2:12" x14ac:dyDescent="0.25">
      <c r="B26" s="382" t="s">
        <v>924</v>
      </c>
      <c r="C26" s="383"/>
      <c r="D26" s="251" t="s">
        <v>216</v>
      </c>
      <c r="E26" s="251" t="s">
        <v>217</v>
      </c>
      <c r="F26" s="241" t="s">
        <v>218</v>
      </c>
      <c r="G26" s="241"/>
      <c r="H26" s="241" t="s">
        <v>219</v>
      </c>
      <c r="I26" s="241"/>
      <c r="J26" s="241" t="s">
        <v>220</v>
      </c>
      <c r="K26" s="241"/>
      <c r="L26" s="42" t="s">
        <v>925</v>
      </c>
    </row>
    <row r="27" spans="2:12" x14ac:dyDescent="0.25">
      <c r="B27" s="384"/>
      <c r="C27" s="385"/>
      <c r="D27" s="244"/>
      <c r="E27" s="244"/>
      <c r="F27" s="4" t="s">
        <v>137</v>
      </c>
      <c r="G27" s="4" t="s">
        <v>136</v>
      </c>
      <c r="H27" s="4" t="s">
        <v>137</v>
      </c>
      <c r="I27" s="4" t="s">
        <v>136</v>
      </c>
      <c r="J27" s="4" t="s">
        <v>137</v>
      </c>
      <c r="K27" s="4" t="s">
        <v>136</v>
      </c>
      <c r="L27" s="85" t="s">
        <v>476</v>
      </c>
    </row>
    <row r="28" spans="2:12" x14ac:dyDescent="0.25">
      <c r="B28" s="386"/>
      <c r="C28" s="387"/>
      <c r="D28" s="252"/>
      <c r="E28" s="5" t="s">
        <v>141</v>
      </c>
      <c r="F28" s="5" t="s">
        <v>224</v>
      </c>
      <c r="G28" s="5" t="s">
        <v>926</v>
      </c>
      <c r="H28" s="5" t="s">
        <v>225</v>
      </c>
      <c r="I28" s="5" t="s">
        <v>927</v>
      </c>
      <c r="J28" s="5" t="s">
        <v>226</v>
      </c>
      <c r="K28" s="5" t="s">
        <v>928</v>
      </c>
      <c r="L28" s="6" t="s">
        <v>478</v>
      </c>
    </row>
    <row r="29" spans="2:12" x14ac:dyDescent="0.25">
      <c r="B29" s="230" t="s">
        <v>929</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71" t="s">
        <v>930</v>
      </c>
      <c r="C30" s="272"/>
      <c r="D30" s="31"/>
      <c r="E30" s="31"/>
      <c r="F30" s="31"/>
      <c r="G30" s="54" t="str">
        <f t="shared" si="1"/>
        <v>-</v>
      </c>
      <c r="H30" s="31"/>
      <c r="I30" s="54" t="str">
        <f t="shared" si="2"/>
        <v>-</v>
      </c>
      <c r="J30" s="31"/>
      <c r="K30" s="54" t="str">
        <f t="shared" si="3"/>
        <v>-</v>
      </c>
      <c r="L30" s="32" t="str">
        <f t="shared" si="4"/>
        <v/>
      </c>
    </row>
    <row r="31" spans="2:12" x14ac:dyDescent="0.25">
      <c r="B31" s="271" t="s">
        <v>902</v>
      </c>
      <c r="C31" s="272"/>
      <c r="D31" s="31"/>
      <c r="E31" s="31"/>
      <c r="F31" s="31"/>
      <c r="G31" s="54" t="str">
        <f t="shared" si="1"/>
        <v>-</v>
      </c>
      <c r="H31" s="31"/>
      <c r="I31" s="54" t="str">
        <f t="shared" si="2"/>
        <v>-</v>
      </c>
      <c r="J31" s="31"/>
      <c r="K31" s="54" t="str">
        <f t="shared" si="3"/>
        <v>-</v>
      </c>
      <c r="L31" s="32" t="str">
        <f t="shared" si="4"/>
        <v/>
      </c>
    </row>
    <row r="32" spans="2:12" x14ac:dyDescent="0.25">
      <c r="B32" s="290" t="s">
        <v>931</v>
      </c>
      <c r="C32" s="291"/>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71" t="s">
        <v>930</v>
      </c>
      <c r="C33" s="272"/>
      <c r="D33" s="31"/>
      <c r="E33" s="31"/>
      <c r="F33" s="31"/>
      <c r="G33" s="54" t="str">
        <f t="shared" si="1"/>
        <v>-</v>
      </c>
      <c r="H33" s="31"/>
      <c r="I33" s="54" t="str">
        <f t="shared" si="2"/>
        <v>-</v>
      </c>
      <c r="J33" s="31"/>
      <c r="K33" s="54" t="str">
        <f t="shared" si="3"/>
        <v>-</v>
      </c>
      <c r="L33" s="32" t="str">
        <f t="shared" si="4"/>
        <v/>
      </c>
    </row>
    <row r="34" spans="2:12" x14ac:dyDescent="0.25">
      <c r="B34" s="271" t="s">
        <v>902</v>
      </c>
      <c r="C34" s="272"/>
      <c r="D34" s="31"/>
      <c r="E34" s="31"/>
      <c r="F34" s="31"/>
      <c r="G34" s="54" t="str">
        <f t="shared" si="1"/>
        <v>-</v>
      </c>
      <c r="H34" s="31"/>
      <c r="I34" s="54" t="str">
        <f t="shared" si="2"/>
        <v>-</v>
      </c>
      <c r="J34" s="31"/>
      <c r="K34" s="54" t="str">
        <f t="shared" si="3"/>
        <v>-</v>
      </c>
      <c r="L34" s="32" t="str">
        <f t="shared" si="4"/>
        <v/>
      </c>
    </row>
    <row r="35" spans="2:12" x14ac:dyDescent="0.25">
      <c r="B35" s="290" t="s">
        <v>932</v>
      </c>
      <c r="C35" s="291"/>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71" t="s">
        <v>930</v>
      </c>
      <c r="C36" s="272"/>
      <c r="D36" s="31"/>
      <c r="E36" s="31"/>
      <c r="F36" s="31"/>
      <c r="G36" s="54" t="str">
        <f t="shared" si="1"/>
        <v>-</v>
      </c>
      <c r="H36" s="31"/>
      <c r="I36" s="54" t="str">
        <f t="shared" si="2"/>
        <v>-</v>
      </c>
      <c r="J36" s="31"/>
      <c r="K36" s="54" t="str">
        <f t="shared" si="3"/>
        <v>-</v>
      </c>
      <c r="L36" s="32" t="str">
        <f t="shared" si="4"/>
        <v/>
      </c>
    </row>
    <row r="37" spans="2:12" x14ac:dyDescent="0.25">
      <c r="B37" s="271" t="s">
        <v>902</v>
      </c>
      <c r="C37" s="272"/>
      <c r="D37" s="31"/>
      <c r="E37" s="31"/>
      <c r="F37" s="31"/>
      <c r="G37" s="54" t="str">
        <f t="shared" si="1"/>
        <v>-</v>
      </c>
      <c r="H37" s="31"/>
      <c r="I37" s="54" t="str">
        <f t="shared" si="2"/>
        <v>-</v>
      </c>
      <c r="J37" s="31"/>
      <c r="K37" s="54" t="str">
        <f t="shared" si="3"/>
        <v>-</v>
      </c>
      <c r="L37" s="32" t="str">
        <f t="shared" si="4"/>
        <v/>
      </c>
    </row>
    <row r="38" spans="2:12" x14ac:dyDescent="0.25">
      <c r="B38" s="290" t="s">
        <v>933</v>
      </c>
      <c r="C38" s="291"/>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71" t="s">
        <v>930</v>
      </c>
      <c r="C39" s="272"/>
      <c r="D39" s="31"/>
      <c r="E39" s="31"/>
      <c r="F39" s="31"/>
      <c r="G39" s="54" t="str">
        <f t="shared" si="1"/>
        <v>-</v>
      </c>
      <c r="H39" s="31"/>
      <c r="I39" s="54" t="str">
        <f t="shared" si="2"/>
        <v>-</v>
      </c>
      <c r="J39" s="31"/>
      <c r="K39" s="54" t="str">
        <f t="shared" si="3"/>
        <v>-</v>
      </c>
      <c r="L39" s="32" t="str">
        <f t="shared" si="4"/>
        <v/>
      </c>
    </row>
    <row r="40" spans="2:12" x14ac:dyDescent="0.25">
      <c r="B40" s="271" t="s">
        <v>902</v>
      </c>
      <c r="C40" s="272"/>
      <c r="D40" s="31"/>
      <c r="E40" s="31"/>
      <c r="F40" s="31"/>
      <c r="G40" s="54" t="str">
        <f t="shared" si="1"/>
        <v>-</v>
      </c>
      <c r="H40" s="31"/>
      <c r="I40" s="54" t="str">
        <f t="shared" si="2"/>
        <v>-</v>
      </c>
      <c r="J40" s="31"/>
      <c r="K40" s="54" t="str">
        <f t="shared" si="3"/>
        <v>-</v>
      </c>
      <c r="L40" s="32" t="str">
        <f t="shared" si="4"/>
        <v/>
      </c>
    </row>
    <row r="41" spans="2:12" x14ac:dyDescent="0.25">
      <c r="B41" s="290" t="s">
        <v>934</v>
      </c>
      <c r="C41" s="291"/>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71" t="s">
        <v>930</v>
      </c>
      <c r="C42" s="272"/>
      <c r="D42" s="31"/>
      <c r="E42" s="31"/>
      <c r="F42" s="31"/>
      <c r="G42" s="54" t="str">
        <f t="shared" si="1"/>
        <v>-</v>
      </c>
      <c r="H42" s="31"/>
      <c r="I42" s="54" t="str">
        <f t="shared" si="2"/>
        <v>-</v>
      </c>
      <c r="J42" s="31"/>
      <c r="K42" s="54" t="str">
        <f t="shared" si="3"/>
        <v>-</v>
      </c>
      <c r="L42" s="32" t="str">
        <f t="shared" si="4"/>
        <v/>
      </c>
    </row>
    <row r="43" spans="2:12" x14ac:dyDescent="0.25">
      <c r="B43" s="271" t="s">
        <v>902</v>
      </c>
      <c r="C43" s="272"/>
      <c r="D43" s="31"/>
      <c r="E43" s="31"/>
      <c r="F43" s="31"/>
      <c r="G43" s="54" t="str">
        <f t="shared" si="1"/>
        <v>-</v>
      </c>
      <c r="H43" s="31"/>
      <c r="I43" s="54" t="str">
        <f t="shared" si="2"/>
        <v>-</v>
      </c>
      <c r="J43" s="31"/>
      <c r="K43" s="54" t="str">
        <f t="shared" si="3"/>
        <v>-</v>
      </c>
      <c r="L43" s="32" t="str">
        <f t="shared" si="4"/>
        <v/>
      </c>
    </row>
    <row r="44" spans="2:12" x14ac:dyDescent="0.25">
      <c r="B44" s="290" t="s">
        <v>935</v>
      </c>
      <c r="C44" s="291"/>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71" t="s">
        <v>930</v>
      </c>
      <c r="C45" s="272"/>
      <c r="D45" s="31"/>
      <c r="E45" s="31"/>
      <c r="F45" s="31"/>
      <c r="G45" s="54" t="str">
        <f t="shared" si="1"/>
        <v>-</v>
      </c>
      <c r="H45" s="31"/>
      <c r="I45" s="54" t="str">
        <f t="shared" si="2"/>
        <v>-</v>
      </c>
      <c r="J45" s="31"/>
      <c r="K45" s="54" t="str">
        <f t="shared" si="3"/>
        <v>-</v>
      </c>
      <c r="L45" s="32" t="str">
        <f t="shared" si="4"/>
        <v/>
      </c>
    </row>
    <row r="46" spans="2:12" x14ac:dyDescent="0.25">
      <c r="B46" s="271" t="s">
        <v>902</v>
      </c>
      <c r="C46" s="272"/>
      <c r="D46" s="31"/>
      <c r="E46" s="31"/>
      <c r="F46" s="31"/>
      <c r="G46" s="54" t="str">
        <f t="shared" si="1"/>
        <v>-</v>
      </c>
      <c r="H46" s="31"/>
      <c r="I46" s="54" t="str">
        <f t="shared" si="2"/>
        <v>-</v>
      </c>
      <c r="J46" s="31"/>
      <c r="K46" s="54" t="str">
        <f t="shared" si="3"/>
        <v>-</v>
      </c>
      <c r="L46" s="32" t="str">
        <f t="shared" si="4"/>
        <v/>
      </c>
    </row>
    <row r="47" spans="2:12" x14ac:dyDescent="0.25">
      <c r="B47" s="290" t="s">
        <v>936</v>
      </c>
      <c r="C47" s="291"/>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71" t="s">
        <v>930</v>
      </c>
      <c r="C48" s="272"/>
      <c r="D48" s="31"/>
      <c r="E48" s="31"/>
      <c r="F48" s="31"/>
      <c r="G48" s="54" t="str">
        <f t="shared" si="1"/>
        <v>-</v>
      </c>
      <c r="H48" s="31"/>
      <c r="I48" s="54" t="str">
        <f t="shared" si="2"/>
        <v>-</v>
      </c>
      <c r="J48" s="31"/>
      <c r="K48" s="54" t="str">
        <f t="shared" si="3"/>
        <v>-</v>
      </c>
      <c r="L48" s="32" t="str">
        <f t="shared" si="4"/>
        <v/>
      </c>
    </row>
    <row r="49" spans="2:12" x14ac:dyDescent="0.25">
      <c r="B49" s="277" t="s">
        <v>902</v>
      </c>
      <c r="C49" s="278"/>
      <c r="D49" s="68"/>
      <c r="E49" s="68"/>
      <c r="F49" s="68"/>
      <c r="G49" s="190" t="str">
        <f t="shared" si="1"/>
        <v>-</v>
      </c>
      <c r="H49" s="68"/>
      <c r="I49" s="190" t="str">
        <f t="shared" si="2"/>
        <v>-</v>
      </c>
      <c r="J49" s="68"/>
      <c r="K49" s="190" t="str">
        <f t="shared" si="3"/>
        <v>-</v>
      </c>
      <c r="L49" s="69" t="str">
        <f t="shared" si="4"/>
        <v/>
      </c>
    </row>
    <row r="50" spans="2:12" ht="15.75" customHeight="1" x14ac:dyDescent="0.25">
      <c r="B50" s="342" t="s">
        <v>937</v>
      </c>
      <c r="C50" s="343"/>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938</v>
      </c>
      <c r="C52" s="251"/>
      <c r="D52" s="251"/>
      <c r="E52" s="251"/>
      <c r="F52" s="251"/>
      <c r="G52" s="251"/>
      <c r="H52" s="251"/>
      <c r="I52" s="251"/>
      <c r="J52" s="3" t="s">
        <v>218</v>
      </c>
      <c r="K52" s="3" t="s">
        <v>219</v>
      </c>
      <c r="L52" s="42" t="s">
        <v>220</v>
      </c>
    </row>
    <row r="53" spans="2:12" x14ac:dyDescent="0.25">
      <c r="B53" s="229"/>
      <c r="C53" s="252"/>
      <c r="D53" s="252"/>
      <c r="E53" s="252"/>
      <c r="F53" s="252"/>
      <c r="G53" s="252"/>
      <c r="H53" s="252"/>
      <c r="I53" s="252"/>
      <c r="J53" s="5" t="s">
        <v>224</v>
      </c>
      <c r="K53" s="5" t="s">
        <v>225</v>
      </c>
      <c r="L53" s="6" t="s">
        <v>226</v>
      </c>
    </row>
    <row r="54" spans="2:12" x14ac:dyDescent="0.25">
      <c r="B54" s="230" t="s">
        <v>939</v>
      </c>
      <c r="C54" s="231"/>
      <c r="D54" s="231"/>
      <c r="E54" s="231"/>
      <c r="F54" s="231"/>
      <c r="G54" s="231"/>
      <c r="H54" s="231"/>
      <c r="I54" s="231"/>
      <c r="J54" s="65">
        <f>F50</f>
        <v>0</v>
      </c>
      <c r="K54" s="65">
        <f>H50</f>
        <v>0</v>
      </c>
      <c r="L54" s="66">
        <f>J50</f>
        <v>0</v>
      </c>
    </row>
    <row r="55" spans="2:12" x14ac:dyDescent="0.25">
      <c r="B55" s="290" t="s">
        <v>940</v>
      </c>
      <c r="C55" s="291"/>
      <c r="D55" s="291"/>
      <c r="E55" s="291"/>
      <c r="F55" s="291"/>
      <c r="G55" s="291"/>
      <c r="H55" s="291"/>
      <c r="I55" s="291"/>
      <c r="J55" s="31">
        <f>paramASPSRPInscritosSemDisponibilidadeEmpenhado</f>
        <v>0</v>
      </c>
      <c r="K55" s="31">
        <f>paramASPSRPInscritosSemDisponibilidadeLiquidado</f>
        <v>0</v>
      </c>
      <c r="L55" s="32">
        <f>paramASPSRPInscritosSemDisponibilidadePago</f>
        <v>0</v>
      </c>
    </row>
    <row r="56" spans="2:12" x14ac:dyDescent="0.25">
      <c r="B56" s="290" t="s">
        <v>941</v>
      </c>
      <c r="C56" s="291"/>
      <c r="D56" s="291"/>
      <c r="E56" s="291"/>
      <c r="F56" s="291"/>
      <c r="G56" s="291"/>
      <c r="H56" s="291"/>
      <c r="I56" s="291"/>
      <c r="J56" s="31"/>
      <c r="K56" s="31"/>
      <c r="L56" s="32"/>
    </row>
    <row r="57" spans="2:12" x14ac:dyDescent="0.25">
      <c r="B57" s="290" t="s">
        <v>942</v>
      </c>
      <c r="C57" s="291"/>
      <c r="D57" s="291"/>
      <c r="E57" s="291"/>
      <c r="F57" s="291"/>
      <c r="G57" s="291"/>
      <c r="H57" s="291"/>
      <c r="I57" s="291"/>
      <c r="J57" s="31"/>
      <c r="K57" s="31"/>
      <c r="L57" s="32"/>
    </row>
    <row r="58" spans="2:12" x14ac:dyDescent="0.25">
      <c r="B58" s="391" t="s">
        <v>943</v>
      </c>
      <c r="C58" s="392"/>
      <c r="D58" s="392"/>
      <c r="E58" s="392"/>
      <c r="F58" s="392"/>
      <c r="G58" s="392"/>
      <c r="H58" s="392"/>
      <c r="I58" s="392"/>
      <c r="J58" s="90">
        <f>J54-J55-J56-J57</f>
        <v>0</v>
      </c>
      <c r="K58" s="90">
        <f>K54-K55-K56-K57</f>
        <v>0</v>
      </c>
      <c r="L58" s="91">
        <f>L54-L55-L56-L57</f>
        <v>0</v>
      </c>
    </row>
    <row r="59" spans="2:12" x14ac:dyDescent="0.25">
      <c r="B59" s="290" t="s">
        <v>944</v>
      </c>
      <c r="C59" s="291"/>
      <c r="D59" s="291"/>
      <c r="E59" s="291"/>
      <c r="F59" s="291"/>
      <c r="G59" s="291"/>
      <c r="H59" s="291"/>
      <c r="I59" s="291"/>
      <c r="J59" s="303">
        <f>ROUND(K24*15%,2)</f>
        <v>0</v>
      </c>
      <c r="K59" s="304"/>
      <c r="L59" s="304"/>
    </row>
    <row r="60" spans="2:12" x14ac:dyDescent="0.25">
      <c r="B60" s="290" t="s">
        <v>945</v>
      </c>
      <c r="C60" s="291"/>
      <c r="D60" s="291"/>
      <c r="E60" s="291"/>
      <c r="F60" s="291"/>
      <c r="G60" s="291"/>
      <c r="H60" s="291"/>
      <c r="I60" s="291"/>
      <c r="J60" s="311">
        <f>ROUND(K24*paramMinimoASPS,2)</f>
        <v>0</v>
      </c>
      <c r="K60" s="301"/>
      <c r="L60" s="301"/>
    </row>
    <row r="61" spans="2:12" x14ac:dyDescent="0.25">
      <c r="B61" s="230" t="s">
        <v>946</v>
      </c>
      <c r="C61" s="231"/>
      <c r="D61" s="231"/>
      <c r="E61" s="231"/>
      <c r="F61" s="231"/>
      <c r="G61" s="231"/>
      <c r="H61" s="231"/>
      <c r="I61" s="231"/>
      <c r="J61" s="65">
        <f>J58-J60</f>
        <v>0</v>
      </c>
      <c r="K61" s="65">
        <f>K58-J60</f>
        <v>0</v>
      </c>
      <c r="L61" s="66">
        <f>L58-J60</f>
        <v>0</v>
      </c>
    </row>
    <row r="62" spans="2:12" x14ac:dyDescent="0.25">
      <c r="B62" s="294" t="s">
        <v>947</v>
      </c>
      <c r="C62" s="295"/>
      <c r="D62" s="295"/>
      <c r="E62" s="295"/>
      <c r="F62" s="295"/>
      <c r="G62" s="295"/>
      <c r="H62" s="295"/>
      <c r="I62" s="295"/>
      <c r="J62" s="68">
        <f>IF(MONTH(paramDataBase)=12,IF(J61&lt;0,J61*-1,0),IF(K61&lt;0,K61*-1,0))</f>
        <v>0</v>
      </c>
      <c r="K62" s="68"/>
      <c r="L62" s="69"/>
    </row>
    <row r="63" spans="2:12" ht="31.5" customHeight="1" x14ac:dyDescent="0.25">
      <c r="B63" s="380" t="s">
        <v>948</v>
      </c>
      <c r="C63" s="381"/>
      <c r="D63" s="381"/>
      <c r="E63" s="381"/>
      <c r="F63" s="381"/>
      <c r="G63" s="381"/>
      <c r="H63" s="381"/>
      <c r="I63" s="381"/>
      <c r="J63" s="19" t="e">
        <f>ROUND(J58/K24,4)</f>
        <v>#DIV/0!</v>
      </c>
      <c r="K63" s="19" t="e">
        <f>ROUND(K58/K24,4)</f>
        <v>#DIV/0!</v>
      </c>
      <c r="L63" s="92"/>
    </row>
    <row r="64" spans="2:12" ht="15.75" customHeight="1" x14ac:dyDescent="0.25"/>
    <row r="65" spans="2:12" x14ac:dyDescent="0.25">
      <c r="B65" s="382" t="s">
        <v>949</v>
      </c>
      <c r="C65" s="383"/>
      <c r="D65" s="383"/>
      <c r="E65" s="383"/>
      <c r="F65" s="383"/>
      <c r="G65" s="383"/>
      <c r="H65" s="241" t="s">
        <v>950</v>
      </c>
      <c r="I65" s="241"/>
      <c r="J65" s="241"/>
      <c r="K65" s="241"/>
      <c r="L65" s="242"/>
    </row>
    <row r="66" spans="2:12" x14ac:dyDescent="0.25">
      <c r="B66" s="384"/>
      <c r="C66" s="385"/>
      <c r="D66" s="385"/>
      <c r="E66" s="385"/>
      <c r="F66" s="385"/>
      <c r="G66" s="385"/>
      <c r="H66" s="4" t="s">
        <v>98</v>
      </c>
      <c r="I66" s="245" t="s">
        <v>99</v>
      </c>
      <c r="J66" s="245"/>
      <c r="K66" s="245"/>
      <c r="L66" s="298" t="s">
        <v>951</v>
      </c>
    </row>
    <row r="67" spans="2:12" x14ac:dyDescent="0.25">
      <c r="B67" s="384"/>
      <c r="C67" s="385"/>
      <c r="D67" s="385"/>
      <c r="E67" s="385"/>
      <c r="F67" s="385"/>
      <c r="G67" s="385"/>
      <c r="H67" s="4" t="s">
        <v>952</v>
      </c>
      <c r="I67" s="4" t="s">
        <v>101</v>
      </c>
      <c r="J67" s="4" t="s">
        <v>102</v>
      </c>
      <c r="K67" s="4" t="s">
        <v>103</v>
      </c>
      <c r="L67" s="298"/>
    </row>
    <row r="68" spans="2:12" x14ac:dyDescent="0.25">
      <c r="B68" s="386"/>
      <c r="C68" s="387"/>
      <c r="D68" s="387"/>
      <c r="E68" s="387"/>
      <c r="F68" s="387"/>
      <c r="G68" s="387"/>
      <c r="H68" s="5" t="s">
        <v>228</v>
      </c>
      <c r="I68" s="5" t="s">
        <v>629</v>
      </c>
      <c r="J68" s="5" t="s">
        <v>230</v>
      </c>
      <c r="K68" s="5" t="s">
        <v>231</v>
      </c>
      <c r="L68" s="6" t="s">
        <v>953</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90" t="str">
        <f>"Diferença de limite não cumprido em "&amp;YEAR(paramDataBase)-1&amp;" (saldo inicial igual ao saldo final do demonstrativo do exercício anterior)"</f>
        <v>Diferença de limite não cumprido em 1899 (saldo inicial igual ao saldo final do demonstrativo do exercício anterior)</v>
      </c>
      <c r="C70" s="291"/>
      <c r="D70" s="291"/>
      <c r="E70" s="291"/>
      <c r="F70" s="291"/>
      <c r="G70" s="291"/>
      <c r="H70" s="31">
        <f>paramASPSXIXdAnoAnterior</f>
        <v>0</v>
      </c>
      <c r="I70" s="31"/>
      <c r="J70" s="31"/>
      <c r="K70" s="31"/>
      <c r="L70" s="32">
        <f>IF(MONTH(paramDataBase)=12,H70-I70,H70-J70)</f>
        <v>0</v>
      </c>
    </row>
    <row r="71" spans="2:12" x14ac:dyDescent="0.25">
      <c r="B71" s="294" t="s">
        <v>954</v>
      </c>
      <c r="C71" s="295"/>
      <c r="D71" s="295"/>
      <c r="E71" s="295"/>
      <c r="F71" s="295"/>
      <c r="G71" s="295"/>
      <c r="H71" s="68"/>
      <c r="I71" s="68"/>
      <c r="J71" s="68"/>
      <c r="K71" s="68"/>
      <c r="L71" s="69">
        <f>IF(MONTH(paramDataBase)=12,H71-I71,H71-J71)</f>
        <v>0</v>
      </c>
    </row>
    <row r="72" spans="2:12" ht="15.75" customHeight="1" x14ac:dyDescent="0.25">
      <c r="B72" s="342" t="s">
        <v>955</v>
      </c>
      <c r="C72" s="343"/>
      <c r="D72" s="343"/>
      <c r="E72" s="343"/>
      <c r="F72" s="343"/>
      <c r="G72" s="343"/>
      <c r="H72" s="17"/>
      <c r="I72" s="17"/>
      <c r="J72" s="17"/>
      <c r="K72" s="17"/>
      <c r="L72" s="18">
        <f>IF(MONTH(paramDataBase)=12,H72-I72,H72-J72)</f>
        <v>0</v>
      </c>
    </row>
    <row r="74" spans="2:12" ht="15.75" customHeight="1" x14ac:dyDescent="0.25">
      <c r="B74" s="388" t="s">
        <v>956</v>
      </c>
      <c r="C74" s="388"/>
      <c r="D74" s="388"/>
      <c r="E74" s="388"/>
      <c r="F74" s="388"/>
      <c r="G74" s="388"/>
      <c r="H74" s="388"/>
      <c r="I74" s="388"/>
      <c r="J74" s="388"/>
      <c r="K74" s="388"/>
      <c r="L74" s="388"/>
    </row>
    <row r="75" spans="2:12" ht="75" customHeight="1" x14ac:dyDescent="0.25">
      <c r="B75" s="234" t="s">
        <v>86</v>
      </c>
      <c r="C75" s="88" t="s">
        <v>87</v>
      </c>
      <c r="D75" s="88" t="s">
        <v>88</v>
      </c>
      <c r="E75" s="88" t="s">
        <v>957</v>
      </c>
      <c r="F75" s="88" t="s">
        <v>89</v>
      </c>
      <c r="G75" s="88" t="s">
        <v>90</v>
      </c>
      <c r="H75" s="88" t="s">
        <v>958</v>
      </c>
      <c r="I75" s="88" t="s">
        <v>959</v>
      </c>
      <c r="J75" s="88" t="s">
        <v>960</v>
      </c>
      <c r="K75" s="88" t="s">
        <v>961</v>
      </c>
      <c r="L75" s="93" t="s">
        <v>962</v>
      </c>
    </row>
    <row r="76" spans="2:12" ht="30" customHeight="1" x14ac:dyDescent="0.25">
      <c r="B76" s="229"/>
      <c r="C76" s="5" t="s">
        <v>91</v>
      </c>
      <c r="D76" s="5" t="s">
        <v>92</v>
      </c>
      <c r="E76" s="89" t="s">
        <v>963</v>
      </c>
      <c r="F76" s="5" t="s">
        <v>93</v>
      </c>
      <c r="G76" s="5" t="s">
        <v>94</v>
      </c>
      <c r="H76" s="89" t="s">
        <v>964</v>
      </c>
      <c r="I76" s="5" t="s">
        <v>760</v>
      </c>
      <c r="J76" s="5" t="s">
        <v>965</v>
      </c>
      <c r="K76" s="5" t="s">
        <v>762</v>
      </c>
      <c r="L76" s="6" t="s">
        <v>966</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89" t="s">
        <v>967</v>
      </c>
      <c r="C83" s="390"/>
      <c r="D83" s="390"/>
      <c r="E83" s="390"/>
      <c r="F83" s="390"/>
      <c r="G83" s="390"/>
      <c r="H83" s="390"/>
      <c r="I83" s="390"/>
      <c r="J83" s="390"/>
      <c r="K83" s="390"/>
      <c r="L83" s="94">
        <f>SUMIF(L77:L81,"&lt;0",L77:L81)*-1</f>
        <v>0</v>
      </c>
    </row>
    <row r="84" spans="2:12" x14ac:dyDescent="0.25">
      <c r="B84" s="235" t="s">
        <v>968</v>
      </c>
      <c r="C84" s="236"/>
      <c r="D84" s="236"/>
      <c r="E84" s="236"/>
      <c r="F84" s="236"/>
      <c r="G84" s="236"/>
      <c r="H84" s="236"/>
      <c r="I84" s="236"/>
      <c r="J84" s="236"/>
      <c r="K84" s="236"/>
      <c r="L84" s="95">
        <f>'RREO A12 Valores Manuais'!L10</f>
        <v>0</v>
      </c>
    </row>
    <row r="85" spans="2:12" ht="15.75" customHeight="1" x14ac:dyDescent="0.25">
      <c r="B85" s="283" t="s">
        <v>969</v>
      </c>
      <c r="C85" s="284"/>
      <c r="D85" s="284"/>
      <c r="E85" s="284"/>
      <c r="F85" s="284"/>
      <c r="G85" s="284"/>
      <c r="H85" s="284"/>
      <c r="I85" s="284"/>
      <c r="J85" s="284"/>
      <c r="K85" s="284"/>
      <c r="L85" s="96">
        <f>L83-L84</f>
        <v>0</v>
      </c>
    </row>
    <row r="86" spans="2:12" ht="15.75" customHeight="1" x14ac:dyDescent="0.25"/>
    <row r="87" spans="2:12" x14ac:dyDescent="0.25">
      <c r="B87" s="237" t="s">
        <v>96</v>
      </c>
      <c r="C87" s="238"/>
      <c r="D87" s="238"/>
      <c r="E87" s="238"/>
      <c r="F87" s="238"/>
      <c r="G87" s="238"/>
      <c r="H87" s="241" t="s">
        <v>97</v>
      </c>
      <c r="I87" s="241"/>
      <c r="J87" s="241"/>
      <c r="K87" s="241"/>
      <c r="L87" s="242"/>
    </row>
    <row r="88" spans="2:12" x14ac:dyDescent="0.25">
      <c r="B88" s="239"/>
      <c r="C88" s="240"/>
      <c r="D88" s="240"/>
      <c r="E88" s="240"/>
      <c r="F88" s="240"/>
      <c r="G88" s="240"/>
      <c r="H88" s="243" t="s">
        <v>98</v>
      </c>
      <c r="I88" s="245" t="s">
        <v>99</v>
      </c>
      <c r="J88" s="245"/>
      <c r="K88" s="245"/>
      <c r="L88" s="44" t="s">
        <v>100</v>
      </c>
    </row>
    <row r="89" spans="2:12" x14ac:dyDescent="0.25">
      <c r="B89" s="239"/>
      <c r="C89" s="240"/>
      <c r="D89" s="240"/>
      <c r="E89" s="240"/>
      <c r="F89" s="240"/>
      <c r="G89" s="240"/>
      <c r="H89" s="244"/>
      <c r="I89" s="39" t="s">
        <v>101</v>
      </c>
      <c r="J89" s="39" t="s">
        <v>102</v>
      </c>
      <c r="K89" s="39" t="s">
        <v>103</v>
      </c>
      <c r="L89" s="85" t="s">
        <v>104</v>
      </c>
    </row>
    <row r="90" spans="2:12" x14ac:dyDescent="0.25">
      <c r="B90" s="239"/>
      <c r="C90" s="240"/>
      <c r="D90" s="240"/>
      <c r="E90" s="240"/>
      <c r="F90" s="240"/>
      <c r="G90" s="240"/>
      <c r="H90" s="5" t="s">
        <v>105</v>
      </c>
      <c r="I90" s="5" t="s">
        <v>106</v>
      </c>
      <c r="J90" s="5" t="s">
        <v>107</v>
      </c>
      <c r="K90" s="5" t="s">
        <v>108</v>
      </c>
      <c r="L90" s="6" t="s">
        <v>109</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110</v>
      </c>
      <c r="C93" s="233"/>
      <c r="D93" s="233"/>
      <c r="E93" s="233"/>
      <c r="F93" s="233"/>
      <c r="G93" s="233"/>
      <c r="H93" s="31">
        <f>'RREO A12 Valores Manuais'!H19</f>
        <v>0</v>
      </c>
      <c r="I93" s="31"/>
      <c r="J93" s="31"/>
      <c r="K93" s="31"/>
      <c r="L93" s="32">
        <f>IF(MONTH(paramDataBase)=12,H93-I93,H93-J93)</f>
        <v>0</v>
      </c>
    </row>
    <row r="94" spans="2:12" ht="15.75" customHeight="1" x14ac:dyDescent="0.25">
      <c r="B94" s="342" t="s">
        <v>970</v>
      </c>
      <c r="C94" s="343"/>
      <c r="D94" s="343"/>
      <c r="E94" s="343"/>
      <c r="F94" s="343"/>
      <c r="G94" s="343"/>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971</v>
      </c>
      <c r="C96" s="251"/>
      <c r="D96" s="251"/>
      <c r="E96" s="251"/>
      <c r="F96" s="251"/>
      <c r="G96" s="251"/>
      <c r="H96" s="251"/>
      <c r="I96" s="251" t="s">
        <v>912</v>
      </c>
      <c r="J96" s="251" t="s">
        <v>132</v>
      </c>
      <c r="K96" s="241" t="s">
        <v>133</v>
      </c>
      <c r="L96" s="242"/>
    </row>
    <row r="97" spans="2:12" x14ac:dyDescent="0.25">
      <c r="B97" s="228"/>
      <c r="C97" s="244"/>
      <c r="D97" s="244"/>
      <c r="E97" s="244"/>
      <c r="F97" s="244"/>
      <c r="G97" s="244"/>
      <c r="H97" s="244"/>
      <c r="I97" s="244"/>
      <c r="J97" s="244"/>
      <c r="K97" s="4" t="s">
        <v>137</v>
      </c>
      <c r="L97" s="85" t="s">
        <v>136</v>
      </c>
    </row>
    <row r="98" spans="2:12" x14ac:dyDescent="0.25">
      <c r="B98" s="229"/>
      <c r="C98" s="252"/>
      <c r="D98" s="252"/>
      <c r="E98" s="252"/>
      <c r="F98" s="252"/>
      <c r="G98" s="252"/>
      <c r="H98" s="252"/>
      <c r="I98" s="252"/>
      <c r="J98" s="5" t="s">
        <v>138</v>
      </c>
      <c r="K98" s="5" t="s">
        <v>139</v>
      </c>
      <c r="L98" s="6" t="s">
        <v>913</v>
      </c>
    </row>
    <row r="99" spans="2:12" x14ac:dyDescent="0.25">
      <c r="B99" s="230" t="s">
        <v>972</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71" t="s">
        <v>973</v>
      </c>
      <c r="C100" s="272"/>
      <c r="D100" s="272"/>
      <c r="E100" s="272"/>
      <c r="F100" s="272"/>
      <c r="G100" s="272"/>
      <c r="H100" s="272"/>
      <c r="I100" s="31"/>
      <c r="J100" s="31"/>
      <c r="K100" s="31"/>
      <c r="L100" s="83" t="str">
        <f t="shared" si="5"/>
        <v/>
      </c>
    </row>
    <row r="101" spans="2:12" x14ac:dyDescent="0.25">
      <c r="B101" s="271" t="s">
        <v>974</v>
      </c>
      <c r="C101" s="272"/>
      <c r="D101" s="272"/>
      <c r="E101" s="272"/>
      <c r="F101" s="272"/>
      <c r="G101" s="272"/>
      <c r="H101" s="272"/>
      <c r="I101" s="31"/>
      <c r="J101" s="31"/>
      <c r="K101" s="31"/>
      <c r="L101" s="83" t="str">
        <f t="shared" si="5"/>
        <v/>
      </c>
    </row>
    <row r="102" spans="2:12" x14ac:dyDescent="0.25">
      <c r="B102" s="271" t="s">
        <v>975</v>
      </c>
      <c r="C102" s="272"/>
      <c r="D102" s="272"/>
      <c r="E102" s="272"/>
      <c r="F102" s="272"/>
      <c r="G102" s="272"/>
      <c r="H102" s="272"/>
      <c r="I102" s="31"/>
      <c r="J102" s="31"/>
      <c r="K102" s="31"/>
      <c r="L102" s="83" t="str">
        <f t="shared" si="5"/>
        <v/>
      </c>
    </row>
    <row r="103" spans="2:12" x14ac:dyDescent="0.25">
      <c r="B103" s="290" t="s">
        <v>976</v>
      </c>
      <c r="C103" s="291"/>
      <c r="D103" s="291"/>
      <c r="E103" s="291"/>
      <c r="F103" s="291"/>
      <c r="G103" s="291"/>
      <c r="H103" s="291"/>
      <c r="I103" s="31"/>
      <c r="J103" s="31"/>
      <c r="K103" s="31"/>
      <c r="L103" s="83" t="str">
        <f t="shared" si="5"/>
        <v/>
      </c>
    </row>
    <row r="104" spans="2:12" x14ac:dyDescent="0.25">
      <c r="B104" s="290" t="s">
        <v>977</v>
      </c>
      <c r="C104" s="291"/>
      <c r="D104" s="291"/>
      <c r="E104" s="291"/>
      <c r="F104" s="291"/>
      <c r="G104" s="291"/>
      <c r="H104" s="291"/>
      <c r="I104" s="31"/>
      <c r="J104" s="31"/>
      <c r="K104" s="31"/>
      <c r="L104" s="83" t="str">
        <f t="shared" si="5"/>
        <v/>
      </c>
    </row>
    <row r="105" spans="2:12" ht="15.75" customHeight="1" x14ac:dyDescent="0.25">
      <c r="B105" s="342" t="s">
        <v>978</v>
      </c>
      <c r="C105" s="343"/>
      <c r="D105" s="343"/>
      <c r="E105" s="343"/>
      <c r="F105" s="343"/>
      <c r="G105" s="343"/>
      <c r="H105" s="343"/>
      <c r="I105" s="17">
        <f>I99+I103+I104</f>
        <v>0</v>
      </c>
      <c r="J105" s="17">
        <f>J99+J103+J104</f>
        <v>0</v>
      </c>
      <c r="K105" s="17">
        <f>K99+K103+K104</f>
        <v>0</v>
      </c>
      <c r="L105" s="92" t="str">
        <f t="shared" si="5"/>
        <v/>
      </c>
    </row>
    <row r="106" spans="2:12" ht="15.75" customHeight="1" x14ac:dyDescent="0.25"/>
    <row r="107" spans="2:12" x14ac:dyDescent="0.25">
      <c r="B107" s="382" t="s">
        <v>979</v>
      </c>
      <c r="C107" s="383"/>
      <c r="D107" s="251" t="s">
        <v>216</v>
      </c>
      <c r="E107" s="251" t="s">
        <v>217</v>
      </c>
      <c r="F107" s="241" t="s">
        <v>218</v>
      </c>
      <c r="G107" s="241"/>
      <c r="H107" s="241" t="s">
        <v>219</v>
      </c>
      <c r="I107" s="241"/>
      <c r="J107" s="241" t="s">
        <v>220</v>
      </c>
      <c r="K107" s="241"/>
      <c r="L107" s="42" t="s">
        <v>925</v>
      </c>
    </row>
    <row r="108" spans="2:12" x14ac:dyDescent="0.25">
      <c r="B108" s="384"/>
      <c r="C108" s="385"/>
      <c r="D108" s="244"/>
      <c r="E108" s="244"/>
      <c r="F108" s="4" t="s">
        <v>137</v>
      </c>
      <c r="G108" s="4" t="s">
        <v>136</v>
      </c>
      <c r="H108" s="4" t="s">
        <v>137</v>
      </c>
      <c r="I108" s="4" t="s">
        <v>136</v>
      </c>
      <c r="J108" s="4" t="s">
        <v>137</v>
      </c>
      <c r="K108" s="4" t="s">
        <v>136</v>
      </c>
      <c r="L108" s="85" t="s">
        <v>476</v>
      </c>
    </row>
    <row r="109" spans="2:12" x14ac:dyDescent="0.25">
      <c r="B109" s="386"/>
      <c r="C109" s="387"/>
      <c r="D109" s="252"/>
      <c r="E109" s="5" t="s">
        <v>141</v>
      </c>
      <c r="F109" s="5" t="s">
        <v>224</v>
      </c>
      <c r="G109" s="5" t="s">
        <v>926</v>
      </c>
      <c r="H109" s="5" t="s">
        <v>225</v>
      </c>
      <c r="I109" s="5" t="s">
        <v>927</v>
      </c>
      <c r="J109" s="5" t="s">
        <v>226</v>
      </c>
      <c r="K109" s="5" t="s">
        <v>928</v>
      </c>
      <c r="L109" s="6" t="s">
        <v>478</v>
      </c>
    </row>
    <row r="110" spans="2:12" x14ac:dyDescent="0.25">
      <c r="B110" s="230" t="s">
        <v>980</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71" t="s">
        <v>930</v>
      </c>
      <c r="C111" s="272"/>
      <c r="D111" s="31"/>
      <c r="E111" s="31"/>
      <c r="F111" s="31"/>
      <c r="G111" s="75" t="str">
        <f t="shared" si="6"/>
        <v/>
      </c>
      <c r="H111" s="31"/>
      <c r="I111" s="75" t="str">
        <f t="shared" si="7"/>
        <v/>
      </c>
      <c r="J111" s="31"/>
      <c r="K111" s="75" t="str">
        <f t="shared" si="8"/>
        <v/>
      </c>
      <c r="L111" s="32" t="str">
        <f t="shared" si="9"/>
        <v/>
      </c>
    </row>
    <row r="112" spans="2:12" x14ac:dyDescent="0.25">
      <c r="B112" s="271" t="s">
        <v>902</v>
      </c>
      <c r="C112" s="272"/>
      <c r="D112" s="31"/>
      <c r="E112" s="31"/>
      <c r="F112" s="31"/>
      <c r="G112" s="75" t="str">
        <f t="shared" si="6"/>
        <v/>
      </c>
      <c r="H112" s="31"/>
      <c r="I112" s="75" t="str">
        <f t="shared" si="7"/>
        <v/>
      </c>
      <c r="J112" s="31"/>
      <c r="K112" s="75" t="str">
        <f t="shared" si="8"/>
        <v/>
      </c>
      <c r="L112" s="32" t="str">
        <f t="shared" si="9"/>
        <v/>
      </c>
    </row>
    <row r="113" spans="2:12" x14ac:dyDescent="0.25">
      <c r="B113" s="290" t="s">
        <v>981</v>
      </c>
      <c r="C113" s="291"/>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71" t="s">
        <v>930</v>
      </c>
      <c r="C114" s="272"/>
      <c r="D114" s="31"/>
      <c r="E114" s="31"/>
      <c r="F114" s="31"/>
      <c r="G114" s="75" t="str">
        <f t="shared" si="6"/>
        <v/>
      </c>
      <c r="H114" s="31"/>
      <c r="I114" s="75" t="str">
        <f t="shared" si="7"/>
        <v/>
      </c>
      <c r="J114" s="31"/>
      <c r="K114" s="75" t="str">
        <f t="shared" si="8"/>
        <v/>
      </c>
      <c r="L114" s="32" t="str">
        <f t="shared" si="9"/>
        <v/>
      </c>
    </row>
    <row r="115" spans="2:12" x14ac:dyDescent="0.25">
      <c r="B115" s="271" t="s">
        <v>902</v>
      </c>
      <c r="C115" s="272"/>
      <c r="D115" s="31"/>
      <c r="E115" s="31"/>
      <c r="F115" s="31"/>
      <c r="G115" s="75" t="str">
        <f t="shared" si="6"/>
        <v/>
      </c>
      <c r="H115" s="31"/>
      <c r="I115" s="75" t="str">
        <f t="shared" si="7"/>
        <v/>
      </c>
      <c r="J115" s="31"/>
      <c r="K115" s="75" t="str">
        <f t="shared" si="8"/>
        <v/>
      </c>
      <c r="L115" s="32" t="str">
        <f t="shared" si="9"/>
        <v/>
      </c>
    </row>
    <row r="116" spans="2:12" x14ac:dyDescent="0.25">
      <c r="B116" s="290" t="s">
        <v>982</v>
      </c>
      <c r="C116" s="291"/>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71" t="s">
        <v>930</v>
      </c>
      <c r="C117" s="272"/>
      <c r="D117" s="31"/>
      <c r="E117" s="31"/>
      <c r="F117" s="31"/>
      <c r="G117" s="75" t="str">
        <f t="shared" si="6"/>
        <v/>
      </c>
      <c r="H117" s="31"/>
      <c r="I117" s="75" t="str">
        <f t="shared" si="7"/>
        <v/>
      </c>
      <c r="J117" s="31"/>
      <c r="K117" s="75" t="str">
        <f t="shared" si="8"/>
        <v/>
      </c>
      <c r="L117" s="32" t="str">
        <f t="shared" si="9"/>
        <v/>
      </c>
    </row>
    <row r="118" spans="2:12" x14ac:dyDescent="0.25">
      <c r="B118" s="271" t="s">
        <v>902</v>
      </c>
      <c r="C118" s="272"/>
      <c r="D118" s="31"/>
      <c r="E118" s="31"/>
      <c r="F118" s="31"/>
      <c r="G118" s="75" t="str">
        <f t="shared" si="6"/>
        <v/>
      </c>
      <c r="H118" s="31"/>
      <c r="I118" s="75" t="str">
        <f t="shared" si="7"/>
        <v/>
      </c>
      <c r="J118" s="31"/>
      <c r="K118" s="75" t="str">
        <f t="shared" si="8"/>
        <v/>
      </c>
      <c r="L118" s="32" t="str">
        <f t="shared" si="9"/>
        <v/>
      </c>
    </row>
    <row r="119" spans="2:12" x14ac:dyDescent="0.25">
      <c r="B119" s="290" t="s">
        <v>983</v>
      </c>
      <c r="C119" s="291"/>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71" t="s">
        <v>930</v>
      </c>
      <c r="C120" s="272"/>
      <c r="D120" s="31"/>
      <c r="E120" s="31"/>
      <c r="F120" s="31"/>
      <c r="G120" s="75" t="str">
        <f t="shared" si="6"/>
        <v/>
      </c>
      <c r="H120" s="31"/>
      <c r="I120" s="75" t="str">
        <f t="shared" si="7"/>
        <v/>
      </c>
      <c r="J120" s="31"/>
      <c r="K120" s="75" t="str">
        <f t="shared" si="8"/>
        <v/>
      </c>
      <c r="L120" s="32" t="str">
        <f t="shared" si="9"/>
        <v/>
      </c>
    </row>
    <row r="121" spans="2:12" x14ac:dyDescent="0.25">
      <c r="B121" s="271" t="s">
        <v>902</v>
      </c>
      <c r="C121" s="272"/>
      <c r="D121" s="31"/>
      <c r="E121" s="31"/>
      <c r="F121" s="31"/>
      <c r="G121" s="75" t="str">
        <f t="shared" si="6"/>
        <v/>
      </c>
      <c r="H121" s="31"/>
      <c r="I121" s="75" t="str">
        <f t="shared" si="7"/>
        <v/>
      </c>
      <c r="J121" s="31"/>
      <c r="K121" s="75" t="str">
        <f t="shared" si="8"/>
        <v/>
      </c>
      <c r="L121" s="32" t="str">
        <f t="shared" si="9"/>
        <v/>
      </c>
    </row>
    <row r="122" spans="2:12" x14ac:dyDescent="0.25">
      <c r="B122" s="290" t="s">
        <v>984</v>
      </c>
      <c r="C122" s="291"/>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71" t="s">
        <v>930</v>
      </c>
      <c r="C123" s="272"/>
      <c r="D123" s="31"/>
      <c r="E123" s="31"/>
      <c r="F123" s="31"/>
      <c r="G123" s="75" t="str">
        <f t="shared" si="6"/>
        <v/>
      </c>
      <c r="H123" s="31"/>
      <c r="I123" s="75" t="str">
        <f t="shared" si="7"/>
        <v/>
      </c>
      <c r="J123" s="31"/>
      <c r="K123" s="75" t="str">
        <f t="shared" si="8"/>
        <v/>
      </c>
      <c r="L123" s="32" t="str">
        <f t="shared" si="9"/>
        <v/>
      </c>
    </row>
    <row r="124" spans="2:12" x14ac:dyDescent="0.25">
      <c r="B124" s="271" t="s">
        <v>902</v>
      </c>
      <c r="C124" s="272"/>
      <c r="D124" s="31"/>
      <c r="E124" s="31"/>
      <c r="F124" s="31"/>
      <c r="G124" s="75" t="str">
        <f t="shared" si="6"/>
        <v/>
      </c>
      <c r="H124" s="31"/>
      <c r="I124" s="75" t="str">
        <f t="shared" si="7"/>
        <v/>
      </c>
      <c r="J124" s="31"/>
      <c r="K124" s="75" t="str">
        <f t="shared" si="8"/>
        <v/>
      </c>
      <c r="L124" s="32" t="str">
        <f t="shared" si="9"/>
        <v/>
      </c>
    </row>
    <row r="125" spans="2:12" x14ac:dyDescent="0.25">
      <c r="B125" s="290" t="s">
        <v>985</v>
      </c>
      <c r="C125" s="291"/>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71" t="s">
        <v>930</v>
      </c>
      <c r="C126" s="272"/>
      <c r="D126" s="31"/>
      <c r="E126" s="31"/>
      <c r="F126" s="31"/>
      <c r="G126" s="75" t="str">
        <f t="shared" si="6"/>
        <v/>
      </c>
      <c r="H126" s="31"/>
      <c r="I126" s="75" t="str">
        <f t="shared" si="7"/>
        <v/>
      </c>
      <c r="J126" s="31"/>
      <c r="K126" s="75" t="str">
        <f t="shared" si="8"/>
        <v/>
      </c>
      <c r="L126" s="32" t="str">
        <f t="shared" si="9"/>
        <v/>
      </c>
    </row>
    <row r="127" spans="2:12" x14ac:dyDescent="0.25">
      <c r="B127" s="271" t="s">
        <v>902</v>
      </c>
      <c r="C127" s="272"/>
      <c r="D127" s="31"/>
      <c r="E127" s="31"/>
      <c r="F127" s="31"/>
      <c r="G127" s="75" t="str">
        <f t="shared" si="6"/>
        <v/>
      </c>
      <c r="H127" s="31"/>
      <c r="I127" s="75" t="str">
        <f t="shared" si="7"/>
        <v/>
      </c>
      <c r="J127" s="31"/>
      <c r="K127" s="75" t="str">
        <f t="shared" si="8"/>
        <v/>
      </c>
      <c r="L127" s="32" t="str">
        <f t="shared" si="9"/>
        <v/>
      </c>
    </row>
    <row r="128" spans="2:12" x14ac:dyDescent="0.25">
      <c r="B128" s="290" t="s">
        <v>986</v>
      </c>
      <c r="C128" s="291"/>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71" t="s">
        <v>930</v>
      </c>
      <c r="C129" s="272"/>
      <c r="D129" s="31"/>
      <c r="E129" s="31"/>
      <c r="F129" s="31"/>
      <c r="G129" s="75" t="str">
        <f t="shared" si="6"/>
        <v/>
      </c>
      <c r="H129" s="31"/>
      <c r="I129" s="75" t="str">
        <f t="shared" si="7"/>
        <v/>
      </c>
      <c r="J129" s="31"/>
      <c r="K129" s="75" t="str">
        <f t="shared" si="8"/>
        <v/>
      </c>
      <c r="L129" s="32" t="str">
        <f t="shared" si="9"/>
        <v/>
      </c>
    </row>
    <row r="130" spans="2:12" x14ac:dyDescent="0.25">
      <c r="B130" s="277" t="s">
        <v>902</v>
      </c>
      <c r="C130" s="278"/>
      <c r="D130" s="68"/>
      <c r="E130" s="68"/>
      <c r="F130" s="68"/>
      <c r="G130" s="77" t="str">
        <f t="shared" si="6"/>
        <v/>
      </c>
      <c r="H130" s="68"/>
      <c r="I130" s="77" t="str">
        <f t="shared" si="7"/>
        <v/>
      </c>
      <c r="J130" s="68"/>
      <c r="K130" s="77" t="str">
        <f t="shared" si="8"/>
        <v/>
      </c>
      <c r="L130" s="69" t="str">
        <f t="shared" si="9"/>
        <v/>
      </c>
    </row>
    <row r="131" spans="2:12" ht="46.5" customHeight="1" x14ac:dyDescent="0.25">
      <c r="B131" s="380" t="s">
        <v>987</v>
      </c>
      <c r="C131" s="381"/>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988</v>
      </c>
      <c r="C133" s="383"/>
      <c r="D133" s="251" t="s">
        <v>216</v>
      </c>
      <c r="E133" s="251" t="s">
        <v>217</v>
      </c>
      <c r="F133" s="241" t="s">
        <v>218</v>
      </c>
      <c r="G133" s="241"/>
      <c r="H133" s="241" t="s">
        <v>219</v>
      </c>
      <c r="I133" s="241"/>
      <c r="J133" s="241" t="s">
        <v>220</v>
      </c>
      <c r="K133" s="241"/>
      <c r="L133" s="42" t="s">
        <v>925</v>
      </c>
    </row>
    <row r="134" spans="2:12" x14ac:dyDescent="0.25">
      <c r="B134" s="384"/>
      <c r="C134" s="385"/>
      <c r="D134" s="244"/>
      <c r="E134" s="244"/>
      <c r="F134" s="4" t="s">
        <v>137</v>
      </c>
      <c r="G134" s="4" t="s">
        <v>136</v>
      </c>
      <c r="H134" s="4" t="s">
        <v>137</v>
      </c>
      <c r="I134" s="4" t="s">
        <v>136</v>
      </c>
      <c r="J134" s="4" t="s">
        <v>137</v>
      </c>
      <c r="K134" s="4" t="s">
        <v>136</v>
      </c>
      <c r="L134" s="85" t="s">
        <v>476</v>
      </c>
    </row>
    <row r="135" spans="2:12" x14ac:dyDescent="0.25">
      <c r="B135" s="386"/>
      <c r="C135" s="387"/>
      <c r="D135" s="252"/>
      <c r="E135" s="5" t="s">
        <v>141</v>
      </c>
      <c r="F135" s="5" t="s">
        <v>224</v>
      </c>
      <c r="G135" s="5" t="s">
        <v>926</v>
      </c>
      <c r="H135" s="5" t="s">
        <v>225</v>
      </c>
      <c r="I135" s="5" t="s">
        <v>927</v>
      </c>
      <c r="J135" s="5" t="s">
        <v>226</v>
      </c>
      <c r="K135" s="5" t="s">
        <v>928</v>
      </c>
      <c r="L135" s="6" t="s">
        <v>478</v>
      </c>
    </row>
    <row r="136" spans="2:12" x14ac:dyDescent="0.25">
      <c r="B136" s="230" t="s">
        <v>989</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90" t="s">
        <v>990</v>
      </c>
      <c r="C137" s="291"/>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90" t="s">
        <v>991</v>
      </c>
      <c r="C138" s="291"/>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90" t="s">
        <v>992</v>
      </c>
      <c r="C139" s="291"/>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90" t="s">
        <v>993</v>
      </c>
      <c r="C140" s="291"/>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90" t="s">
        <v>994</v>
      </c>
      <c r="C141" s="291"/>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90" t="s">
        <v>995</v>
      </c>
      <c r="C142" s="291"/>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80" t="s">
        <v>996</v>
      </c>
      <c r="C143" s="381"/>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57" t="str">
        <f ca="1">_xlfn.CONCAT("Fonte: ",paramFonte,". Emissão em ",TEXT(NOW(),"dd/mm/aaaa \à\s hh:mm:ss"))</f>
        <v>Fonte: Sistema MS Excel + SIAPC/PAD, Unidade Responsável: Secretaria da Fazenda / Setor de Contabilidade. Emissão em 10/05/2024 às 11:42:07</v>
      </c>
      <c r="C144" s="257"/>
      <c r="D144" s="257"/>
      <c r="E144" s="257"/>
      <c r="F144" s="257"/>
      <c r="G144" s="257"/>
      <c r="H144" s="257"/>
      <c r="I144" s="257"/>
      <c r="J144" s="257"/>
      <c r="K144" s="257"/>
      <c r="L144" s="257"/>
    </row>
    <row r="146" spans="2:12" x14ac:dyDescent="0.25">
      <c r="B146" t="s">
        <v>253</v>
      </c>
    </row>
    <row r="147" spans="2:12" ht="15" customHeight="1" x14ac:dyDescent="0.25">
      <c r="B147" s="258" t="s">
        <v>997</v>
      </c>
      <c r="C147" s="258"/>
      <c r="D147" s="258"/>
      <c r="E147" s="258"/>
      <c r="F147" s="258"/>
      <c r="G147" s="258"/>
      <c r="H147" s="258"/>
      <c r="I147" s="258"/>
      <c r="J147" s="258"/>
      <c r="K147" s="258"/>
      <c r="L147" s="258"/>
    </row>
    <row r="148" spans="2:12" ht="30.75" customHeight="1" x14ac:dyDescent="0.25">
      <c r="B148" s="258" t="s">
        <v>998</v>
      </c>
      <c r="C148" s="258"/>
      <c r="D148" s="258"/>
      <c r="E148" s="258"/>
      <c r="F148" s="258"/>
      <c r="G148" s="258"/>
      <c r="H148" s="258"/>
      <c r="I148" s="258"/>
      <c r="J148" s="258"/>
      <c r="K148" s="258"/>
      <c r="L148" s="258"/>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R$ 0.000,00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2:L2"/>
    <mergeCell ref="B3:L3"/>
    <mergeCell ref="B4:L4"/>
    <mergeCell ref="B5:L5"/>
    <mergeCell ref="B6:L6"/>
    <mergeCell ref="K9:L9"/>
    <mergeCell ref="B9:H11"/>
    <mergeCell ref="B12:H12"/>
    <mergeCell ref="B13:H13"/>
    <mergeCell ref="B8:K8"/>
    <mergeCell ref="I9:I11"/>
    <mergeCell ref="J9:J10"/>
    <mergeCell ref="B14:H14"/>
    <mergeCell ref="B15:H15"/>
    <mergeCell ref="B16:H16"/>
    <mergeCell ref="B17:H17"/>
    <mergeCell ref="B30:C30"/>
    <mergeCell ref="B31:C31"/>
    <mergeCell ref="B32:C32"/>
    <mergeCell ref="B35:C35"/>
    <mergeCell ref="B38:C38"/>
    <mergeCell ref="B18:H18"/>
    <mergeCell ref="B19:H19"/>
    <mergeCell ref="J26:K26"/>
    <mergeCell ref="B29:C29"/>
    <mergeCell ref="B20:H20"/>
    <mergeCell ref="B21:H21"/>
    <mergeCell ref="B22:H22"/>
    <mergeCell ref="B23:H23"/>
    <mergeCell ref="B24:H24"/>
    <mergeCell ref="B26:C28"/>
    <mergeCell ref="D26:D28"/>
    <mergeCell ref="E26:E27"/>
    <mergeCell ref="F26:G26"/>
    <mergeCell ref="H26:I26"/>
    <mergeCell ref="B41:C41"/>
    <mergeCell ref="B44:C44"/>
    <mergeCell ref="B47:C47"/>
    <mergeCell ref="B33:C33"/>
    <mergeCell ref="B34:C34"/>
    <mergeCell ref="B36:C36"/>
    <mergeCell ref="B37:C37"/>
    <mergeCell ref="B39:C39"/>
    <mergeCell ref="B40:C40"/>
    <mergeCell ref="B42:C42"/>
    <mergeCell ref="B58:I58"/>
    <mergeCell ref="B43:C43"/>
    <mergeCell ref="B45:C45"/>
    <mergeCell ref="B46:C46"/>
    <mergeCell ref="B48:C48"/>
    <mergeCell ref="B49:C49"/>
    <mergeCell ref="B50:C50"/>
    <mergeCell ref="B52:I53"/>
    <mergeCell ref="B54:I54"/>
    <mergeCell ref="B55:I55"/>
    <mergeCell ref="B56:I56"/>
    <mergeCell ref="B57:I57"/>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B114:C114"/>
    <mergeCell ref="B103:H103"/>
    <mergeCell ref="B104:H104"/>
    <mergeCell ref="B105:H105"/>
    <mergeCell ref="B107:C109"/>
    <mergeCell ref="D107:D109"/>
    <mergeCell ref="E107:E108"/>
    <mergeCell ref="F107:G107"/>
    <mergeCell ref="H107:I107"/>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27:C127"/>
    <mergeCell ref="B128:C128"/>
    <mergeCell ref="B129:C129"/>
    <mergeCell ref="B130:C130"/>
    <mergeCell ref="B131:C131"/>
    <mergeCell ref="B133:C135"/>
    <mergeCell ref="D133:D135"/>
    <mergeCell ref="E133:E134"/>
    <mergeCell ref="F133:G133"/>
    <mergeCell ref="B141:C141"/>
    <mergeCell ref="B142:C142"/>
    <mergeCell ref="B139:C139"/>
    <mergeCell ref="B140:C140"/>
    <mergeCell ref="B137:C137"/>
    <mergeCell ref="B138:C138"/>
    <mergeCell ref="H133:I133"/>
    <mergeCell ref="J133:K133"/>
    <mergeCell ref="B136:C136"/>
    <mergeCell ref="B143:C143"/>
    <mergeCell ref="B144:L144"/>
    <mergeCell ref="B147:L147"/>
    <mergeCell ref="B148:L148"/>
    <mergeCell ref="B149:L149"/>
    <mergeCell ref="B155:D155"/>
    <mergeCell ref="B156:D156"/>
    <mergeCell ref="F154:I154"/>
    <mergeCell ref="F155:I155"/>
    <mergeCell ref="K154:L154"/>
    <mergeCell ref="K155:L155"/>
    <mergeCell ref="B154:D154"/>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42" sqref="B42:P42"/>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46"/>
    </row>
    <row r="4" spans="2:13" x14ac:dyDescent="0.25">
      <c r="B4" s="248" t="s">
        <v>999</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1000</v>
      </c>
      <c r="C8" s="250"/>
      <c r="D8" s="250"/>
      <c r="E8" s="250"/>
      <c r="F8" s="250"/>
      <c r="G8" s="250"/>
      <c r="H8" s="250"/>
      <c r="I8" s="250"/>
      <c r="J8" s="250"/>
      <c r="K8" s="250"/>
      <c r="L8" s="250"/>
      <c r="M8" s="2" t="s">
        <v>129</v>
      </c>
    </row>
    <row r="9" spans="2:13" x14ac:dyDescent="0.25">
      <c r="B9" s="234" t="s">
        <v>1001</v>
      </c>
      <c r="C9" s="251"/>
      <c r="D9" s="251"/>
      <c r="E9" s="251"/>
      <c r="F9" s="251"/>
      <c r="G9" s="251"/>
      <c r="H9" s="251"/>
      <c r="I9" s="251"/>
      <c r="J9" s="251"/>
      <c r="K9" s="251"/>
      <c r="L9" s="7" t="s">
        <v>1002</v>
      </c>
      <c r="M9" s="335" t="s">
        <v>804</v>
      </c>
    </row>
    <row r="10" spans="2:13" x14ac:dyDescent="0.25">
      <c r="B10" s="228"/>
      <c r="C10" s="244"/>
      <c r="D10" s="244"/>
      <c r="E10" s="244"/>
      <c r="F10" s="244"/>
      <c r="G10" s="244"/>
      <c r="H10" s="244"/>
      <c r="I10" s="244"/>
      <c r="J10" s="244"/>
      <c r="K10" s="244"/>
      <c r="L10" s="8" t="s">
        <v>1003</v>
      </c>
      <c r="M10" s="298"/>
    </row>
    <row r="11" spans="2:13" x14ac:dyDescent="0.25">
      <c r="B11" s="229"/>
      <c r="C11" s="252"/>
      <c r="D11" s="252"/>
      <c r="E11" s="252"/>
      <c r="F11" s="252"/>
      <c r="G11" s="252"/>
      <c r="H11" s="252"/>
      <c r="I11" s="252"/>
      <c r="J11" s="252"/>
      <c r="K11" s="252"/>
      <c r="L11" s="11" t="s">
        <v>1004</v>
      </c>
      <c r="M11" s="12" t="s">
        <v>1005</v>
      </c>
    </row>
    <row r="12" spans="2:13" x14ac:dyDescent="0.25">
      <c r="B12" s="230" t="s">
        <v>1006</v>
      </c>
      <c r="C12" s="231"/>
      <c r="D12" s="231"/>
      <c r="E12" s="231"/>
      <c r="F12" s="231"/>
      <c r="G12" s="231"/>
      <c r="H12" s="231"/>
      <c r="I12" s="231"/>
      <c r="J12" s="231"/>
      <c r="K12" s="231"/>
      <c r="L12" s="65">
        <f>SUM(L13)</f>
        <v>0</v>
      </c>
      <c r="M12" s="66">
        <f>SUM(M13)</f>
        <v>0</v>
      </c>
    </row>
    <row r="13" spans="2:13" x14ac:dyDescent="0.25">
      <c r="B13" s="271" t="s">
        <v>1007</v>
      </c>
      <c r="C13" s="272"/>
      <c r="D13" s="272"/>
      <c r="E13" s="272"/>
      <c r="F13" s="272"/>
      <c r="G13" s="272"/>
      <c r="H13" s="272"/>
      <c r="I13" s="272"/>
      <c r="J13" s="272"/>
      <c r="K13" s="272"/>
      <c r="L13" s="31"/>
      <c r="M13" s="32"/>
    </row>
    <row r="14" spans="2:13" x14ac:dyDescent="0.25">
      <c r="B14" s="290" t="s">
        <v>1008</v>
      </c>
      <c r="C14" s="291"/>
      <c r="D14" s="291"/>
      <c r="E14" s="291"/>
      <c r="F14" s="291"/>
      <c r="G14" s="291"/>
      <c r="H14" s="291"/>
      <c r="I14" s="291"/>
      <c r="J14" s="291"/>
      <c r="K14" s="291"/>
      <c r="L14" s="31">
        <f>SUM(L15:L17)</f>
        <v>0</v>
      </c>
      <c r="M14" s="32">
        <f>SUM(M15:M17)</f>
        <v>0</v>
      </c>
    </row>
    <row r="15" spans="2:13" x14ac:dyDescent="0.25">
      <c r="B15" s="271" t="s">
        <v>1009</v>
      </c>
      <c r="C15" s="272"/>
      <c r="D15" s="272"/>
      <c r="E15" s="272"/>
      <c r="F15" s="272"/>
      <c r="G15" s="272"/>
      <c r="H15" s="272"/>
      <c r="I15" s="272"/>
      <c r="J15" s="272"/>
      <c r="K15" s="272"/>
      <c r="L15" s="31"/>
      <c r="M15" s="32"/>
    </row>
    <row r="16" spans="2:13" x14ac:dyDescent="0.25">
      <c r="B16" s="271" t="s">
        <v>1010</v>
      </c>
      <c r="C16" s="272"/>
      <c r="D16" s="272"/>
      <c r="E16" s="272"/>
      <c r="F16" s="272"/>
      <c r="G16" s="272"/>
      <c r="H16" s="272"/>
      <c r="I16" s="272"/>
      <c r="J16" s="272"/>
      <c r="K16" s="272"/>
      <c r="L16" s="31"/>
      <c r="M16" s="32"/>
    </row>
    <row r="17" spans="2:13" x14ac:dyDescent="0.25">
      <c r="B17" s="271" t="s">
        <v>1011</v>
      </c>
      <c r="C17" s="272"/>
      <c r="D17" s="272"/>
      <c r="E17" s="272"/>
      <c r="F17" s="272"/>
      <c r="G17" s="272"/>
      <c r="H17" s="272"/>
      <c r="I17" s="272"/>
      <c r="J17" s="272"/>
      <c r="K17" s="272"/>
      <c r="L17" s="31"/>
      <c r="M17" s="32"/>
    </row>
    <row r="18" spans="2:13" x14ac:dyDescent="0.25">
      <c r="B18" s="290" t="s">
        <v>1012</v>
      </c>
      <c r="C18" s="291"/>
      <c r="D18" s="291"/>
      <c r="E18" s="291"/>
      <c r="F18" s="291"/>
      <c r="G18" s="291"/>
      <c r="H18" s="291"/>
      <c r="I18" s="291"/>
      <c r="J18" s="291"/>
      <c r="K18" s="291"/>
      <c r="L18" s="31">
        <f>SUM(L19:L22)</f>
        <v>0</v>
      </c>
      <c r="M18" s="32">
        <f>SUM(M19:M22)</f>
        <v>0</v>
      </c>
    </row>
    <row r="19" spans="2:13" x14ac:dyDescent="0.25">
      <c r="B19" s="271" t="s">
        <v>1013</v>
      </c>
      <c r="C19" s="272"/>
      <c r="D19" s="272"/>
      <c r="E19" s="272"/>
      <c r="F19" s="272"/>
      <c r="G19" s="272"/>
      <c r="H19" s="272"/>
      <c r="I19" s="272"/>
      <c r="J19" s="272"/>
      <c r="K19" s="272"/>
      <c r="L19" s="31"/>
      <c r="M19" s="32"/>
    </row>
    <row r="20" spans="2:13" x14ac:dyDescent="0.25">
      <c r="B20" s="271" t="s">
        <v>1014</v>
      </c>
      <c r="C20" s="272"/>
      <c r="D20" s="272"/>
      <c r="E20" s="272"/>
      <c r="F20" s="272"/>
      <c r="G20" s="272"/>
      <c r="H20" s="272"/>
      <c r="I20" s="272"/>
      <c r="J20" s="272"/>
      <c r="K20" s="272"/>
      <c r="L20" s="31"/>
      <c r="M20" s="32"/>
    </row>
    <row r="21" spans="2:13" x14ac:dyDescent="0.25">
      <c r="B21" s="271" t="s">
        <v>1015</v>
      </c>
      <c r="C21" s="272"/>
      <c r="D21" s="272"/>
      <c r="E21" s="272"/>
      <c r="F21" s="272"/>
      <c r="G21" s="272"/>
      <c r="H21" s="272"/>
      <c r="I21" s="272"/>
      <c r="J21" s="272"/>
      <c r="K21" s="272"/>
      <c r="L21" s="31"/>
      <c r="M21" s="32"/>
    </row>
    <row r="22" spans="2:13" ht="15.75" customHeight="1" x14ac:dyDescent="0.25">
      <c r="B22" s="344" t="s">
        <v>1016</v>
      </c>
      <c r="C22" s="345"/>
      <c r="D22" s="345"/>
      <c r="E22" s="345"/>
      <c r="F22" s="345"/>
      <c r="G22" s="345"/>
      <c r="H22" s="345"/>
      <c r="I22" s="345"/>
      <c r="J22" s="345"/>
      <c r="K22" s="345"/>
      <c r="L22" s="22"/>
      <c r="M22" s="23"/>
    </row>
    <row r="23" spans="2:13" ht="15.75" customHeight="1" x14ac:dyDescent="0.25"/>
    <row r="24" spans="2:13" x14ac:dyDescent="0.25">
      <c r="B24" s="48" t="s">
        <v>1017</v>
      </c>
      <c r="C24" s="47" t="s">
        <v>1004</v>
      </c>
      <c r="D24" s="47" t="s">
        <v>1018</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1019</v>
      </c>
      <c r="C25" s="103"/>
      <c r="D25" s="103"/>
      <c r="E25" s="103"/>
      <c r="F25" s="103"/>
      <c r="G25" s="103"/>
      <c r="H25" s="103"/>
      <c r="I25" s="103"/>
      <c r="J25" s="103"/>
      <c r="K25" s="103"/>
      <c r="L25" s="103"/>
      <c r="M25" s="104"/>
    </row>
    <row r="26" spans="2:13" x14ac:dyDescent="0.25">
      <c r="B26" s="57" t="s">
        <v>1020</v>
      </c>
      <c r="C26" s="98"/>
      <c r="D26" s="98"/>
      <c r="E26" s="98"/>
      <c r="F26" s="98"/>
      <c r="G26" s="98"/>
      <c r="H26" s="98"/>
      <c r="I26" s="98"/>
      <c r="J26" s="98"/>
      <c r="K26" s="98"/>
      <c r="L26" s="98"/>
      <c r="M26" s="99"/>
    </row>
    <row r="27" spans="2:13" x14ac:dyDescent="0.25">
      <c r="B27" s="105" t="s">
        <v>1021</v>
      </c>
      <c r="C27" s="106"/>
      <c r="D27" s="106"/>
      <c r="E27" s="106"/>
      <c r="F27" s="106"/>
      <c r="G27" s="106"/>
      <c r="H27" s="106"/>
      <c r="I27" s="106"/>
      <c r="J27" s="106"/>
      <c r="K27" s="106"/>
      <c r="L27" s="106"/>
      <c r="M27" s="107"/>
    </row>
    <row r="28" spans="2:13" x14ac:dyDescent="0.25">
      <c r="B28" s="105" t="s">
        <v>1022</v>
      </c>
      <c r="C28" s="106"/>
      <c r="D28" s="106"/>
      <c r="E28" s="106"/>
      <c r="F28" s="106"/>
      <c r="G28" s="106"/>
      <c r="H28" s="106"/>
      <c r="I28" s="106"/>
      <c r="J28" s="106"/>
      <c r="K28" s="106"/>
      <c r="L28" s="106"/>
      <c r="M28" s="107"/>
    </row>
    <row r="29" spans="2:13" x14ac:dyDescent="0.25">
      <c r="B29" s="105" t="s">
        <v>1023</v>
      </c>
      <c r="C29" s="106"/>
      <c r="D29" s="106"/>
      <c r="E29" s="106"/>
      <c r="F29" s="106"/>
      <c r="G29" s="106"/>
      <c r="H29" s="106"/>
      <c r="I29" s="106"/>
      <c r="J29" s="106"/>
      <c r="K29" s="106"/>
      <c r="L29" s="106"/>
      <c r="M29" s="107"/>
    </row>
    <row r="30" spans="2:13" ht="15.75" customHeight="1" x14ac:dyDescent="0.25">
      <c r="B30" s="16" t="s">
        <v>1024</v>
      </c>
      <c r="C30" s="108"/>
      <c r="D30" s="108"/>
      <c r="E30" s="108"/>
      <c r="F30" s="108"/>
      <c r="G30" s="108"/>
      <c r="H30" s="108"/>
      <c r="I30" s="108"/>
      <c r="J30" s="108"/>
      <c r="K30" s="108"/>
      <c r="L30" s="108"/>
      <c r="M30" s="109"/>
    </row>
    <row r="31" spans="2:13" x14ac:dyDescent="0.25">
      <c r="B31" s="395" t="str">
        <f ca="1">_xlfn.CONCAT("Fonte: ",paramFonte,". Emissão em ",TEXT(NOW(),"dd/mm/aaaa \à\s hh:mm:ss"))</f>
        <v>Fonte: Sistema MS Excel + SIAPC/PAD, Unidade Responsável: Secretaria da Fazenda / Setor de Contabilidade. Emissão em 10/05/2024 às 11:42:07</v>
      </c>
      <c r="C31" s="395"/>
      <c r="D31" s="395"/>
      <c r="E31" s="395"/>
      <c r="F31" s="395"/>
      <c r="G31" s="395"/>
      <c r="H31" s="395"/>
      <c r="I31" s="395"/>
      <c r="J31" s="395"/>
      <c r="K31" s="395"/>
      <c r="L31" s="395"/>
      <c r="M31" s="395"/>
    </row>
    <row r="33" spans="2:13" x14ac:dyDescent="0.25">
      <c r="B33" t="s">
        <v>253</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D38:H38"/>
    <mergeCell ref="D39:H39"/>
    <mergeCell ref="B22:K22"/>
    <mergeCell ref="B31:M31"/>
    <mergeCell ref="B34:M34"/>
    <mergeCell ref="L38:M38"/>
    <mergeCell ref="L39:M39"/>
    <mergeCell ref="B21:K21"/>
    <mergeCell ref="B9:K11"/>
    <mergeCell ref="M9:M10"/>
    <mergeCell ref="B12:K12"/>
    <mergeCell ref="B13:K13"/>
    <mergeCell ref="B14:K14"/>
    <mergeCell ref="B15:K15"/>
    <mergeCell ref="B16:K16"/>
    <mergeCell ref="B17:K17"/>
    <mergeCell ref="B18:K18"/>
    <mergeCell ref="B19:K19"/>
    <mergeCell ref="B20:K20"/>
    <mergeCell ref="B2:M2"/>
    <mergeCell ref="B8:L8"/>
    <mergeCell ref="B6:M6"/>
    <mergeCell ref="B5:M5"/>
    <mergeCell ref="B4:M4"/>
    <mergeCell ref="B3:L3"/>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64" t="s">
        <v>126</v>
      </c>
      <c r="C9" s="259"/>
      <c r="D9" s="259"/>
      <c r="E9" s="259"/>
      <c r="F9" s="25" t="s">
        <v>137</v>
      </c>
    </row>
    <row r="10" spans="2:6" x14ac:dyDescent="0.25">
      <c r="B10" s="230" t="s">
        <v>130</v>
      </c>
      <c r="C10" s="231"/>
      <c r="D10" s="231"/>
      <c r="E10" s="231"/>
      <c r="F10" s="66"/>
    </row>
    <row r="11" spans="2:6" x14ac:dyDescent="0.25">
      <c r="B11" s="271" t="s">
        <v>1027</v>
      </c>
      <c r="C11" s="272"/>
      <c r="D11" s="272"/>
      <c r="E11" s="272"/>
      <c r="F11" s="32">
        <f>'RREO A1 BO Receita'!C76</f>
        <v>0</v>
      </c>
    </row>
    <row r="12" spans="2:6" x14ac:dyDescent="0.25">
      <c r="B12" s="271" t="s">
        <v>1028</v>
      </c>
      <c r="C12" s="272"/>
      <c r="D12" s="272"/>
      <c r="E12" s="272"/>
      <c r="F12" s="32">
        <f>'RREO A1 BO Receita'!D76</f>
        <v>0</v>
      </c>
    </row>
    <row r="13" spans="2:6" x14ac:dyDescent="0.25">
      <c r="B13" s="271" t="s">
        <v>1029</v>
      </c>
      <c r="C13" s="272"/>
      <c r="D13" s="272"/>
      <c r="E13" s="272"/>
      <c r="F13" s="32">
        <f>'RREO A1 BO Receita'!G76</f>
        <v>0</v>
      </c>
    </row>
    <row r="14" spans="2:6" x14ac:dyDescent="0.25">
      <c r="B14" s="271" t="s">
        <v>1030</v>
      </c>
      <c r="C14" s="272"/>
      <c r="D14" s="272"/>
      <c r="E14" s="272"/>
      <c r="F14" s="32">
        <f>'RREO A1 BO Receita'!G85</f>
        <v>0</v>
      </c>
    </row>
    <row r="15" spans="2:6" x14ac:dyDescent="0.25">
      <c r="B15" s="271" t="s">
        <v>1031</v>
      </c>
      <c r="C15" s="272"/>
      <c r="D15" s="272"/>
      <c r="E15" s="272"/>
      <c r="F15" s="32">
        <f>'RREO A1 BO Receita'!G87</f>
        <v>0</v>
      </c>
    </row>
    <row r="16" spans="2:6" x14ac:dyDescent="0.25">
      <c r="B16" s="290" t="s">
        <v>215</v>
      </c>
      <c r="C16" s="291"/>
      <c r="D16" s="291"/>
      <c r="E16" s="291"/>
      <c r="F16" s="32"/>
    </row>
    <row r="17" spans="2:6" x14ac:dyDescent="0.25">
      <c r="B17" s="271" t="s">
        <v>1032</v>
      </c>
      <c r="C17" s="272"/>
      <c r="D17" s="272"/>
      <c r="E17" s="272"/>
      <c r="F17" s="32">
        <f>'RREO A1 BO Despesa'!C23</f>
        <v>0</v>
      </c>
    </row>
    <row r="18" spans="2:6" x14ac:dyDescent="0.25">
      <c r="B18" s="271" t="s">
        <v>1033</v>
      </c>
      <c r="C18" s="272"/>
      <c r="D18" s="272"/>
      <c r="E18" s="272"/>
      <c r="F18" s="32">
        <f>'RREO A1 BO Despesa'!D23</f>
        <v>0</v>
      </c>
    </row>
    <row r="19" spans="2:6" x14ac:dyDescent="0.25">
      <c r="B19" s="271" t="s">
        <v>1034</v>
      </c>
      <c r="C19" s="272"/>
      <c r="D19" s="272"/>
      <c r="E19" s="272"/>
      <c r="F19" s="32">
        <f>'RREO A1 BO Despesa'!F23</f>
        <v>0</v>
      </c>
    </row>
    <row r="20" spans="2:6" x14ac:dyDescent="0.25">
      <c r="B20" s="271" t="s">
        <v>1035</v>
      </c>
      <c r="C20" s="272"/>
      <c r="D20" s="272"/>
      <c r="E20" s="272"/>
      <c r="F20" s="32">
        <f>'RREO A1 BO Despesa'!I23</f>
        <v>0</v>
      </c>
    </row>
    <row r="21" spans="2:6" x14ac:dyDescent="0.25">
      <c r="B21" s="271" t="s">
        <v>1036</v>
      </c>
      <c r="C21" s="272"/>
      <c r="D21" s="272"/>
      <c r="E21" s="272"/>
      <c r="F21" s="32">
        <f>'RREO A1 BO Despesa'!K23</f>
        <v>0</v>
      </c>
    </row>
    <row r="22" spans="2:6" ht="15.75" customHeight="1" x14ac:dyDescent="0.25">
      <c r="B22" s="344" t="s">
        <v>1037</v>
      </c>
      <c r="C22" s="345"/>
      <c r="D22" s="345"/>
      <c r="E22" s="345"/>
      <c r="F22" s="23">
        <f>IF(MONTH(paramDataBase)=12,'RREO A1 BO Despesa'!F32,'RREO A1 BO Despesa'!I32)</f>
        <v>0</v>
      </c>
    </row>
    <row r="23" spans="2:6" ht="15.75" customHeight="1" x14ac:dyDescent="0.25"/>
    <row r="24" spans="2:6" x14ac:dyDescent="0.25">
      <c r="B24" s="264" t="s">
        <v>1038</v>
      </c>
      <c r="C24" s="259"/>
      <c r="D24" s="259"/>
      <c r="E24" s="259"/>
      <c r="F24" s="25" t="s">
        <v>137</v>
      </c>
    </row>
    <row r="25" spans="2:6" x14ac:dyDescent="0.25">
      <c r="B25" s="290" t="s">
        <v>1034</v>
      </c>
      <c r="C25" s="291"/>
      <c r="D25" s="291"/>
      <c r="E25" s="291"/>
      <c r="F25" s="32">
        <f>'RREO A2'!F206</f>
        <v>0</v>
      </c>
    </row>
    <row r="26" spans="2:6" ht="15.75" customHeight="1" x14ac:dyDescent="0.25">
      <c r="B26" s="367" t="s">
        <v>1035</v>
      </c>
      <c r="C26" s="368"/>
      <c r="D26" s="368"/>
      <c r="E26" s="368"/>
      <c r="F26" s="23">
        <f>'RREO A2'!J206</f>
        <v>0</v>
      </c>
    </row>
    <row r="27" spans="2:6" ht="15.75" customHeight="1" x14ac:dyDescent="0.25"/>
    <row r="28" spans="2:6" x14ac:dyDescent="0.25">
      <c r="B28" s="347" t="s">
        <v>1039</v>
      </c>
      <c r="C28" s="253"/>
      <c r="D28" s="97" t="s">
        <v>1040</v>
      </c>
      <c r="E28" s="259" t="s">
        <v>1041</v>
      </c>
      <c r="F28" s="265"/>
    </row>
    <row r="29" spans="2:6" x14ac:dyDescent="0.25">
      <c r="B29" s="351"/>
      <c r="C29" s="309"/>
      <c r="D29" s="100" t="s">
        <v>137</v>
      </c>
      <c r="E29" s="100" t="s">
        <v>1042</v>
      </c>
      <c r="F29" s="12" t="s">
        <v>1043</v>
      </c>
    </row>
    <row r="30" spans="2:6" x14ac:dyDescent="0.25">
      <c r="B30" s="290" t="str">
        <f>_xlfn.CONCAT("Mínimo anual de ",TEXT(paramMinimoMDE,"00%")," das Receitas de Impostos na Manutenção e Desenvolvimento do Ensino")</f>
        <v>Mínimo anual de 25% das Receitas de Impostos na Manutenção e Desenvolvimento do Ensino</v>
      </c>
      <c r="C30" s="291"/>
      <c r="D30" s="31">
        <f>'RREO A8'!G150</f>
        <v>0</v>
      </c>
      <c r="E30" s="75">
        <f>paramMinimoMDE</f>
        <v>0.25</v>
      </c>
      <c r="F30" s="83" t="e">
        <f>'RREO A8'!H150</f>
        <v>#DIV/0!</v>
      </c>
    </row>
    <row r="31" spans="2:6" x14ac:dyDescent="0.25">
      <c r="B31" s="290" t="s">
        <v>1044</v>
      </c>
      <c r="C31" s="291"/>
      <c r="D31" s="31">
        <f>'RREO A8'!G101</f>
        <v>0</v>
      </c>
      <c r="E31" s="75">
        <v>0.7</v>
      </c>
      <c r="F31" s="83" t="e">
        <f>'RREO A8'!H101</f>
        <v>#DIV/0!</v>
      </c>
    </row>
    <row r="32" spans="2:6" x14ac:dyDescent="0.25">
      <c r="B32" s="290" t="s">
        <v>1045</v>
      </c>
      <c r="C32" s="291"/>
      <c r="D32" s="31">
        <f>'RREO A8'!G102</f>
        <v>0</v>
      </c>
      <c r="E32" s="75">
        <v>0.5</v>
      </c>
      <c r="F32" s="83">
        <f>'RREO A8'!H102</f>
        <v>0</v>
      </c>
    </row>
    <row r="33" spans="2:6" ht="15.75" customHeight="1" x14ac:dyDescent="0.25">
      <c r="B33" s="367" t="s">
        <v>1046</v>
      </c>
      <c r="C33" s="368"/>
      <c r="D33" s="22">
        <f>'RREO A8'!G103</f>
        <v>0</v>
      </c>
      <c r="E33" s="101">
        <v>0.15</v>
      </c>
      <c r="F33" s="102">
        <f>'RREO A8'!H103</f>
        <v>0</v>
      </c>
    </row>
    <row r="34" spans="2:6" ht="15.75" customHeight="1" x14ac:dyDescent="0.25"/>
    <row r="35" spans="2:6" x14ac:dyDescent="0.25">
      <c r="B35" s="347" t="s">
        <v>1047</v>
      </c>
      <c r="C35" s="253"/>
      <c r="D35" s="97" t="s">
        <v>1040</v>
      </c>
      <c r="E35" s="259" t="s">
        <v>1041</v>
      </c>
      <c r="F35" s="265"/>
    </row>
    <row r="36" spans="2:6" x14ac:dyDescent="0.25">
      <c r="B36" s="351"/>
      <c r="C36" s="309"/>
      <c r="D36" s="100" t="s">
        <v>137</v>
      </c>
      <c r="E36" s="100" t="s">
        <v>1042</v>
      </c>
      <c r="F36" s="12" t="s">
        <v>1043</v>
      </c>
    </row>
    <row r="37" spans="2:6" ht="15.75" customHeight="1" x14ac:dyDescent="0.25">
      <c r="B37" s="367" t="s">
        <v>1048</v>
      </c>
      <c r="C37" s="368"/>
      <c r="D37" s="22">
        <f>IF(MONTH(paramDataBase)=12,'RREO A12'!J58,'RREO A12'!K58)</f>
        <v>0</v>
      </c>
      <c r="E37" s="101">
        <f>paramMinimoASPS</f>
        <v>0.15</v>
      </c>
      <c r="F37" s="102" t="e">
        <f>IF(MONTH(paramDataBase)=12,'RREO A12'!J63,'RREO A12'!K63)</f>
        <v>#DIV/0!</v>
      </c>
    </row>
    <row r="38" spans="2:6" x14ac:dyDescent="0.25">
      <c r="B38" s="257" t="str">
        <f ca="1">_xlfn.CONCAT("Fonte: ",paramFonte,". Emissão em ",TEXT(NOW(),"dd/mm/aaaa \à\s hh:mm:ss"))</f>
        <v>Fonte: Sistema MS Excel + SIAPC/PAD, Unidade Responsável: Secretaria da Fazenda / Setor de Contabilidade. Emissão em 10/05/2024 às 11:42:07</v>
      </c>
      <c r="C38" s="257"/>
      <c r="D38" s="257"/>
      <c r="E38" s="257"/>
      <c r="F38" s="257"/>
    </row>
    <row r="40" spans="2:6" x14ac:dyDescent="0.25">
      <c r="B40" t="s">
        <v>253</v>
      </c>
    </row>
    <row r="41" spans="2:6" x14ac:dyDescent="0.25">
      <c r="B41" s="247" t="str">
        <f>IFERROR(_xlfn.CONCAT(_xlfn._xlws.FILTER(tblNotasExplicativas[Nota Com Separador],tblNotasExplicativas[Demonstrativo]="RREO A14 Resumido")),"")</f>
        <v xml:space="preserve">Republicação em virtude de diversas inconsistências identificadas posteriormente à publicação inicial.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38:F38"/>
    <mergeCell ref="B41:F41"/>
    <mergeCell ref="C45:D45"/>
    <mergeCell ref="C46:D46"/>
    <mergeCell ref="B35:C36"/>
    <mergeCell ref="E35:F35"/>
    <mergeCell ref="B37:C37"/>
    <mergeCell ref="B31:C31"/>
    <mergeCell ref="B32:C32"/>
    <mergeCell ref="B33:C33"/>
    <mergeCell ref="B21:E21"/>
    <mergeCell ref="B22:E22"/>
    <mergeCell ref="B24:E24"/>
    <mergeCell ref="B25:E25"/>
    <mergeCell ref="B26:E26"/>
    <mergeCell ref="B28:C29"/>
    <mergeCell ref="E28:F28"/>
    <mergeCell ref="B30:C30"/>
    <mergeCell ref="B20:E20"/>
    <mergeCell ref="B9:E9"/>
    <mergeCell ref="B10:E10"/>
    <mergeCell ref="B11:E11"/>
    <mergeCell ref="B12:E12"/>
    <mergeCell ref="B13:E13"/>
    <mergeCell ref="B14:E14"/>
    <mergeCell ref="B15:E15"/>
    <mergeCell ref="B16:E16"/>
    <mergeCell ref="B17:E17"/>
    <mergeCell ref="B18:E18"/>
    <mergeCell ref="B19:E19"/>
    <mergeCell ref="B2:F2"/>
    <mergeCell ref="B8:E8"/>
    <mergeCell ref="B6:F6"/>
    <mergeCell ref="B5:F5"/>
    <mergeCell ref="B4:F4"/>
    <mergeCell ref="B3:F3"/>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opLeftCell="A71" workbookViewId="0">
      <selection activeCell="B45" sqref="B45:P45"/>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64" t="s">
        <v>126</v>
      </c>
      <c r="C9" s="259"/>
      <c r="D9" s="259"/>
      <c r="E9" s="259"/>
      <c r="F9" s="25" t="s">
        <v>137</v>
      </c>
    </row>
    <row r="10" spans="2:6" x14ac:dyDescent="0.25">
      <c r="B10" s="230" t="s">
        <v>130</v>
      </c>
      <c r="C10" s="231"/>
      <c r="D10" s="231"/>
      <c r="E10" s="231"/>
      <c r="F10" s="66"/>
    </row>
    <row r="11" spans="2:6" x14ac:dyDescent="0.25">
      <c r="B11" s="271" t="s">
        <v>1027</v>
      </c>
      <c r="C11" s="272"/>
      <c r="D11" s="272"/>
      <c r="E11" s="272"/>
      <c r="F11" s="32">
        <f>'RREO A1 BO Receita'!C76</f>
        <v>0</v>
      </c>
    </row>
    <row r="12" spans="2:6" x14ac:dyDescent="0.25">
      <c r="B12" s="271" t="s">
        <v>1028</v>
      </c>
      <c r="C12" s="272"/>
      <c r="D12" s="272"/>
      <c r="E12" s="272"/>
      <c r="F12" s="32">
        <f>'RREO A1 BO Receita'!D76</f>
        <v>0</v>
      </c>
    </row>
    <row r="13" spans="2:6" x14ac:dyDescent="0.25">
      <c r="B13" s="271" t="s">
        <v>1029</v>
      </c>
      <c r="C13" s="272"/>
      <c r="D13" s="272"/>
      <c r="E13" s="272"/>
      <c r="F13" s="32">
        <f>'RREO A1 BO Receita'!G76</f>
        <v>0</v>
      </c>
    </row>
    <row r="14" spans="2:6" x14ac:dyDescent="0.25">
      <c r="B14" s="271" t="s">
        <v>1030</v>
      </c>
      <c r="C14" s="272"/>
      <c r="D14" s="272"/>
      <c r="E14" s="272"/>
      <c r="F14" s="32">
        <f>'RREO A1 BO Receita'!G85</f>
        <v>0</v>
      </c>
    </row>
    <row r="15" spans="2:6" x14ac:dyDescent="0.25">
      <c r="B15" s="271" t="s">
        <v>1031</v>
      </c>
      <c r="C15" s="272"/>
      <c r="D15" s="272"/>
      <c r="E15" s="272"/>
      <c r="F15" s="32">
        <f>'RREO A1 BO Receita'!G87</f>
        <v>0</v>
      </c>
    </row>
    <row r="16" spans="2:6" x14ac:dyDescent="0.25">
      <c r="B16" s="290" t="s">
        <v>215</v>
      </c>
      <c r="C16" s="291"/>
      <c r="D16" s="291"/>
      <c r="E16" s="291"/>
      <c r="F16" s="32"/>
    </row>
    <row r="17" spans="2:6" x14ac:dyDescent="0.25">
      <c r="B17" s="271" t="s">
        <v>1032</v>
      </c>
      <c r="C17" s="272"/>
      <c r="D17" s="272"/>
      <c r="E17" s="272"/>
      <c r="F17" s="32">
        <f>'RREO A1 BO Despesa'!C23</f>
        <v>0</v>
      </c>
    </row>
    <row r="18" spans="2:6" x14ac:dyDescent="0.25">
      <c r="B18" s="271" t="s">
        <v>1033</v>
      </c>
      <c r="C18" s="272"/>
      <c r="D18" s="272"/>
      <c r="E18" s="272"/>
      <c r="F18" s="32">
        <f>'RREO A1 BO Despesa'!D23</f>
        <v>0</v>
      </c>
    </row>
    <row r="19" spans="2:6" x14ac:dyDescent="0.25">
      <c r="B19" s="271" t="s">
        <v>1034</v>
      </c>
      <c r="C19" s="272"/>
      <c r="D19" s="272"/>
      <c r="E19" s="272"/>
      <c r="F19" s="32">
        <f>'RREO A1 BO Despesa'!F23</f>
        <v>0</v>
      </c>
    </row>
    <row r="20" spans="2:6" x14ac:dyDescent="0.25">
      <c r="B20" s="271" t="s">
        <v>1035</v>
      </c>
      <c r="C20" s="272"/>
      <c r="D20" s="272"/>
      <c r="E20" s="272"/>
      <c r="F20" s="32">
        <f>'RREO A1 BO Despesa'!I23</f>
        <v>0</v>
      </c>
    </row>
    <row r="21" spans="2:6" x14ac:dyDescent="0.25">
      <c r="B21" s="271" t="s">
        <v>1036</v>
      </c>
      <c r="C21" s="272"/>
      <c r="D21" s="272"/>
      <c r="E21" s="272"/>
      <c r="F21" s="32">
        <f>'RREO A1 BO Despesa'!K23</f>
        <v>0</v>
      </c>
    </row>
    <row r="22" spans="2:6" ht="15.75" customHeight="1" x14ac:dyDescent="0.25">
      <c r="B22" s="344" t="s">
        <v>1037</v>
      </c>
      <c r="C22" s="345"/>
      <c r="D22" s="345"/>
      <c r="E22" s="345"/>
      <c r="F22" s="23">
        <f>IF(MONTH(paramDataBase)=12,'RREO A1 BO Despesa'!F32,'RREO A1 BO Despesa'!I32)</f>
        <v>0</v>
      </c>
    </row>
    <row r="23" spans="2:6" ht="15.75" customHeight="1" x14ac:dyDescent="0.25"/>
    <row r="24" spans="2:6" x14ac:dyDescent="0.25">
      <c r="B24" s="264" t="s">
        <v>1038</v>
      </c>
      <c r="C24" s="259"/>
      <c r="D24" s="259"/>
      <c r="E24" s="259"/>
      <c r="F24" s="25" t="s">
        <v>137</v>
      </c>
    </row>
    <row r="25" spans="2:6" x14ac:dyDescent="0.25">
      <c r="B25" s="290" t="s">
        <v>1034</v>
      </c>
      <c r="C25" s="291"/>
      <c r="D25" s="291"/>
      <c r="E25" s="291"/>
      <c r="F25" s="32">
        <f>'RREO A2'!F206</f>
        <v>0</v>
      </c>
    </row>
    <row r="26" spans="2:6" ht="15.75" customHeight="1" x14ac:dyDescent="0.25">
      <c r="B26" s="367" t="s">
        <v>1035</v>
      </c>
      <c r="C26" s="368"/>
      <c r="D26" s="368"/>
      <c r="E26" s="368"/>
      <c r="F26" s="23">
        <f>'RREO A2'!J206</f>
        <v>0</v>
      </c>
    </row>
    <row r="27" spans="2:6" ht="15.75" customHeight="1" x14ac:dyDescent="0.25">
      <c r="B27" s="46"/>
      <c r="C27" s="46"/>
      <c r="D27" s="46"/>
      <c r="E27" s="46"/>
      <c r="F27" s="133"/>
    </row>
    <row r="28" spans="2:6" x14ac:dyDescent="0.25">
      <c r="B28" s="264" t="s">
        <v>1049</v>
      </c>
      <c r="C28" s="259"/>
      <c r="D28" s="259"/>
      <c r="E28" s="259"/>
      <c r="F28" s="25" t="s">
        <v>137</v>
      </c>
    </row>
    <row r="29" spans="2:6" x14ac:dyDescent="0.25">
      <c r="B29" s="290" t="s">
        <v>1050</v>
      </c>
      <c r="C29" s="291"/>
      <c r="D29" s="291"/>
      <c r="E29" s="291"/>
      <c r="F29" s="32">
        <f>'RREO A3'!O40</f>
        <v>0</v>
      </c>
    </row>
    <row r="30" spans="2:6" x14ac:dyDescent="0.25">
      <c r="B30" s="290" t="s">
        <v>1051</v>
      </c>
      <c r="C30" s="291"/>
      <c r="D30" s="291"/>
      <c r="E30" s="291"/>
      <c r="F30" s="32">
        <f>'RREO A3'!O42</f>
        <v>0</v>
      </c>
    </row>
    <row r="31" spans="2:6" ht="15.75" customHeight="1" x14ac:dyDescent="0.25">
      <c r="B31" s="367" t="s">
        <v>1052</v>
      </c>
      <c r="C31" s="368"/>
      <c r="D31" s="368"/>
      <c r="E31" s="368"/>
      <c r="F31" s="23">
        <f>'RREO A3'!O46</f>
        <v>0</v>
      </c>
    </row>
    <row r="32" spans="2:6" ht="15.75" customHeight="1" x14ac:dyDescent="0.25">
      <c r="B32" s="46"/>
      <c r="C32" s="46"/>
      <c r="D32" s="46"/>
      <c r="E32" s="46"/>
      <c r="F32" s="133"/>
    </row>
    <row r="33" spans="2:6" x14ac:dyDescent="0.25">
      <c r="B33" s="264" t="s">
        <v>1053</v>
      </c>
      <c r="C33" s="259"/>
      <c r="D33" s="259"/>
      <c r="E33" s="259"/>
      <c r="F33" s="25" t="s">
        <v>137</v>
      </c>
    </row>
    <row r="34" spans="2:6" x14ac:dyDescent="0.25">
      <c r="B34" s="275" t="s">
        <v>1054</v>
      </c>
      <c r="C34" s="276"/>
      <c r="D34" s="276"/>
      <c r="E34" s="276"/>
      <c r="F34" s="150"/>
    </row>
    <row r="35" spans="2:6" x14ac:dyDescent="0.25">
      <c r="B35" s="271" t="s">
        <v>1055</v>
      </c>
      <c r="C35" s="272"/>
      <c r="D35" s="272"/>
      <c r="E35" s="272"/>
      <c r="F35" s="32">
        <f>'RREO A4'!G36</f>
        <v>0</v>
      </c>
    </row>
    <row r="36" spans="2:6" x14ac:dyDescent="0.25">
      <c r="B36" s="271" t="s">
        <v>1056</v>
      </c>
      <c r="C36" s="272"/>
      <c r="D36" s="272"/>
      <c r="E36" s="272"/>
      <c r="F36" s="32">
        <f>'RREO A4'!D48</f>
        <v>0</v>
      </c>
    </row>
    <row r="37" spans="2:6" x14ac:dyDescent="0.25">
      <c r="B37" s="271" t="s">
        <v>1057</v>
      </c>
      <c r="C37" s="272"/>
      <c r="D37" s="272"/>
      <c r="E37" s="272"/>
      <c r="F37" s="32">
        <f>'RREO A4'!E48</f>
        <v>0</v>
      </c>
    </row>
    <row r="38" spans="2:6" x14ac:dyDescent="0.25">
      <c r="B38" s="271" t="s">
        <v>1058</v>
      </c>
      <c r="C38" s="272"/>
      <c r="D38" s="272"/>
      <c r="E38" s="272"/>
      <c r="F38" s="32">
        <f>'RREO A4'!F48</f>
        <v>0</v>
      </c>
    </row>
    <row r="39" spans="2:6" x14ac:dyDescent="0.25">
      <c r="B39" s="271" t="s">
        <v>1059</v>
      </c>
      <c r="C39" s="272"/>
      <c r="D39" s="272"/>
      <c r="E39" s="272"/>
      <c r="F39" s="32">
        <f>IF(MONTH(paramDataBase)=12,F35-F36,F35-F37)</f>
        <v>0</v>
      </c>
    </row>
    <row r="40" spans="2:6" x14ac:dyDescent="0.25">
      <c r="B40" s="275" t="s">
        <v>1060</v>
      </c>
      <c r="C40" s="276"/>
      <c r="D40" s="276"/>
      <c r="E40" s="276"/>
      <c r="F40" s="32"/>
    </row>
    <row r="41" spans="2:6" x14ac:dyDescent="0.25">
      <c r="B41" s="271" t="s">
        <v>1055</v>
      </c>
      <c r="C41" s="272"/>
      <c r="D41" s="272"/>
      <c r="E41" s="272"/>
      <c r="F41" s="32">
        <v>0</v>
      </c>
    </row>
    <row r="42" spans="2:6" x14ac:dyDescent="0.25">
      <c r="B42" s="271" t="s">
        <v>1056</v>
      </c>
      <c r="C42" s="272"/>
      <c r="D42" s="272"/>
      <c r="E42" s="272"/>
      <c r="F42" s="32">
        <v>0</v>
      </c>
    </row>
    <row r="43" spans="2:6" x14ac:dyDescent="0.25">
      <c r="B43" s="271" t="s">
        <v>1057</v>
      </c>
      <c r="C43" s="272"/>
      <c r="D43" s="272"/>
      <c r="E43" s="272"/>
      <c r="F43" s="32">
        <v>0</v>
      </c>
    </row>
    <row r="44" spans="2:6" x14ac:dyDescent="0.25">
      <c r="B44" s="271" t="s">
        <v>1058</v>
      </c>
      <c r="C44" s="272"/>
      <c r="D44" s="272"/>
      <c r="E44" s="272"/>
      <c r="F44" s="32">
        <v>0</v>
      </c>
    </row>
    <row r="45" spans="2:6" ht="15.75" customHeight="1" x14ac:dyDescent="0.25">
      <c r="B45" s="344" t="s">
        <v>1059</v>
      </c>
      <c r="C45" s="345"/>
      <c r="D45" s="345"/>
      <c r="E45" s="345"/>
      <c r="F45" s="23">
        <v>0</v>
      </c>
    </row>
    <row r="46" spans="2:6" ht="15.75" customHeight="1" x14ac:dyDescent="0.25">
      <c r="B46" s="46"/>
      <c r="C46" s="46"/>
      <c r="D46" s="46"/>
      <c r="E46" s="46"/>
      <c r="F46" s="133"/>
    </row>
    <row r="47" spans="2:6" x14ac:dyDescent="0.25">
      <c r="B47" s="398" t="s">
        <v>1061</v>
      </c>
      <c r="C47" s="234"/>
      <c r="D47" s="7" t="s">
        <v>1062</v>
      </c>
      <c r="E47" s="7" t="s">
        <v>1063</v>
      </c>
      <c r="F47" s="9" t="s">
        <v>1064</v>
      </c>
    </row>
    <row r="48" spans="2:6" x14ac:dyDescent="0.25">
      <c r="B48" s="399"/>
      <c r="C48" s="228"/>
      <c r="D48" s="8" t="s">
        <v>1065</v>
      </c>
      <c r="E48" s="8" t="s">
        <v>137</v>
      </c>
      <c r="F48" s="10"/>
    </row>
    <row r="49" spans="2:6" x14ac:dyDescent="0.25">
      <c r="B49" s="399"/>
      <c r="C49" s="228"/>
      <c r="D49" s="8" t="s">
        <v>1066</v>
      </c>
      <c r="E49" s="8"/>
      <c r="F49" s="10"/>
    </row>
    <row r="50" spans="2:6" x14ac:dyDescent="0.25">
      <c r="B50" s="373"/>
      <c r="C50" s="229"/>
      <c r="D50" s="11" t="s">
        <v>138</v>
      </c>
      <c r="E50" s="11" t="s">
        <v>139</v>
      </c>
      <c r="F50" s="12" t="s">
        <v>140</v>
      </c>
    </row>
    <row r="51" spans="2:6" x14ac:dyDescent="0.25">
      <c r="B51" s="290" t="s">
        <v>1067</v>
      </c>
      <c r="C51" s="291"/>
      <c r="D51" s="31">
        <f>'RREO A6'!C88</f>
        <v>0</v>
      </c>
      <c r="E51" s="31">
        <f>'RREO A6'!C85</f>
        <v>0</v>
      </c>
      <c r="F51" s="207" t="e">
        <f>E51/D51</f>
        <v>#DIV/0!</v>
      </c>
    </row>
    <row r="52" spans="2:6" ht="15.75" customHeight="1" x14ac:dyDescent="0.25">
      <c r="B52" s="367" t="s">
        <v>1068</v>
      </c>
      <c r="C52" s="368"/>
      <c r="D52" s="22">
        <f>'RREO A6'!C112</f>
        <v>3120489</v>
      </c>
      <c r="E52" s="22">
        <f>'RREO A6'!C109</f>
        <v>0</v>
      </c>
      <c r="F52" s="208">
        <f>E52/D52</f>
        <v>0</v>
      </c>
    </row>
    <row r="53" spans="2:6" ht="15.75" customHeight="1" x14ac:dyDescent="0.25">
      <c r="B53" s="46"/>
      <c r="C53" s="46"/>
      <c r="D53" s="46"/>
      <c r="E53" s="46"/>
      <c r="F53" s="133"/>
    </row>
    <row r="54" spans="2:6" x14ac:dyDescent="0.25">
      <c r="B54" s="234" t="s">
        <v>1069</v>
      </c>
      <c r="C54" s="199" t="s">
        <v>1070</v>
      </c>
      <c r="D54" s="7" t="s">
        <v>1071</v>
      </c>
      <c r="E54" s="7" t="s">
        <v>1072</v>
      </c>
      <c r="F54" s="9" t="s">
        <v>623</v>
      </c>
    </row>
    <row r="55" spans="2:6" x14ac:dyDescent="0.25">
      <c r="B55" s="229"/>
      <c r="C55" s="200"/>
      <c r="D55" s="11" t="s">
        <v>137</v>
      </c>
      <c r="E55" s="11" t="s">
        <v>137</v>
      </c>
      <c r="F55" s="12" t="s">
        <v>1073</v>
      </c>
    </row>
    <row r="56" spans="2:6" x14ac:dyDescent="0.25">
      <c r="B56" s="57" t="s">
        <v>617</v>
      </c>
      <c r="C56" s="31">
        <f>SUM(C57:C58)</f>
        <v>0</v>
      </c>
      <c r="D56" s="31">
        <f>SUM(D57:D58)</f>
        <v>0</v>
      </c>
      <c r="E56" s="31">
        <f>SUM(E57:E58)</f>
        <v>0</v>
      </c>
      <c r="F56" s="32">
        <f t="shared" ref="F56:F62" si="0">C56-D56-E56</f>
        <v>0</v>
      </c>
    </row>
    <row r="57" spans="2:6" x14ac:dyDescent="0.25">
      <c r="B57" s="33" t="s">
        <v>1074</v>
      </c>
      <c r="C57" s="31">
        <f>'RREO A7'!C15+'RREO A7'!D15</f>
        <v>0</v>
      </c>
      <c r="D57" s="31">
        <f>'RREO A7'!F15</f>
        <v>0</v>
      </c>
      <c r="E57" s="31">
        <f>'RREO A7'!E15</f>
        <v>0</v>
      </c>
      <c r="F57" s="32">
        <f t="shared" si="0"/>
        <v>0</v>
      </c>
    </row>
    <row r="58" spans="2:6" x14ac:dyDescent="0.25">
      <c r="B58" s="33" t="s">
        <v>1075</v>
      </c>
      <c r="C58" s="31">
        <f>'RREO A7'!C16+'RREO A7'!D16</f>
        <v>0</v>
      </c>
      <c r="D58" s="31">
        <f>'RREO A7'!F16</f>
        <v>0</v>
      </c>
      <c r="E58" s="31">
        <f>'RREO A7'!E16</f>
        <v>0</v>
      </c>
      <c r="F58" s="32">
        <f t="shared" si="0"/>
        <v>0</v>
      </c>
    </row>
    <row r="59" spans="2:6" x14ac:dyDescent="0.25">
      <c r="B59" s="57" t="s">
        <v>618</v>
      </c>
      <c r="C59" s="31">
        <f>SUM(C60:C61)</f>
        <v>0</v>
      </c>
      <c r="D59" s="31">
        <f>SUM(D60:D61)</f>
        <v>0</v>
      </c>
      <c r="E59" s="31">
        <f>SUM(E60:E61)</f>
        <v>0</v>
      </c>
      <c r="F59" s="32">
        <f t="shared" si="0"/>
        <v>0</v>
      </c>
    </row>
    <row r="60" spans="2:6" x14ac:dyDescent="0.25">
      <c r="B60" s="33" t="s">
        <v>1074</v>
      </c>
      <c r="C60" s="31">
        <f>'RREO A7'!H15+'RREO A7'!I15</f>
        <v>0</v>
      </c>
      <c r="D60" s="31">
        <f>'RREO A7'!L15</f>
        <v>0</v>
      </c>
      <c r="E60" s="31">
        <f>'RREO A7'!K15</f>
        <v>0</v>
      </c>
      <c r="F60" s="32">
        <f t="shared" si="0"/>
        <v>0</v>
      </c>
    </row>
    <row r="61" spans="2:6" x14ac:dyDescent="0.25">
      <c r="B61" s="33" t="s">
        <v>1075</v>
      </c>
      <c r="C61" s="31">
        <f>'RREO A7'!H16+'RREO A7'!I16</f>
        <v>0</v>
      </c>
      <c r="D61" s="31">
        <f>'RREO A7'!L16</f>
        <v>0</v>
      </c>
      <c r="E61" s="31">
        <f>'RREO A7'!K16</f>
        <v>0</v>
      </c>
      <c r="F61" s="32">
        <f t="shared" si="0"/>
        <v>0</v>
      </c>
    </row>
    <row r="62" spans="2:6" ht="15.75" customHeight="1" x14ac:dyDescent="0.25">
      <c r="B62" s="16" t="s">
        <v>415</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1039</v>
      </c>
      <c r="C64" s="251"/>
      <c r="D64" s="97" t="s">
        <v>1040</v>
      </c>
      <c r="E64" s="259" t="s">
        <v>1041</v>
      </c>
      <c r="F64" s="265"/>
    </row>
    <row r="65" spans="2:6" x14ac:dyDescent="0.25">
      <c r="B65" s="229"/>
      <c r="C65" s="252"/>
      <c r="D65" s="100" t="s">
        <v>137</v>
      </c>
      <c r="E65" s="100" t="s">
        <v>1042</v>
      </c>
      <c r="F65" s="12" t="s">
        <v>1043</v>
      </c>
    </row>
    <row r="66" spans="2:6" x14ac:dyDescent="0.25">
      <c r="B66" s="290" t="str">
        <f>_xlfn.CONCAT("Mínimo anual de ",TEXT(paramMinimoMDE,"00%")," das Receitas de Impostos na Manutenção e Desenvolvimento do Ensino")</f>
        <v>Mínimo anual de 25% das Receitas de Impostos na Manutenção e Desenvolvimento do Ensino</v>
      </c>
      <c r="C66" s="291"/>
      <c r="D66" s="31">
        <f>'RREO A8'!G150</f>
        <v>0</v>
      </c>
      <c r="E66" s="75">
        <f>paramMinimoMDE</f>
        <v>0.25</v>
      </c>
      <c r="F66" s="83" t="e">
        <f>'RREO A8'!H150</f>
        <v>#DIV/0!</v>
      </c>
    </row>
    <row r="67" spans="2:6" x14ac:dyDescent="0.25">
      <c r="B67" s="290" t="s">
        <v>1044</v>
      </c>
      <c r="C67" s="291"/>
      <c r="D67" s="31">
        <f>'RREO A8'!G101</f>
        <v>0</v>
      </c>
      <c r="E67" s="75">
        <v>0.7</v>
      </c>
      <c r="F67" s="83" t="e">
        <f>'RREO A8'!H101</f>
        <v>#DIV/0!</v>
      </c>
    </row>
    <row r="68" spans="2:6" x14ac:dyDescent="0.25">
      <c r="B68" s="290" t="s">
        <v>1045</v>
      </c>
      <c r="C68" s="291"/>
      <c r="D68" s="31">
        <f>'RREO A8'!G102</f>
        <v>0</v>
      </c>
      <c r="E68" s="75">
        <v>0.5</v>
      </c>
      <c r="F68" s="83">
        <f>'RREO A8'!H102</f>
        <v>0</v>
      </c>
    </row>
    <row r="69" spans="2:6" ht="15.75" customHeight="1" x14ac:dyDescent="0.25">
      <c r="B69" s="367" t="s">
        <v>1046</v>
      </c>
      <c r="C69" s="368"/>
      <c r="D69" s="22">
        <f>'RREO A8'!G103</f>
        <v>0</v>
      </c>
      <c r="E69" s="101">
        <v>0.15</v>
      </c>
      <c r="F69" s="102">
        <f>'RREO A8'!H103</f>
        <v>0</v>
      </c>
    </row>
    <row r="70" spans="2:6" ht="15.75" customHeight="1" x14ac:dyDescent="0.25">
      <c r="B70" s="132"/>
      <c r="C70" s="205"/>
      <c r="D70" s="205"/>
      <c r="E70" s="205"/>
      <c r="F70" s="205"/>
    </row>
    <row r="71" spans="2:6" x14ac:dyDescent="0.25">
      <c r="B71" s="396" t="s">
        <v>1076</v>
      </c>
      <c r="C71" s="396"/>
      <c r="D71" s="261"/>
      <c r="E71" s="201" t="s">
        <v>1077</v>
      </c>
      <c r="F71" s="202" t="s">
        <v>1078</v>
      </c>
    </row>
    <row r="72" spans="2:6" x14ac:dyDescent="0.25">
      <c r="B72" s="247" t="s">
        <v>1079</v>
      </c>
      <c r="C72" s="247"/>
      <c r="D72" s="290"/>
      <c r="E72" s="31" t="e">
        <f>'RREO A9'!D11</f>
        <v>#REF!</v>
      </c>
      <c r="F72" s="32" t="e">
        <f>'RREO A9'!E11</f>
        <v>#REF!</v>
      </c>
    </row>
    <row r="73" spans="2:6" ht="15.75" customHeight="1" x14ac:dyDescent="0.25">
      <c r="B73" s="397" t="s">
        <v>1080</v>
      </c>
      <c r="C73" s="397"/>
      <c r="D73" s="367"/>
      <c r="E73" s="22" t="e">
        <f>'RREO A9'!D21</f>
        <v>#REF!</v>
      </c>
      <c r="F73" s="23" t="e">
        <f>'RREO A9'!E21</f>
        <v>#REF!</v>
      </c>
    </row>
    <row r="74" spans="2:6" ht="15.75" customHeight="1" x14ac:dyDescent="0.25">
      <c r="B74" s="132"/>
      <c r="C74" s="205"/>
      <c r="D74" s="205"/>
      <c r="E74" s="205"/>
      <c r="F74" s="205"/>
    </row>
    <row r="75" spans="2:6" x14ac:dyDescent="0.25">
      <c r="B75" s="203" t="s">
        <v>1081</v>
      </c>
      <c r="C75" s="203" t="s">
        <v>1082</v>
      </c>
      <c r="D75" s="47" t="s">
        <v>1083</v>
      </c>
      <c r="E75" s="47" t="s">
        <v>1084</v>
      </c>
      <c r="F75" s="25" t="s">
        <v>1085</v>
      </c>
    </row>
    <row r="76" spans="2:6" x14ac:dyDescent="0.25">
      <c r="B76" s="57" t="s">
        <v>1054</v>
      </c>
      <c r="C76" s="31"/>
      <c r="D76" s="31"/>
      <c r="E76" s="31"/>
      <c r="F76" s="32"/>
    </row>
    <row r="77" spans="2:6" x14ac:dyDescent="0.25">
      <c r="B77" s="33" t="s">
        <v>1055</v>
      </c>
      <c r="C77" s="31">
        <f>'RREO A10'!C13</f>
        <v>4983726.3899999997</v>
      </c>
      <c r="D77" s="31">
        <f>'RREO A10'!C22</f>
        <v>5970297.6699999999</v>
      </c>
      <c r="E77" s="31">
        <f>'RREO A10'!C32</f>
        <v>6465660.6900000004</v>
      </c>
      <c r="F77" s="32">
        <f>'RREO A10'!C47</f>
        <v>3446354.93</v>
      </c>
    </row>
    <row r="78" spans="2:6" x14ac:dyDescent="0.25">
      <c r="B78" s="33" t="s">
        <v>1056</v>
      </c>
      <c r="C78" s="31">
        <f>'RREO A10'!D13</f>
        <v>2855735.93</v>
      </c>
      <c r="D78" s="31">
        <f>'RREO A10'!D22</f>
        <v>4473645.32</v>
      </c>
      <c r="E78" s="31">
        <f>'RREO A10'!D32</f>
        <v>6189800.2000000002</v>
      </c>
      <c r="F78" s="32">
        <f>'RREO A10'!D47</f>
        <v>6416972.8300000001</v>
      </c>
    </row>
    <row r="79" spans="2:6" x14ac:dyDescent="0.25">
      <c r="B79" s="33" t="s">
        <v>1057</v>
      </c>
      <c r="C79" s="31">
        <f>'RREO A10'!D13</f>
        <v>2855735.93</v>
      </c>
      <c r="D79" s="31">
        <f>'RREO A10'!D22</f>
        <v>4473645.32</v>
      </c>
      <c r="E79" s="31">
        <f>'RREO A10'!D32</f>
        <v>6189800.2000000002</v>
      </c>
      <c r="F79" s="32">
        <f>'RREO A10'!D47</f>
        <v>6416972.8300000001</v>
      </c>
    </row>
    <row r="80" spans="2:6" x14ac:dyDescent="0.25">
      <c r="B80" s="33" t="s">
        <v>1058</v>
      </c>
      <c r="C80" s="31">
        <f>'RREO A10'!D13</f>
        <v>2855735.93</v>
      </c>
      <c r="D80" s="31">
        <f>'RREO A10'!D22</f>
        <v>4473645.32</v>
      </c>
      <c r="E80" s="31">
        <f>'RREO A10'!D32</f>
        <v>6189800.2000000002</v>
      </c>
      <c r="F80" s="32">
        <f>'RREO A10'!D47</f>
        <v>6416972.8300000001</v>
      </c>
    </row>
    <row r="81" spans="2:6" x14ac:dyDescent="0.25">
      <c r="B81" s="33" t="s">
        <v>1059</v>
      </c>
      <c r="C81" s="31">
        <f>'RREO A10'!E13</f>
        <v>2127990.4599999995</v>
      </c>
      <c r="D81" s="31">
        <f>'RREO A10'!E22</f>
        <v>1496652.3499999996</v>
      </c>
      <c r="E81" s="31">
        <f>'RREO A10'!E32</f>
        <v>275860.49000000022</v>
      </c>
      <c r="F81" s="32">
        <f>'RREO A10'!E47</f>
        <v>-2970617.9</v>
      </c>
    </row>
    <row r="82" spans="2:6" x14ac:dyDescent="0.25">
      <c r="B82" s="57" t="s">
        <v>1060</v>
      </c>
      <c r="C82" s="31"/>
      <c r="D82" s="31"/>
      <c r="E82" s="31"/>
      <c r="F82" s="32"/>
    </row>
    <row r="83" spans="2:6" x14ac:dyDescent="0.25">
      <c r="B83" s="33" t="s">
        <v>1055</v>
      </c>
      <c r="C83" s="31"/>
      <c r="D83" s="31"/>
      <c r="E83" s="31"/>
      <c r="F83" s="32"/>
    </row>
    <row r="84" spans="2:6" x14ac:dyDescent="0.25">
      <c r="B84" s="33" t="s">
        <v>1056</v>
      </c>
      <c r="C84" s="31"/>
      <c r="D84" s="31"/>
      <c r="E84" s="31"/>
      <c r="F84" s="32"/>
    </row>
    <row r="85" spans="2:6" x14ac:dyDescent="0.25">
      <c r="B85" s="33" t="s">
        <v>1057</v>
      </c>
      <c r="C85" s="31"/>
      <c r="D85" s="31"/>
      <c r="E85" s="31"/>
      <c r="F85" s="32"/>
    </row>
    <row r="86" spans="2:6" x14ac:dyDescent="0.25">
      <c r="B86" s="33" t="s">
        <v>1058</v>
      </c>
      <c r="C86" s="31"/>
      <c r="D86" s="31"/>
      <c r="E86" s="31"/>
      <c r="F86" s="32"/>
    </row>
    <row r="87" spans="2:6" ht="15.75" customHeight="1" x14ac:dyDescent="0.25">
      <c r="B87" s="61" t="s">
        <v>1059</v>
      </c>
      <c r="C87" s="22"/>
      <c r="D87" s="22"/>
      <c r="E87" s="22"/>
      <c r="F87" s="23"/>
    </row>
    <row r="88" spans="2:6" ht="15.75" customHeight="1" x14ac:dyDescent="0.25">
      <c r="B88" s="132"/>
      <c r="C88" s="205"/>
      <c r="D88" s="205"/>
      <c r="E88" s="205"/>
      <c r="F88" s="205"/>
    </row>
    <row r="89" spans="2:6" x14ac:dyDescent="0.25">
      <c r="B89" s="396" t="s">
        <v>1086</v>
      </c>
      <c r="C89" s="396"/>
      <c r="D89" s="261"/>
      <c r="E89" s="201" t="s">
        <v>1077</v>
      </c>
      <c r="F89" s="202" t="s">
        <v>1087</v>
      </c>
    </row>
    <row r="90" spans="2:6" x14ac:dyDescent="0.25">
      <c r="B90" s="247" t="s">
        <v>1088</v>
      </c>
      <c r="C90" s="247"/>
      <c r="D90" s="290"/>
      <c r="E90" s="31" t="e">
        <f>'RREO A11'!H11</f>
        <v>#REF!</v>
      </c>
      <c r="F90" s="32" t="e">
        <f>'RREO A11'!I11</f>
        <v>#REF!</v>
      </c>
    </row>
    <row r="91" spans="2:6" ht="15.75" customHeight="1" x14ac:dyDescent="0.25">
      <c r="B91" s="397" t="s">
        <v>1089</v>
      </c>
      <c r="C91" s="397"/>
      <c r="D91" s="367"/>
      <c r="E91" s="22" t="e">
        <f>'RREO A11'!D21</f>
        <v>#REF!</v>
      </c>
      <c r="F91" s="23" t="e">
        <f>'RREO A11'!I21</f>
        <v>#REF!</v>
      </c>
    </row>
    <row r="92" spans="2:6" ht="15.75" customHeight="1" x14ac:dyDescent="0.25"/>
    <row r="93" spans="2:6" x14ac:dyDescent="0.25">
      <c r="B93" s="347" t="s">
        <v>1047</v>
      </c>
      <c r="C93" s="253"/>
      <c r="D93" s="97" t="s">
        <v>1040</v>
      </c>
      <c r="E93" s="259" t="s">
        <v>1041</v>
      </c>
      <c r="F93" s="265"/>
    </row>
    <row r="94" spans="2:6" x14ac:dyDescent="0.25">
      <c r="B94" s="351"/>
      <c r="C94" s="309"/>
      <c r="D94" s="100" t="s">
        <v>137</v>
      </c>
      <c r="E94" s="100" t="s">
        <v>1042</v>
      </c>
      <c r="F94" s="12" t="s">
        <v>1043</v>
      </c>
    </row>
    <row r="95" spans="2:6" ht="15.75" customHeight="1" x14ac:dyDescent="0.25">
      <c r="B95" s="367" t="s">
        <v>1048</v>
      </c>
      <c r="C95" s="368"/>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8" t="s">
        <v>1090</v>
      </c>
      <c r="C97" s="398"/>
      <c r="D97" s="398"/>
      <c r="E97" s="234"/>
      <c r="F97" s="9" t="s">
        <v>1091</v>
      </c>
    </row>
    <row r="98" spans="2:6" ht="15.75" customHeight="1" x14ac:dyDescent="0.25">
      <c r="B98" s="400"/>
      <c r="C98" s="400"/>
      <c r="D98" s="400"/>
      <c r="E98" s="401"/>
      <c r="F98" s="206" t="s">
        <v>1092</v>
      </c>
    </row>
    <row r="99" spans="2:6" ht="15.75" customHeight="1" x14ac:dyDescent="0.25">
      <c r="B99" s="367" t="s">
        <v>1093</v>
      </c>
      <c r="C99" s="368"/>
      <c r="D99" s="368"/>
      <c r="E99" s="368"/>
      <c r="F99" s="23">
        <f>'RREO A13'!D30</f>
        <v>0</v>
      </c>
    </row>
    <row r="100" spans="2:6" x14ac:dyDescent="0.25">
      <c r="B100" s="249" t="str">
        <f ca="1">_xlfn.CONCAT("Fonte: ",paramFonte,". Emissão em ",TEXT(NOW(),"dd/mm/aaaa \à\s hh:mm:ss"))</f>
        <v>Fonte: Sistema MS Excel + SIAPC/PAD, Unidade Responsável: Secretaria da Fazenda / Setor de Contabilidade. Emissão em 10/05/2024 às 11:42:07</v>
      </c>
      <c r="C100" s="249"/>
      <c r="D100" s="249"/>
      <c r="E100" s="249"/>
      <c r="F100" s="249"/>
    </row>
    <row r="102" spans="2:6" x14ac:dyDescent="0.25">
      <c r="B102" t="s">
        <v>253</v>
      </c>
    </row>
    <row r="103" spans="2:6" x14ac:dyDescent="0.25">
      <c r="B103" s="247" t="str">
        <f>IFERROR(_xlfn.CONCAT(_xlfn._xlws.FILTER(tblNotasExplicativas[Nota Com Separador],tblNotasExplicativas[Demonstrativo]="RREO A14 Resumido")),"")</f>
        <v xml:space="preserve">Republicação em virtude de diversas inconsistências identificadas posteriormente à publicação inicial.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99:E99"/>
    <mergeCell ref="B97:E98"/>
    <mergeCell ref="B89:D89"/>
    <mergeCell ref="B90:D90"/>
    <mergeCell ref="B91:D91"/>
    <mergeCell ref="B95:C95"/>
    <mergeCell ref="B54:B55"/>
    <mergeCell ref="B71:D71"/>
    <mergeCell ref="B72:D72"/>
    <mergeCell ref="B73:D73"/>
    <mergeCell ref="B47:C50"/>
    <mergeCell ref="B51:C51"/>
    <mergeCell ref="B52:C52"/>
    <mergeCell ref="B43:E43"/>
    <mergeCell ref="B44:E44"/>
    <mergeCell ref="B35:E35"/>
    <mergeCell ref="B36:E36"/>
    <mergeCell ref="B37:E37"/>
    <mergeCell ref="B38:E38"/>
    <mergeCell ref="B39:E39"/>
    <mergeCell ref="B40:E40"/>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4:E14"/>
    <mergeCell ref="B2:F2"/>
    <mergeCell ref="B3:F3"/>
    <mergeCell ref="B4:F4"/>
    <mergeCell ref="B5:F5"/>
    <mergeCell ref="B6:F6"/>
    <mergeCell ref="B8:E8"/>
    <mergeCell ref="B9:E9"/>
    <mergeCell ref="B10:E10"/>
    <mergeCell ref="B11:E11"/>
    <mergeCell ref="B12:E12"/>
    <mergeCell ref="B13:E13"/>
  </mergeCells>
  <pageMargins left="0.25" right="0.25" top="0.75" bottom="0.75" header="0.3" footer="0.3"/>
  <pageSetup paperSize="9" scale="63"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3" workbookViewId="0">
      <selection activeCell="K42" sqref="K42:N42"/>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633</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16" t="s">
        <v>1097</v>
      </c>
      <c r="C10" s="253" t="s">
        <v>1098</v>
      </c>
      <c r="D10" s="253"/>
      <c r="E10" s="253"/>
      <c r="F10" s="253"/>
      <c r="G10" s="253"/>
      <c r="H10" s="253"/>
      <c r="I10" s="253"/>
      <c r="J10" s="253"/>
      <c r="K10" s="253"/>
      <c r="L10" s="253"/>
      <c r="M10" s="253"/>
      <c r="N10" s="253"/>
      <c r="O10" s="253"/>
      <c r="P10" s="255"/>
    </row>
    <row r="11" spans="2:16" x14ac:dyDescent="0.25">
      <c r="B11" s="417"/>
      <c r="C11" s="309" t="s">
        <v>1099</v>
      </c>
      <c r="D11" s="309"/>
      <c r="E11" s="309"/>
      <c r="F11" s="309"/>
      <c r="G11" s="309"/>
      <c r="H11" s="309"/>
      <c r="I11" s="309"/>
      <c r="J11" s="309"/>
      <c r="K11" s="309"/>
      <c r="L11" s="309"/>
      <c r="M11" s="309"/>
      <c r="N11" s="309"/>
      <c r="O11" s="309"/>
      <c r="P11" s="310"/>
    </row>
    <row r="12" spans="2:16" x14ac:dyDescent="0.25">
      <c r="B12" s="417"/>
      <c r="C12" s="309" t="s">
        <v>474</v>
      </c>
      <c r="D12" s="309"/>
      <c r="E12" s="309"/>
      <c r="F12" s="309"/>
      <c r="G12" s="309"/>
      <c r="H12" s="309"/>
      <c r="I12" s="309"/>
      <c r="J12" s="309"/>
      <c r="K12" s="309"/>
      <c r="L12" s="309"/>
      <c r="M12" s="309"/>
      <c r="N12" s="309"/>
      <c r="O12" s="309"/>
      <c r="P12" s="10" t="s">
        <v>708</v>
      </c>
    </row>
    <row r="13" spans="2:16" x14ac:dyDescent="0.25">
      <c r="B13" s="417"/>
      <c r="C13" s="8"/>
      <c r="D13" s="8"/>
      <c r="E13" s="8"/>
      <c r="F13" s="8"/>
      <c r="G13" s="8"/>
      <c r="H13" s="8"/>
      <c r="I13" s="8"/>
      <c r="J13" s="8"/>
      <c r="K13" s="8"/>
      <c r="L13" s="8"/>
      <c r="M13" s="8"/>
      <c r="N13" s="8"/>
      <c r="O13" s="8" t="s">
        <v>415</v>
      </c>
      <c r="P13" s="10" t="s">
        <v>260</v>
      </c>
    </row>
    <row r="14" spans="2:16" x14ac:dyDescent="0.25">
      <c r="B14" s="417"/>
      <c r="C14" s="8"/>
      <c r="D14" s="8"/>
      <c r="E14" s="8"/>
      <c r="F14" s="8"/>
      <c r="G14" s="8"/>
      <c r="H14" s="8"/>
      <c r="I14" s="8"/>
      <c r="J14" s="8"/>
      <c r="K14" s="8"/>
      <c r="L14" s="8"/>
      <c r="M14" s="8"/>
      <c r="N14" s="8"/>
      <c r="O14" s="8" t="s">
        <v>1099</v>
      </c>
      <c r="P14" s="10" t="s">
        <v>1100</v>
      </c>
    </row>
    <row r="15" spans="2:16" x14ac:dyDescent="0.25">
      <c r="B15" s="418"/>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1111</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30" x14ac:dyDescent="0.25">
      <c r="B30" s="148" t="s">
        <v>1313</v>
      </c>
      <c r="C30" s="31"/>
      <c r="D30" s="31"/>
      <c r="E30" s="31"/>
      <c r="F30" s="31"/>
      <c r="G30" s="31"/>
      <c r="H30" s="31"/>
      <c r="I30" s="31"/>
      <c r="J30" s="31"/>
      <c r="K30" s="31"/>
      <c r="L30" s="31"/>
      <c r="M30" s="31"/>
      <c r="N30" s="31"/>
      <c r="O30" s="31">
        <f t="shared" ref="O30:O32" si="5">SUM(C30:N30)</f>
        <v>0</v>
      </c>
      <c r="P30" s="32"/>
    </row>
    <row r="31" spans="2:16" ht="30" x14ac:dyDescent="0.25">
      <c r="B31" s="148" t="s">
        <v>1314</v>
      </c>
      <c r="C31" s="31"/>
      <c r="D31" s="31"/>
      <c r="E31" s="31"/>
      <c r="F31" s="31"/>
      <c r="G31" s="31"/>
      <c r="H31" s="31"/>
      <c r="I31" s="31"/>
      <c r="J31" s="31"/>
      <c r="K31" s="31"/>
      <c r="L31" s="31"/>
      <c r="M31" s="31"/>
      <c r="N31" s="31"/>
      <c r="O31" s="31">
        <f t="shared" si="5"/>
        <v>0</v>
      </c>
      <c r="P31" s="32"/>
    </row>
    <row r="32" spans="2:16" x14ac:dyDescent="0.25">
      <c r="B32" s="33" t="s">
        <v>1315</v>
      </c>
      <c r="C32" s="31"/>
      <c r="D32" s="31"/>
      <c r="E32" s="31"/>
      <c r="F32" s="31"/>
      <c r="G32" s="31"/>
      <c r="H32" s="31"/>
      <c r="I32" s="31"/>
      <c r="J32" s="31"/>
      <c r="K32" s="31"/>
      <c r="L32" s="31"/>
      <c r="M32" s="31"/>
      <c r="N32" s="31"/>
      <c r="O32" s="31">
        <f t="shared" si="5"/>
        <v>0</v>
      </c>
      <c r="P32" s="32"/>
    </row>
    <row r="33" spans="2:16" ht="15.75" customHeight="1" x14ac:dyDescent="0.25">
      <c r="B33" s="151" t="s">
        <v>1115</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81" t="s">
        <v>1116</v>
      </c>
      <c r="C35" s="282"/>
      <c r="D35" s="282"/>
      <c r="E35" s="282"/>
      <c r="F35" s="282"/>
      <c r="G35" s="282"/>
      <c r="H35" s="282"/>
      <c r="I35" s="282"/>
      <c r="J35" s="282"/>
      <c r="K35" s="259" t="s">
        <v>488</v>
      </c>
      <c r="L35" s="259"/>
      <c r="M35" s="259"/>
      <c r="N35" s="259"/>
      <c r="O35" s="259" t="s">
        <v>1117</v>
      </c>
      <c r="P35" s="265"/>
    </row>
    <row r="36" spans="2:16" x14ac:dyDescent="0.25">
      <c r="B36" s="269" t="s">
        <v>1118</v>
      </c>
      <c r="C36" s="270"/>
      <c r="D36" s="270"/>
      <c r="E36" s="270"/>
      <c r="F36" s="270"/>
      <c r="G36" s="270"/>
      <c r="H36" s="270"/>
      <c r="I36" s="270"/>
      <c r="J36" s="270"/>
      <c r="K36" s="425">
        <f>'RREO A3'!O40</f>
        <v>0</v>
      </c>
      <c r="L36" s="425"/>
      <c r="M36" s="425"/>
      <c r="N36" s="425"/>
      <c r="O36" s="426"/>
      <c r="P36" s="427"/>
    </row>
    <row r="37" spans="2:16" x14ac:dyDescent="0.25">
      <c r="B37" s="232" t="s">
        <v>1317</v>
      </c>
      <c r="C37" s="233"/>
      <c r="D37" s="233"/>
      <c r="E37" s="233"/>
      <c r="F37" s="233"/>
      <c r="G37" s="233"/>
      <c r="H37" s="233"/>
      <c r="I37" s="233"/>
      <c r="J37" s="233"/>
      <c r="K37" s="315">
        <f>'RREO A3'!O41</f>
        <v>0</v>
      </c>
      <c r="L37" s="315"/>
      <c r="M37" s="315"/>
      <c r="N37" s="315"/>
      <c r="O37" s="410"/>
      <c r="P37" s="411"/>
    </row>
    <row r="38" spans="2:16" x14ac:dyDescent="0.25">
      <c r="B38" s="232" t="s">
        <v>1310</v>
      </c>
      <c r="C38" s="233"/>
      <c r="D38" s="233"/>
      <c r="E38" s="233"/>
      <c r="F38" s="233"/>
      <c r="G38" s="233"/>
      <c r="H38" s="233"/>
      <c r="I38" s="233"/>
      <c r="J38" s="233"/>
      <c r="K38" s="315">
        <f>'RREO A3'!O43</f>
        <v>0</v>
      </c>
      <c r="L38" s="315"/>
      <c r="M38" s="315"/>
      <c r="N38" s="315"/>
      <c r="O38" s="410"/>
      <c r="P38" s="411"/>
    </row>
    <row r="39" spans="2:16" x14ac:dyDescent="0.25">
      <c r="B39" s="232" t="s">
        <v>1316</v>
      </c>
      <c r="C39" s="233"/>
      <c r="D39" s="233"/>
      <c r="E39" s="233"/>
      <c r="F39" s="233"/>
      <c r="G39" s="233"/>
      <c r="H39" s="233"/>
      <c r="I39" s="233"/>
      <c r="J39" s="233"/>
      <c r="K39" s="315">
        <f>'RREO A3'!O44</f>
        <v>0</v>
      </c>
      <c r="L39" s="315"/>
      <c r="M39" s="315"/>
      <c r="N39" s="315"/>
      <c r="O39" s="410"/>
      <c r="P39" s="411"/>
    </row>
    <row r="40" spans="2:16" x14ac:dyDescent="0.25">
      <c r="B40" s="232" t="s">
        <v>1318</v>
      </c>
      <c r="C40" s="233"/>
      <c r="D40" s="233"/>
      <c r="E40" s="233"/>
      <c r="F40" s="233"/>
      <c r="G40" s="233"/>
      <c r="H40" s="233"/>
      <c r="I40" s="233"/>
      <c r="J40" s="233"/>
      <c r="K40" s="315">
        <f>'RREO A3'!O45</f>
        <v>0</v>
      </c>
      <c r="L40" s="315"/>
      <c r="M40" s="315"/>
      <c r="N40" s="315"/>
      <c r="O40" s="410"/>
      <c r="P40" s="411"/>
    </row>
    <row r="41" spans="2:16" x14ac:dyDescent="0.25">
      <c r="B41" s="408" t="s">
        <v>1319</v>
      </c>
      <c r="C41" s="409"/>
      <c r="D41" s="409"/>
      <c r="E41" s="409"/>
      <c r="F41" s="409"/>
      <c r="G41" s="409"/>
      <c r="H41" s="409"/>
      <c r="I41" s="409"/>
      <c r="J41" s="409"/>
      <c r="K41" s="419">
        <f>K36-K37-K38-K39-K40</f>
        <v>0</v>
      </c>
      <c r="L41" s="419"/>
      <c r="M41" s="419"/>
      <c r="N41" s="419"/>
      <c r="O41" s="420"/>
      <c r="P41" s="421"/>
    </row>
    <row r="42" spans="2:16" x14ac:dyDescent="0.25">
      <c r="B42" s="412" t="s">
        <v>1320</v>
      </c>
      <c r="C42" s="413"/>
      <c r="D42" s="413"/>
      <c r="E42" s="413"/>
      <c r="F42" s="413"/>
      <c r="G42" s="413"/>
      <c r="H42" s="413"/>
      <c r="I42" s="413"/>
      <c r="J42" s="413"/>
      <c r="K42" s="422">
        <f>O33+P33</f>
        <v>0</v>
      </c>
      <c r="L42" s="422"/>
      <c r="M42" s="422"/>
      <c r="N42" s="422"/>
      <c r="O42" s="423" t="e">
        <f>ROUND(K42/K41,4)</f>
        <v>#DIV/0!</v>
      </c>
      <c r="P42" s="424"/>
    </row>
    <row r="43" spans="2:16" x14ac:dyDescent="0.25">
      <c r="B43" s="402" t="s">
        <v>1321</v>
      </c>
      <c r="C43" s="403"/>
      <c r="D43" s="403"/>
      <c r="E43" s="403"/>
      <c r="F43" s="403"/>
      <c r="G43" s="403"/>
      <c r="H43" s="403"/>
      <c r="I43" s="403"/>
      <c r="J43" s="403"/>
      <c r="K43" s="313">
        <f>$K$41*O43</f>
        <v>0</v>
      </c>
      <c r="L43" s="313"/>
      <c r="M43" s="313"/>
      <c r="N43" s="313"/>
      <c r="O43" s="414">
        <v>0.54</v>
      </c>
      <c r="P43" s="415"/>
    </row>
    <row r="44" spans="2:16" x14ac:dyDescent="0.25">
      <c r="B44" s="232" t="s">
        <v>1322</v>
      </c>
      <c r="C44" s="233"/>
      <c r="D44" s="233"/>
      <c r="E44" s="233"/>
      <c r="F44" s="233"/>
      <c r="G44" s="233"/>
      <c r="H44" s="233"/>
      <c r="I44" s="233"/>
      <c r="J44" s="233"/>
      <c r="K44" s="315">
        <f>$K$41*O44</f>
        <v>0</v>
      </c>
      <c r="L44" s="315"/>
      <c r="M44" s="315"/>
      <c r="N44" s="315"/>
      <c r="O44" s="410">
        <f>O43*0.95</f>
        <v>0.51300000000000001</v>
      </c>
      <c r="P44" s="411"/>
    </row>
    <row r="45" spans="2:16" ht="15.75" customHeight="1" x14ac:dyDescent="0.25">
      <c r="B45" s="404" t="s">
        <v>1323</v>
      </c>
      <c r="C45" s="405"/>
      <c r="D45" s="405"/>
      <c r="E45" s="405"/>
      <c r="F45" s="405"/>
      <c r="G45" s="405"/>
      <c r="H45" s="405"/>
      <c r="I45" s="405"/>
      <c r="J45" s="405"/>
      <c r="K45" s="331">
        <f>$K$41*O45</f>
        <v>0</v>
      </c>
      <c r="L45" s="331"/>
      <c r="M45" s="331"/>
      <c r="N45" s="331"/>
      <c r="O45" s="406">
        <f>O43*0.9</f>
        <v>0.48600000000000004</v>
      </c>
      <c r="P45" s="407"/>
    </row>
    <row r="46" spans="2:16" x14ac:dyDescent="0.25">
      <c r="B46" s="249" t="str">
        <f ca="1">_xlfn.CONCAT("Fonte: ",paramFonte,". Emissão em ",TEXT(NOW(),"dd/mm/aaaa \à\s hh:mm:ss"))</f>
        <v>Fonte: Sistema MS Excel + SIAPC/PAD, Unidade Responsável: Secretaria da Fazenda / Setor de Contabilidade. Emissão em 10/05/2024 às 11:42:07</v>
      </c>
      <c r="C46" s="249"/>
      <c r="D46" s="249"/>
      <c r="E46" s="249"/>
      <c r="F46" s="249"/>
      <c r="G46" s="249"/>
      <c r="H46" s="249"/>
      <c r="I46" s="249"/>
      <c r="J46" s="249"/>
      <c r="K46" s="249"/>
      <c r="L46" s="249"/>
      <c r="M46" s="249"/>
      <c r="N46" s="249"/>
      <c r="O46" s="249"/>
      <c r="P46" s="249"/>
    </row>
    <row r="47" spans="2:16" ht="30" customHeight="1" x14ac:dyDescent="0.25">
      <c r="B47" s="258" t="s">
        <v>1125</v>
      </c>
      <c r="C47" s="258"/>
      <c r="D47" s="258"/>
      <c r="E47" s="258"/>
      <c r="F47" s="258"/>
      <c r="G47" s="258"/>
      <c r="H47" s="258"/>
      <c r="I47" s="258"/>
      <c r="J47" s="258"/>
      <c r="K47" s="258"/>
      <c r="L47" s="258"/>
      <c r="M47" s="258"/>
      <c r="N47" s="258"/>
      <c r="O47" s="258"/>
      <c r="P47" s="258"/>
    </row>
    <row r="49" spans="2:16" x14ac:dyDescent="0.25">
      <c r="B49" t="s">
        <v>253</v>
      </c>
    </row>
    <row r="50" spans="2:16" x14ac:dyDescent="0.25">
      <c r="B50"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B9:O9"/>
    <mergeCell ref="B3:P3"/>
    <mergeCell ref="B2:P2"/>
    <mergeCell ref="B4:P4"/>
    <mergeCell ref="B5:P5"/>
    <mergeCell ref="B6:P6"/>
    <mergeCell ref="B7:P7"/>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O37:P37"/>
    <mergeCell ref="B42:J42"/>
    <mergeCell ref="K43:N43"/>
    <mergeCell ref="O43:P43"/>
    <mergeCell ref="K44:N44"/>
    <mergeCell ref="O44:P44"/>
    <mergeCell ref="K39:N39"/>
    <mergeCell ref="O39:P39"/>
    <mergeCell ref="K40:N40"/>
    <mergeCell ref="O40:P40"/>
    <mergeCell ref="B35:J35"/>
    <mergeCell ref="B36:J36"/>
    <mergeCell ref="B37:J37"/>
    <mergeCell ref="B38:J38"/>
    <mergeCell ref="B41:J41"/>
    <mergeCell ref="B39:J39"/>
    <mergeCell ref="B40:J40"/>
    <mergeCell ref="M55:O55"/>
    <mergeCell ref="M56:O56"/>
    <mergeCell ref="B43:J43"/>
    <mergeCell ref="B44:J44"/>
    <mergeCell ref="B45:J45"/>
    <mergeCell ref="D55:F55"/>
    <mergeCell ref="D56:F56"/>
    <mergeCell ref="H55:J55"/>
    <mergeCell ref="H56:J56"/>
    <mergeCell ref="K45:N45"/>
    <mergeCell ref="O45:P45"/>
    <mergeCell ref="B47:P47"/>
    <mergeCell ref="B50:P50"/>
  </mergeCells>
  <pageMargins left="0.25" right="0.25" top="0.75" bottom="0.75" header="0.3" footer="0.3"/>
  <pageSetup paperSize="9"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01" workbookViewId="0">
      <selection activeCell="A236" sqref="A236:H251"/>
    </sheetView>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74</v>
      </c>
      <c r="B1" t="s">
        <v>16</v>
      </c>
      <c r="C1" t="s">
        <v>75</v>
      </c>
      <c r="D1" t="s">
        <v>76</v>
      </c>
      <c r="E1" t="s">
        <v>77</v>
      </c>
      <c r="F1" t="s">
        <v>78</v>
      </c>
      <c r="G1" t="s">
        <v>79</v>
      </c>
      <c r="H1" t="s">
        <v>80</v>
      </c>
      <c r="I1" t="s">
        <v>81</v>
      </c>
      <c r="J1" t="s">
        <v>2</v>
      </c>
      <c r="K1" t="s">
        <v>82</v>
      </c>
      <c r="L1" t="s">
        <v>83</v>
      </c>
      <c r="M1" t="s">
        <v>84</v>
      </c>
    </row>
    <row r="2" spans="1:13" x14ac:dyDescent="0.25">
      <c r="A2" t="s">
        <v>85</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85</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85</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85</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85</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85</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85</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85</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85</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85</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85</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85</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85</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85</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85</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85</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85</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85</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85</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85</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85</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85</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85</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85</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85</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85</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85</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85</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85</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85</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85</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85</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85</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85</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85</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85</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85</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85</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85</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85</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85</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85</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85</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85</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85</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85</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85</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85</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85</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85</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85</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85</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85</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85</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85</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85</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85</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85</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85</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85</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85</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85</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85</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85</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85</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85</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85</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85</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85</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85</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85</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85</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85</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85</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85</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85</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85</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85</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85</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85</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85</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85</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85</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85</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85</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85</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85</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85</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85</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85</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85</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85</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85</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85</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85</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85</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85</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85</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85</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85</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85</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85</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85</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85</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85</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85</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85</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85</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85</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85</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85</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85</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85</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85</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85</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85</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85</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85</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85</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85</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85</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85</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85</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85</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85</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85</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85</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85</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85</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85</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85</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85</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85</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85</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85</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85</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85</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85</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85</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85</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85</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85</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85</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85</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85</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85</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85</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85</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85</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85</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85</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85</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85</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85</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85</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85</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85</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85</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85</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85</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85</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85</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85</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85</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85</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85</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85</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85</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85</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85</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85</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85</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85</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85</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85</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85</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85</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85</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85</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85</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85</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85</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85</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85</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85</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85</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85</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85</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85</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85</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85</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85</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85</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85</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85</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85</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85</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85</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85</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85</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85</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85</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85</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85</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85</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85</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85</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85</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85</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85</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85</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85</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85</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85</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85</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85</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85</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85</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85</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85</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85</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85</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85</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85</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85</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85</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85</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85</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85</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85</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85</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85</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85</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85</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85</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85</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85</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85</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85</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85</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85</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85</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85</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85</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85</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85</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85</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85</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85</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85</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09" t="s">
        <v>1099</v>
      </c>
      <c r="E11" s="309"/>
      <c r="F11" s="310"/>
    </row>
    <row r="12" spans="2:16" x14ac:dyDescent="0.25">
      <c r="B12" s="172"/>
      <c r="C12" s="8" t="s">
        <v>1129</v>
      </c>
      <c r="D12" s="8" t="s">
        <v>474</v>
      </c>
      <c r="E12" s="8" t="s">
        <v>708</v>
      </c>
      <c r="F12" s="10" t="s">
        <v>415</v>
      </c>
    </row>
    <row r="13" spans="2:16" x14ac:dyDescent="0.25">
      <c r="B13" s="172" t="s">
        <v>1130</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10/05/2024 às 11:42:07</v>
      </c>
      <c r="C31" s="257"/>
      <c r="D31" s="257"/>
      <c r="E31" s="257"/>
      <c r="F31" s="257"/>
      <c r="G31" s="45"/>
      <c r="H31" s="45"/>
      <c r="I31" s="45"/>
      <c r="J31" s="45"/>
      <c r="K31" s="45"/>
      <c r="L31" s="45"/>
      <c r="M31" s="45"/>
      <c r="N31" s="45"/>
      <c r="O31" s="45"/>
      <c r="P31" s="45"/>
    </row>
    <row r="32" spans="2:16" ht="45" customHeight="1" x14ac:dyDescent="0.25">
      <c r="B32" s="258" t="s">
        <v>1125</v>
      </c>
      <c r="C32" s="258"/>
      <c r="D32" s="258"/>
      <c r="E32" s="258"/>
      <c r="F32" s="258"/>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D10:F10"/>
    <mergeCell ref="D11:F11"/>
    <mergeCell ref="B31:F31"/>
    <mergeCell ref="B32:F32"/>
    <mergeCell ref="B35:F35"/>
    <mergeCell ref="B7:F7"/>
    <mergeCell ref="B9:E9"/>
    <mergeCell ref="B2:F2"/>
    <mergeCell ref="B3:F3"/>
    <mergeCell ref="B4:F4"/>
    <mergeCell ref="B5:F5"/>
    <mergeCell ref="B6:F6"/>
  </mergeCells>
  <pageMargins left="0.25" right="0.25" top="0.75" bottom="0.75" header="0.3" footer="0.3"/>
  <pageSetup paperSize="9" scale="7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09" t="s">
        <v>1099</v>
      </c>
      <c r="E11" s="309"/>
      <c r="F11" s="310"/>
    </row>
    <row r="12" spans="2:16" x14ac:dyDescent="0.25">
      <c r="B12" s="172"/>
      <c r="C12" s="8" t="s">
        <v>1129</v>
      </c>
      <c r="D12" s="8" t="s">
        <v>474</v>
      </c>
      <c r="E12" s="8" t="s">
        <v>708</v>
      </c>
      <c r="F12" s="10" t="s">
        <v>415</v>
      </c>
    </row>
    <row r="13" spans="2:16" x14ac:dyDescent="0.25">
      <c r="B13" s="172" t="s">
        <v>1134</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10/05/2024 às 11:42:07</v>
      </c>
      <c r="C31" s="257"/>
      <c r="D31" s="257"/>
      <c r="E31" s="257"/>
      <c r="F31" s="257"/>
      <c r="G31" s="45"/>
      <c r="H31" s="45"/>
      <c r="I31" s="45"/>
      <c r="J31" s="45"/>
      <c r="K31" s="45"/>
      <c r="L31" s="45"/>
      <c r="M31" s="45"/>
      <c r="N31" s="45"/>
      <c r="O31" s="45"/>
      <c r="P31" s="45"/>
    </row>
    <row r="32" spans="2:16" ht="45" customHeight="1" x14ac:dyDescent="0.25">
      <c r="B32" s="258" t="s">
        <v>1125</v>
      </c>
      <c r="C32" s="258"/>
      <c r="D32" s="258"/>
      <c r="E32" s="258"/>
      <c r="F32" s="258"/>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9" workbookViewId="0">
      <selection activeCell="A54" sqref="A54"/>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633</v>
      </c>
      <c r="C3" s="247"/>
      <c r="D3" s="247"/>
      <c r="E3" s="247"/>
    </row>
    <row r="4" spans="2:5" x14ac:dyDescent="0.25">
      <c r="B4" s="247" t="s">
        <v>1094</v>
      </c>
      <c r="C4" s="247"/>
      <c r="D4" s="247"/>
      <c r="E4" s="247"/>
    </row>
    <row r="5" spans="2:5" x14ac:dyDescent="0.25">
      <c r="B5" s="248" t="s">
        <v>1135</v>
      </c>
      <c r="C5" s="248"/>
      <c r="D5" s="248"/>
      <c r="E5" s="248"/>
    </row>
    <row r="6" spans="2:5" x14ac:dyDescent="0.25">
      <c r="B6" s="247" t="s">
        <v>127</v>
      </c>
      <c r="C6" s="247"/>
      <c r="D6" s="247"/>
      <c r="E6" s="247"/>
    </row>
    <row r="7" spans="2:5" x14ac:dyDescent="0.25">
      <c r="B7" s="249" t="str">
        <f>UPPER(TEXT(paramDataBase,"mmmm \d\e aaaa"))</f>
        <v>JANEIRO DE 1900</v>
      </c>
      <c r="C7" s="249"/>
      <c r="D7" s="249"/>
      <c r="E7" s="249"/>
    </row>
    <row r="9" spans="2:5" ht="15.75" customHeight="1" x14ac:dyDescent="0.25">
      <c r="B9" s="430" t="s">
        <v>1136</v>
      </c>
      <c r="C9" s="430"/>
      <c r="D9" s="430"/>
      <c r="E9" s="146">
        <v>1</v>
      </c>
    </row>
    <row r="10" spans="2:5" x14ac:dyDescent="0.25">
      <c r="B10" s="428" t="s">
        <v>1137</v>
      </c>
      <c r="C10" s="7" t="s">
        <v>1138</v>
      </c>
      <c r="D10" s="265" t="str">
        <f>"SALDO DO EXERCÍCIO DE "&amp;YEAR(paramDataBase)</f>
        <v>SALDO DO EXERCÍCIO DE 1900</v>
      </c>
      <c r="E10" s="300"/>
    </row>
    <row r="11" spans="2:5" x14ac:dyDescent="0.25">
      <c r="B11" s="429"/>
      <c r="C11" s="11" t="s">
        <v>1004</v>
      </c>
      <c r="D11" s="11" t="s">
        <v>1139</v>
      </c>
      <c r="E11" s="12" t="s">
        <v>1140</v>
      </c>
    </row>
    <row r="12" spans="2:5" x14ac:dyDescent="0.25">
      <c r="B12" s="70" t="s">
        <v>1141</v>
      </c>
      <c r="C12" s="71">
        <f>C13+C14+C29+C30</f>
        <v>0</v>
      </c>
      <c r="D12" s="71">
        <f>D13+D14+D29+D30</f>
        <v>0</v>
      </c>
      <c r="E12" s="72">
        <f>E13+E14+E29+E30</f>
        <v>0</v>
      </c>
    </row>
    <row r="13" spans="2:5" x14ac:dyDescent="0.25">
      <c r="B13" s="33" t="s">
        <v>246</v>
      </c>
      <c r="C13" s="31"/>
      <c r="D13" s="31"/>
      <c r="E13" s="32"/>
    </row>
    <row r="14" spans="2:5" x14ac:dyDescent="0.25">
      <c r="B14" s="33" t="s">
        <v>247</v>
      </c>
      <c r="C14" s="31">
        <f>C15+C18+C19+C22+C28</f>
        <v>0</v>
      </c>
      <c r="D14" s="31">
        <f>D15+D18+D19+D22+D28</f>
        <v>0</v>
      </c>
      <c r="E14" s="32">
        <f>E15+E18+E19+E22+E28</f>
        <v>0</v>
      </c>
    </row>
    <row r="15" spans="2:5" x14ac:dyDescent="0.25">
      <c r="B15" s="34" t="s">
        <v>1142</v>
      </c>
      <c r="C15" s="31">
        <f>SUM(C16:C17)</f>
        <v>0</v>
      </c>
      <c r="D15" s="31">
        <f>SUM(D16:D17)</f>
        <v>0</v>
      </c>
      <c r="E15" s="32">
        <f>SUM(E16:E17)</f>
        <v>0</v>
      </c>
    </row>
    <row r="16" spans="2:5" x14ac:dyDescent="0.25">
      <c r="B16" s="56" t="s">
        <v>1143</v>
      </c>
      <c r="C16" s="31"/>
      <c r="D16" s="31"/>
      <c r="E16" s="32"/>
    </row>
    <row r="17" spans="2:5" x14ac:dyDescent="0.25">
      <c r="B17" s="56" t="s">
        <v>1144</v>
      </c>
      <c r="C17" s="31"/>
      <c r="D17" s="31"/>
      <c r="E17" s="32"/>
    </row>
    <row r="18" spans="2:5" x14ac:dyDescent="0.25">
      <c r="B18" s="34" t="s">
        <v>1145</v>
      </c>
      <c r="C18" s="31"/>
      <c r="D18" s="31"/>
      <c r="E18" s="32"/>
    </row>
    <row r="19" spans="2:5" x14ac:dyDescent="0.25">
      <c r="B19" s="157" t="s">
        <v>1146</v>
      </c>
      <c r="C19" s="31">
        <f>SUM(C20:C21)</f>
        <v>0</v>
      </c>
      <c r="D19" s="31">
        <f>SUM(D20:D21)</f>
        <v>0</v>
      </c>
      <c r="E19" s="32">
        <f>SUM(E20:E21)</f>
        <v>0</v>
      </c>
    </row>
    <row r="20" spans="2:5" x14ac:dyDescent="0.25">
      <c r="B20" s="56" t="s">
        <v>1143</v>
      </c>
      <c r="C20" s="31"/>
      <c r="D20" s="31"/>
      <c r="E20" s="32"/>
    </row>
    <row r="21" spans="2:5" x14ac:dyDescent="0.25">
      <c r="B21" s="56" t="s">
        <v>1144</v>
      </c>
      <c r="C21" s="31"/>
      <c r="D21" s="31"/>
      <c r="E21" s="32"/>
    </row>
    <row r="22" spans="2:5" x14ac:dyDescent="0.25">
      <c r="B22" s="34" t="s">
        <v>1147</v>
      </c>
      <c r="C22" s="31">
        <f>SUM(C23:C27)</f>
        <v>0</v>
      </c>
      <c r="D22" s="31">
        <f>SUM(D23:D27)</f>
        <v>0</v>
      </c>
      <c r="E22" s="32">
        <f>SUM(E23:E27)</f>
        <v>0</v>
      </c>
    </row>
    <row r="23" spans="2:5" x14ac:dyDescent="0.25">
      <c r="B23" s="56" t="s">
        <v>1148</v>
      </c>
      <c r="C23" s="31"/>
      <c r="D23" s="31"/>
      <c r="E23" s="32"/>
    </row>
    <row r="24" spans="2:5" x14ac:dyDescent="0.25">
      <c r="B24" s="56" t="s">
        <v>1149</v>
      </c>
      <c r="C24" s="31"/>
      <c r="D24" s="31"/>
      <c r="E24" s="32"/>
    </row>
    <row r="25" spans="2:5" x14ac:dyDescent="0.25">
      <c r="B25" s="56" t="s">
        <v>1150</v>
      </c>
      <c r="C25" s="31"/>
      <c r="D25" s="31"/>
      <c r="E25" s="32"/>
    </row>
    <row r="26" spans="2:5" x14ac:dyDescent="0.25">
      <c r="B26" s="56" t="s">
        <v>1151</v>
      </c>
      <c r="C26" s="31"/>
      <c r="D26" s="31"/>
      <c r="E26" s="32"/>
    </row>
    <row r="27" spans="2:5" x14ac:dyDescent="0.25">
      <c r="B27" s="56" t="s">
        <v>1152</v>
      </c>
      <c r="C27" s="31"/>
      <c r="D27" s="31"/>
      <c r="E27" s="32"/>
    </row>
    <row r="28" spans="2:5" x14ac:dyDescent="0.25">
      <c r="B28" s="34" t="s">
        <v>1153</v>
      </c>
      <c r="C28" s="31"/>
      <c r="D28" s="31"/>
      <c r="E28" s="32"/>
    </row>
    <row r="29" spans="2:5" x14ac:dyDescent="0.25">
      <c r="B29" s="33" t="s">
        <v>1154</v>
      </c>
      <c r="C29" s="31"/>
      <c r="D29" s="31"/>
      <c r="E29" s="32"/>
    </row>
    <row r="30" spans="2:5" x14ac:dyDescent="0.25">
      <c r="B30" s="33" t="s">
        <v>1155</v>
      </c>
      <c r="C30" s="31"/>
      <c r="D30" s="31"/>
      <c r="E30" s="32"/>
    </row>
    <row r="31" spans="2:5" x14ac:dyDescent="0.25">
      <c r="B31" s="156" t="s">
        <v>442</v>
      </c>
      <c r="C31" s="149">
        <f>C32+C36</f>
        <v>0</v>
      </c>
      <c r="D31" s="149">
        <f>D32+D36</f>
        <v>0</v>
      </c>
      <c r="E31" s="150">
        <f>E32+E36</f>
        <v>0</v>
      </c>
    </row>
    <row r="32" spans="2:5" x14ac:dyDescent="0.25">
      <c r="B32" s="33" t="s">
        <v>1156</v>
      </c>
      <c r="C32" s="31">
        <f>C33-C34-C35</f>
        <v>0</v>
      </c>
      <c r="D32" s="31">
        <f>D33-D34-D35</f>
        <v>0</v>
      </c>
      <c r="E32" s="32">
        <f>E33-E34-E35</f>
        <v>0</v>
      </c>
    </row>
    <row r="33" spans="2:5" x14ac:dyDescent="0.25">
      <c r="B33" s="34" t="s">
        <v>594</v>
      </c>
      <c r="C33" s="31"/>
      <c r="D33" s="31"/>
      <c r="E33" s="32"/>
    </row>
    <row r="34" spans="2:5" x14ac:dyDescent="0.25">
      <c r="B34" s="34" t="s">
        <v>1157</v>
      </c>
      <c r="C34" s="31"/>
      <c r="D34" s="31"/>
      <c r="E34" s="32"/>
    </row>
    <row r="35" spans="2:5" x14ac:dyDescent="0.25">
      <c r="B35" s="34" t="s">
        <v>596</v>
      </c>
      <c r="C35" s="31"/>
      <c r="D35" s="31"/>
      <c r="E35" s="32"/>
    </row>
    <row r="36" spans="2:5" x14ac:dyDescent="0.25">
      <c r="B36" s="33" t="s">
        <v>597</v>
      </c>
      <c r="C36" s="31"/>
      <c r="D36" s="31"/>
      <c r="E36" s="32"/>
    </row>
    <row r="37" spans="2:5" x14ac:dyDescent="0.25">
      <c r="B37" s="137" t="s">
        <v>1158</v>
      </c>
      <c r="C37" s="158">
        <f>C12-C31</f>
        <v>0</v>
      </c>
      <c r="D37" s="158">
        <f>D12-D31</f>
        <v>0</v>
      </c>
      <c r="E37" s="159">
        <f>E12-E31</f>
        <v>0</v>
      </c>
    </row>
    <row r="38" spans="2:5" x14ac:dyDescent="0.25">
      <c r="B38" s="49" t="s">
        <v>1118</v>
      </c>
      <c r="C38" s="65">
        <f>paramRCLAnoAnterior</f>
        <v>44742424.130000003</v>
      </c>
      <c r="D38" s="65">
        <f>paramRCL1SemAtual</f>
        <v>0</v>
      </c>
      <c r="E38" s="66">
        <f>paramRCL2SemAtual</f>
        <v>0</v>
      </c>
    </row>
    <row r="39" spans="2:5" x14ac:dyDescent="0.25">
      <c r="B39" s="57" t="s">
        <v>1119</v>
      </c>
      <c r="C39" s="31">
        <f>paramEmendasIndividuaisAnoAnterior</f>
        <v>688856</v>
      </c>
      <c r="D39" s="31">
        <f>paramEmendasIndividuais1SemAtual</f>
        <v>0</v>
      </c>
      <c r="E39" s="32">
        <f>paramEmendasIndividuais2SemAtual</f>
        <v>0</v>
      </c>
    </row>
    <row r="40" spans="2:5" x14ac:dyDescent="0.25">
      <c r="B40" s="135" t="s">
        <v>1159</v>
      </c>
      <c r="C40" s="149">
        <f>C38-C39</f>
        <v>44053568.130000003</v>
      </c>
      <c r="D40" s="149">
        <f>D38-D39</f>
        <v>0</v>
      </c>
      <c r="E40" s="150">
        <f>E38-E39</f>
        <v>0</v>
      </c>
    </row>
    <row r="41" spans="2:5" x14ac:dyDescent="0.25">
      <c r="B41" s="57" t="s">
        <v>1160</v>
      </c>
      <c r="C41" s="75">
        <f>IFERROR(C12/C40,0)</f>
        <v>0</v>
      </c>
      <c r="D41" s="75">
        <f>IFERROR(D12/D40,0)</f>
        <v>0</v>
      </c>
      <c r="E41" s="83">
        <f>IFERROR(E12/E40,0)</f>
        <v>0</v>
      </c>
    </row>
    <row r="42" spans="2:5" x14ac:dyDescent="0.25">
      <c r="B42" s="137" t="s">
        <v>1161</v>
      </c>
      <c r="C42" s="160">
        <f>IFERROR(C37/C40,0)</f>
        <v>0</v>
      </c>
      <c r="D42" s="160">
        <f>IFERROR(D37/D40,0)</f>
        <v>0</v>
      </c>
      <c r="E42" s="161">
        <f>IFERROR(E37/E40,0)</f>
        <v>0</v>
      </c>
    </row>
    <row r="43" spans="2:5" x14ac:dyDescent="0.25">
      <c r="B43" s="57" t="s">
        <v>1162</v>
      </c>
      <c r="C43" s="31">
        <f>C40*1.2</f>
        <v>52864281.756000005</v>
      </c>
      <c r="D43" s="31">
        <f>D40*1.2</f>
        <v>0</v>
      </c>
      <c r="E43" s="32">
        <f>E40*1.2</f>
        <v>0</v>
      </c>
    </row>
    <row r="44" spans="2:5" ht="15.75" customHeight="1" x14ac:dyDescent="0.25">
      <c r="B44" s="21" t="s">
        <v>1163</v>
      </c>
      <c r="C44" s="22">
        <f>C40*1.08</f>
        <v>47577853.580400005</v>
      </c>
      <c r="D44" s="22">
        <f>D40*1.08</f>
        <v>0</v>
      </c>
      <c r="E44" s="23">
        <f>E40*1.08</f>
        <v>0</v>
      </c>
    </row>
    <row r="45" spans="2:5" ht="15.75" customHeight="1" x14ac:dyDescent="0.25">
      <c r="C45" s="133"/>
      <c r="D45" s="133"/>
      <c r="E45" s="133"/>
    </row>
    <row r="46" spans="2:5" x14ac:dyDescent="0.25">
      <c r="B46" s="428" t="s">
        <v>1164</v>
      </c>
      <c r="C46" s="7" t="s">
        <v>1138</v>
      </c>
      <c r="D46" s="265" t="str">
        <f>"SALDO DO EXERCÍCIO DE "&amp;YEAR(paramDataBase)</f>
        <v>SALDO DO EXERCÍCIO DE 1900</v>
      </c>
      <c r="E46" s="300"/>
    </row>
    <row r="47" spans="2:5" x14ac:dyDescent="0.25">
      <c r="B47" s="429"/>
      <c r="C47" s="11" t="s">
        <v>1004</v>
      </c>
      <c r="D47" s="11" t="s">
        <v>1139</v>
      </c>
      <c r="E47" s="12" t="s">
        <v>1140</v>
      </c>
    </row>
    <row r="48" spans="2:5" x14ac:dyDescent="0.25">
      <c r="B48" s="49" t="s">
        <v>1165</v>
      </c>
      <c r="C48" s="65"/>
      <c r="D48" s="65"/>
      <c r="E48" s="66"/>
    </row>
    <row r="49" spans="2:5" ht="15" customHeight="1" x14ac:dyDescent="0.25">
      <c r="B49" s="80" t="s">
        <v>1166</v>
      </c>
      <c r="C49" s="175"/>
      <c r="D49" s="175"/>
      <c r="E49" s="176"/>
    </row>
    <row r="50" spans="2:5" ht="15" customHeight="1" x14ac:dyDescent="0.25">
      <c r="B50" s="80" t="s">
        <v>1167</v>
      </c>
      <c r="C50" s="175"/>
      <c r="D50" s="175"/>
      <c r="E50" s="176"/>
    </row>
    <row r="51" spans="2:5" ht="15" customHeight="1" x14ac:dyDescent="0.25">
      <c r="B51" s="80" t="s">
        <v>1168</v>
      </c>
      <c r="C51" s="175"/>
      <c r="D51" s="175"/>
      <c r="E51" s="176"/>
    </row>
    <row r="52" spans="2:5" x14ac:dyDescent="0.25">
      <c r="B52" s="80" t="s">
        <v>1169</v>
      </c>
      <c r="C52" s="175"/>
      <c r="D52" s="175"/>
      <c r="E52" s="176"/>
    </row>
    <row r="53" spans="2:5" x14ac:dyDescent="0.25">
      <c r="B53" s="80" t="s">
        <v>1170</v>
      </c>
      <c r="C53" s="175"/>
      <c r="D53" s="175"/>
      <c r="E53" s="176"/>
    </row>
    <row r="54" spans="2:5" ht="15.75" customHeight="1" x14ac:dyDescent="0.25">
      <c r="B54" s="168" t="s">
        <v>1171</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10/05/2024 às 11:42:07</v>
      </c>
      <c r="C55" s="249"/>
      <c r="D55" s="249"/>
      <c r="E55" s="249"/>
    </row>
    <row r="56" spans="2:5" ht="77.25" customHeight="1" x14ac:dyDescent="0.25">
      <c r="B56" s="258" t="s">
        <v>1172</v>
      </c>
      <c r="C56" s="258"/>
      <c r="D56" s="258"/>
      <c r="E56" s="258"/>
    </row>
    <row r="57" spans="2:5" ht="45.75" customHeight="1" x14ac:dyDescent="0.25">
      <c r="B57" s="258" t="s">
        <v>1173</v>
      </c>
      <c r="C57" s="258"/>
      <c r="D57" s="258"/>
      <c r="E57" s="258"/>
    </row>
    <row r="59" spans="2:5" x14ac:dyDescent="0.25">
      <c r="B59" t="s">
        <v>253</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1174</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1175</v>
      </c>
      <c r="C9" s="250"/>
      <c r="D9" s="250"/>
      <c r="E9" s="146">
        <v>1</v>
      </c>
      <c r="F9" s="170"/>
      <c r="G9" s="170"/>
      <c r="H9" s="170"/>
      <c r="I9" s="170"/>
      <c r="J9" s="170"/>
      <c r="K9" s="170"/>
      <c r="L9" s="170"/>
      <c r="M9" s="170"/>
      <c r="N9" s="170"/>
      <c r="O9" s="170"/>
    </row>
    <row r="10" spans="2:16" x14ac:dyDescent="0.25">
      <c r="B10" s="234" t="s">
        <v>1176</v>
      </c>
      <c r="C10" s="7" t="s">
        <v>1138</v>
      </c>
      <c r="D10" s="259" t="str">
        <f>"SALDOS DO EXERCÍCIO DE "&amp;YEAR(paramDataBase)</f>
        <v>SALDOS DO EXERCÍCIO DE 1900</v>
      </c>
      <c r="E10" s="265"/>
    </row>
    <row r="11" spans="2:16" x14ac:dyDescent="0.25">
      <c r="B11" s="229"/>
      <c r="C11" s="11" t="s">
        <v>1004</v>
      </c>
      <c r="D11" s="11" t="s">
        <v>1139</v>
      </c>
      <c r="E11" s="12" t="s">
        <v>1140</v>
      </c>
    </row>
    <row r="12" spans="2:16" x14ac:dyDescent="0.25">
      <c r="B12" s="57" t="s">
        <v>1177</v>
      </c>
      <c r="C12" s="31">
        <f>SUM(C13:C14)</f>
        <v>0</v>
      </c>
      <c r="D12" s="31">
        <f>SUM(D13:D14)</f>
        <v>0</v>
      </c>
      <c r="E12" s="32">
        <f>SUM(E13:E14)</f>
        <v>0</v>
      </c>
    </row>
    <row r="13" spans="2:16" x14ac:dyDescent="0.25">
      <c r="B13" s="33" t="s">
        <v>1178</v>
      </c>
      <c r="C13" s="31"/>
      <c r="D13" s="31"/>
      <c r="E13" s="32"/>
    </row>
    <row r="14" spans="2:16" x14ac:dyDescent="0.25">
      <c r="B14" s="33" t="s">
        <v>1179</v>
      </c>
      <c r="C14" s="31"/>
      <c r="D14" s="31"/>
      <c r="E14" s="32"/>
    </row>
    <row r="15" spans="2:16" x14ac:dyDescent="0.25">
      <c r="B15" s="57" t="s">
        <v>1180</v>
      </c>
      <c r="C15" s="31">
        <f>SUM(C16:C17)</f>
        <v>0</v>
      </c>
      <c r="D15" s="31">
        <f>SUM(D16:D17)</f>
        <v>0</v>
      </c>
      <c r="E15" s="32">
        <f>SUM(E16:E17)</f>
        <v>0</v>
      </c>
    </row>
    <row r="16" spans="2:16" x14ac:dyDescent="0.25">
      <c r="B16" s="33" t="s">
        <v>1178</v>
      </c>
      <c r="C16" s="31"/>
      <c r="D16" s="31"/>
      <c r="E16" s="32"/>
    </row>
    <row r="17" spans="2:5" x14ac:dyDescent="0.25">
      <c r="B17" s="33" t="s">
        <v>1179</v>
      </c>
      <c r="C17" s="31"/>
      <c r="D17" s="31"/>
      <c r="E17" s="32"/>
    </row>
    <row r="18" spans="2:5" x14ac:dyDescent="0.25">
      <c r="B18" s="57" t="s">
        <v>1181</v>
      </c>
      <c r="C18" s="31">
        <f>SUM(C19:C20)</f>
        <v>0</v>
      </c>
      <c r="D18" s="31">
        <f>SUM(D19:D20)</f>
        <v>0</v>
      </c>
      <c r="E18" s="32">
        <f>SUM(E19:E20)</f>
        <v>0</v>
      </c>
    </row>
    <row r="19" spans="2:5" x14ac:dyDescent="0.25">
      <c r="B19" s="33" t="s">
        <v>1178</v>
      </c>
      <c r="C19" s="31"/>
      <c r="D19" s="31"/>
      <c r="E19" s="32"/>
    </row>
    <row r="20" spans="2:5" x14ac:dyDescent="0.25">
      <c r="B20" s="33" t="s">
        <v>1179</v>
      </c>
      <c r="C20" s="31"/>
      <c r="D20" s="31"/>
      <c r="E20" s="32"/>
    </row>
    <row r="21" spans="2:5" x14ac:dyDescent="0.25">
      <c r="B21" s="57" t="s">
        <v>1182</v>
      </c>
      <c r="C21" s="31"/>
      <c r="D21" s="31"/>
      <c r="E21" s="32"/>
    </row>
    <row r="22" spans="2:5" x14ac:dyDescent="0.25">
      <c r="B22" s="105" t="s">
        <v>1183</v>
      </c>
      <c r="C22" s="40">
        <f>C12+C15+C18+C21</f>
        <v>0</v>
      </c>
      <c r="D22" s="40">
        <f>D12+D15+D18+D21</f>
        <v>0</v>
      </c>
      <c r="E22" s="95">
        <f>E12+E15+E18+E21</f>
        <v>0</v>
      </c>
    </row>
    <row r="23" spans="2:5" x14ac:dyDescent="0.25">
      <c r="B23" s="105" t="s">
        <v>1184</v>
      </c>
      <c r="C23" s="40">
        <f>paramRCLAnoAnterior</f>
        <v>44742424.130000003</v>
      </c>
      <c r="D23" s="40">
        <f>paramRCL1SemAtual</f>
        <v>0</v>
      </c>
      <c r="E23" s="95">
        <f>paramRCL2SemAtual</f>
        <v>0</v>
      </c>
    </row>
    <row r="24" spans="2:5" x14ac:dyDescent="0.25">
      <c r="B24" s="105" t="s">
        <v>1185</v>
      </c>
      <c r="C24" s="40">
        <f>paramEmendasIndividuaisAnoAnterior</f>
        <v>688856</v>
      </c>
      <c r="D24" s="40">
        <f>paramEmendasIndividuais1SemAtual</f>
        <v>0</v>
      </c>
      <c r="E24" s="95">
        <f>paramEmendasIndividuais2SemAtual</f>
        <v>0</v>
      </c>
    </row>
    <row r="25" spans="2:5" x14ac:dyDescent="0.25">
      <c r="B25" s="105" t="s">
        <v>1186</v>
      </c>
      <c r="C25" s="40">
        <f>C23-C24</f>
        <v>44053568.130000003</v>
      </c>
      <c r="D25" s="40">
        <f>D23-D24</f>
        <v>0</v>
      </c>
      <c r="E25" s="95">
        <f>E23-E24</f>
        <v>0</v>
      </c>
    </row>
    <row r="26" spans="2:5" x14ac:dyDescent="0.25">
      <c r="B26" s="105" t="s">
        <v>1187</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1188</v>
      </c>
      <c r="C30" s="7" t="s">
        <v>1138</v>
      </c>
      <c r="D30" s="259" t="str">
        <f>"SALDOS DO EXERCÍCIO DE "&amp;YEAR(paramDataBase)</f>
        <v>SALDOS DO EXERCÍCIO DE 1900</v>
      </c>
      <c r="E30" s="265"/>
    </row>
    <row r="31" spans="2:5" x14ac:dyDescent="0.25">
      <c r="B31" s="229"/>
      <c r="C31" s="11" t="s">
        <v>1004</v>
      </c>
      <c r="D31" s="11" t="s">
        <v>1139</v>
      </c>
      <c r="E31" s="12" t="s">
        <v>1140</v>
      </c>
    </row>
    <row r="32" spans="2:5" x14ac:dyDescent="0.25">
      <c r="B32" s="57" t="s">
        <v>1189</v>
      </c>
      <c r="C32" s="31">
        <f>SUM(C33:C34)</f>
        <v>0</v>
      </c>
      <c r="D32" s="31">
        <f>SUM(D33:D34)</f>
        <v>0</v>
      </c>
      <c r="E32" s="32">
        <f>SUM(E33:E34)</f>
        <v>0</v>
      </c>
    </row>
    <row r="33" spans="2:16" x14ac:dyDescent="0.25">
      <c r="B33" s="33" t="s">
        <v>1190</v>
      </c>
      <c r="C33" s="31"/>
      <c r="D33" s="31"/>
      <c r="E33" s="32"/>
    </row>
    <row r="34" spans="2:16" x14ac:dyDescent="0.25">
      <c r="B34" s="33" t="s">
        <v>1191</v>
      </c>
      <c r="C34" s="31"/>
      <c r="D34" s="31"/>
      <c r="E34" s="32"/>
    </row>
    <row r="35" spans="2:16" x14ac:dyDescent="0.25">
      <c r="B35" s="57" t="s">
        <v>1192</v>
      </c>
      <c r="C35" s="31">
        <f>SUM(C36:C37)</f>
        <v>0</v>
      </c>
      <c r="D35" s="31">
        <f>SUM(D36:D37)</f>
        <v>0</v>
      </c>
      <c r="E35" s="32">
        <f>SUM(E36:E37)</f>
        <v>0</v>
      </c>
    </row>
    <row r="36" spans="2:16" x14ac:dyDescent="0.25">
      <c r="B36" s="33" t="s">
        <v>1190</v>
      </c>
      <c r="C36" s="31"/>
      <c r="D36" s="31"/>
      <c r="E36" s="32"/>
    </row>
    <row r="37" spans="2:16" x14ac:dyDescent="0.25">
      <c r="B37" s="33" t="s">
        <v>1191</v>
      </c>
      <c r="C37" s="31"/>
      <c r="D37" s="31"/>
      <c r="E37" s="32"/>
    </row>
    <row r="38" spans="2:16" x14ac:dyDescent="0.25">
      <c r="B38" s="57" t="s">
        <v>1193</v>
      </c>
      <c r="C38" s="31">
        <f>SUM(C39:C40)</f>
        <v>0</v>
      </c>
      <c r="D38" s="31">
        <f>SUM(D39:D40)</f>
        <v>0</v>
      </c>
      <c r="E38" s="32">
        <f>SUM(E39:E40)</f>
        <v>0</v>
      </c>
    </row>
    <row r="39" spans="2:16" x14ac:dyDescent="0.25">
      <c r="B39" s="33" t="s">
        <v>1190</v>
      </c>
      <c r="C39" s="31"/>
      <c r="D39" s="31"/>
      <c r="E39" s="32"/>
    </row>
    <row r="40" spans="2:16" x14ac:dyDescent="0.25">
      <c r="B40" s="33" t="s">
        <v>1191</v>
      </c>
      <c r="C40" s="31"/>
      <c r="D40" s="31"/>
      <c r="E40" s="32"/>
    </row>
    <row r="41" spans="2:16" x14ac:dyDescent="0.25">
      <c r="B41" s="57" t="s">
        <v>1194</v>
      </c>
      <c r="C41" s="31"/>
      <c r="D41" s="31"/>
      <c r="E41" s="32"/>
    </row>
    <row r="42" spans="2:16" x14ac:dyDescent="0.25">
      <c r="B42" s="105" t="s">
        <v>1195</v>
      </c>
      <c r="C42" s="40">
        <f>C32+C35+C38+C41</f>
        <v>0</v>
      </c>
      <c r="D42" s="40">
        <f>D32+D35+D38+D41</f>
        <v>0</v>
      </c>
      <c r="E42" s="95">
        <f>E32+E35+E38+E41</f>
        <v>0</v>
      </c>
    </row>
    <row r="43" spans="2:16" ht="15.75" customHeight="1" x14ac:dyDescent="0.25">
      <c r="B43" s="186" t="s">
        <v>1196</v>
      </c>
      <c r="C43" s="26"/>
      <c r="D43" s="26"/>
      <c r="E43" s="96"/>
    </row>
    <row r="44" spans="2:16" x14ac:dyDescent="0.25">
      <c r="B44" s="257" t="str">
        <f ca="1">_xlfn.CONCAT("Fonte: ",paramFonte,". Emissão em ",TEXT(NOW(),"dd/mm/aaaa \à\s hh:mm:ss"))</f>
        <v>Fonte: Sistema MS Excel + SIAPC/PAD, Unidade Responsável: Secretaria da Fazenda / Setor de Contabilidade. Emissão em 10/05/2024 às 11:42:07</v>
      </c>
      <c r="C44" s="257"/>
      <c r="D44" s="257"/>
      <c r="E44" s="257"/>
      <c r="F44" s="45"/>
      <c r="G44" s="45"/>
      <c r="H44" s="45"/>
      <c r="I44" s="45"/>
      <c r="J44" s="45"/>
      <c r="K44" s="45"/>
      <c r="L44" s="45"/>
      <c r="M44" s="45"/>
      <c r="N44" s="45"/>
      <c r="O44" s="45"/>
      <c r="P44" s="45"/>
    </row>
    <row r="46" spans="2:16" x14ac:dyDescent="0.25">
      <c r="B46" t="s">
        <v>253</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B3:E3"/>
    <mergeCell ref="B2:E2"/>
    <mergeCell ref="B9:D9"/>
    <mergeCell ref="B7:E7"/>
    <mergeCell ref="B6:E6"/>
    <mergeCell ref="B5:E5"/>
    <mergeCell ref="B4:E4"/>
    <mergeCell ref="B30:B31"/>
    <mergeCell ref="D30:E30"/>
    <mergeCell ref="C58:E58"/>
    <mergeCell ref="B10:B11"/>
    <mergeCell ref="D10:E10"/>
    <mergeCell ref="C59:E59"/>
    <mergeCell ref="B47:E47"/>
    <mergeCell ref="B44:E44"/>
    <mergeCell ref="C52:E52"/>
    <mergeCell ref="C53:E53"/>
  </mergeCells>
  <pageMargins left="0.25" right="0.25" top="0.75" bottom="0.75" header="0.3" footer="0.3"/>
  <pageSetup paperSize="9" scale="65"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1197</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1198</v>
      </c>
      <c r="C9" s="250"/>
      <c r="D9" s="146">
        <v>1</v>
      </c>
    </row>
    <row r="10" spans="2:5" x14ac:dyDescent="0.25">
      <c r="B10" s="234" t="s">
        <v>186</v>
      </c>
      <c r="C10" s="259" t="s">
        <v>1199</v>
      </c>
      <c r="D10" s="265"/>
    </row>
    <row r="11" spans="2:5" x14ac:dyDescent="0.25">
      <c r="B11" s="228"/>
      <c r="C11" s="8" t="s">
        <v>1200</v>
      </c>
      <c r="D11" s="10" t="s">
        <v>1201</v>
      </c>
    </row>
    <row r="12" spans="2:5" x14ac:dyDescent="0.25">
      <c r="B12" s="228"/>
      <c r="C12" s="8" t="s">
        <v>1202</v>
      </c>
      <c r="D12" s="10" t="s">
        <v>1202</v>
      </c>
    </row>
    <row r="13" spans="2:5" x14ac:dyDescent="0.25">
      <c r="B13" s="229"/>
      <c r="C13" s="11"/>
      <c r="D13" s="12" t="s">
        <v>138</v>
      </c>
    </row>
    <row r="14" spans="2:5" x14ac:dyDescent="0.25">
      <c r="B14" s="33" t="s">
        <v>205</v>
      </c>
      <c r="C14" s="31">
        <f>SUM(C15:C16)</f>
        <v>0</v>
      </c>
      <c r="D14" s="32">
        <f>SUM(D15:D16)</f>
        <v>0</v>
      </c>
    </row>
    <row r="15" spans="2:5" x14ac:dyDescent="0.25">
      <c r="B15" s="34" t="s">
        <v>1203</v>
      </c>
      <c r="C15" s="31"/>
      <c r="D15" s="32"/>
    </row>
    <row r="16" spans="2:5" x14ac:dyDescent="0.25">
      <c r="B16" s="34" t="s">
        <v>1204</v>
      </c>
      <c r="C16" s="31"/>
      <c r="D16" s="32"/>
    </row>
    <row r="17" spans="2:4" x14ac:dyDescent="0.25">
      <c r="B17" s="33" t="s">
        <v>206</v>
      </c>
      <c r="C17" s="31">
        <f>C18+C25</f>
        <v>0</v>
      </c>
      <c r="D17" s="32">
        <f>D18+D25</f>
        <v>0</v>
      </c>
    </row>
    <row r="18" spans="2:4" x14ac:dyDescent="0.25">
      <c r="B18" s="34" t="s">
        <v>1203</v>
      </c>
      <c r="C18" s="31">
        <f>SUM(C19:C23)</f>
        <v>0</v>
      </c>
      <c r="D18" s="32">
        <f>SUM(D19:D23)</f>
        <v>0</v>
      </c>
    </row>
    <row r="19" spans="2:4" x14ac:dyDescent="0.25">
      <c r="B19" s="56" t="s">
        <v>1142</v>
      </c>
      <c r="C19" s="31"/>
      <c r="D19" s="32"/>
    </row>
    <row r="20" spans="2:4" x14ac:dyDescent="0.25">
      <c r="B20" s="56" t="s">
        <v>1205</v>
      </c>
      <c r="C20" s="31"/>
      <c r="D20" s="32"/>
    </row>
    <row r="21" spans="2:4" x14ac:dyDescent="0.25">
      <c r="B21" s="56" t="s">
        <v>1206</v>
      </c>
      <c r="C21" s="31"/>
      <c r="D21" s="32"/>
    </row>
    <row r="22" spans="2:4" x14ac:dyDescent="0.25">
      <c r="B22" s="56" t="s">
        <v>1207</v>
      </c>
      <c r="C22" s="31"/>
      <c r="D22" s="32"/>
    </row>
    <row r="23" spans="2:4" x14ac:dyDescent="0.25">
      <c r="B23" s="56" t="s">
        <v>1208</v>
      </c>
      <c r="C23" s="31"/>
      <c r="D23" s="32"/>
    </row>
    <row r="24" spans="2:4" x14ac:dyDescent="0.25">
      <c r="B24" s="34" t="s">
        <v>1204</v>
      </c>
      <c r="C24" s="31">
        <f>SUM(C25:C29)</f>
        <v>0</v>
      </c>
      <c r="D24" s="32">
        <f>SUM(D25:D29)</f>
        <v>0</v>
      </c>
    </row>
    <row r="25" spans="2:4" x14ac:dyDescent="0.25">
      <c r="B25" s="56" t="s">
        <v>1142</v>
      </c>
      <c r="C25" s="31"/>
      <c r="D25" s="32"/>
    </row>
    <row r="26" spans="2:4" x14ac:dyDescent="0.25">
      <c r="B26" s="56" t="s">
        <v>1205</v>
      </c>
      <c r="C26" s="31"/>
      <c r="D26" s="32"/>
    </row>
    <row r="27" spans="2:4" x14ac:dyDescent="0.25">
      <c r="B27" s="56" t="s">
        <v>1206</v>
      </c>
      <c r="C27" s="31"/>
      <c r="D27" s="32"/>
    </row>
    <row r="28" spans="2:4" x14ac:dyDescent="0.25">
      <c r="B28" s="56" t="s">
        <v>1207</v>
      </c>
      <c r="C28" s="31"/>
      <c r="D28" s="32"/>
    </row>
    <row r="29" spans="2:4" x14ac:dyDescent="0.25">
      <c r="B29" s="56" t="s">
        <v>1209</v>
      </c>
      <c r="C29" s="31"/>
      <c r="D29" s="32"/>
    </row>
    <row r="30" spans="2:4" ht="15.75" customHeight="1" x14ac:dyDescent="0.25">
      <c r="B30" s="151" t="s">
        <v>1210</v>
      </c>
      <c r="C30" s="152">
        <f>C14+C17</f>
        <v>0</v>
      </c>
      <c r="D30" s="153">
        <f>D14+D17</f>
        <v>0</v>
      </c>
    </row>
    <row r="31" spans="2:4" ht="15.75" customHeight="1" x14ac:dyDescent="0.25"/>
    <row r="32" spans="2:4" x14ac:dyDescent="0.25">
      <c r="B32" s="261" t="s">
        <v>1211</v>
      </c>
      <c r="C32" s="241" t="s">
        <v>488</v>
      </c>
      <c r="D32" s="9" t="s">
        <v>1212</v>
      </c>
    </row>
    <row r="33" spans="2:4" x14ac:dyDescent="0.25">
      <c r="B33" s="262"/>
      <c r="C33" s="245"/>
      <c r="D33" s="12" t="s">
        <v>1213</v>
      </c>
    </row>
    <row r="34" spans="2:4" x14ac:dyDescent="0.25">
      <c r="B34" s="105" t="s">
        <v>1118</v>
      </c>
      <c r="C34" s="204">
        <f>'RREO A3'!O40</f>
        <v>0</v>
      </c>
      <c r="D34" s="41"/>
    </row>
    <row r="35" spans="2:4" x14ac:dyDescent="0.25">
      <c r="B35" s="105" t="s">
        <v>1119</v>
      </c>
      <c r="C35" s="204">
        <f>'RREO A3'!O41</f>
        <v>0</v>
      </c>
      <c r="D35" s="41"/>
    </row>
    <row r="36" spans="2:4" x14ac:dyDescent="0.25">
      <c r="B36" s="105" t="s">
        <v>1159</v>
      </c>
      <c r="C36" s="204">
        <f>C34-C35</f>
        <v>0</v>
      </c>
      <c r="D36" s="41"/>
    </row>
    <row r="37" spans="2:4" x14ac:dyDescent="0.25">
      <c r="B37" s="105" t="s">
        <v>1214</v>
      </c>
      <c r="C37" s="204"/>
      <c r="D37" s="41" t="str">
        <f>IFERROR(C37/$C$36,"")</f>
        <v/>
      </c>
    </row>
    <row r="38" spans="2:4" x14ac:dyDescent="0.25">
      <c r="B38" s="105" t="s">
        <v>1215</v>
      </c>
      <c r="C38" s="204">
        <f>D30+C37-D23-D29</f>
        <v>0</v>
      </c>
      <c r="D38" s="41" t="str">
        <f>IFERROR(C38/$C$36,"")</f>
        <v/>
      </c>
    </row>
    <row r="39" spans="2:4" x14ac:dyDescent="0.25">
      <c r="B39" s="105" t="s">
        <v>1216</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1217</v>
      </c>
      <c r="C41" s="204"/>
      <c r="D41" s="41" t="str">
        <f>IFERROR(C41/$C$36,"")</f>
        <v/>
      </c>
    </row>
    <row r="42" spans="2:4" ht="30.75" customHeight="1" x14ac:dyDescent="0.25">
      <c r="B42" s="168" t="s">
        <v>1218</v>
      </c>
      <c r="C42" s="62">
        <f>C36*D42</f>
        <v>0</v>
      </c>
      <c r="D42" s="102">
        <v>7.0000000000000007E-2</v>
      </c>
    </row>
    <row r="43" spans="2:4" ht="15.75" customHeight="1" x14ac:dyDescent="0.25"/>
    <row r="44" spans="2:4" x14ac:dyDescent="0.25">
      <c r="B44" s="234" t="s">
        <v>1219</v>
      </c>
      <c r="C44" s="259" t="s">
        <v>1199</v>
      </c>
      <c r="D44" s="265"/>
    </row>
    <row r="45" spans="2:4" x14ac:dyDescent="0.25">
      <c r="B45" s="228"/>
      <c r="C45" s="8" t="s">
        <v>1200</v>
      </c>
      <c r="D45" s="10" t="s">
        <v>1201</v>
      </c>
    </row>
    <row r="46" spans="2:4" x14ac:dyDescent="0.25">
      <c r="B46" s="228"/>
      <c r="C46" s="8" t="s">
        <v>1202</v>
      </c>
      <c r="D46" s="10" t="s">
        <v>1202</v>
      </c>
    </row>
    <row r="47" spans="2:4" x14ac:dyDescent="0.25">
      <c r="B47" s="229"/>
      <c r="C47" s="11"/>
      <c r="D47" s="12" t="s">
        <v>138</v>
      </c>
    </row>
    <row r="48" spans="2:4" x14ac:dyDescent="0.25">
      <c r="B48" s="33" t="s">
        <v>1220</v>
      </c>
      <c r="C48" s="31">
        <f>SUM(C49:C52)</f>
        <v>0</v>
      </c>
      <c r="D48" s="32">
        <f>SUM(D49:D52)</f>
        <v>0</v>
      </c>
    </row>
    <row r="49" spans="2:4" x14ac:dyDescent="0.25">
      <c r="B49" s="34" t="s">
        <v>1221</v>
      </c>
      <c r="C49" s="31"/>
      <c r="D49" s="32"/>
    </row>
    <row r="50" spans="2:4" x14ac:dyDescent="0.25">
      <c r="B50" s="34" t="s">
        <v>1222</v>
      </c>
      <c r="C50" s="31"/>
      <c r="D50" s="32"/>
    </row>
    <row r="51" spans="2:4" x14ac:dyDescent="0.25">
      <c r="B51" s="34" t="s">
        <v>1223</v>
      </c>
      <c r="C51" s="31"/>
      <c r="D51" s="32"/>
    </row>
    <row r="52" spans="2:4" x14ac:dyDescent="0.25">
      <c r="B52" s="34" t="s">
        <v>1224</v>
      </c>
      <c r="C52" s="31"/>
      <c r="D52" s="32"/>
    </row>
    <row r="53" spans="2:4" ht="15.75" customHeight="1" x14ac:dyDescent="0.25">
      <c r="B53" s="61" t="s">
        <v>1225</v>
      </c>
      <c r="C53" s="22"/>
      <c r="D53" s="23"/>
    </row>
    <row r="54" spans="2:4" x14ac:dyDescent="0.25">
      <c r="B54" s="257" t="str">
        <f ca="1">_xlfn.CONCAT("Fonte: ",paramFonte,". Emissão em ",TEXT(NOW(),"dd/mm/aaaa \à\s hh:mm:ss"))</f>
        <v>Fonte: Sistema MS Excel + SIAPC/PAD, Unidade Responsável: Secretaria da Fazenda / Setor de Contabilidade. Emissão em 10/05/2024 às 11:42:07</v>
      </c>
      <c r="C54" s="257"/>
      <c r="D54" s="257"/>
    </row>
    <row r="56" spans="2:4" x14ac:dyDescent="0.25">
      <c r="B56" t="s">
        <v>253</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C68:D68"/>
    <mergeCell ref="C69:D69"/>
    <mergeCell ref="B54:D54"/>
    <mergeCell ref="B57:D57"/>
    <mergeCell ref="C62:D62"/>
    <mergeCell ref="C63:D63"/>
    <mergeCell ref="B10:B13"/>
    <mergeCell ref="C10:D10"/>
    <mergeCell ref="C32:C33"/>
    <mergeCell ref="B32:B33"/>
    <mergeCell ref="B44:B47"/>
    <mergeCell ref="C44:D44"/>
    <mergeCell ref="B9:C9"/>
    <mergeCell ref="B2:D2"/>
    <mergeCell ref="B3:D3"/>
    <mergeCell ref="B4:D4"/>
    <mergeCell ref="B5:D5"/>
    <mergeCell ref="B6:D6"/>
    <mergeCell ref="B7:D7"/>
  </mergeCells>
  <pageMargins left="0.25" right="0.25" top="0.75" bottom="0.75" header="0.3" footer="0.3"/>
  <pageSetup paperSize="9" scale="72"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67" t="s">
        <v>1230</v>
      </c>
      <c r="E10" s="267"/>
      <c r="F10" s="267"/>
      <c r="G10" s="267"/>
      <c r="H10" s="13" t="s">
        <v>1231</v>
      </c>
      <c r="I10" s="13" t="s">
        <v>1232</v>
      </c>
      <c r="J10" s="13" t="s">
        <v>260</v>
      </c>
      <c r="K10" s="13" t="s">
        <v>1233</v>
      </c>
      <c r="L10" s="38" t="s">
        <v>1232</v>
      </c>
    </row>
    <row r="11" spans="2:16" x14ac:dyDescent="0.25">
      <c r="B11" s="228"/>
      <c r="C11" s="8" t="s">
        <v>1234</v>
      </c>
      <c r="D11" s="268" t="s">
        <v>1235</v>
      </c>
      <c r="E11" s="266"/>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1263</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1266</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1269</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1270</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1271</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1274</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1277</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1278</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1279</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1280</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1281</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1282</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1283</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1284</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1285</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10/05/2024 às 11:42:07</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9:D9"/>
    <mergeCell ref="B43:E43"/>
    <mergeCell ref="B2:E2"/>
    <mergeCell ref="B3:E3"/>
    <mergeCell ref="B4:E4"/>
    <mergeCell ref="B5:E5"/>
    <mergeCell ref="B6:E6"/>
    <mergeCell ref="B7:E7"/>
    <mergeCell ref="C53:E53"/>
    <mergeCell ref="C54:E54"/>
    <mergeCell ref="C59:E59"/>
    <mergeCell ref="C60:E60"/>
    <mergeCell ref="B47:E47"/>
    <mergeCell ref="B46:E46"/>
    <mergeCell ref="B48:L48"/>
    <mergeCell ref="B10:B15"/>
    <mergeCell ref="D10:G10"/>
    <mergeCell ref="D11:E11"/>
  </mergeCells>
  <pageMargins left="0.23622047244093999" right="0.23622047244093999" top="0.74803149606299002" bottom="0.74803149606299002" header="0.31496062992126" footer="0.31496062992126"/>
  <pageSetup paperSize="9" scale="89"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90" t="s">
        <v>1050</v>
      </c>
      <c r="C11" s="291"/>
      <c r="D11" s="32">
        <f>'RREO A3'!O40</f>
        <v>0</v>
      </c>
    </row>
    <row r="12" spans="2:5" x14ac:dyDescent="0.25">
      <c r="B12" s="290" t="s">
        <v>1051</v>
      </c>
      <c r="C12" s="291"/>
      <c r="D12" s="32">
        <f>'RREO A3'!O42</f>
        <v>0</v>
      </c>
    </row>
    <row r="13" spans="2:5" ht="15.75" customHeight="1" x14ac:dyDescent="0.25">
      <c r="B13" s="367" t="s">
        <v>1052</v>
      </c>
      <c r="C13" s="368"/>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10/05/2024 às 11:42:07</v>
      </c>
      <c r="C34" s="249"/>
      <c r="D34" s="249"/>
    </row>
    <row r="36" spans="2:4" x14ac:dyDescent="0.25">
      <c r="B36" t="s">
        <v>253</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9:C9"/>
    <mergeCell ref="B2:D2"/>
    <mergeCell ref="B3:D3"/>
    <mergeCell ref="B4:D4"/>
    <mergeCell ref="B5:D5"/>
    <mergeCell ref="B6:D6"/>
    <mergeCell ref="B7:D7"/>
    <mergeCell ref="B37:D37"/>
    <mergeCell ref="C42:D42"/>
    <mergeCell ref="C43:D43"/>
    <mergeCell ref="C48:D48"/>
    <mergeCell ref="C49:D49"/>
    <mergeCell ref="B10:C10"/>
    <mergeCell ref="B11:C11"/>
    <mergeCell ref="B12:C12"/>
    <mergeCell ref="B13:C13"/>
    <mergeCell ref="B34:D34"/>
  </mergeCells>
  <pageMargins left="0.25" right="0.25" top="0.75" bottom="0.75" header="0.3" footer="0.3"/>
  <pageSetup paperSize="9" scale="64"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90" t="s">
        <v>1050</v>
      </c>
      <c r="C11" s="291"/>
      <c r="D11" s="32">
        <f>'RREO A3'!O40</f>
        <v>0</v>
      </c>
    </row>
    <row r="12" spans="2:5" x14ac:dyDescent="0.25">
      <c r="B12" s="290" t="s">
        <v>1051</v>
      </c>
      <c r="C12" s="291"/>
      <c r="D12" s="32">
        <f>'RREO A3'!O42</f>
        <v>0</v>
      </c>
    </row>
    <row r="13" spans="2:5" ht="15.75" customHeight="1" x14ac:dyDescent="0.25">
      <c r="B13" s="367" t="s">
        <v>1052</v>
      </c>
      <c r="C13" s="368"/>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10/05/2024 às 11:42:07</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9" workbookViewId="0">
      <selection activeCell="C25" sqref="C25"/>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634</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16" t="s">
        <v>1097</v>
      </c>
      <c r="C10" s="253" t="s">
        <v>1098</v>
      </c>
      <c r="D10" s="253"/>
      <c r="E10" s="253"/>
      <c r="F10" s="253"/>
      <c r="G10" s="253"/>
      <c r="H10" s="253"/>
      <c r="I10" s="253"/>
      <c r="J10" s="253"/>
      <c r="K10" s="253"/>
      <c r="L10" s="253"/>
      <c r="M10" s="253"/>
      <c r="N10" s="253"/>
      <c r="O10" s="253"/>
      <c r="P10" s="255"/>
    </row>
    <row r="11" spans="2:16" x14ac:dyDescent="0.25">
      <c r="B11" s="417"/>
      <c r="C11" s="309" t="s">
        <v>1099</v>
      </c>
      <c r="D11" s="309"/>
      <c r="E11" s="309"/>
      <c r="F11" s="309"/>
      <c r="G11" s="309"/>
      <c r="H11" s="309"/>
      <c r="I11" s="309"/>
      <c r="J11" s="309"/>
      <c r="K11" s="309"/>
      <c r="L11" s="309"/>
      <c r="M11" s="309"/>
      <c r="N11" s="309"/>
      <c r="O11" s="309"/>
      <c r="P11" s="310"/>
    </row>
    <row r="12" spans="2:16" x14ac:dyDescent="0.25">
      <c r="B12" s="417"/>
      <c r="C12" s="309" t="s">
        <v>474</v>
      </c>
      <c r="D12" s="309"/>
      <c r="E12" s="309"/>
      <c r="F12" s="309"/>
      <c r="G12" s="309"/>
      <c r="H12" s="309"/>
      <c r="I12" s="309"/>
      <c r="J12" s="309"/>
      <c r="K12" s="309"/>
      <c r="L12" s="309"/>
      <c r="M12" s="309"/>
      <c r="N12" s="309"/>
      <c r="O12" s="309"/>
      <c r="P12" s="10" t="s">
        <v>708</v>
      </c>
    </row>
    <row r="13" spans="2:16" x14ac:dyDescent="0.25">
      <c r="B13" s="417"/>
      <c r="C13" s="8"/>
      <c r="D13" s="8"/>
      <c r="E13" s="8"/>
      <c r="F13" s="8"/>
      <c r="G13" s="8"/>
      <c r="H13" s="8"/>
      <c r="I13" s="8"/>
      <c r="J13" s="8"/>
      <c r="K13" s="8"/>
      <c r="L13" s="8"/>
      <c r="M13" s="8"/>
      <c r="N13" s="8"/>
      <c r="O13" s="8" t="s">
        <v>415</v>
      </c>
      <c r="P13" s="10" t="s">
        <v>260</v>
      </c>
    </row>
    <row r="14" spans="2:16" x14ac:dyDescent="0.25">
      <c r="B14" s="417"/>
      <c r="C14" s="8"/>
      <c r="D14" s="8"/>
      <c r="E14" s="8"/>
      <c r="F14" s="8"/>
      <c r="G14" s="8"/>
      <c r="H14" s="8"/>
      <c r="I14" s="8"/>
      <c r="J14" s="8"/>
      <c r="K14" s="8"/>
      <c r="L14" s="8"/>
      <c r="M14" s="8"/>
      <c r="N14" s="8"/>
      <c r="O14" s="8" t="s">
        <v>1099</v>
      </c>
      <c r="P14" s="10" t="s">
        <v>1100</v>
      </c>
    </row>
    <row r="15" spans="2:16" x14ac:dyDescent="0.25">
      <c r="B15" s="418"/>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1133</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15.75" customHeight="1" x14ac:dyDescent="0.25">
      <c r="B30" s="151" t="s">
        <v>1115</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81" t="s">
        <v>1116</v>
      </c>
      <c r="C32" s="282"/>
      <c r="D32" s="282"/>
      <c r="E32" s="282"/>
      <c r="F32" s="282"/>
      <c r="G32" s="282"/>
      <c r="H32" s="282"/>
      <c r="I32" s="282"/>
      <c r="J32" s="282"/>
      <c r="K32" s="259" t="s">
        <v>488</v>
      </c>
      <c r="L32" s="259"/>
      <c r="M32" s="259"/>
      <c r="N32" s="259"/>
      <c r="O32" s="259" t="s">
        <v>1117</v>
      </c>
      <c r="P32" s="265"/>
    </row>
    <row r="33" spans="2:16" x14ac:dyDescent="0.25">
      <c r="B33" s="269" t="s">
        <v>1118</v>
      </c>
      <c r="C33" s="270"/>
      <c r="D33" s="270"/>
      <c r="E33" s="270"/>
      <c r="F33" s="270"/>
      <c r="G33" s="270"/>
      <c r="H33" s="270"/>
      <c r="I33" s="270"/>
      <c r="J33" s="270"/>
      <c r="K33" s="425">
        <f>'RREO A3'!O40</f>
        <v>0</v>
      </c>
      <c r="L33" s="425"/>
      <c r="M33" s="425"/>
      <c r="N33" s="425"/>
      <c r="O33" s="426"/>
      <c r="P33" s="427"/>
    </row>
    <row r="34" spans="2:16" x14ac:dyDescent="0.25">
      <c r="B34" s="232" t="s">
        <v>1317</v>
      </c>
      <c r="C34" s="233"/>
      <c r="D34" s="233"/>
      <c r="E34" s="233"/>
      <c r="F34" s="233"/>
      <c r="G34" s="233"/>
      <c r="H34" s="233"/>
      <c r="I34" s="233"/>
      <c r="J34" s="233"/>
      <c r="K34" s="315">
        <f>'RREO A3'!O41</f>
        <v>0</v>
      </c>
      <c r="L34" s="315"/>
      <c r="M34" s="315"/>
      <c r="N34" s="315"/>
      <c r="O34" s="410"/>
      <c r="P34" s="411"/>
    </row>
    <row r="35" spans="2:16" x14ac:dyDescent="0.25">
      <c r="B35" s="232" t="s">
        <v>1310</v>
      </c>
      <c r="C35" s="233"/>
      <c r="D35" s="233"/>
      <c r="E35" s="233"/>
      <c r="F35" s="233"/>
      <c r="G35" s="233"/>
      <c r="H35" s="233"/>
      <c r="I35" s="233"/>
      <c r="J35" s="233"/>
      <c r="K35" s="315">
        <f>'RREO A3'!O43</f>
        <v>0</v>
      </c>
      <c r="L35" s="315"/>
      <c r="M35" s="315"/>
      <c r="N35" s="315"/>
      <c r="O35" s="410"/>
      <c r="P35" s="411"/>
    </row>
    <row r="36" spans="2:16" x14ac:dyDescent="0.25">
      <c r="B36" s="232" t="s">
        <v>1316</v>
      </c>
      <c r="C36" s="233"/>
      <c r="D36" s="233"/>
      <c r="E36" s="233"/>
      <c r="F36" s="233"/>
      <c r="G36" s="233"/>
      <c r="H36" s="233"/>
      <c r="I36" s="233"/>
      <c r="J36" s="233"/>
      <c r="K36" s="315">
        <f>'RREO A3'!O44</f>
        <v>0</v>
      </c>
      <c r="L36" s="315"/>
      <c r="M36" s="315"/>
      <c r="N36" s="315"/>
      <c r="O36" s="410"/>
      <c r="P36" s="411"/>
    </row>
    <row r="37" spans="2:16" x14ac:dyDescent="0.25">
      <c r="B37" s="232" t="s">
        <v>1318</v>
      </c>
      <c r="C37" s="233"/>
      <c r="D37" s="233"/>
      <c r="E37" s="233"/>
      <c r="F37" s="233"/>
      <c r="G37" s="233"/>
      <c r="H37" s="233"/>
      <c r="I37" s="233"/>
      <c r="J37" s="233"/>
      <c r="K37" s="315">
        <f>'RREO A3'!O45</f>
        <v>0</v>
      </c>
      <c r="L37" s="315"/>
      <c r="M37" s="315"/>
      <c r="N37" s="315"/>
      <c r="O37" s="410"/>
      <c r="P37" s="411"/>
    </row>
    <row r="38" spans="2:16" x14ac:dyDescent="0.25">
      <c r="B38" s="408" t="s">
        <v>1319</v>
      </c>
      <c r="C38" s="409"/>
      <c r="D38" s="409"/>
      <c r="E38" s="409"/>
      <c r="F38" s="409"/>
      <c r="G38" s="409"/>
      <c r="H38" s="409"/>
      <c r="I38" s="409"/>
      <c r="J38" s="409"/>
      <c r="K38" s="419">
        <f>K33-K34-K35</f>
        <v>0</v>
      </c>
      <c r="L38" s="419"/>
      <c r="M38" s="419"/>
      <c r="N38" s="419"/>
      <c r="O38" s="420"/>
      <c r="P38" s="421"/>
    </row>
    <row r="39" spans="2:16" x14ac:dyDescent="0.25">
      <c r="B39" s="412" t="s">
        <v>1320</v>
      </c>
      <c r="C39" s="413"/>
      <c r="D39" s="413"/>
      <c r="E39" s="413"/>
      <c r="F39" s="413"/>
      <c r="G39" s="413"/>
      <c r="H39" s="413"/>
      <c r="I39" s="413"/>
      <c r="J39" s="413"/>
      <c r="K39" s="422">
        <f>O30+P30</f>
        <v>0</v>
      </c>
      <c r="L39" s="422"/>
      <c r="M39" s="422"/>
      <c r="N39" s="422"/>
      <c r="O39" s="423" t="e">
        <f>ROUND(K39/K38,4)</f>
        <v>#DIV/0!</v>
      </c>
      <c r="P39" s="424"/>
    </row>
    <row r="40" spans="2:16" x14ac:dyDescent="0.25">
      <c r="B40" s="402" t="s">
        <v>1321</v>
      </c>
      <c r="C40" s="403"/>
      <c r="D40" s="403"/>
      <c r="E40" s="403"/>
      <c r="F40" s="403"/>
      <c r="G40" s="403"/>
      <c r="H40" s="403"/>
      <c r="I40" s="403"/>
      <c r="J40" s="403"/>
      <c r="K40" s="313">
        <f>$K$38*O40</f>
        <v>0</v>
      </c>
      <c r="L40" s="313"/>
      <c r="M40" s="313"/>
      <c r="N40" s="313"/>
      <c r="O40" s="414">
        <v>0.06</v>
      </c>
      <c r="P40" s="415"/>
    </row>
    <row r="41" spans="2:16" x14ac:dyDescent="0.25">
      <c r="B41" s="232" t="s">
        <v>1322</v>
      </c>
      <c r="C41" s="233"/>
      <c r="D41" s="233"/>
      <c r="E41" s="233"/>
      <c r="F41" s="233"/>
      <c r="G41" s="233"/>
      <c r="H41" s="233"/>
      <c r="I41" s="233"/>
      <c r="J41" s="233"/>
      <c r="K41" s="315">
        <f>$K$38*O41</f>
        <v>0</v>
      </c>
      <c r="L41" s="315"/>
      <c r="M41" s="315"/>
      <c r="N41" s="315"/>
      <c r="O41" s="410">
        <f>O40*0.95</f>
        <v>5.6999999999999995E-2</v>
      </c>
      <c r="P41" s="411"/>
    </row>
    <row r="42" spans="2:16" ht="15.75" customHeight="1" x14ac:dyDescent="0.25">
      <c r="B42" s="404" t="s">
        <v>1323</v>
      </c>
      <c r="C42" s="405"/>
      <c r="D42" s="405"/>
      <c r="E42" s="405"/>
      <c r="F42" s="405"/>
      <c r="G42" s="405"/>
      <c r="H42" s="405"/>
      <c r="I42" s="405"/>
      <c r="J42" s="405"/>
      <c r="K42" s="331">
        <f>$K$38*O42</f>
        <v>0</v>
      </c>
      <c r="L42" s="331"/>
      <c r="M42" s="331"/>
      <c r="N42" s="331"/>
      <c r="O42" s="406">
        <f>O40*0.9</f>
        <v>5.3999999999999999E-2</v>
      </c>
      <c r="P42" s="407"/>
    </row>
    <row r="43" spans="2:16" x14ac:dyDescent="0.25">
      <c r="B43" s="249" t="str">
        <f ca="1">_xlfn.CONCAT("Fonte: ",paramFonte,". Emissão em ",TEXT(NOW(),"dd/mm/aaaa \à\s hh:mm:ss"))</f>
        <v>Fonte: Sistema MS Excel + SIAPC/PAD, Unidade Responsável: Secretaria da Fazenda / Setor de Contabilidade. Emissão em 10/05/2024 às 11:42:07</v>
      </c>
      <c r="C43" s="249"/>
      <c r="D43" s="249"/>
      <c r="E43" s="249"/>
      <c r="F43" s="249"/>
      <c r="G43" s="249"/>
      <c r="H43" s="249"/>
      <c r="I43" s="249"/>
      <c r="J43" s="249"/>
      <c r="K43" s="249"/>
      <c r="L43" s="249"/>
      <c r="M43" s="249"/>
      <c r="N43" s="249"/>
      <c r="O43" s="249"/>
      <c r="P43" s="249"/>
    </row>
    <row r="44" spans="2:16" ht="30" customHeight="1" x14ac:dyDescent="0.25">
      <c r="B44" s="258" t="s">
        <v>1125</v>
      </c>
      <c r="C44" s="258"/>
      <c r="D44" s="258"/>
      <c r="E44" s="258"/>
      <c r="F44" s="258"/>
      <c r="G44" s="258"/>
      <c r="H44" s="258"/>
      <c r="I44" s="258"/>
      <c r="J44" s="258"/>
      <c r="K44" s="258"/>
      <c r="L44" s="258"/>
      <c r="M44" s="258"/>
      <c r="N44" s="258"/>
      <c r="O44" s="258"/>
      <c r="P44" s="258"/>
    </row>
    <row r="46" spans="2:16" x14ac:dyDescent="0.25">
      <c r="B46" t="s">
        <v>253</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HENRIQUE LUIZ GRESELE SZARESKI</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8:J38"/>
    <mergeCell ref="K38:N38"/>
    <mergeCell ref="O38:P38"/>
    <mergeCell ref="B36:J36"/>
    <mergeCell ref="K36:N36"/>
    <mergeCell ref="O36:P36"/>
    <mergeCell ref="B37:J37"/>
    <mergeCell ref="K37:N37"/>
    <mergeCell ref="O37:P37"/>
    <mergeCell ref="B39:J39"/>
    <mergeCell ref="K39:N39"/>
    <mergeCell ref="O39:P39"/>
    <mergeCell ref="B40:J40"/>
    <mergeCell ref="K40:N40"/>
    <mergeCell ref="O40:P40"/>
    <mergeCell ref="B41:J41"/>
    <mergeCell ref="K41:N41"/>
    <mergeCell ref="O41:P41"/>
    <mergeCell ref="B42:J42"/>
    <mergeCell ref="K42:N42"/>
    <mergeCell ref="O42:P42"/>
    <mergeCell ref="D53:F53"/>
    <mergeCell ref="H53:J53"/>
    <mergeCell ref="M53:O53"/>
    <mergeCell ref="B43:P43"/>
    <mergeCell ref="B44:P44"/>
    <mergeCell ref="B47:P47"/>
    <mergeCell ref="D52:F52"/>
    <mergeCell ref="H52:J52"/>
    <mergeCell ref="M52:O52"/>
  </mergeCells>
  <pageMargins left="0.25" right="0.25" top="0.75" bottom="0.75" header="0.3" footer="0.3"/>
  <pageSetup paperSize="9"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634</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67" t="s">
        <v>1230</v>
      </c>
      <c r="E10" s="267"/>
      <c r="F10" s="267"/>
      <c r="G10" s="267"/>
      <c r="H10" s="13" t="s">
        <v>1231</v>
      </c>
      <c r="I10" s="13" t="s">
        <v>1232</v>
      </c>
      <c r="J10" s="13" t="s">
        <v>260</v>
      </c>
      <c r="K10" s="13" t="s">
        <v>1233</v>
      </c>
      <c r="L10" s="38" t="s">
        <v>1232</v>
      </c>
    </row>
    <row r="11" spans="2:16" x14ac:dyDescent="0.25">
      <c r="B11" s="228"/>
      <c r="C11" s="8" t="s">
        <v>1234</v>
      </c>
      <c r="D11" s="268" t="s">
        <v>1235</v>
      </c>
      <c r="E11" s="266"/>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1263</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1266</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1269</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1270</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1271</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1274</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1277</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1278</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1279</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1280</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1281</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1282</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1283</v>
      </c>
      <c r="C39" s="31"/>
      <c r="D39" s="31"/>
      <c r="E39" s="31"/>
      <c r="F39" s="31"/>
      <c r="G39" s="31"/>
      <c r="H39" s="31"/>
      <c r="I39" s="31">
        <f t="shared" si="1"/>
        <v>0</v>
      </c>
      <c r="J39" s="31"/>
      <c r="K39" s="31"/>
      <c r="L39" s="32">
        <f t="shared" si="2"/>
        <v>0</v>
      </c>
    </row>
    <row r="40" spans="2:16" x14ac:dyDescent="0.25">
      <c r="B40" s="33" t="s">
        <v>1284</v>
      </c>
      <c r="C40" s="31"/>
      <c r="D40" s="31"/>
      <c r="E40" s="31"/>
      <c r="F40" s="31"/>
      <c r="G40" s="31"/>
      <c r="H40" s="31"/>
      <c r="I40" s="31">
        <f t="shared" si="1"/>
        <v>0</v>
      </c>
      <c r="J40" s="31"/>
      <c r="K40" s="31"/>
      <c r="L40" s="32">
        <f t="shared" si="2"/>
        <v>0</v>
      </c>
    </row>
    <row r="41" spans="2:16" x14ac:dyDescent="0.25">
      <c r="B41" s="33" t="s">
        <v>1285</v>
      </c>
      <c r="C41" s="31"/>
      <c r="D41" s="31"/>
      <c r="E41" s="31"/>
      <c r="F41" s="31"/>
      <c r="G41" s="31"/>
      <c r="H41" s="31"/>
      <c r="I41" s="31">
        <f t="shared" si="1"/>
        <v>0</v>
      </c>
      <c r="J41" s="31"/>
      <c r="K41" s="31"/>
      <c r="L41" s="32">
        <f t="shared" si="2"/>
        <v>0</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10/05/2024 às 11:42:07</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HENRIQUE LUIZ GRESELE SZARESKI</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746</v>
      </c>
      <c r="C4" s="13" t="s">
        <v>747</v>
      </c>
      <c r="D4" s="13" t="s">
        <v>736</v>
      </c>
    </row>
    <row r="5" spans="2:4" x14ac:dyDescent="0.25">
      <c r="B5" s="228"/>
      <c r="C5" s="8" t="s">
        <v>750</v>
      </c>
      <c r="D5" s="8" t="s">
        <v>751</v>
      </c>
    </row>
    <row r="6" spans="2:4" x14ac:dyDescent="0.25">
      <c r="B6" s="228"/>
      <c r="C6" s="8" t="s">
        <v>756</v>
      </c>
      <c r="D6" s="8"/>
    </row>
    <row r="7" spans="2:4" x14ac:dyDescent="0.25">
      <c r="B7" s="229"/>
      <c r="C7" s="11" t="s">
        <v>760</v>
      </c>
      <c r="D7" s="11" t="s">
        <v>761</v>
      </c>
    </row>
    <row r="8" spans="2:4" x14ac:dyDescent="0.25">
      <c r="B8" s="70" t="s">
        <v>764</v>
      </c>
      <c r="C8" s="71">
        <f t="shared" ref="C8:D8" si="0">SUM(C9:C10)</f>
        <v>0</v>
      </c>
      <c r="D8" s="71">
        <f t="shared" si="0"/>
        <v>0</v>
      </c>
    </row>
    <row r="9" spans="2:4" x14ac:dyDescent="0.25">
      <c r="B9" s="33" t="s">
        <v>765</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634</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ht="15.75" customHeight="1" x14ac:dyDescent="0.25">
      <c r="B11" s="283" t="s">
        <v>1050</v>
      </c>
      <c r="C11" s="284"/>
      <c r="D11" s="96">
        <f>'RREO A3'!O46</f>
        <v>0</v>
      </c>
    </row>
    <row r="12" spans="2:5" ht="15.75" customHeight="1" x14ac:dyDescent="0.25"/>
    <row r="13" spans="2:5" x14ac:dyDescent="0.25">
      <c r="B13" s="48" t="s">
        <v>1097</v>
      </c>
      <c r="C13" s="47" t="s">
        <v>488</v>
      </c>
      <c r="D13" s="25" t="s">
        <v>1117</v>
      </c>
    </row>
    <row r="14" spans="2:5" x14ac:dyDescent="0.25">
      <c r="B14" s="57" t="s">
        <v>1293</v>
      </c>
      <c r="C14" s="31">
        <f>SUM('RGF A1 Leg'!K39:N39)</f>
        <v>0</v>
      </c>
      <c r="D14" s="83" t="e">
        <f>'RGF A1 Leg'!O39</f>
        <v>#DIV/0!</v>
      </c>
    </row>
    <row r="15" spans="2:5" x14ac:dyDescent="0.25">
      <c r="B15" s="57" t="s">
        <v>1294</v>
      </c>
      <c r="C15" s="31">
        <f>SUM('RGF A1 Leg'!K40:N40)</f>
        <v>0</v>
      </c>
      <c r="D15" s="83">
        <f>'RGF A1 Leg'!O40</f>
        <v>0.06</v>
      </c>
    </row>
    <row r="16" spans="2:5" x14ac:dyDescent="0.25">
      <c r="B16" s="57" t="s">
        <v>1295</v>
      </c>
      <c r="C16" s="31">
        <f>SUM('RGF A1 Leg'!K41:N41)</f>
        <v>0</v>
      </c>
      <c r="D16" s="83">
        <f>'RGF A1 Leg'!O41</f>
        <v>5.6999999999999995E-2</v>
      </c>
    </row>
    <row r="17" spans="2:4" ht="15.75" customHeight="1" x14ac:dyDescent="0.25">
      <c r="B17" s="21" t="s">
        <v>1296</v>
      </c>
      <c r="C17" s="22">
        <f>SUM('RGF A1 Leg'!K42:N42)</f>
        <v>0</v>
      </c>
      <c r="D17" s="102">
        <f>'RGF A1 Leg'!O42</f>
        <v>5.3999999999999999E-2</v>
      </c>
    </row>
    <row r="18" spans="2:4" ht="15.75" customHeight="1" x14ac:dyDescent="0.25"/>
    <row r="19" spans="2:4" ht="60" customHeight="1" x14ac:dyDescent="0.25">
      <c r="B19" s="203" t="s">
        <v>260</v>
      </c>
      <c r="C19" s="222" t="s">
        <v>1306</v>
      </c>
      <c r="D19" s="223" t="s">
        <v>1307</v>
      </c>
    </row>
    <row r="20" spans="2:4" ht="15.75" customHeight="1" x14ac:dyDescent="0.25">
      <c r="B20" s="21" t="s">
        <v>1308</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10/05/2024 às 11:42:07</v>
      </c>
      <c r="C21" s="249"/>
      <c r="D21" s="249"/>
    </row>
    <row r="23" spans="2:4" x14ac:dyDescent="0.25">
      <c r="B23" t="s">
        <v>253</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HENRIQUE LUIZ GRESELE SZARESKI</v>
      </c>
      <c r="D35" s="247"/>
    </row>
    <row r="36" spans="2:4" x14ac:dyDescent="0.25">
      <c r="B36" t="str">
        <f>paramCargoControleInterno</f>
        <v>Controlador Interno</v>
      </c>
      <c r="C36" s="247" t="str">
        <f>paramCargoPresidente</f>
        <v>Presidente da Câmara de Vereadores</v>
      </c>
      <c r="D36" s="247"/>
    </row>
  </sheetData>
  <mergeCells count="15">
    <mergeCell ref="B24:D24"/>
    <mergeCell ref="C29:D29"/>
    <mergeCell ref="C30:D30"/>
    <mergeCell ref="C35:D35"/>
    <mergeCell ref="C36:D36"/>
    <mergeCell ref="B9:C9"/>
    <mergeCell ref="B10:C10"/>
    <mergeCell ref="B11:C11"/>
    <mergeCell ref="B21:D21"/>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workbookViewId="0"/>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1309</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16" t="s">
        <v>1097</v>
      </c>
      <c r="C10" s="253" t="s">
        <v>1098</v>
      </c>
      <c r="D10" s="253"/>
      <c r="E10" s="253"/>
      <c r="F10" s="253"/>
      <c r="G10" s="253"/>
      <c r="H10" s="253"/>
      <c r="I10" s="253"/>
      <c r="J10" s="253"/>
      <c r="K10" s="253"/>
      <c r="L10" s="253"/>
      <c r="M10" s="253"/>
      <c r="N10" s="253"/>
      <c r="O10" s="253"/>
      <c r="P10" s="255"/>
    </row>
    <row r="11" spans="2:16" x14ac:dyDescent="0.25">
      <c r="B11" s="417"/>
      <c r="C11" s="309" t="s">
        <v>1099</v>
      </c>
      <c r="D11" s="309"/>
      <c r="E11" s="309"/>
      <c r="F11" s="309"/>
      <c r="G11" s="309"/>
      <c r="H11" s="309"/>
      <c r="I11" s="309"/>
      <c r="J11" s="309"/>
      <c r="K11" s="309"/>
      <c r="L11" s="309"/>
      <c r="M11" s="309"/>
      <c r="N11" s="309"/>
      <c r="O11" s="309"/>
      <c r="P11" s="310"/>
    </row>
    <row r="12" spans="2:16" x14ac:dyDescent="0.25">
      <c r="B12" s="417"/>
      <c r="C12" s="309" t="s">
        <v>474</v>
      </c>
      <c r="D12" s="309"/>
      <c r="E12" s="309"/>
      <c r="F12" s="309"/>
      <c r="G12" s="309"/>
      <c r="H12" s="309"/>
      <c r="I12" s="309"/>
      <c r="J12" s="309"/>
      <c r="K12" s="309"/>
      <c r="L12" s="309"/>
      <c r="M12" s="309"/>
      <c r="N12" s="309"/>
      <c r="O12" s="309"/>
      <c r="P12" s="10" t="s">
        <v>708</v>
      </c>
    </row>
    <row r="13" spans="2:16" x14ac:dyDescent="0.25">
      <c r="B13" s="417"/>
      <c r="C13" s="8"/>
      <c r="D13" s="8"/>
      <c r="E13" s="8"/>
      <c r="F13" s="8"/>
      <c r="G13" s="8"/>
      <c r="H13" s="8"/>
      <c r="I13" s="8"/>
      <c r="J13" s="8"/>
      <c r="K13" s="8"/>
      <c r="L13" s="8"/>
      <c r="M13" s="8"/>
      <c r="N13" s="8"/>
      <c r="O13" s="8" t="s">
        <v>415</v>
      </c>
      <c r="P13" s="10" t="s">
        <v>260</v>
      </c>
    </row>
    <row r="14" spans="2:16" x14ac:dyDescent="0.25">
      <c r="B14" s="417"/>
      <c r="C14" s="8"/>
      <c r="D14" s="8"/>
      <c r="E14" s="8"/>
      <c r="F14" s="8"/>
      <c r="G14" s="8"/>
      <c r="H14" s="8"/>
      <c r="I14" s="8"/>
      <c r="J14" s="8"/>
      <c r="K14" s="8"/>
      <c r="L14" s="8"/>
      <c r="M14" s="8"/>
      <c r="N14" s="8"/>
      <c r="O14" s="8" t="s">
        <v>1099</v>
      </c>
      <c r="P14" s="10" t="s">
        <v>1100</v>
      </c>
    </row>
    <row r="15" spans="2:16" x14ac:dyDescent="0.25">
      <c r="B15" s="418"/>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138</v>
      </c>
      <c r="P15" s="12" t="s">
        <v>139</v>
      </c>
    </row>
    <row r="16" spans="2:16" x14ac:dyDescent="0.25">
      <c r="B16" s="70" t="s">
        <v>1101</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1102</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1103</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1104</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1105</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1106</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1107</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1108</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1109</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1110</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1111</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1112</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1113</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1114</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1115</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81" t="s">
        <v>1116</v>
      </c>
      <c r="C32" s="282"/>
      <c r="D32" s="282"/>
      <c r="E32" s="282"/>
      <c r="F32" s="282"/>
      <c r="G32" s="282"/>
      <c r="H32" s="282"/>
      <c r="I32" s="282"/>
      <c r="J32" s="282"/>
      <c r="K32" s="259" t="s">
        <v>488</v>
      </c>
      <c r="L32" s="259"/>
      <c r="M32" s="259"/>
      <c r="N32" s="259"/>
      <c r="O32" s="259" t="s">
        <v>1117</v>
      </c>
      <c r="P32" s="265"/>
    </row>
    <row r="33" spans="2:16" x14ac:dyDescent="0.25">
      <c r="B33" s="269" t="s">
        <v>1118</v>
      </c>
      <c r="C33" s="270"/>
      <c r="D33" s="270"/>
      <c r="E33" s="270"/>
      <c r="F33" s="270"/>
      <c r="G33" s="270"/>
      <c r="H33" s="270"/>
      <c r="I33" s="270"/>
      <c r="J33" s="270"/>
      <c r="K33" s="425">
        <f>'RREO A3'!O40</f>
        <v>0</v>
      </c>
      <c r="L33" s="425"/>
      <c r="M33" s="425"/>
      <c r="N33" s="425"/>
      <c r="O33" s="426"/>
      <c r="P33" s="427"/>
    </row>
    <row r="34" spans="2:16" x14ac:dyDescent="0.25">
      <c r="B34" s="232" t="s">
        <v>1119</v>
      </c>
      <c r="C34" s="233"/>
      <c r="D34" s="233"/>
      <c r="E34" s="233"/>
      <c r="F34" s="233"/>
      <c r="G34" s="233"/>
      <c r="H34" s="233"/>
      <c r="I34" s="233"/>
      <c r="J34" s="233"/>
      <c r="K34" s="315">
        <f>'RREO A3'!O41</f>
        <v>0</v>
      </c>
      <c r="L34" s="315"/>
      <c r="M34" s="315"/>
      <c r="N34" s="315"/>
      <c r="O34" s="410"/>
      <c r="P34" s="411"/>
    </row>
    <row r="35" spans="2:16" ht="30.75" customHeight="1" x14ac:dyDescent="0.25">
      <c r="B35" s="232" t="s">
        <v>450</v>
      </c>
      <c r="C35" s="233"/>
      <c r="D35" s="233"/>
      <c r="E35" s="233"/>
      <c r="F35" s="233"/>
      <c r="G35" s="233"/>
      <c r="H35" s="233"/>
      <c r="I35" s="233"/>
      <c r="J35" s="233"/>
      <c r="K35" s="315">
        <f>'RREO A3'!O43</f>
        <v>0</v>
      </c>
      <c r="L35" s="315"/>
      <c r="M35" s="315"/>
      <c r="N35" s="315"/>
      <c r="O35" s="410"/>
      <c r="P35" s="411"/>
    </row>
    <row r="36" spans="2:16" x14ac:dyDescent="0.25">
      <c r="B36" s="408" t="s">
        <v>1120</v>
      </c>
      <c r="C36" s="409"/>
      <c r="D36" s="409"/>
      <c r="E36" s="409"/>
      <c r="F36" s="409"/>
      <c r="G36" s="409"/>
      <c r="H36" s="409"/>
      <c r="I36" s="409"/>
      <c r="J36" s="409"/>
      <c r="K36" s="419">
        <f>K33-K34-K35</f>
        <v>0</v>
      </c>
      <c r="L36" s="419"/>
      <c r="M36" s="419"/>
      <c r="N36" s="419"/>
      <c r="O36" s="420"/>
      <c r="P36" s="421"/>
    </row>
    <row r="37" spans="2:16" x14ac:dyDescent="0.25">
      <c r="B37" s="412" t="s">
        <v>1121</v>
      </c>
      <c r="C37" s="413"/>
      <c r="D37" s="413"/>
      <c r="E37" s="413"/>
      <c r="F37" s="413"/>
      <c r="G37" s="413"/>
      <c r="H37" s="413"/>
      <c r="I37" s="413"/>
      <c r="J37" s="413"/>
      <c r="K37" s="422">
        <f>O30+P30</f>
        <v>0</v>
      </c>
      <c r="L37" s="422"/>
      <c r="M37" s="422"/>
      <c r="N37" s="422"/>
      <c r="O37" s="423" t="e">
        <f>ROUND(K37/K36,4)</f>
        <v>#DIV/0!</v>
      </c>
      <c r="P37" s="424"/>
    </row>
    <row r="38" spans="2:16" x14ac:dyDescent="0.25">
      <c r="B38" s="402" t="s">
        <v>1122</v>
      </c>
      <c r="C38" s="403"/>
      <c r="D38" s="403"/>
      <c r="E38" s="403"/>
      <c r="F38" s="403"/>
      <c r="G38" s="403"/>
      <c r="H38" s="403"/>
      <c r="I38" s="403"/>
      <c r="J38" s="403"/>
      <c r="K38" s="313">
        <f>$K$36*O38</f>
        <v>0</v>
      </c>
      <c r="L38" s="313"/>
      <c r="M38" s="313"/>
      <c r="N38" s="313"/>
      <c r="O38" s="414">
        <v>0.54</v>
      </c>
      <c r="P38" s="415"/>
    </row>
    <row r="39" spans="2:16" x14ac:dyDescent="0.25">
      <c r="B39" s="232" t="s">
        <v>1123</v>
      </c>
      <c r="C39" s="233"/>
      <c r="D39" s="233"/>
      <c r="E39" s="233"/>
      <c r="F39" s="233"/>
      <c r="G39" s="233"/>
      <c r="H39" s="233"/>
      <c r="I39" s="233"/>
      <c r="J39" s="233"/>
      <c r="K39" s="315">
        <f>$K$36*O39</f>
        <v>0</v>
      </c>
      <c r="L39" s="315"/>
      <c r="M39" s="315"/>
      <c r="N39" s="315"/>
      <c r="O39" s="410">
        <f>O38*0.95</f>
        <v>0.51300000000000001</v>
      </c>
      <c r="P39" s="411"/>
    </row>
    <row r="40" spans="2:16" ht="15.75" customHeight="1" x14ac:dyDescent="0.25">
      <c r="B40" s="404" t="s">
        <v>1124</v>
      </c>
      <c r="C40" s="405"/>
      <c r="D40" s="405"/>
      <c r="E40" s="405"/>
      <c r="F40" s="405"/>
      <c r="G40" s="405"/>
      <c r="H40" s="405"/>
      <c r="I40" s="405"/>
      <c r="J40" s="405"/>
      <c r="K40" s="331">
        <f>$K$36*O40</f>
        <v>0</v>
      </c>
      <c r="L40" s="331"/>
      <c r="M40" s="331"/>
      <c r="N40" s="331"/>
      <c r="O40" s="406">
        <f>O38*0.9</f>
        <v>0.48600000000000004</v>
      </c>
      <c r="P40" s="407"/>
    </row>
    <row r="41" spans="2:16" x14ac:dyDescent="0.25">
      <c r="B41" s="249" t="str">
        <f ca="1">_xlfn.CONCAT("Fonte: ",paramFonte,". Emissão em ",TEXT(NOW(),"dd/mm/aaaa \à\s hh:mm:ss"))</f>
        <v>Fonte: Sistema MS Excel + SIAPC/PAD, Unidade Responsável: Secretaria da Fazenda / Setor de Contabilidade. Emissão em 10/05/2024 às 11:42:07</v>
      </c>
      <c r="C41" s="249"/>
      <c r="D41" s="249"/>
      <c r="E41" s="249"/>
      <c r="F41" s="249"/>
      <c r="G41" s="249"/>
      <c r="H41" s="249"/>
      <c r="I41" s="249"/>
      <c r="J41" s="249"/>
      <c r="K41" s="249"/>
      <c r="L41" s="249"/>
      <c r="M41" s="249"/>
      <c r="N41" s="249"/>
      <c r="O41" s="249"/>
      <c r="P41" s="249"/>
    </row>
    <row r="42" spans="2:16" ht="30" customHeight="1" x14ac:dyDescent="0.25">
      <c r="B42" s="258" t="s">
        <v>1125</v>
      </c>
      <c r="C42" s="258"/>
      <c r="D42" s="258"/>
      <c r="E42" s="258"/>
      <c r="F42" s="258"/>
      <c r="G42" s="258"/>
      <c r="H42" s="258"/>
      <c r="I42" s="258"/>
      <c r="J42" s="258"/>
      <c r="K42" s="258"/>
      <c r="L42" s="258"/>
      <c r="M42" s="258"/>
      <c r="N42" s="258"/>
      <c r="O42" s="258"/>
      <c r="P42" s="258"/>
    </row>
    <row r="44" spans="2:16" x14ac:dyDescent="0.25">
      <c r="B44" t="s">
        <v>253</v>
      </c>
    </row>
    <row r="45" spans="2:16" x14ac:dyDescent="0.25">
      <c r="B45"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D51:F51"/>
    <mergeCell ref="H51:J51"/>
    <mergeCell ref="M51:O51"/>
    <mergeCell ref="B41:P41"/>
    <mergeCell ref="B42:P42"/>
    <mergeCell ref="B45:P45"/>
    <mergeCell ref="D50:F50"/>
    <mergeCell ref="H50:J50"/>
    <mergeCell ref="M50:O50"/>
    <mergeCell ref="B39:J39"/>
    <mergeCell ref="K39:N39"/>
    <mergeCell ref="O39:P39"/>
    <mergeCell ref="B40:J40"/>
    <mergeCell ref="K40:N40"/>
    <mergeCell ref="O40:P40"/>
    <mergeCell ref="B37:J37"/>
    <mergeCell ref="K37:N37"/>
    <mergeCell ref="O37:P37"/>
    <mergeCell ref="B38:J38"/>
    <mergeCell ref="K38:N38"/>
    <mergeCell ref="O38:P38"/>
    <mergeCell ref="B35:J35"/>
    <mergeCell ref="K35:N35"/>
    <mergeCell ref="O35:P35"/>
    <mergeCell ref="B36:J36"/>
    <mergeCell ref="K36:N36"/>
    <mergeCell ref="O36:P36"/>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5"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1309</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67" t="s">
        <v>1230</v>
      </c>
      <c r="E10" s="267"/>
      <c r="F10" s="267"/>
      <c r="G10" s="267"/>
      <c r="H10" s="13" t="s">
        <v>1231</v>
      </c>
      <c r="I10" s="13" t="s">
        <v>1232</v>
      </c>
      <c r="J10" s="13" t="s">
        <v>260</v>
      </c>
      <c r="K10" s="13" t="s">
        <v>1233</v>
      </c>
      <c r="L10" s="38" t="s">
        <v>1232</v>
      </c>
    </row>
    <row r="11" spans="2:16" x14ac:dyDescent="0.25">
      <c r="B11" s="228"/>
      <c r="C11" s="8" t="s">
        <v>1234</v>
      </c>
      <c r="D11" s="268" t="s">
        <v>1235</v>
      </c>
      <c r="E11" s="266"/>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1262</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1263</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1264</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1265</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439</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1266</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1267</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1268</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1269</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1270</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1271</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1272</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1273</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1274</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1275</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1276</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1277</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1278</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1279</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1280</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1281</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1282</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1283</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1284</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1285</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1286</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10/05/2024 às 11:42:07</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1309</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90" t="s">
        <v>1050</v>
      </c>
      <c r="C11" s="291"/>
      <c r="D11" s="32">
        <f>'RREO A3'!O40</f>
        <v>0</v>
      </c>
    </row>
    <row r="12" spans="2:5" x14ac:dyDescent="0.25">
      <c r="B12" s="290" t="s">
        <v>1051</v>
      </c>
      <c r="C12" s="291"/>
      <c r="D12" s="32">
        <f>'RREO A3'!O42</f>
        <v>0</v>
      </c>
    </row>
    <row r="13" spans="2:5" ht="15.75" customHeight="1" x14ac:dyDescent="0.25">
      <c r="B13" s="367" t="s">
        <v>1052</v>
      </c>
      <c r="C13" s="368"/>
      <c r="D13" s="23">
        <f>'RREO A3'!O46</f>
        <v>0</v>
      </c>
    </row>
    <row r="14" spans="2:5" ht="15.75" customHeight="1" x14ac:dyDescent="0.25"/>
    <row r="15" spans="2:5" x14ac:dyDescent="0.25">
      <c r="B15" s="48" t="s">
        <v>1097</v>
      </c>
      <c r="C15" s="47" t="s">
        <v>488</v>
      </c>
      <c r="D15" s="25" t="s">
        <v>1117</v>
      </c>
    </row>
    <row r="16" spans="2:5" x14ac:dyDescent="0.25">
      <c r="B16" s="57" t="s">
        <v>1293</v>
      </c>
      <c r="C16" s="31">
        <f>SUM('RGF A1 Consolidado'!K37:N37)</f>
        <v>0</v>
      </c>
      <c r="D16" s="83" t="e">
        <f>'RGF A1 Exec'!O42</f>
        <v>#DIV/0!</v>
      </c>
    </row>
    <row r="17" spans="2:4" x14ac:dyDescent="0.25">
      <c r="B17" s="57" t="s">
        <v>1294</v>
      </c>
      <c r="C17" s="31">
        <f>SUM('RGF A1 Consolidado'!K38:N38)</f>
        <v>0</v>
      </c>
      <c r="D17" s="83">
        <f>'RGF A1 Exec'!O43</f>
        <v>0.54</v>
      </c>
    </row>
    <row r="18" spans="2:4" x14ac:dyDescent="0.25">
      <c r="B18" s="57" t="s">
        <v>1295</v>
      </c>
      <c r="C18" s="31">
        <f>SUM('RGF A1 Consolidado'!K39:N39)</f>
        <v>0</v>
      </c>
      <c r="D18" s="83">
        <f>'RGF A1 Exec'!O44</f>
        <v>0.51300000000000001</v>
      </c>
    </row>
    <row r="19" spans="2:4" ht="15.75" customHeight="1" x14ac:dyDescent="0.25">
      <c r="B19" s="21" t="s">
        <v>1296</v>
      </c>
      <c r="C19" s="22">
        <f>SUM('RGF A1 Consolidado'!K40:N40)</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10/05/2024 às 11:42:07</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86</v>
      </c>
      <c r="C2" s="3" t="s">
        <v>87</v>
      </c>
      <c r="D2" s="3" t="s">
        <v>88</v>
      </c>
      <c r="E2" s="3" t="s">
        <v>89</v>
      </c>
      <c r="F2" s="3" t="s">
        <v>90</v>
      </c>
    </row>
    <row r="3" spans="2:12" x14ac:dyDescent="0.25">
      <c r="B3" s="229"/>
      <c r="C3" s="5" t="s">
        <v>91</v>
      </c>
      <c r="D3" s="5" t="s">
        <v>92</v>
      </c>
      <c r="E3" s="5" t="s">
        <v>93</v>
      </c>
      <c r="F3" s="5" t="s">
        <v>94</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95</v>
      </c>
      <c r="C10" s="236"/>
      <c r="D10" s="236"/>
      <c r="E10" s="236"/>
      <c r="F10" s="236"/>
      <c r="G10" s="236"/>
      <c r="H10" s="236"/>
      <c r="I10" s="236"/>
      <c r="J10" s="236"/>
      <c r="K10" s="236"/>
      <c r="L10" s="95">
        <v>0</v>
      </c>
    </row>
    <row r="12" spans="2:12" ht="15.75" customHeight="1" x14ac:dyDescent="0.25"/>
    <row r="13" spans="2:12" x14ac:dyDescent="0.25">
      <c r="B13" s="237" t="s">
        <v>96</v>
      </c>
      <c r="C13" s="238"/>
      <c r="D13" s="238"/>
      <c r="E13" s="238"/>
      <c r="F13" s="238"/>
      <c r="G13" s="238"/>
      <c r="H13" s="241" t="s">
        <v>97</v>
      </c>
      <c r="I13" s="241"/>
      <c r="J13" s="241"/>
      <c r="K13" s="241"/>
      <c r="L13" s="242"/>
    </row>
    <row r="14" spans="2:12" x14ac:dyDescent="0.25">
      <c r="B14" s="239"/>
      <c r="C14" s="240"/>
      <c r="D14" s="240"/>
      <c r="E14" s="240"/>
      <c r="F14" s="240"/>
      <c r="G14" s="240"/>
      <c r="H14" s="243" t="s">
        <v>98</v>
      </c>
      <c r="I14" s="245" t="s">
        <v>99</v>
      </c>
      <c r="J14" s="245"/>
      <c r="K14" s="245"/>
      <c r="L14" s="44" t="s">
        <v>100</v>
      </c>
    </row>
    <row r="15" spans="2:12" x14ac:dyDescent="0.25">
      <c r="B15" s="239"/>
      <c r="C15" s="240"/>
      <c r="D15" s="240"/>
      <c r="E15" s="240"/>
      <c r="F15" s="240"/>
      <c r="G15" s="240"/>
      <c r="H15" s="244"/>
      <c r="I15" s="39" t="s">
        <v>101</v>
      </c>
      <c r="J15" s="39" t="s">
        <v>102</v>
      </c>
      <c r="K15" s="39" t="s">
        <v>103</v>
      </c>
      <c r="L15" s="85" t="s">
        <v>104</v>
      </c>
    </row>
    <row r="16" spans="2:12" x14ac:dyDescent="0.25">
      <c r="B16" s="239"/>
      <c r="C16" s="240"/>
      <c r="D16" s="240"/>
      <c r="E16" s="240"/>
      <c r="F16" s="240"/>
      <c r="G16" s="240"/>
      <c r="H16" s="5" t="s">
        <v>105</v>
      </c>
      <c r="I16" s="5" t="s">
        <v>106</v>
      </c>
      <c r="J16" s="5" t="s">
        <v>107</v>
      </c>
      <c r="K16" s="5" t="s">
        <v>108</v>
      </c>
      <c r="L16" s="6" t="s">
        <v>109</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110</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111</v>
      </c>
      <c r="B1" s="132" t="s">
        <v>112</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1"/>
  <sheetViews>
    <sheetView workbookViewId="0">
      <selection activeCell="A2" sqref="A2"/>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1324</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C5" sqref="C5"/>
    </sheetView>
  </sheetViews>
  <sheetFormatPr defaultRowHeight="15" x14ac:dyDescent="0.25"/>
  <cols>
    <col min="2" max="2" width="16.28515625" customWidth="1"/>
    <col min="3" max="3" width="162.140625" customWidth="1"/>
  </cols>
  <sheetData>
    <row r="2" spans="2:4" x14ac:dyDescent="0.25">
      <c r="B2" t="s">
        <v>113</v>
      </c>
      <c r="C2" t="s">
        <v>114</v>
      </c>
      <c r="D2" t="s">
        <v>115</v>
      </c>
    </row>
    <row r="3" spans="2:4" ht="30" customHeight="1" x14ac:dyDescent="0.25">
      <c r="B3" t="s">
        <v>116</v>
      </c>
      <c r="C3" s="14" t="s">
        <v>117</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118</v>
      </c>
      <c r="C4" s="14" t="s">
        <v>119</v>
      </c>
      <c r="D4" t="str">
        <f>_xlfn.CONCAT(tblNotasExplicativas[[#This Row],[Nota]]," ")</f>
        <v xml:space="preserve">O Município não possui contratos de PPP vigentes. </v>
      </c>
    </row>
    <row r="5" spans="2:4" x14ac:dyDescent="0.25">
      <c r="B5" t="s">
        <v>51</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51</v>
      </c>
      <c r="C6" s="14" t="s">
        <v>120</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57</v>
      </c>
      <c r="C7" s="14" t="str">
        <f>_xlfn.CONCAT("Na apuração da despesa com ASPS foi considerado o valor executado via consórcios públicos, somando um total de ",TEXT('RREO A12'!R49,"R$ 0.000,00"))</f>
        <v>Na apuração da despesa com ASPS foi considerado o valor executado via consórcios públicos, somando um total de R$ 0.000,00</v>
      </c>
      <c r="D7" t="str">
        <f>_xlfn.CONCAT(tblNotasExplicativas[[#This Row],[Nota]]," ")</f>
        <v xml:space="preserve">Na apuração da despesa com ASPS foi considerado o valor executado via consórcios públicos, somando um total de R$ 0.000,00 </v>
      </c>
    </row>
    <row r="8" spans="2:4" ht="30" customHeight="1" x14ac:dyDescent="0.25">
      <c r="B8" t="s">
        <v>121</v>
      </c>
      <c r="C8" s="14" t="s">
        <v>122</v>
      </c>
      <c r="D8" t="str">
        <f>_xlfn.CONCAT(tblNotasExplicativas[[#This Row],[Nota]]," ")</f>
        <v xml:space="preserve">Incluídos R$ 623.358,33 referente a despesas liquidadas referentes a contratos que integram a despesa com pessoal porém registrados na despesa 3390 39 em vez da despesa 3390 34. </v>
      </c>
    </row>
    <row r="9" spans="2:4" x14ac:dyDescent="0.25">
      <c r="B9" t="s">
        <v>123</v>
      </c>
      <c r="C9" s="14" t="s">
        <v>124</v>
      </c>
      <c r="D9" t="str">
        <f>_xlfn.CONCAT(tblNotasExplicativas[[#This Row],[Nota]]," ")</f>
        <v xml:space="preserve">Republicação em virtude de diversas inconsistências identificadas posteriormente à publicação inicial.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43</vt:i4>
      </vt:variant>
      <vt:variant>
        <vt:lpstr>Intervalos Nomeados</vt:lpstr>
      </vt:variant>
      <vt:variant>
        <vt:i4>80</vt:i4>
      </vt:variant>
    </vt:vector>
  </HeadingPairs>
  <TitlesOfParts>
    <vt:vector size="123" baseType="lpstr">
      <vt:lpstr>Parâmetros</vt:lpstr>
      <vt:lpstr>Valores manuais</vt:lpstr>
      <vt:lpstr>Consórcios Despesas</vt:lpstr>
      <vt:lpstr>RREO A8 Valores Manuais</vt:lpstr>
      <vt:lpstr>RREO A12 Valores Manuais</vt:lpstr>
      <vt:lpstr>RGF A1 Exec Terceirização</vt:lpstr>
      <vt:lpstr>RGF A2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2024-05-09T12:42:48Z</cp:lastPrinted>
  <dcterms:created xsi:type="dcterms:W3CDTF">2023-01-19T12:07:13Z</dcterms:created>
  <dcterms:modified xsi:type="dcterms:W3CDTF">2024-05-10T14:42:07Z</dcterms:modified>
  <cp:category/>
</cp:coreProperties>
</file>