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07E852DC-8344-410A-8007-607F9B0A5BEF}" xr6:coauthVersionLast="47" xr6:coauthVersionMax="47" xr10:uidLastSave="{00000000-0000-0000-0000-000000000000}"/>
  <bookViews>
    <workbookView xWindow="-120" yWindow="-120" windowWidth="29040" windowHeight="15720" tabRatio="879" firstSheet="9" activeTab="20"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6" i="40" l="1"/>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F225"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L33" i="30"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4" i="22" s="1"/>
  <c r="C6" i="22" s="1"/>
  <c r="L27" i="34" l="1"/>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C7" i="22"/>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C5" i="22"/>
  <c r="E38" i="51"/>
  <c r="E23" i="52"/>
  <c r="L13" i="33"/>
  <c r="G14" i="36"/>
  <c r="G36" i="36" s="1"/>
  <c r="E58" i="47"/>
  <c r="G16" i="38"/>
  <c r="E61" i="47"/>
  <c r="M16" i="38"/>
  <c r="E66" i="37"/>
  <c r="H19" i="40"/>
  <c r="H18" i="40" s="1"/>
  <c r="H28" i="40" s="1"/>
  <c r="F150" i="40" s="1"/>
  <c r="H32" i="40"/>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9" i="47" l="1"/>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E33"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H33"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59" i="47" l="1"/>
  <c r="E62" i="47"/>
  <c r="G204" i="34"/>
  <c r="G205" i="34"/>
  <c r="G12" i="34"/>
  <c r="I31" i="30"/>
  <c r="C76" i="29"/>
  <c r="F11" i="47" s="1"/>
  <c r="E26" i="52"/>
  <c r="F20" i="46"/>
  <c r="D142" i="44"/>
  <c r="D143" i="44" s="1"/>
  <c r="K31" i="30"/>
  <c r="F32" i="46"/>
  <c r="F21" i="47"/>
  <c r="L26" i="35"/>
  <c r="E44" i="51"/>
  <c r="L13" i="35"/>
  <c r="L23" i="54"/>
  <c r="L23" i="61" s="1"/>
  <c r="F69" i="47"/>
  <c r="K128" i="44"/>
  <c r="G76" i="29"/>
  <c r="F13" i="46" s="1"/>
  <c r="E42" i="54"/>
  <c r="E42" i="61" s="1"/>
  <c r="G22" i="30"/>
  <c r="D23" i="30"/>
  <c r="F18" i="46" s="1"/>
  <c r="F19" i="46"/>
  <c r="C81" i="37"/>
  <c r="K131" i="44"/>
  <c r="F31" i="30"/>
  <c r="F33" i="30" s="1"/>
  <c r="E142" i="44"/>
  <c r="E143" i="44" s="1"/>
  <c r="M12" i="35"/>
  <c r="M40" i="35" s="1"/>
  <c r="M42" i="35" s="1"/>
  <c r="M46" i="35" s="1"/>
  <c r="L35" i="35"/>
  <c r="K35" i="35"/>
  <c r="D37" i="51"/>
  <c r="F108" i="37" s="1"/>
  <c r="F17" i="46"/>
  <c r="F17" i="47"/>
  <c r="C31" i="30"/>
  <c r="C33" i="30" s="1"/>
  <c r="F31" i="46"/>
  <c r="E41" i="51"/>
  <c r="C42" i="58"/>
  <c r="I42" i="58" s="1"/>
  <c r="L42" i="58" s="1"/>
  <c r="D20" i="59" s="1"/>
  <c r="L20" i="35"/>
  <c r="E42" i="51"/>
  <c r="C84" i="37"/>
  <c r="I12" i="33"/>
  <c r="I205" i="34"/>
  <c r="I205" i="33" s="1"/>
  <c r="D42" i="54"/>
  <c r="D42" i="61" s="1"/>
  <c r="E12" i="33"/>
  <c r="N14" i="38"/>
  <c r="C206" i="33"/>
  <c r="C85" i="37"/>
  <c r="C95" i="37" s="1"/>
  <c r="E205" i="34"/>
  <c r="E205" i="33" s="1"/>
  <c r="C102" i="37"/>
  <c r="C37" i="51"/>
  <c r="F42" i="54"/>
  <c r="F42" i="61" s="1"/>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62" i="47" l="1"/>
  <c r="C77" i="44"/>
  <c r="K205" i="34"/>
  <c r="K204" i="34"/>
  <c r="K12" i="34"/>
  <c r="C22" i="62"/>
  <c r="E51" i="47"/>
  <c r="F51" i="47" s="1"/>
  <c r="C84" i="29"/>
  <c r="C86" i="29" s="1"/>
  <c r="F11" i="46"/>
  <c r="C22" i="55"/>
  <c r="C22" i="56"/>
  <c r="G23" i="30"/>
  <c r="F13" i="47"/>
  <c r="D31" i="30"/>
  <c r="D33" i="30" s="1"/>
  <c r="J23" i="30"/>
  <c r="D42" i="51"/>
  <c r="L27" i="60"/>
  <c r="G84" i="29"/>
  <c r="K32" i="30" s="1"/>
  <c r="K33" i="30"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I32" i="30" l="1"/>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22" i="46" l="1"/>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K35" i="60" s="1"/>
  <c r="C26" i="35"/>
  <c r="O26" i="35" s="1"/>
  <c r="O16" i="35"/>
  <c r="O34" i="35"/>
  <c r="O14" i="35"/>
  <c r="O38" i="35"/>
  <c r="O19" i="35"/>
  <c r="O37" i="35"/>
  <c r="O21" i="35"/>
  <c r="O41" i="35"/>
  <c r="C35" i="53"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C13" i="35" l="1"/>
  <c r="O13" i="35" s="1"/>
  <c r="C35" i="35"/>
  <c r="O35" i="35" s="1"/>
  <c r="O27" i="35"/>
  <c r="K38" i="48"/>
  <c r="K35" i="57"/>
  <c r="K34" i="57"/>
  <c r="C20" i="35"/>
  <c r="O20" i="35" s="1"/>
  <c r="K34" i="60"/>
  <c r="K37" i="48"/>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C12" i="35" l="1"/>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O16" i="60" l="1"/>
  <c r="C14" i="59"/>
  <c r="C30" i="60"/>
  <c r="O33" i="48"/>
  <c r="O46" i="35"/>
  <c r="O42" i="35"/>
  <c r="K33" i="60"/>
  <c r="K36" i="60" s="1"/>
  <c r="D11" i="62"/>
  <c r="D11" i="56"/>
  <c r="K33" i="57"/>
  <c r="K38" i="57" s="1"/>
  <c r="D11" i="55"/>
  <c r="C34" i="53"/>
  <c r="C36" i="53" s="1"/>
  <c r="K36" i="48"/>
  <c r="K41" i="48" s="1"/>
  <c r="F29" i="47"/>
  <c r="K41" i="57" l="1"/>
  <c r="C16" i="59" s="1"/>
  <c r="K42" i="57"/>
  <c r="C17" i="59" s="1"/>
  <c r="K40" i="57"/>
  <c r="C15" i="59" s="1"/>
  <c r="O30" i="60"/>
  <c r="K37" i="60" s="1"/>
  <c r="K42" i="48"/>
  <c r="O39" i="57"/>
  <c r="D14" i="59" s="1"/>
  <c r="K43" i="48"/>
  <c r="K44" i="48"/>
  <c r="K45" i="48"/>
  <c r="K39" i="60"/>
  <c r="C18" i="62" s="1"/>
  <c r="K40" i="60"/>
  <c r="C19" i="62" s="1"/>
  <c r="K38" i="60"/>
  <c r="C17" i="62" s="1"/>
  <c r="D41" i="53"/>
  <c r="C39" i="53"/>
  <c r="C42" i="53"/>
  <c r="D37" i="53"/>
  <c r="D38" i="53"/>
  <c r="D12" i="62"/>
  <c r="C33" i="62" s="1"/>
  <c r="D12" i="55"/>
  <c r="C33" i="55" s="1"/>
  <c r="D12" i="56"/>
  <c r="C33" i="56" s="1"/>
  <c r="F30" i="47"/>
  <c r="D13" i="62"/>
  <c r="D11" i="59"/>
  <c r="D13" i="55"/>
  <c r="D13" i="56"/>
  <c r="F31" i="47"/>
  <c r="C32" i="62" l="1"/>
  <c r="C32" i="56"/>
  <c r="C32" i="55"/>
  <c r="C31" i="62"/>
  <c r="C31" i="55"/>
  <c r="C31" i="56"/>
  <c r="D39" i="53"/>
  <c r="C40" i="53"/>
  <c r="D40" i="53" s="1"/>
  <c r="C18" i="55"/>
  <c r="C18" i="56"/>
  <c r="C17" i="56"/>
  <c r="C17" i="55"/>
  <c r="D30" i="62"/>
  <c r="D30" i="55"/>
  <c r="D30" i="56"/>
  <c r="C16" i="56"/>
  <c r="C16" i="55"/>
  <c r="O42" i="48"/>
  <c r="C16" i="62"/>
  <c r="O37" i="60"/>
  <c r="C19" i="56"/>
  <c r="C19" i="55"/>
  <c r="D31" i="62" l="1"/>
  <c r="D31" i="56"/>
  <c r="D31" i="55"/>
  <c r="D16" i="62"/>
  <c r="D16" i="56"/>
  <c r="D16" i="55"/>
</calcChain>
</file>

<file path=xl/sharedStrings.xml><?xml version="1.0" encoding="utf-8"?>
<sst xmlns="http://schemas.openxmlformats.org/spreadsheetml/2006/main" count="3178" uniqueCount="1325">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</sst>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3" fillId="0" borderId="28" xfId="0" applyFont="1" applyBorder="1" applyAlignment="1">
      <alignment horizontal="center"/>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topLeftCell="A19"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215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10/05/2024 às 14:32:36</v>
      </c>
      <c r="C35" s="261"/>
      <c r="D35" s="261"/>
      <c r="E35" s="261"/>
      <c r="F35" s="261"/>
      <c r="G35" s="261"/>
      <c r="H35" s="261"/>
      <c r="I35" s="261"/>
      <c r="J35" s="261"/>
      <c r="K35" s="261"/>
      <c r="L35" s="261"/>
    </row>
    <row r="37" spans="2:12" x14ac:dyDescent="0.25">
      <c r="B37" t="s">
        <v>253</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255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10/05/2024 às 14:32:36</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89"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59" t="s">
        <v>258</v>
      </c>
      <c r="C9" s="7" t="s">
        <v>259</v>
      </c>
      <c r="D9" s="7" t="s">
        <v>259</v>
      </c>
      <c r="E9" s="257" t="s">
        <v>218</v>
      </c>
      <c r="F9" s="257"/>
      <c r="G9" s="257"/>
      <c r="H9" s="253" t="s">
        <v>134</v>
      </c>
      <c r="I9" s="257" t="s">
        <v>219</v>
      </c>
      <c r="J9" s="257"/>
      <c r="K9" s="257"/>
      <c r="L9" s="253" t="s">
        <v>134</v>
      </c>
      <c r="M9" s="9" t="s">
        <v>260</v>
      </c>
    </row>
    <row r="10" spans="2:13" x14ac:dyDescent="0.25">
      <c r="B10" s="260"/>
      <c r="C10" s="8" t="s">
        <v>261</v>
      </c>
      <c r="D10" s="8" t="s">
        <v>262</v>
      </c>
      <c r="E10" s="13" t="s">
        <v>135</v>
      </c>
      <c r="F10" s="13" t="s">
        <v>137</v>
      </c>
      <c r="G10" s="13" t="s">
        <v>136</v>
      </c>
      <c r="H10" s="254"/>
      <c r="I10" s="13" t="s">
        <v>135</v>
      </c>
      <c r="J10" s="13" t="s">
        <v>137</v>
      </c>
      <c r="K10" s="13" t="s">
        <v>136</v>
      </c>
      <c r="L10" s="254"/>
      <c r="M10" s="10" t="s">
        <v>223</v>
      </c>
    </row>
    <row r="11" spans="2:13" x14ac:dyDescent="0.25">
      <c r="B11" s="260"/>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10/05/2024 às 14:32:36</v>
      </c>
      <c r="C207" s="261"/>
      <c r="D207" s="261"/>
      <c r="E207" s="261"/>
      <c r="F207" s="261"/>
      <c r="G207" s="261"/>
      <c r="H207" s="261"/>
      <c r="I207" s="261"/>
      <c r="J207" s="261"/>
      <c r="K207" s="261"/>
      <c r="L207" s="261"/>
      <c r="M207" s="261"/>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408</v>
      </c>
      <c r="C8" s="7" t="s">
        <v>259</v>
      </c>
      <c r="D8" s="7" t="s">
        <v>259</v>
      </c>
      <c r="E8" s="257" t="s">
        <v>218</v>
      </c>
      <c r="F8" s="257"/>
      <c r="G8" s="257"/>
      <c r="H8" s="253" t="s">
        <v>134</v>
      </c>
      <c r="I8" s="257" t="s">
        <v>219</v>
      </c>
      <c r="J8" s="257"/>
      <c r="K8" s="257"/>
      <c r="L8" s="253" t="s">
        <v>134</v>
      </c>
      <c r="M8" s="9" t="s">
        <v>260</v>
      </c>
    </row>
    <row r="9" spans="2:13" x14ac:dyDescent="0.25">
      <c r="B9" s="260"/>
      <c r="C9" s="8" t="s">
        <v>261</v>
      </c>
      <c r="D9" s="8" t="s">
        <v>262</v>
      </c>
      <c r="E9" s="13" t="s">
        <v>135</v>
      </c>
      <c r="F9" s="13" t="s">
        <v>137</v>
      </c>
      <c r="G9" s="13" t="s">
        <v>136</v>
      </c>
      <c r="H9" s="254"/>
      <c r="I9" s="13" t="s">
        <v>135</v>
      </c>
      <c r="J9" s="13" t="s">
        <v>137</v>
      </c>
      <c r="K9" s="13" t="s">
        <v>136</v>
      </c>
      <c r="L9" s="254"/>
      <c r="M9" s="10" t="s">
        <v>223</v>
      </c>
    </row>
    <row r="10" spans="2:13" x14ac:dyDescent="0.25">
      <c r="B10" s="260"/>
      <c r="C10" s="8"/>
      <c r="D10" s="8" t="s">
        <v>138</v>
      </c>
      <c r="E10" s="8"/>
      <c r="F10" s="8" t="s">
        <v>139</v>
      </c>
      <c r="G10" s="8" t="s">
        <v>409</v>
      </c>
      <c r="H10" s="8" t="s">
        <v>264</v>
      </c>
      <c r="I10" s="8"/>
      <c r="J10" s="8" t="s">
        <v>224</v>
      </c>
      <c r="K10" s="8" t="s">
        <v>410</v>
      </c>
      <c r="L10" s="8" t="s">
        <v>266</v>
      </c>
      <c r="M10" s="10" t="s">
        <v>226</v>
      </c>
    </row>
    <row r="11" spans="2:13" x14ac:dyDescent="0.25">
      <c r="B11" s="260"/>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61" t="str">
        <f ca="1">_xlfn.CONCAT("Fonte: ",paramFonte,". Emissão em ",TEXT(NOW(),"dd/mm/aaaa \à\s hh:mm:ss"))</f>
        <v>Fonte: Sistema MS Excel + SIAPC/PAD, Unidade Responsável: Secretaria da Fazenda / Setor de Contabilidade. Emissão em 10/05/2024 às 14:32:36</v>
      </c>
      <c r="C206" s="261"/>
      <c r="D206" s="261"/>
      <c r="E206" s="261"/>
      <c r="F206" s="261"/>
      <c r="G206" s="261"/>
      <c r="H206" s="261"/>
      <c r="I206" s="261"/>
      <c r="J206" s="261"/>
      <c r="K206" s="261"/>
      <c r="L206" s="261"/>
      <c r="M206" s="261"/>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10/05/2024 às 14:32:36</v>
      </c>
      <c r="C47" s="261"/>
      <c r="D47" s="261"/>
      <c r="E47" s="261"/>
      <c r="F47" s="261"/>
      <c r="G47" s="261"/>
      <c r="H47" s="261"/>
      <c r="I47" s="261"/>
      <c r="J47" s="261"/>
      <c r="K47" s="261"/>
      <c r="L47" s="261"/>
      <c r="M47" s="261"/>
      <c r="N47" s="261"/>
      <c r="O47" s="261"/>
      <c r="P47" s="261"/>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73" t="s">
        <v>454</v>
      </c>
      <c r="C9" s="257"/>
      <c r="D9" s="257"/>
      <c r="E9" s="257"/>
      <c r="F9" s="257"/>
      <c r="G9" s="268"/>
    </row>
    <row r="10" spans="2:16" x14ac:dyDescent="0.25">
      <c r="B10" s="287" t="s">
        <v>455</v>
      </c>
      <c r="C10" s="288"/>
      <c r="D10" s="288"/>
      <c r="E10" s="288"/>
      <c r="F10" s="288"/>
      <c r="G10" s="289"/>
    </row>
    <row r="11" spans="2:16" x14ac:dyDescent="0.25">
      <c r="B11" s="260" t="s">
        <v>456</v>
      </c>
      <c r="C11" s="245"/>
      <c r="D11" s="245"/>
      <c r="E11" s="245"/>
      <c r="F11" s="39" t="s">
        <v>416</v>
      </c>
      <c r="G11" s="44" t="s">
        <v>133</v>
      </c>
    </row>
    <row r="12" spans="2:16" x14ac:dyDescent="0.25">
      <c r="B12" s="260"/>
      <c r="C12" s="245"/>
      <c r="D12" s="245"/>
      <c r="E12" s="245"/>
      <c r="F12" s="4" t="s">
        <v>262</v>
      </c>
      <c r="G12" s="85" t="s">
        <v>137</v>
      </c>
    </row>
    <row r="13" spans="2:16" x14ac:dyDescent="0.25">
      <c r="B13" s="260"/>
      <c r="C13" s="245"/>
      <c r="D13" s="245"/>
      <c r="E13" s="245"/>
      <c r="F13" s="5" t="s">
        <v>138</v>
      </c>
      <c r="G13" s="6" t="s">
        <v>139</v>
      </c>
    </row>
    <row r="14" spans="2:16" x14ac:dyDescent="0.25">
      <c r="B14" s="290" t="s">
        <v>419</v>
      </c>
      <c r="C14" s="291"/>
      <c r="D14" s="291"/>
      <c r="E14" s="291"/>
      <c r="F14" s="71">
        <f>F15+F19+F23+F28</f>
        <v>0</v>
      </c>
      <c r="G14" s="72">
        <f>G15+G19+G23+G28</f>
        <v>0</v>
      </c>
    </row>
    <row r="15" spans="2:16" x14ac:dyDescent="0.25">
      <c r="B15" s="283" t="s">
        <v>457</v>
      </c>
      <c r="C15" s="284"/>
      <c r="D15" s="284"/>
      <c r="E15" s="284"/>
      <c r="F15" s="31">
        <f>SUM(F16:F18)</f>
        <v>0</v>
      </c>
      <c r="G15" s="32">
        <f>SUM(G16:G18)</f>
        <v>0</v>
      </c>
    </row>
    <row r="16" spans="2:16" x14ac:dyDescent="0.25">
      <c r="B16" s="279" t="s">
        <v>458</v>
      </c>
      <c r="C16" s="280"/>
      <c r="D16" s="280"/>
      <c r="E16" s="280"/>
      <c r="F16" s="31"/>
      <c r="G16" s="32"/>
    </row>
    <row r="17" spans="2:7" x14ac:dyDescent="0.25">
      <c r="B17" s="279" t="s">
        <v>459</v>
      </c>
      <c r="C17" s="280"/>
      <c r="D17" s="280"/>
      <c r="E17" s="280"/>
      <c r="F17" s="31"/>
      <c r="G17" s="32"/>
    </row>
    <row r="18" spans="2:7" x14ac:dyDescent="0.25">
      <c r="B18" s="279" t="s">
        <v>460</v>
      </c>
      <c r="C18" s="280"/>
      <c r="D18" s="280"/>
      <c r="E18" s="280"/>
      <c r="F18" s="31"/>
      <c r="G18" s="32"/>
    </row>
    <row r="19" spans="2:7" x14ac:dyDescent="0.25">
      <c r="B19" s="283" t="s">
        <v>461</v>
      </c>
      <c r="C19" s="284"/>
      <c r="D19" s="284"/>
      <c r="E19" s="284"/>
      <c r="F19" s="31">
        <f>SUM(F20:F22)</f>
        <v>0</v>
      </c>
      <c r="G19" s="32">
        <f>SUM(G20:G22)</f>
        <v>0</v>
      </c>
    </row>
    <row r="20" spans="2:7" x14ac:dyDescent="0.25">
      <c r="B20" s="279" t="s">
        <v>458</v>
      </c>
      <c r="C20" s="280"/>
      <c r="D20" s="280"/>
      <c r="E20" s="280"/>
      <c r="F20" s="31"/>
      <c r="G20" s="32"/>
    </row>
    <row r="21" spans="2:7" x14ac:dyDescent="0.25">
      <c r="B21" s="279" t="s">
        <v>459</v>
      </c>
      <c r="C21" s="280"/>
      <c r="D21" s="280"/>
      <c r="E21" s="280"/>
      <c r="F21" s="31"/>
      <c r="G21" s="32"/>
    </row>
    <row r="22" spans="2:7" x14ac:dyDescent="0.25">
      <c r="B22" s="279" t="s">
        <v>460</v>
      </c>
      <c r="C22" s="280"/>
      <c r="D22" s="280"/>
      <c r="E22" s="280"/>
      <c r="F22" s="31"/>
      <c r="G22" s="32"/>
    </row>
    <row r="23" spans="2:7" x14ac:dyDescent="0.25">
      <c r="B23" s="283" t="s">
        <v>427</v>
      </c>
      <c r="C23" s="284"/>
      <c r="D23" s="284"/>
      <c r="E23" s="284"/>
      <c r="F23" s="31"/>
      <c r="G23" s="32"/>
    </row>
    <row r="24" spans="2:7" x14ac:dyDescent="0.25">
      <c r="B24" s="279" t="s">
        <v>462</v>
      </c>
      <c r="C24" s="280"/>
      <c r="D24" s="280"/>
      <c r="E24" s="280"/>
      <c r="F24" s="31"/>
      <c r="G24" s="32"/>
    </row>
    <row r="25" spans="2:7" x14ac:dyDescent="0.25">
      <c r="B25" s="279" t="s">
        <v>463</v>
      </c>
      <c r="C25" s="280"/>
      <c r="D25" s="280"/>
      <c r="E25" s="280"/>
      <c r="F25" s="31"/>
      <c r="G25" s="32"/>
    </row>
    <row r="26" spans="2:7" x14ac:dyDescent="0.25">
      <c r="B26" s="279" t="s">
        <v>429</v>
      </c>
      <c r="C26" s="280"/>
      <c r="D26" s="280"/>
      <c r="E26" s="280"/>
      <c r="F26" s="31">
        <f>F23-SUM(F24:F25)</f>
        <v>0</v>
      </c>
      <c r="G26" s="32">
        <f>G23-SUM(G24:G25)</f>
        <v>0</v>
      </c>
    </row>
    <row r="27" spans="2:7" x14ac:dyDescent="0.25">
      <c r="B27" s="283" t="s">
        <v>432</v>
      </c>
      <c r="C27" s="284"/>
      <c r="D27" s="284"/>
      <c r="E27" s="284"/>
      <c r="F27" s="31"/>
      <c r="G27" s="32"/>
    </row>
    <row r="28" spans="2:7" x14ac:dyDescent="0.25">
      <c r="B28" s="283" t="s">
        <v>441</v>
      </c>
      <c r="C28" s="284"/>
      <c r="D28" s="284"/>
      <c r="E28" s="284"/>
      <c r="F28" s="31"/>
      <c r="G28" s="32"/>
    </row>
    <row r="29" spans="2:7" x14ac:dyDescent="0.25">
      <c r="B29" s="279" t="s">
        <v>464</v>
      </c>
      <c r="C29" s="280"/>
      <c r="D29" s="280"/>
      <c r="E29" s="280"/>
      <c r="F29" s="31"/>
      <c r="G29" s="32"/>
    </row>
    <row r="30" spans="2:7" x14ac:dyDescent="0.25">
      <c r="B30" s="279" t="s">
        <v>465</v>
      </c>
      <c r="C30" s="280"/>
      <c r="D30" s="280"/>
      <c r="E30" s="280"/>
      <c r="F30" s="31"/>
      <c r="G30" s="32"/>
    </row>
    <row r="31" spans="2:7" x14ac:dyDescent="0.25">
      <c r="B31" s="279" t="s">
        <v>184</v>
      </c>
      <c r="C31" s="280"/>
      <c r="D31" s="280"/>
      <c r="E31" s="280"/>
      <c r="F31" s="31">
        <f>F28-SUM(F29:F30)</f>
        <v>0</v>
      </c>
      <c r="G31" s="32">
        <f>G28-SUM(G29:G30)</f>
        <v>0</v>
      </c>
    </row>
    <row r="32" spans="2:7" x14ac:dyDescent="0.25">
      <c r="B32" s="281" t="s">
        <v>466</v>
      </c>
      <c r="C32" s="282"/>
      <c r="D32" s="282"/>
      <c r="E32" s="282"/>
      <c r="F32" s="149"/>
      <c r="G32" s="150"/>
    </row>
    <row r="33" spans="2:7" x14ac:dyDescent="0.25">
      <c r="B33" s="283" t="s">
        <v>467</v>
      </c>
      <c r="C33" s="284"/>
      <c r="D33" s="284"/>
      <c r="E33" s="284"/>
      <c r="F33" s="31"/>
      <c r="G33" s="32"/>
    </row>
    <row r="34" spans="2:7" x14ac:dyDescent="0.25">
      <c r="B34" s="283" t="s">
        <v>468</v>
      </c>
      <c r="C34" s="284"/>
      <c r="D34" s="284"/>
      <c r="E34" s="284"/>
      <c r="F34" s="31"/>
      <c r="G34" s="32"/>
    </row>
    <row r="35" spans="2:7" x14ac:dyDescent="0.25">
      <c r="B35" s="285" t="s">
        <v>469</v>
      </c>
      <c r="C35" s="286"/>
      <c r="D35" s="286"/>
      <c r="E35" s="286"/>
      <c r="F35" s="68">
        <f>F32-SUM(F33:F34)</f>
        <v>0</v>
      </c>
      <c r="G35" s="69">
        <f>G32-SUM(G33:G34)</f>
        <v>0</v>
      </c>
    </row>
    <row r="36" spans="2:7" ht="15.75" customHeight="1" x14ac:dyDescent="0.25">
      <c r="B36" s="264" t="s">
        <v>470</v>
      </c>
      <c r="C36" s="265"/>
      <c r="D36" s="265"/>
      <c r="E36" s="265"/>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76" t="s">
        <v>486</v>
      </c>
      <c r="C52" s="277"/>
      <c r="D52" s="277"/>
      <c r="E52" s="277"/>
      <c r="F52" s="257" t="s">
        <v>487</v>
      </c>
      <c r="G52" s="268"/>
    </row>
    <row r="53" spans="2:7" ht="15.75" customHeight="1" x14ac:dyDescent="0.25">
      <c r="B53" s="274" t="s">
        <v>488</v>
      </c>
      <c r="C53" s="275"/>
      <c r="D53" s="275"/>
      <c r="E53" s="275"/>
      <c r="F53" s="272"/>
      <c r="G53" s="278"/>
    </row>
    <row r="54" spans="2:7" ht="15.75" customHeight="1" x14ac:dyDescent="0.25"/>
    <row r="55" spans="2:7" x14ac:dyDescent="0.25">
      <c r="B55" s="276" t="s">
        <v>489</v>
      </c>
      <c r="C55" s="277"/>
      <c r="D55" s="277"/>
      <c r="E55" s="277"/>
      <c r="F55" s="257" t="s">
        <v>487</v>
      </c>
      <c r="G55" s="268"/>
    </row>
    <row r="56" spans="2:7" ht="15.75" customHeight="1" x14ac:dyDescent="0.25">
      <c r="B56" s="274" t="s">
        <v>488</v>
      </c>
      <c r="C56" s="275"/>
      <c r="D56" s="275"/>
      <c r="E56" s="275"/>
      <c r="F56" s="272"/>
      <c r="G56" s="278"/>
    </row>
    <row r="57" spans="2:7" ht="15.75" customHeight="1" x14ac:dyDescent="0.25"/>
    <row r="58" spans="2:7" x14ac:dyDescent="0.25">
      <c r="B58" s="273" t="s">
        <v>490</v>
      </c>
      <c r="C58" s="257"/>
      <c r="D58" s="257"/>
      <c r="E58" s="257"/>
      <c r="F58" s="257" t="s">
        <v>491</v>
      </c>
      <c r="G58" s="268"/>
    </row>
    <row r="59" spans="2:7" x14ac:dyDescent="0.25">
      <c r="B59" s="235" t="s">
        <v>492</v>
      </c>
      <c r="C59" s="236"/>
      <c r="D59" s="236"/>
      <c r="E59" s="236"/>
      <c r="F59" s="269"/>
      <c r="G59" s="270"/>
    </row>
    <row r="60" spans="2:7" x14ac:dyDescent="0.25">
      <c r="B60" s="235" t="s">
        <v>493</v>
      </c>
      <c r="C60" s="236"/>
      <c r="D60" s="236"/>
      <c r="E60" s="236"/>
      <c r="F60" s="269"/>
      <c r="G60" s="270"/>
    </row>
    <row r="61" spans="2:7" x14ac:dyDescent="0.25">
      <c r="B61" s="235" t="s">
        <v>494</v>
      </c>
      <c r="C61" s="236"/>
      <c r="D61" s="236"/>
      <c r="E61" s="236"/>
      <c r="F61" s="269"/>
      <c r="G61" s="270"/>
    </row>
    <row r="62" spans="2:7" ht="15.75" customHeight="1" x14ac:dyDescent="0.25">
      <c r="B62" s="274" t="s">
        <v>495</v>
      </c>
      <c r="C62" s="275"/>
      <c r="D62" s="275"/>
      <c r="E62" s="275"/>
      <c r="F62" s="271"/>
      <c r="G62" s="272"/>
    </row>
    <row r="63" spans="2:7" ht="15.75" customHeight="1" x14ac:dyDescent="0.25"/>
    <row r="64" spans="2:7" x14ac:dyDescent="0.25">
      <c r="B64" s="273" t="s">
        <v>496</v>
      </c>
      <c r="C64" s="257"/>
      <c r="D64" s="257"/>
      <c r="E64" s="257"/>
      <c r="F64" s="257" t="s">
        <v>497</v>
      </c>
      <c r="G64" s="268"/>
    </row>
    <row r="65" spans="2:7" x14ac:dyDescent="0.25">
      <c r="B65" s="235" t="s">
        <v>498</v>
      </c>
      <c r="C65" s="236"/>
      <c r="D65" s="236"/>
      <c r="E65" s="236"/>
      <c r="F65" s="269"/>
      <c r="G65" s="270"/>
    </row>
    <row r="66" spans="2:7" x14ac:dyDescent="0.25">
      <c r="B66" s="235" t="s">
        <v>499</v>
      </c>
      <c r="C66" s="236"/>
      <c r="D66" s="236"/>
      <c r="E66" s="236"/>
      <c r="F66" s="269"/>
      <c r="G66" s="270"/>
    </row>
    <row r="67" spans="2:7" ht="15.75" customHeight="1" x14ac:dyDescent="0.25">
      <c r="B67" s="274" t="s">
        <v>500</v>
      </c>
      <c r="C67" s="275"/>
      <c r="D67" s="275"/>
      <c r="E67" s="275"/>
      <c r="F67" s="271"/>
      <c r="G67" s="272"/>
    </row>
    <row r="68" spans="2:7" ht="15.75" customHeight="1" x14ac:dyDescent="0.25"/>
    <row r="69" spans="2:7" x14ac:dyDescent="0.25">
      <c r="B69" s="273" t="s">
        <v>501</v>
      </c>
      <c r="C69" s="257"/>
      <c r="D69" s="257"/>
      <c r="E69" s="257"/>
      <c r="F69" s="257"/>
      <c r="G69" s="268"/>
    </row>
    <row r="70" spans="2:7" x14ac:dyDescent="0.25">
      <c r="B70" s="260" t="s">
        <v>502</v>
      </c>
      <c r="C70" s="245"/>
      <c r="D70" s="245"/>
      <c r="E70" s="245"/>
      <c r="F70" s="39" t="s">
        <v>416</v>
      </c>
      <c r="G70" s="44" t="s">
        <v>133</v>
      </c>
    </row>
    <row r="71" spans="2:7" x14ac:dyDescent="0.25">
      <c r="B71" s="260"/>
      <c r="C71" s="245"/>
      <c r="D71" s="245"/>
      <c r="E71" s="245"/>
      <c r="F71" s="4" t="s">
        <v>262</v>
      </c>
      <c r="G71" s="85" t="s">
        <v>137</v>
      </c>
    </row>
    <row r="72" spans="2:7" x14ac:dyDescent="0.25">
      <c r="B72" s="260"/>
      <c r="C72" s="245"/>
      <c r="D72" s="245"/>
      <c r="E72" s="245"/>
      <c r="F72" s="5" t="s">
        <v>138</v>
      </c>
      <c r="G72" s="6" t="s">
        <v>139</v>
      </c>
    </row>
    <row r="73" spans="2:7" x14ac:dyDescent="0.25">
      <c r="B73" s="266" t="s">
        <v>503</v>
      </c>
      <c r="C73" s="267"/>
      <c r="D73" s="267"/>
      <c r="E73" s="267"/>
      <c r="F73" s="31"/>
      <c r="G73" s="32"/>
    </row>
    <row r="74" spans="2:7" ht="15.75" customHeight="1" x14ac:dyDescent="0.25">
      <c r="B74" s="264" t="s">
        <v>504</v>
      </c>
      <c r="C74" s="265"/>
      <c r="D74" s="265"/>
      <c r="E74" s="265"/>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73" t="s">
        <v>512</v>
      </c>
      <c r="C88" s="257"/>
      <c r="D88" s="257"/>
      <c r="E88" s="257"/>
      <c r="F88" s="257" t="s">
        <v>497</v>
      </c>
      <c r="G88" s="268"/>
    </row>
    <row r="89" spans="2:7" x14ac:dyDescent="0.25">
      <c r="B89" s="235" t="s">
        <v>498</v>
      </c>
      <c r="C89" s="236"/>
      <c r="D89" s="236"/>
      <c r="E89" s="236"/>
      <c r="F89" s="269"/>
      <c r="G89" s="270"/>
    </row>
    <row r="90" spans="2:7" x14ac:dyDescent="0.25">
      <c r="B90" s="235" t="s">
        <v>499</v>
      </c>
      <c r="C90" s="236"/>
      <c r="D90" s="236"/>
      <c r="E90" s="236"/>
      <c r="F90" s="269"/>
      <c r="G90" s="270"/>
    </row>
    <row r="91" spans="2:7" ht="15.75" customHeight="1" x14ac:dyDescent="0.25">
      <c r="B91" s="274" t="s">
        <v>500</v>
      </c>
      <c r="C91" s="275"/>
      <c r="D91" s="275"/>
      <c r="E91" s="275"/>
      <c r="F91" s="271"/>
      <c r="G91" s="272"/>
    </row>
    <row r="92" spans="2:7" ht="15.75" customHeight="1" x14ac:dyDescent="0.25"/>
    <row r="93" spans="2:7" x14ac:dyDescent="0.25">
      <c r="B93" s="273" t="s">
        <v>513</v>
      </c>
      <c r="C93" s="257"/>
      <c r="D93" s="257"/>
      <c r="E93" s="257"/>
      <c r="F93" s="257"/>
      <c r="G93" s="268"/>
    </row>
    <row r="94" spans="2:7" x14ac:dyDescent="0.25">
      <c r="B94" s="260" t="s">
        <v>514</v>
      </c>
      <c r="C94" s="245"/>
      <c r="D94" s="245"/>
      <c r="E94" s="245"/>
      <c r="F94" s="39" t="s">
        <v>416</v>
      </c>
      <c r="G94" s="44" t="s">
        <v>133</v>
      </c>
    </row>
    <row r="95" spans="2:7" x14ac:dyDescent="0.25">
      <c r="B95" s="260"/>
      <c r="C95" s="245"/>
      <c r="D95" s="245"/>
      <c r="E95" s="245"/>
      <c r="F95" s="4" t="s">
        <v>262</v>
      </c>
      <c r="G95" s="85" t="s">
        <v>137</v>
      </c>
    </row>
    <row r="96" spans="2:7" x14ac:dyDescent="0.25">
      <c r="B96" s="260"/>
      <c r="C96" s="245"/>
      <c r="D96" s="245"/>
      <c r="E96" s="245"/>
      <c r="F96" s="5" t="s">
        <v>138</v>
      </c>
      <c r="G96" s="6" t="s">
        <v>139</v>
      </c>
    </row>
    <row r="97" spans="2:8" x14ac:dyDescent="0.25">
      <c r="B97" s="266" t="s">
        <v>515</v>
      </c>
      <c r="C97" s="267"/>
      <c r="D97" s="267"/>
      <c r="E97" s="267"/>
      <c r="F97" s="31"/>
      <c r="G97" s="32"/>
    </row>
    <row r="98" spans="2:8" x14ac:dyDescent="0.25">
      <c r="B98" s="266" t="s">
        <v>516</v>
      </c>
      <c r="C98" s="267"/>
      <c r="D98" s="267"/>
      <c r="E98" s="267"/>
      <c r="F98" s="31"/>
      <c r="G98" s="32"/>
    </row>
    <row r="99" spans="2:8" ht="15.75" customHeight="1" x14ac:dyDescent="0.25">
      <c r="B99" s="264" t="s">
        <v>517</v>
      </c>
      <c r="C99" s="265"/>
      <c r="D99" s="265"/>
      <c r="E99" s="265"/>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10/05/2024 às 14:32:36</v>
      </c>
      <c r="C111" s="261"/>
      <c r="D111" s="261"/>
      <c r="E111" s="261"/>
      <c r="F111" s="261"/>
      <c r="G111" s="261"/>
      <c r="H111" s="45"/>
    </row>
    <row r="113" spans="2:8" x14ac:dyDescent="0.25">
      <c r="B113" t="s">
        <v>253</v>
      </c>
    </row>
    <row r="114" spans="2:8" ht="30" customHeight="1" x14ac:dyDescent="0.25">
      <c r="B114" s="262" t="s">
        <v>521</v>
      </c>
      <c r="C114" s="262"/>
      <c r="D114" s="262"/>
      <c r="E114" s="262"/>
      <c r="F114" s="262"/>
      <c r="G114" s="262"/>
      <c r="H114" s="14"/>
    </row>
    <row r="115" spans="2:8" ht="30" customHeight="1" x14ac:dyDescent="0.25">
      <c r="B115" s="262" t="s">
        <v>522</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73" t="s">
        <v>525</v>
      </c>
      <c r="C9" s="257"/>
      <c r="D9" s="257"/>
      <c r="E9" s="257"/>
      <c r="F9" s="257"/>
      <c r="G9" s="257"/>
      <c r="H9" s="257"/>
      <c r="I9" s="268"/>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83" t="s">
        <v>420</v>
      </c>
      <c r="C14" s="284"/>
      <c r="D14" s="284"/>
      <c r="E14" s="284"/>
      <c r="F14" s="284"/>
      <c r="G14" s="284"/>
      <c r="H14" s="31"/>
      <c r="I14" s="32"/>
    </row>
    <row r="15" spans="2:13" x14ac:dyDescent="0.25">
      <c r="B15" s="279" t="s">
        <v>421</v>
      </c>
      <c r="C15" s="280"/>
      <c r="D15" s="280"/>
      <c r="E15" s="280"/>
      <c r="F15" s="280"/>
      <c r="G15" s="280"/>
      <c r="H15" s="31"/>
      <c r="I15" s="32"/>
    </row>
    <row r="16" spans="2:13" x14ac:dyDescent="0.25">
      <c r="B16" s="279" t="s">
        <v>422</v>
      </c>
      <c r="C16" s="280"/>
      <c r="D16" s="280"/>
      <c r="E16" s="280"/>
      <c r="F16" s="280"/>
      <c r="G16" s="280"/>
      <c r="H16" s="31"/>
      <c r="I16" s="32"/>
    </row>
    <row r="17" spans="2:9" x14ac:dyDescent="0.25">
      <c r="B17" s="279" t="s">
        <v>423</v>
      </c>
      <c r="C17" s="280"/>
      <c r="D17" s="280"/>
      <c r="E17" s="280"/>
      <c r="F17" s="280"/>
      <c r="G17" s="280"/>
      <c r="H17" s="31"/>
      <c r="I17" s="32"/>
    </row>
    <row r="18" spans="2:9" x14ac:dyDescent="0.25">
      <c r="B18" s="279" t="s">
        <v>424</v>
      </c>
      <c r="C18" s="280"/>
      <c r="D18" s="280"/>
      <c r="E18" s="280"/>
      <c r="F18" s="280"/>
      <c r="G18" s="280"/>
      <c r="H18" s="31"/>
      <c r="I18" s="32"/>
    </row>
    <row r="19" spans="2:9" x14ac:dyDescent="0.25">
      <c r="B19" s="279" t="s">
        <v>425</v>
      </c>
      <c r="C19" s="280"/>
      <c r="D19" s="280"/>
      <c r="E19" s="280"/>
      <c r="F19" s="280"/>
      <c r="G19" s="280"/>
      <c r="H19" s="31">
        <f>H14-SUM(H15:H18)</f>
        <v>0</v>
      </c>
      <c r="I19" s="32">
        <f>I14-SUM(I15:I18)</f>
        <v>0</v>
      </c>
    </row>
    <row r="20" spans="2:9" x14ac:dyDescent="0.25">
      <c r="B20" s="283" t="s">
        <v>426</v>
      </c>
      <c r="C20" s="284"/>
      <c r="D20" s="284"/>
      <c r="E20" s="284"/>
      <c r="F20" s="284"/>
      <c r="G20" s="284"/>
      <c r="H20" s="31"/>
      <c r="I20" s="32"/>
    </row>
    <row r="21" spans="2:9" x14ac:dyDescent="0.25">
      <c r="B21" s="283" t="s">
        <v>427</v>
      </c>
      <c r="C21" s="284"/>
      <c r="D21" s="284"/>
      <c r="E21" s="284"/>
      <c r="F21" s="284"/>
      <c r="G21" s="284"/>
      <c r="H21" s="31"/>
      <c r="I21" s="32"/>
    </row>
    <row r="22" spans="2:9" x14ac:dyDescent="0.25">
      <c r="B22" s="279" t="s">
        <v>528</v>
      </c>
      <c r="C22" s="280"/>
      <c r="D22" s="280"/>
      <c r="E22" s="280"/>
      <c r="F22" s="280"/>
      <c r="G22" s="280"/>
      <c r="H22" s="31"/>
      <c r="I22" s="32"/>
    </row>
    <row r="23" spans="2:9" x14ac:dyDescent="0.25">
      <c r="B23" s="279" t="s">
        <v>429</v>
      </c>
      <c r="C23" s="280"/>
      <c r="D23" s="280"/>
      <c r="E23" s="280"/>
      <c r="F23" s="280"/>
      <c r="G23" s="280"/>
      <c r="H23" s="31">
        <f>H21-H22</f>
        <v>0</v>
      </c>
      <c r="I23" s="32">
        <f>I21-I22</f>
        <v>0</v>
      </c>
    </row>
    <row r="24" spans="2:9" x14ac:dyDescent="0.25">
      <c r="B24" s="283" t="s">
        <v>433</v>
      </c>
      <c r="C24" s="284"/>
      <c r="D24" s="284"/>
      <c r="E24" s="284"/>
      <c r="F24" s="284"/>
      <c r="G24" s="284"/>
      <c r="H24" s="31"/>
      <c r="I24" s="32"/>
    </row>
    <row r="25" spans="2:9" x14ac:dyDescent="0.25">
      <c r="B25" s="279" t="s">
        <v>529</v>
      </c>
      <c r="C25" s="280"/>
      <c r="D25" s="280"/>
      <c r="E25" s="280"/>
      <c r="F25" s="280"/>
      <c r="G25" s="280"/>
      <c r="H25" s="31"/>
      <c r="I25" s="32"/>
    </row>
    <row r="26" spans="2:9" x14ac:dyDescent="0.25">
      <c r="B26" s="279" t="s">
        <v>530</v>
      </c>
      <c r="C26" s="280"/>
      <c r="D26" s="280"/>
      <c r="E26" s="280"/>
      <c r="F26" s="280"/>
      <c r="G26" s="280"/>
      <c r="H26" s="31"/>
      <c r="I26" s="32"/>
    </row>
    <row r="27" spans="2:9" x14ac:dyDescent="0.25">
      <c r="B27" s="279" t="s">
        <v>531</v>
      </c>
      <c r="C27" s="280"/>
      <c r="D27" s="280"/>
      <c r="E27" s="280"/>
      <c r="F27" s="280"/>
      <c r="G27" s="280"/>
      <c r="H27" s="31"/>
      <c r="I27" s="32"/>
    </row>
    <row r="28" spans="2:9" x14ac:dyDescent="0.25">
      <c r="B28" s="279" t="s">
        <v>532</v>
      </c>
      <c r="C28" s="280"/>
      <c r="D28" s="280"/>
      <c r="E28" s="280"/>
      <c r="F28" s="280"/>
      <c r="G28" s="280"/>
      <c r="H28" s="31"/>
      <c r="I28" s="32"/>
    </row>
    <row r="29" spans="2:9" x14ac:dyDescent="0.25">
      <c r="B29" s="279" t="s">
        <v>533</v>
      </c>
      <c r="C29" s="280"/>
      <c r="D29" s="280"/>
      <c r="E29" s="280"/>
      <c r="F29" s="280"/>
      <c r="G29" s="280"/>
      <c r="H29" s="31"/>
      <c r="I29" s="32"/>
    </row>
    <row r="30" spans="2:9" x14ac:dyDescent="0.25">
      <c r="B30" s="279" t="s">
        <v>439</v>
      </c>
      <c r="C30" s="280"/>
      <c r="D30" s="280"/>
      <c r="E30" s="280"/>
      <c r="F30" s="280"/>
      <c r="G30" s="280"/>
      <c r="H30" s="31"/>
      <c r="I30" s="32"/>
    </row>
    <row r="31" spans="2:9" x14ac:dyDescent="0.25">
      <c r="B31" s="279" t="s">
        <v>440</v>
      </c>
      <c r="C31" s="280"/>
      <c r="D31" s="280"/>
      <c r="E31" s="280"/>
      <c r="F31" s="280"/>
      <c r="G31" s="280"/>
      <c r="H31" s="31">
        <f>H24-SUM(H25:H30)</f>
        <v>0</v>
      </c>
      <c r="I31" s="32">
        <f>I24-SUM(I25:I30)</f>
        <v>0</v>
      </c>
    </row>
    <row r="32" spans="2:9" x14ac:dyDescent="0.25">
      <c r="B32" s="283" t="s">
        <v>184</v>
      </c>
      <c r="C32" s="284"/>
      <c r="D32" s="284"/>
      <c r="E32" s="284"/>
      <c r="F32" s="284"/>
      <c r="G32" s="284"/>
      <c r="H32" s="31"/>
      <c r="I32" s="32"/>
    </row>
    <row r="33" spans="2:9" x14ac:dyDescent="0.25">
      <c r="B33" s="279" t="s">
        <v>534</v>
      </c>
      <c r="C33" s="280"/>
      <c r="D33" s="280"/>
      <c r="E33" s="280"/>
      <c r="F33" s="280"/>
      <c r="G33" s="280"/>
      <c r="H33" s="31"/>
      <c r="I33" s="32"/>
    </row>
    <row r="34" spans="2:9" x14ac:dyDescent="0.25">
      <c r="B34" s="279" t="s">
        <v>535</v>
      </c>
      <c r="C34" s="280"/>
      <c r="D34" s="280"/>
      <c r="E34" s="280"/>
      <c r="F34" s="280"/>
      <c r="G34" s="280"/>
      <c r="H34" s="31">
        <f>H32-H33</f>
        <v>0</v>
      </c>
      <c r="I34" s="32">
        <f>I32-I33</f>
        <v>0</v>
      </c>
    </row>
    <row r="35" spans="2:9" x14ac:dyDescent="0.25">
      <c r="B35" s="266" t="s">
        <v>536</v>
      </c>
      <c r="C35" s="267"/>
      <c r="D35" s="267"/>
      <c r="E35" s="267"/>
      <c r="F35" s="267"/>
      <c r="G35" s="267"/>
      <c r="H35" s="31">
        <f>H13-(H22+H33)</f>
        <v>0</v>
      </c>
      <c r="I35" s="32">
        <f>I13-(I22+I33)</f>
        <v>0</v>
      </c>
    </row>
    <row r="36" spans="2:9" x14ac:dyDescent="0.25">
      <c r="B36" s="266" t="s">
        <v>537</v>
      </c>
      <c r="C36" s="267"/>
      <c r="D36" s="267"/>
      <c r="E36" s="267"/>
      <c r="F36" s="267"/>
      <c r="G36" s="267"/>
      <c r="H36" s="31"/>
      <c r="I36" s="32"/>
    </row>
    <row r="37" spans="2:9" x14ac:dyDescent="0.25">
      <c r="B37" s="266" t="s">
        <v>538</v>
      </c>
      <c r="C37" s="267"/>
      <c r="D37" s="267"/>
      <c r="E37" s="267"/>
      <c r="F37" s="267"/>
      <c r="G37" s="267"/>
      <c r="H37" s="31"/>
      <c r="I37" s="32"/>
    </row>
    <row r="38" spans="2:9" x14ac:dyDescent="0.25">
      <c r="B38" s="266" t="s">
        <v>539</v>
      </c>
      <c r="C38" s="267"/>
      <c r="D38" s="267"/>
      <c r="E38" s="267"/>
      <c r="F38" s="267"/>
      <c r="G38" s="267"/>
      <c r="H38" s="31">
        <f>H39+H40+H41+H45+H48</f>
        <v>0</v>
      </c>
      <c r="I38" s="32">
        <f>I39+I40+I41+I45+I48</f>
        <v>0</v>
      </c>
    </row>
    <row r="39" spans="2:9" x14ac:dyDescent="0.25">
      <c r="B39" s="283" t="s">
        <v>540</v>
      </c>
      <c r="C39" s="284"/>
      <c r="D39" s="284"/>
      <c r="E39" s="284"/>
      <c r="F39" s="284"/>
      <c r="G39" s="284"/>
      <c r="H39" s="31"/>
      <c r="I39" s="32"/>
    </row>
    <row r="40" spans="2:9" x14ac:dyDescent="0.25">
      <c r="B40" s="283" t="s">
        <v>541</v>
      </c>
      <c r="C40" s="284"/>
      <c r="D40" s="284"/>
      <c r="E40" s="284"/>
      <c r="F40" s="284"/>
      <c r="G40" s="284"/>
      <c r="H40" s="31"/>
      <c r="I40" s="32"/>
    </row>
    <row r="41" spans="2:9" x14ac:dyDescent="0.25">
      <c r="B41" s="283" t="s">
        <v>542</v>
      </c>
      <c r="C41" s="284"/>
      <c r="D41" s="284"/>
      <c r="E41" s="284"/>
      <c r="F41" s="284"/>
      <c r="G41" s="284"/>
      <c r="H41" s="31"/>
      <c r="I41" s="32"/>
    </row>
    <row r="42" spans="2:9" x14ac:dyDescent="0.25">
      <c r="B42" s="279" t="s">
        <v>543</v>
      </c>
      <c r="C42" s="280"/>
      <c r="D42" s="280"/>
      <c r="E42" s="280"/>
      <c r="F42" s="280"/>
      <c r="G42" s="280"/>
      <c r="H42" s="31"/>
      <c r="I42" s="32"/>
    </row>
    <row r="43" spans="2:9" x14ac:dyDescent="0.25">
      <c r="B43" s="279" t="s">
        <v>544</v>
      </c>
      <c r="C43" s="280"/>
      <c r="D43" s="280"/>
      <c r="E43" s="280"/>
      <c r="F43" s="280"/>
      <c r="G43" s="280"/>
      <c r="H43" s="31"/>
      <c r="I43" s="32"/>
    </row>
    <row r="44" spans="2:9" x14ac:dyDescent="0.25">
      <c r="B44" s="279" t="s">
        <v>545</v>
      </c>
      <c r="C44" s="280"/>
      <c r="D44" s="280"/>
      <c r="E44" s="280"/>
      <c r="F44" s="280"/>
      <c r="G44" s="280"/>
      <c r="H44" s="31">
        <f>H41-SUM(H42:H43)</f>
        <v>0</v>
      </c>
      <c r="I44" s="32">
        <f>I41-SUM(I42:I43)</f>
        <v>0</v>
      </c>
    </row>
    <row r="45" spans="2:9" x14ac:dyDescent="0.25">
      <c r="B45" s="283" t="s">
        <v>546</v>
      </c>
      <c r="C45" s="284"/>
      <c r="D45" s="284"/>
      <c r="E45" s="284"/>
      <c r="F45" s="284"/>
      <c r="G45" s="284"/>
      <c r="H45" s="31"/>
      <c r="I45" s="32"/>
    </row>
    <row r="46" spans="2:9" x14ac:dyDescent="0.25">
      <c r="B46" s="279" t="s">
        <v>547</v>
      </c>
      <c r="C46" s="280"/>
      <c r="D46" s="280"/>
      <c r="E46" s="280"/>
      <c r="F46" s="280"/>
      <c r="G46" s="280"/>
      <c r="H46" s="31"/>
      <c r="I46" s="32"/>
    </row>
    <row r="47" spans="2:9" x14ac:dyDescent="0.25">
      <c r="B47" s="279" t="s">
        <v>548</v>
      </c>
      <c r="C47" s="280"/>
      <c r="D47" s="280"/>
      <c r="E47" s="280"/>
      <c r="F47" s="280"/>
      <c r="G47" s="280"/>
      <c r="H47" s="31">
        <f>H45-H46</f>
        <v>0</v>
      </c>
      <c r="I47" s="32">
        <f>I45-I46</f>
        <v>0</v>
      </c>
    </row>
    <row r="48" spans="2:9" x14ac:dyDescent="0.25">
      <c r="B48" s="283" t="s">
        <v>469</v>
      </c>
      <c r="C48" s="284"/>
      <c r="D48" s="284"/>
      <c r="E48" s="284"/>
      <c r="F48" s="284"/>
      <c r="G48" s="284"/>
      <c r="H48" s="31"/>
      <c r="I48" s="32"/>
    </row>
    <row r="49" spans="2:9" x14ac:dyDescent="0.25">
      <c r="B49" s="279" t="s">
        <v>549</v>
      </c>
      <c r="C49" s="280"/>
      <c r="D49" s="280"/>
      <c r="E49" s="280"/>
      <c r="F49" s="280"/>
      <c r="G49" s="280"/>
      <c r="H49" s="31"/>
      <c r="I49" s="32"/>
    </row>
    <row r="50" spans="2:9" x14ac:dyDescent="0.25">
      <c r="B50" s="279" t="s">
        <v>550</v>
      </c>
      <c r="C50" s="280"/>
      <c r="D50" s="280"/>
      <c r="E50" s="280"/>
      <c r="F50" s="280"/>
      <c r="G50" s="280"/>
      <c r="H50" s="31">
        <f>H48-H49</f>
        <v>0</v>
      </c>
      <c r="I50" s="32">
        <f>I48-I49</f>
        <v>0</v>
      </c>
    </row>
    <row r="51" spans="2:9" x14ac:dyDescent="0.25">
      <c r="B51" s="266" t="s">
        <v>551</v>
      </c>
      <c r="C51" s="267"/>
      <c r="D51" s="267"/>
      <c r="E51" s="267"/>
      <c r="F51" s="267"/>
      <c r="G51" s="267"/>
      <c r="H51" s="31">
        <f>H38-(H39+H40+H42+H43+H49)</f>
        <v>0</v>
      </c>
      <c r="I51" s="32">
        <f>I38-(I39+I40+I42+I43+I49)</f>
        <v>0</v>
      </c>
    </row>
    <row r="52" spans="2:9" x14ac:dyDescent="0.25">
      <c r="B52" s="266" t="s">
        <v>552</v>
      </c>
      <c r="C52" s="267"/>
      <c r="D52" s="267"/>
      <c r="E52" s="267"/>
      <c r="F52" s="267"/>
      <c r="G52" s="267"/>
      <c r="H52" s="31"/>
      <c r="I52" s="32"/>
    </row>
    <row r="53" spans="2:9" x14ac:dyDescent="0.25">
      <c r="B53" s="333" t="s">
        <v>553</v>
      </c>
      <c r="C53" s="334"/>
      <c r="D53" s="334"/>
      <c r="E53" s="334"/>
      <c r="F53" s="334"/>
      <c r="G53" s="334"/>
      <c r="H53" s="68"/>
      <c r="I53" s="69"/>
    </row>
    <row r="54" spans="2:9" x14ac:dyDescent="0.25">
      <c r="B54" s="331" t="s">
        <v>554</v>
      </c>
      <c r="C54" s="332"/>
      <c r="D54" s="332"/>
      <c r="E54" s="332"/>
      <c r="F54" s="332"/>
      <c r="G54" s="332"/>
      <c r="H54" s="180">
        <f>H35+H36+H51+H52</f>
        <v>0</v>
      </c>
      <c r="I54" s="181">
        <f>I35+I36+I51+I52</f>
        <v>0</v>
      </c>
    </row>
    <row r="55" spans="2:9" ht="15.75" customHeight="1" x14ac:dyDescent="0.25">
      <c r="B55" s="327" t="s">
        <v>555</v>
      </c>
      <c r="C55" s="328"/>
      <c r="D55" s="328"/>
      <c r="E55" s="328"/>
      <c r="F55" s="328"/>
      <c r="G55" s="328"/>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329"/>
    </row>
    <row r="59" spans="2:9" x14ac:dyDescent="0.25">
      <c r="B59" s="228"/>
      <c r="C59" s="244"/>
      <c r="D59" s="244"/>
      <c r="E59" s="244"/>
      <c r="F59" s="244"/>
      <c r="G59" s="244" t="s">
        <v>557</v>
      </c>
      <c r="H59" s="252" t="s">
        <v>223</v>
      </c>
      <c r="I59" s="330"/>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14">
        <f>I54-(F81+G81+I81)</f>
        <v>0</v>
      </c>
      <c r="D84" s="314"/>
      <c r="E84" s="314"/>
      <c r="F84" s="314"/>
      <c r="G84" s="314"/>
      <c r="H84" s="314"/>
      <c r="I84" s="315"/>
    </row>
    <row r="85" spans="2:9" ht="15.75" customHeight="1" x14ac:dyDescent="0.25">
      <c r="B85" s="151" t="s">
        <v>581</v>
      </c>
      <c r="C85" s="316">
        <f>I55-(F82+G82+I82)</f>
        <v>0</v>
      </c>
      <c r="D85" s="316"/>
      <c r="E85" s="316"/>
      <c r="F85" s="316"/>
      <c r="G85" s="316"/>
      <c r="H85" s="316"/>
      <c r="I85" s="304"/>
    </row>
    <row r="86" spans="2:9" ht="15.75" customHeight="1" x14ac:dyDescent="0.25"/>
    <row r="87" spans="2:9" x14ac:dyDescent="0.25">
      <c r="B87" s="188" t="s">
        <v>582</v>
      </c>
      <c r="C87" s="298" t="s">
        <v>583</v>
      </c>
      <c r="D87" s="298"/>
      <c r="E87" s="298"/>
      <c r="F87" s="298"/>
      <c r="G87" s="298"/>
      <c r="H87" s="298"/>
      <c r="I87" s="299"/>
    </row>
    <row r="88" spans="2:9" ht="15.75" customHeight="1" x14ac:dyDescent="0.25">
      <c r="B88" s="186" t="s">
        <v>66</v>
      </c>
      <c r="C88" s="271">
        <f>'Valores manuais'!$D$17</f>
        <v>0</v>
      </c>
      <c r="D88" s="271"/>
      <c r="E88" s="271"/>
      <c r="F88" s="271"/>
      <c r="G88" s="271"/>
      <c r="H88" s="271"/>
      <c r="I88" s="272"/>
    </row>
    <row r="89" spans="2:9" ht="15.75" customHeight="1" x14ac:dyDescent="0.25"/>
    <row r="90" spans="2:9" x14ac:dyDescent="0.25">
      <c r="B90" s="259" t="s">
        <v>584</v>
      </c>
      <c r="C90" s="268" t="str">
        <f>"Até o Bimestre/"&amp;YEAR(paramDataBase)</f>
        <v>Até o Bimestre/1900</v>
      </c>
      <c r="D90" s="317"/>
      <c r="E90" s="317"/>
      <c r="F90" s="317"/>
      <c r="G90" s="317"/>
      <c r="H90" s="317"/>
      <c r="I90" s="317"/>
    </row>
    <row r="91" spans="2:9" x14ac:dyDescent="0.25">
      <c r="B91" s="260"/>
      <c r="C91" s="288" t="s">
        <v>585</v>
      </c>
      <c r="D91" s="288"/>
      <c r="E91" s="288"/>
      <c r="F91" s="288"/>
      <c r="G91" s="288"/>
      <c r="H91" s="288"/>
      <c r="I91" s="289"/>
    </row>
    <row r="92" spans="2:9" x14ac:dyDescent="0.25">
      <c r="B92" s="49" t="s">
        <v>586</v>
      </c>
      <c r="C92" s="318"/>
      <c r="D92" s="319"/>
      <c r="E92" s="319"/>
      <c r="F92" s="319"/>
      <c r="G92" s="319"/>
      <c r="H92" s="319"/>
      <c r="I92" s="319"/>
    </row>
    <row r="93" spans="2:9" ht="15.75" customHeight="1" x14ac:dyDescent="0.25">
      <c r="B93" s="21" t="s">
        <v>587</v>
      </c>
      <c r="C93" s="320"/>
      <c r="D93" s="321"/>
      <c r="E93" s="321"/>
      <c r="F93" s="321"/>
      <c r="G93" s="321"/>
      <c r="H93" s="321"/>
      <c r="I93" s="321"/>
    </row>
    <row r="94" spans="2:9" ht="15.75" customHeight="1" x14ac:dyDescent="0.25"/>
    <row r="95" spans="2:9" ht="15.75" customHeight="1" x14ac:dyDescent="0.25">
      <c r="B95" s="189" t="s">
        <v>588</v>
      </c>
      <c r="C95" s="322">
        <f>C85+(C92-C93)</f>
        <v>0</v>
      </c>
      <c r="D95" s="322"/>
      <c r="E95" s="322"/>
      <c r="F95" s="322"/>
      <c r="G95" s="322"/>
      <c r="H95" s="322"/>
      <c r="I95" s="323"/>
    </row>
    <row r="97" spans="2:9" ht="15.75" customHeight="1" x14ac:dyDescent="0.25">
      <c r="B97" t="s">
        <v>589</v>
      </c>
    </row>
    <row r="98" spans="2:9" x14ac:dyDescent="0.25">
      <c r="B98" s="234" t="s">
        <v>590</v>
      </c>
      <c r="C98" s="257" t="s">
        <v>134</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138</v>
      </c>
      <c r="D100" s="324"/>
      <c r="E100" s="324"/>
      <c r="F100" s="324" t="s">
        <v>139</v>
      </c>
      <c r="G100" s="324"/>
      <c r="H100" s="324"/>
      <c r="I100" s="325"/>
    </row>
    <row r="101" spans="2:9" x14ac:dyDescent="0.25">
      <c r="B101" s="49" t="s">
        <v>591</v>
      </c>
      <c r="C101" s="319">
        <f>'RGF A2'!C12</f>
        <v>0</v>
      </c>
      <c r="D101" s="319"/>
      <c r="E101" s="326"/>
      <c r="F101" s="318">
        <f>IF(MONTH(paramDataBase)=12,'RGF A2'!E12,'RGF A2'!D12)</f>
        <v>0</v>
      </c>
      <c r="G101" s="319"/>
      <c r="H101" s="319"/>
      <c r="I101" s="319"/>
    </row>
    <row r="102" spans="2:9" x14ac:dyDescent="0.25">
      <c r="B102" s="57" t="s">
        <v>592</v>
      </c>
      <c r="C102" s="296">
        <f>'RGF A2'!C31</f>
        <v>0</v>
      </c>
      <c r="D102" s="296"/>
      <c r="E102" s="297"/>
      <c r="F102" s="303">
        <f>IF(MONTH(paramDataBase)=12,'RGF A2'!E31,'RGF A2'!D31)</f>
        <v>0</v>
      </c>
      <c r="G102" s="296"/>
      <c r="H102" s="296"/>
      <c r="I102" s="296"/>
    </row>
    <row r="103" spans="2:9" x14ac:dyDescent="0.25">
      <c r="B103" s="33" t="s">
        <v>593</v>
      </c>
      <c r="C103" s="296">
        <f>'RGF A2'!C32</f>
        <v>0</v>
      </c>
      <c r="D103" s="296"/>
      <c r="E103" s="297"/>
      <c r="F103" s="303">
        <f>IF(MONTH(paramDataBase)=12,'RGF A2'!E32,'RGF A2'!D32)</f>
        <v>0</v>
      </c>
      <c r="G103" s="296"/>
      <c r="H103" s="296"/>
      <c r="I103" s="296"/>
    </row>
    <row r="104" spans="2:9" x14ac:dyDescent="0.25">
      <c r="B104" s="34" t="s">
        <v>594</v>
      </c>
      <c r="C104" s="296">
        <f>'RGF A2'!C33</f>
        <v>0</v>
      </c>
      <c r="D104" s="296"/>
      <c r="E104" s="297"/>
      <c r="F104" s="303">
        <f>IF(MONTH(paramDataBase)=12,'RGF A2'!E33,'RGF A2'!D33)</f>
        <v>0</v>
      </c>
      <c r="G104" s="296"/>
      <c r="H104" s="296"/>
      <c r="I104" s="296"/>
    </row>
    <row r="105" spans="2:9" x14ac:dyDescent="0.25">
      <c r="B105" s="34" t="s">
        <v>595</v>
      </c>
      <c r="C105" s="296">
        <f>'RGF A2'!C34</f>
        <v>0</v>
      </c>
      <c r="D105" s="296"/>
      <c r="E105" s="297"/>
      <c r="F105" s="303">
        <f>IF(MONTH(paramDataBase)=12,'RGF A2'!E34,'RGF A2'!D34)</f>
        <v>0</v>
      </c>
      <c r="G105" s="296"/>
      <c r="H105" s="296"/>
      <c r="I105" s="296"/>
    </row>
    <row r="106" spans="2:9" x14ac:dyDescent="0.25">
      <c r="B106" s="34" t="s">
        <v>596</v>
      </c>
      <c r="C106" s="296">
        <f>'RGF A2'!C35</f>
        <v>0</v>
      </c>
      <c r="D106" s="296"/>
      <c r="E106" s="297"/>
      <c r="F106" s="303">
        <f>IF(MONTH(paramDataBase)=12,'RGF A2'!E35,'RGF A2'!D35)</f>
        <v>0</v>
      </c>
      <c r="G106" s="296"/>
      <c r="H106" s="296"/>
      <c r="I106" s="296"/>
    </row>
    <row r="107" spans="2:9" x14ac:dyDescent="0.25">
      <c r="B107" s="33" t="s">
        <v>597</v>
      </c>
      <c r="C107" s="296">
        <f>'RGF A2'!C36</f>
        <v>0</v>
      </c>
      <c r="D107" s="296"/>
      <c r="E107" s="297"/>
      <c r="F107" s="303">
        <f>IF(MONTH(paramDataBase)=12,'RGF A2'!E36,'RGF A2'!D36)</f>
        <v>0</v>
      </c>
      <c r="G107" s="296"/>
      <c r="H107" s="296"/>
      <c r="I107" s="296"/>
    </row>
    <row r="108" spans="2:9" x14ac:dyDescent="0.25">
      <c r="B108" s="76" t="s">
        <v>598</v>
      </c>
      <c r="C108" s="300">
        <f>'RGF A2'!C37</f>
        <v>0</v>
      </c>
      <c r="D108" s="300"/>
      <c r="E108" s="301"/>
      <c r="F108" s="302">
        <f>IF(MONTH(paramDataBase)=12,'RGF A2'!E37,'RGF A2'!D37)</f>
        <v>0</v>
      </c>
      <c r="G108" s="300"/>
      <c r="H108" s="300"/>
      <c r="I108" s="300"/>
    </row>
    <row r="109" spans="2:9" ht="15.75" customHeight="1" x14ac:dyDescent="0.25">
      <c r="B109" s="151" t="s">
        <v>599</v>
      </c>
      <c r="C109" s="304">
        <f>C108-F108</f>
        <v>0</v>
      </c>
      <c r="D109" s="305"/>
      <c r="E109" s="305"/>
      <c r="F109" s="305"/>
      <c r="G109" s="305"/>
      <c r="H109" s="305"/>
      <c r="I109" s="305"/>
    </row>
    <row r="110" spans="2:9" ht="15.75" customHeight="1" x14ac:dyDescent="0.25"/>
    <row r="111" spans="2:9" x14ac:dyDescent="0.25">
      <c r="B111" s="188" t="s">
        <v>600</v>
      </c>
      <c r="C111" s="298" t="s">
        <v>583</v>
      </c>
      <c r="D111" s="298"/>
      <c r="E111" s="298"/>
      <c r="F111" s="298"/>
      <c r="G111" s="298"/>
      <c r="H111" s="298"/>
      <c r="I111" s="299"/>
    </row>
    <row r="112" spans="2:9" ht="15.75" customHeight="1" x14ac:dyDescent="0.25">
      <c r="B112" s="186" t="s">
        <v>66</v>
      </c>
      <c r="C112" s="271">
        <f>'Valores manuais'!$D$23</f>
        <v>3120489</v>
      </c>
      <c r="D112" s="271"/>
      <c r="E112" s="271"/>
      <c r="F112" s="271"/>
      <c r="G112" s="271"/>
      <c r="H112" s="271"/>
      <c r="I112" s="272"/>
    </row>
    <row r="113" spans="2:9" ht="15.75" customHeight="1" x14ac:dyDescent="0.25"/>
    <row r="114" spans="2:9" x14ac:dyDescent="0.25">
      <c r="B114" s="48" t="s">
        <v>601</v>
      </c>
      <c r="C114" s="257" t="str">
        <f>"Até o Bimestre/"&amp;YEAR(paramDataBase)</f>
        <v>Até o Bimestre/1900</v>
      </c>
      <c r="D114" s="257"/>
      <c r="E114" s="257"/>
      <c r="F114" s="257"/>
      <c r="G114" s="257"/>
      <c r="H114" s="257"/>
      <c r="I114" s="268"/>
    </row>
    <row r="115" spans="2:9" x14ac:dyDescent="0.25">
      <c r="B115" s="49" t="s">
        <v>602</v>
      </c>
      <c r="C115" s="292">
        <f>C105-F105</f>
        <v>0</v>
      </c>
      <c r="D115" s="292"/>
      <c r="E115" s="292"/>
      <c r="F115" s="292"/>
      <c r="G115" s="292"/>
      <c r="H115" s="292"/>
      <c r="I115" s="293"/>
    </row>
    <row r="116" spans="2:9" x14ac:dyDescent="0.25">
      <c r="B116" s="57" t="s">
        <v>603</v>
      </c>
      <c r="C116" s="294">
        <f>I43</f>
        <v>0</v>
      </c>
      <c r="D116" s="294"/>
      <c r="E116" s="294"/>
      <c r="F116" s="294"/>
      <c r="G116" s="294"/>
      <c r="H116" s="294"/>
      <c r="I116" s="295"/>
    </row>
    <row r="117" spans="2:9" x14ac:dyDescent="0.25">
      <c r="B117" s="57" t="s">
        <v>604</v>
      </c>
      <c r="C117" s="294"/>
      <c r="D117" s="294"/>
      <c r="E117" s="294"/>
      <c r="F117" s="294"/>
      <c r="G117" s="294"/>
      <c r="H117" s="294"/>
      <c r="I117" s="295"/>
    </row>
    <row r="118" spans="2:9" x14ac:dyDescent="0.25">
      <c r="B118" s="57" t="s">
        <v>605</v>
      </c>
      <c r="C118" s="294">
        <f>IF(MONTH(paramDataBase)=12,'RGF A2'!E29,'RGF A2'!D29)-'RGF A2'!C29</f>
        <v>0</v>
      </c>
      <c r="D118" s="294"/>
      <c r="E118" s="294"/>
      <c r="F118" s="294"/>
      <c r="G118" s="294"/>
      <c r="H118" s="294"/>
      <c r="I118" s="295"/>
    </row>
    <row r="119" spans="2:9" x14ac:dyDescent="0.25">
      <c r="B119" s="57" t="s">
        <v>606</v>
      </c>
      <c r="C119" s="294">
        <f>IF(MONTH(paramDataBase)=12,'RGF A2'!E12,'RGF A2'!D12)-'RGF A2'!C12-C118</f>
        <v>0</v>
      </c>
      <c r="D119" s="294"/>
      <c r="E119" s="294"/>
      <c r="F119" s="294"/>
      <c r="G119" s="294"/>
      <c r="H119" s="294"/>
      <c r="I119" s="295"/>
    </row>
    <row r="120" spans="2:9" x14ac:dyDescent="0.25">
      <c r="B120" s="76" t="s">
        <v>607</v>
      </c>
      <c r="C120" s="310">
        <f>SUM('RGF A2 Outros ajustes'!B2:B20)</f>
        <v>0</v>
      </c>
      <c r="D120" s="310"/>
      <c r="E120" s="310"/>
      <c r="F120" s="310"/>
      <c r="G120" s="310"/>
      <c r="H120" s="310"/>
      <c r="I120" s="311"/>
    </row>
    <row r="121" spans="2:9" ht="15.75" customHeight="1" x14ac:dyDescent="0.25">
      <c r="B121" s="151" t="s">
        <v>608</v>
      </c>
      <c r="C121" s="308">
        <f>C109+(C115-C116+C117+C118+C119+C120)</f>
        <v>0</v>
      </c>
      <c r="D121" s="308"/>
      <c r="E121" s="308"/>
      <c r="F121" s="308"/>
      <c r="G121" s="308"/>
      <c r="H121" s="308"/>
      <c r="I121" s="309"/>
    </row>
    <row r="122" spans="2:9" ht="15.75" customHeight="1" x14ac:dyDescent="0.25"/>
    <row r="123" spans="2:9" ht="15.75" customHeight="1" x14ac:dyDescent="0.25">
      <c r="B123" s="189" t="s">
        <v>609</v>
      </c>
      <c r="C123" s="312">
        <f>C121-(C92-C93)</f>
        <v>0</v>
      </c>
      <c r="D123" s="312"/>
      <c r="E123" s="312"/>
      <c r="F123" s="312"/>
      <c r="G123" s="312"/>
      <c r="H123" s="312"/>
      <c r="I123" s="313"/>
    </row>
    <row r="124" spans="2:9" ht="15.75" customHeight="1" x14ac:dyDescent="0.25"/>
    <row r="125" spans="2:9" x14ac:dyDescent="0.25">
      <c r="B125" s="48" t="s">
        <v>610</v>
      </c>
      <c r="C125" s="257" t="s">
        <v>487</v>
      </c>
      <c r="D125" s="257"/>
      <c r="E125" s="257"/>
      <c r="F125" s="257"/>
      <c r="G125" s="257"/>
      <c r="H125" s="257"/>
      <c r="I125" s="268"/>
    </row>
    <row r="126" spans="2:9" x14ac:dyDescent="0.25">
      <c r="B126" s="49" t="s">
        <v>611</v>
      </c>
      <c r="C126" s="292">
        <f>SUM(C127:I128)</f>
        <v>0</v>
      </c>
      <c r="D126" s="292"/>
      <c r="E126" s="292"/>
      <c r="F126" s="292"/>
      <c r="G126" s="292"/>
      <c r="H126" s="292"/>
      <c r="I126" s="293"/>
    </row>
    <row r="127" spans="2:9" x14ac:dyDescent="0.25">
      <c r="B127" s="33" t="s">
        <v>211</v>
      </c>
      <c r="C127" s="294">
        <f>'RREO A1 BO Receita'!D88</f>
        <v>0</v>
      </c>
      <c r="D127" s="294"/>
      <c r="E127" s="294"/>
      <c r="F127" s="294"/>
      <c r="G127" s="294"/>
      <c r="H127" s="294"/>
      <c r="I127" s="295"/>
    </row>
    <row r="128" spans="2:9" x14ac:dyDescent="0.25">
      <c r="B128" s="33" t="s">
        <v>612</v>
      </c>
      <c r="C128" s="294">
        <f>'RREO A1 BO Receita'!D89</f>
        <v>0</v>
      </c>
      <c r="D128" s="294"/>
      <c r="E128" s="294"/>
      <c r="F128" s="294"/>
      <c r="G128" s="294"/>
      <c r="H128" s="294"/>
      <c r="I128" s="295"/>
    </row>
    <row r="129" spans="2:9" ht="15.75" customHeight="1" x14ac:dyDescent="0.25">
      <c r="B129" s="21" t="s">
        <v>489</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10/05/2024 às 14:32:36</v>
      </c>
      <c r="C130" s="261"/>
      <c r="D130" s="261"/>
      <c r="E130" s="261"/>
      <c r="F130" s="261"/>
      <c r="G130" s="261"/>
      <c r="H130" s="261"/>
      <c r="I130" s="261"/>
    </row>
    <row r="131" spans="2:9" ht="15" customHeight="1" x14ac:dyDescent="0.25">
      <c r="B131" s="262" t="s">
        <v>613</v>
      </c>
      <c r="C131" s="262"/>
      <c r="D131" s="262"/>
      <c r="E131" s="262"/>
      <c r="F131" s="262"/>
      <c r="G131" s="262"/>
      <c r="H131" s="262"/>
      <c r="I131" s="262"/>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10/05/2024 às 14:32:36</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10/05/2024 às 14:32:36</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abSelected="1" topLeftCell="C117" zoomScaleNormal="100" workbookViewId="0">
      <selection activeCell="F150" sqref="F150"/>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73" t="s">
        <v>642</v>
      </c>
      <c r="C9" s="257"/>
      <c r="D9" s="257"/>
      <c r="E9" s="257"/>
      <c r="F9" s="257"/>
      <c r="G9" s="257"/>
      <c r="H9" s="268"/>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83" t="s">
        <v>645</v>
      </c>
      <c r="C14" s="284"/>
      <c r="D14" s="284"/>
      <c r="E14" s="284"/>
      <c r="F14" s="284"/>
      <c r="G14" s="53"/>
      <c r="H14" s="55"/>
    </row>
    <row r="15" spans="2:8" x14ac:dyDescent="0.25">
      <c r="B15" s="283" t="s">
        <v>646</v>
      </c>
      <c r="C15" s="284"/>
      <c r="D15" s="284"/>
      <c r="E15" s="284"/>
      <c r="F15" s="284"/>
      <c r="G15" s="53"/>
      <c r="H15" s="55"/>
    </row>
    <row r="16" spans="2:8" x14ac:dyDescent="0.25">
      <c r="B16" s="283" t="s">
        <v>647</v>
      </c>
      <c r="C16" s="284"/>
      <c r="D16" s="284"/>
      <c r="E16" s="284"/>
      <c r="F16" s="284"/>
      <c r="G16" s="53"/>
      <c r="H16" s="55"/>
    </row>
    <row r="17" spans="2:8" x14ac:dyDescent="0.25">
      <c r="B17" s="283" t="s">
        <v>648</v>
      </c>
      <c r="C17" s="284"/>
      <c r="D17" s="284"/>
      <c r="E17" s="284"/>
      <c r="F17" s="284"/>
      <c r="G17" s="53"/>
      <c r="H17" s="55"/>
    </row>
    <row r="18" spans="2:8" x14ac:dyDescent="0.25">
      <c r="B18" s="266" t="s">
        <v>649</v>
      </c>
      <c r="C18" s="267"/>
      <c r="D18" s="267"/>
      <c r="E18" s="267"/>
      <c r="F18" s="267"/>
      <c r="G18" s="53">
        <f>SUM(G22:G27,G19)</f>
        <v>0</v>
      </c>
      <c r="H18" s="55">
        <f>SUM(H22:H27,H19)</f>
        <v>0</v>
      </c>
    </row>
    <row r="19" spans="2:8" x14ac:dyDescent="0.25">
      <c r="B19" s="283" t="s">
        <v>650</v>
      </c>
      <c r="C19" s="284"/>
      <c r="D19" s="284"/>
      <c r="E19" s="284"/>
      <c r="F19" s="284"/>
      <c r="G19" s="53">
        <f>SUM(G20:G21)</f>
        <v>0</v>
      </c>
      <c r="H19" s="55">
        <f>SUM(H20:H21)</f>
        <v>0</v>
      </c>
    </row>
    <row r="20" spans="2:8" x14ac:dyDescent="0.25">
      <c r="B20" s="279" t="s">
        <v>651</v>
      </c>
      <c r="C20" s="280"/>
      <c r="D20" s="280"/>
      <c r="E20" s="280"/>
      <c r="F20" s="280"/>
      <c r="G20" s="53"/>
      <c r="H20" s="55"/>
    </row>
    <row r="21" spans="2:8" x14ac:dyDescent="0.25">
      <c r="B21" s="279" t="s">
        <v>652</v>
      </c>
      <c r="C21" s="280"/>
      <c r="D21" s="280"/>
      <c r="E21" s="280"/>
      <c r="F21" s="280"/>
      <c r="G21" s="53"/>
      <c r="H21" s="55"/>
    </row>
    <row r="22" spans="2:8" x14ac:dyDescent="0.25">
      <c r="B22" s="283" t="s">
        <v>653</v>
      </c>
      <c r="C22" s="284"/>
      <c r="D22" s="284"/>
      <c r="E22" s="284"/>
      <c r="F22" s="284"/>
      <c r="G22" s="53"/>
      <c r="H22" s="55"/>
    </row>
    <row r="23" spans="2:8" x14ac:dyDescent="0.25">
      <c r="B23" s="283" t="s">
        <v>654</v>
      </c>
      <c r="C23" s="284"/>
      <c r="D23" s="284"/>
      <c r="E23" s="284"/>
      <c r="F23" s="284"/>
      <c r="G23" s="53"/>
      <c r="H23" s="55"/>
    </row>
    <row r="24" spans="2:8" x14ac:dyDescent="0.25">
      <c r="B24" s="283" t="s">
        <v>655</v>
      </c>
      <c r="C24" s="284"/>
      <c r="D24" s="284"/>
      <c r="E24" s="284"/>
      <c r="F24" s="284"/>
      <c r="G24" s="53"/>
      <c r="H24" s="55"/>
    </row>
    <row r="25" spans="2:8" x14ac:dyDescent="0.25">
      <c r="B25" s="283" t="s">
        <v>656</v>
      </c>
      <c r="C25" s="284"/>
      <c r="D25" s="284"/>
      <c r="E25" s="284"/>
      <c r="F25" s="284"/>
      <c r="G25" s="53"/>
      <c r="H25" s="55"/>
    </row>
    <row r="26" spans="2:8" x14ac:dyDescent="0.25">
      <c r="B26" s="283" t="s">
        <v>657</v>
      </c>
      <c r="C26" s="284"/>
      <c r="D26" s="284"/>
      <c r="E26" s="284"/>
      <c r="F26" s="284"/>
      <c r="G26" s="53"/>
      <c r="H26" s="55"/>
    </row>
    <row r="27" spans="2:8" x14ac:dyDescent="0.25">
      <c r="B27" s="365" t="s">
        <v>658</v>
      </c>
      <c r="C27" s="366"/>
      <c r="D27" s="366"/>
      <c r="E27" s="366"/>
      <c r="F27" s="366"/>
      <c r="G27" s="78"/>
      <c r="H27" s="79"/>
    </row>
    <row r="28" spans="2:8" ht="15.75" customHeight="1" x14ac:dyDescent="0.25">
      <c r="B28" s="349" t="s">
        <v>659</v>
      </c>
      <c r="C28" s="350"/>
      <c r="D28" s="350"/>
      <c r="E28" s="350"/>
      <c r="F28" s="350"/>
      <c r="G28" s="27">
        <f>G13+G18</f>
        <v>0</v>
      </c>
      <c r="H28" s="28">
        <f>H13+H18</f>
        <v>0</v>
      </c>
    </row>
    <row r="29" spans="2:8" ht="15.75" customHeight="1" x14ac:dyDescent="0.25"/>
    <row r="30" spans="2:8" ht="15.75" customHeight="1" x14ac:dyDescent="0.25">
      <c r="B30" s="362" t="s">
        <v>660</v>
      </c>
      <c r="C30" s="364"/>
      <c r="D30" s="364"/>
      <c r="E30" s="364"/>
      <c r="F30" s="364"/>
      <c r="G30" s="29">
        <f>ROUND((G20+G22+G23+G24+G25)*20%,2)</f>
        <v>0</v>
      </c>
      <c r="H30" s="30">
        <f>ROUND((H20+H22+H23+H24+H25+H27)*20%,2)</f>
        <v>0</v>
      </c>
    </row>
    <row r="31" spans="2:8" ht="15.75" customHeight="1" x14ac:dyDescent="0.25"/>
    <row r="32" spans="2:8" ht="30.75" customHeight="1" x14ac:dyDescent="0.25">
      <c r="B32" s="367" t="s">
        <v>661</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662</v>
      </c>
      <c r="C34" s="257"/>
      <c r="D34" s="257"/>
      <c r="E34" s="257"/>
      <c r="F34" s="257"/>
      <c r="G34" s="257"/>
      <c r="H34" s="268"/>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90" t="s">
        <v>664</v>
      </c>
      <c r="C38" s="291"/>
      <c r="D38" s="291"/>
      <c r="E38" s="291"/>
      <c r="F38" s="291"/>
      <c r="G38" s="71">
        <f>G39+G43+G47+G51</f>
        <v>0</v>
      </c>
      <c r="H38" s="72">
        <f>H39+H43+H47+H51</f>
        <v>0</v>
      </c>
    </row>
    <row r="39" spans="2:8" x14ac:dyDescent="0.25">
      <c r="B39" s="283" t="s">
        <v>665</v>
      </c>
      <c r="C39" s="284"/>
      <c r="D39" s="284"/>
      <c r="E39" s="284"/>
      <c r="F39" s="284"/>
      <c r="G39" s="31">
        <f>SUM(G40:G42)</f>
        <v>0</v>
      </c>
      <c r="H39" s="32">
        <f>SUM(H40:H42)</f>
        <v>0</v>
      </c>
    </row>
    <row r="40" spans="2:8" x14ac:dyDescent="0.25">
      <c r="B40" s="279" t="s">
        <v>666</v>
      </c>
      <c r="C40" s="280"/>
      <c r="D40" s="280"/>
      <c r="E40" s="280"/>
      <c r="F40" s="280"/>
      <c r="G40" s="31"/>
      <c r="H40" s="32"/>
    </row>
    <row r="41" spans="2:8" x14ac:dyDescent="0.25">
      <c r="B41" s="279" t="s">
        <v>667</v>
      </c>
      <c r="C41" s="280"/>
      <c r="D41" s="280"/>
      <c r="E41" s="280"/>
      <c r="F41" s="280"/>
      <c r="G41" s="31"/>
      <c r="H41" s="32"/>
    </row>
    <row r="42" spans="2:8" x14ac:dyDescent="0.25">
      <c r="B42" s="279" t="s">
        <v>668</v>
      </c>
      <c r="C42" s="280"/>
      <c r="D42" s="280"/>
      <c r="E42" s="280"/>
      <c r="F42" s="280"/>
      <c r="G42" s="31"/>
      <c r="H42" s="32"/>
    </row>
    <row r="43" spans="2:8" x14ac:dyDescent="0.25">
      <c r="B43" s="283" t="s">
        <v>669</v>
      </c>
      <c r="C43" s="284"/>
      <c r="D43" s="284"/>
      <c r="E43" s="284"/>
      <c r="F43" s="284"/>
      <c r="G43" s="31">
        <f>SUM(G44:G46)</f>
        <v>0</v>
      </c>
      <c r="H43" s="32">
        <f>SUM(H44:H46)</f>
        <v>0</v>
      </c>
    </row>
    <row r="44" spans="2:8" x14ac:dyDescent="0.25">
      <c r="B44" s="279" t="s">
        <v>670</v>
      </c>
      <c r="C44" s="280"/>
      <c r="D44" s="280"/>
      <c r="E44" s="280"/>
      <c r="F44" s="280"/>
      <c r="G44" s="31"/>
      <c r="H44" s="32"/>
    </row>
    <row r="45" spans="2:8" x14ac:dyDescent="0.25">
      <c r="B45" s="279" t="s">
        <v>671</v>
      </c>
      <c r="C45" s="280"/>
      <c r="D45" s="280"/>
      <c r="E45" s="280"/>
      <c r="F45" s="280"/>
      <c r="G45" s="31"/>
      <c r="H45" s="32"/>
    </row>
    <row r="46" spans="2:8" x14ac:dyDescent="0.25">
      <c r="B46" s="279" t="s">
        <v>672</v>
      </c>
      <c r="C46" s="280"/>
      <c r="D46" s="280"/>
      <c r="E46" s="280"/>
      <c r="F46" s="280"/>
      <c r="G46" s="31"/>
      <c r="H46" s="32"/>
    </row>
    <row r="47" spans="2:8" x14ac:dyDescent="0.25">
      <c r="B47" s="283" t="s">
        <v>673</v>
      </c>
      <c r="C47" s="284"/>
      <c r="D47" s="284"/>
      <c r="E47" s="284"/>
      <c r="F47" s="284"/>
      <c r="G47" s="31">
        <f>SUM(G48:G50)</f>
        <v>0</v>
      </c>
      <c r="H47" s="32">
        <f>SUM(H48:H50)</f>
        <v>0</v>
      </c>
    </row>
    <row r="48" spans="2:8" x14ac:dyDescent="0.25">
      <c r="B48" s="279" t="s">
        <v>674</v>
      </c>
      <c r="C48" s="280"/>
      <c r="D48" s="280"/>
      <c r="E48" s="280"/>
      <c r="F48" s="280"/>
      <c r="G48" s="31"/>
      <c r="H48" s="32"/>
    </row>
    <row r="49" spans="2:8" x14ac:dyDescent="0.25">
      <c r="B49" s="279" t="s">
        <v>675</v>
      </c>
      <c r="C49" s="280"/>
      <c r="D49" s="280"/>
      <c r="E49" s="280"/>
      <c r="F49" s="280"/>
      <c r="G49" s="31"/>
      <c r="H49" s="32"/>
    </row>
    <row r="50" spans="2:8" x14ac:dyDescent="0.25">
      <c r="B50" s="279" t="s">
        <v>676</v>
      </c>
      <c r="C50" s="280"/>
      <c r="D50" s="280"/>
      <c r="E50" s="280"/>
      <c r="F50" s="280"/>
      <c r="G50" s="31"/>
      <c r="H50" s="32"/>
    </row>
    <row r="51" spans="2:8" x14ac:dyDescent="0.25">
      <c r="B51" s="283" t="s">
        <v>677</v>
      </c>
      <c r="C51" s="284"/>
      <c r="D51" s="284"/>
      <c r="E51" s="284"/>
      <c r="F51" s="284"/>
      <c r="G51" s="31">
        <f>SUM(G52:G54)</f>
        <v>0</v>
      </c>
      <c r="H51" s="32">
        <f>SUM(H52:H54)</f>
        <v>0</v>
      </c>
    </row>
    <row r="52" spans="2:8" x14ac:dyDescent="0.25">
      <c r="B52" s="279" t="s">
        <v>678</v>
      </c>
      <c r="C52" s="280"/>
      <c r="D52" s="280"/>
      <c r="E52" s="280"/>
      <c r="F52" s="280"/>
      <c r="G52" s="31"/>
      <c r="H52" s="32"/>
    </row>
    <row r="53" spans="2:8" x14ac:dyDescent="0.25">
      <c r="B53" s="279" t="s">
        <v>679</v>
      </c>
      <c r="C53" s="280"/>
      <c r="D53" s="280"/>
      <c r="E53" s="280"/>
      <c r="F53" s="280"/>
      <c r="G53" s="31"/>
      <c r="H53" s="32"/>
    </row>
    <row r="54" spans="2:8" ht="15.75" customHeight="1" x14ac:dyDescent="0.25">
      <c r="B54" s="358" t="s">
        <v>680</v>
      </c>
      <c r="C54" s="359"/>
      <c r="D54" s="359"/>
      <c r="E54" s="359"/>
      <c r="F54" s="359"/>
      <c r="G54" s="22"/>
      <c r="H54" s="23"/>
    </row>
    <row r="55" spans="2:8" ht="15.75" customHeight="1" x14ac:dyDescent="0.25"/>
    <row r="56" spans="2:8" ht="15.75" customHeight="1" x14ac:dyDescent="0.25">
      <c r="B56" s="362" t="s">
        <v>681</v>
      </c>
      <c r="C56" s="364"/>
      <c r="D56" s="364"/>
      <c r="E56" s="364"/>
      <c r="F56" s="364"/>
      <c r="G56" s="29">
        <f>G40-G30</f>
        <v>0</v>
      </c>
      <c r="H56" s="30">
        <f>H40-H30</f>
        <v>0</v>
      </c>
    </row>
    <row r="57" spans="2:8" ht="15.75" customHeight="1" x14ac:dyDescent="0.25"/>
    <row r="58" spans="2:8" x14ac:dyDescent="0.25">
      <c r="B58" s="273" t="s">
        <v>682</v>
      </c>
      <c r="C58" s="257"/>
      <c r="D58" s="257"/>
      <c r="E58" s="257"/>
      <c r="F58" s="257"/>
      <c r="G58" s="257"/>
      <c r="H58" s="25" t="s">
        <v>488</v>
      </c>
    </row>
    <row r="59" spans="2:8" x14ac:dyDescent="0.25">
      <c r="B59" s="290" t="s">
        <v>683</v>
      </c>
      <c r="C59" s="291"/>
      <c r="D59" s="291"/>
      <c r="E59" s="291"/>
      <c r="F59" s="291"/>
      <c r="G59" s="291"/>
      <c r="H59" s="72">
        <f>SUM(H60:H61)</f>
        <v>0</v>
      </c>
    </row>
    <row r="60" spans="2:8" x14ac:dyDescent="0.25">
      <c r="B60" s="283" t="s">
        <v>684</v>
      </c>
      <c r="C60" s="284"/>
      <c r="D60" s="284"/>
      <c r="E60" s="284"/>
      <c r="F60" s="284"/>
      <c r="G60" s="284"/>
      <c r="H60" s="32"/>
    </row>
    <row r="61" spans="2:8" ht="15.75" customHeight="1" x14ac:dyDescent="0.25">
      <c r="B61" s="345" t="s">
        <v>685</v>
      </c>
      <c r="C61" s="346"/>
      <c r="D61" s="346"/>
      <c r="E61" s="346"/>
      <c r="F61" s="346"/>
      <c r="G61" s="346"/>
      <c r="H61" s="23"/>
    </row>
    <row r="62" spans="2:8" ht="15.75" customHeight="1" x14ac:dyDescent="0.25"/>
    <row r="63" spans="2:8" ht="15.75" customHeight="1" x14ac:dyDescent="0.25">
      <c r="B63" s="361" t="s">
        <v>686</v>
      </c>
      <c r="C63" s="361"/>
      <c r="D63" s="361"/>
      <c r="E63" s="361"/>
      <c r="F63" s="361"/>
      <c r="G63" s="362"/>
      <c r="H63" s="30">
        <f>H38+H59</f>
        <v>0</v>
      </c>
    </row>
    <row r="64" spans="2:8" ht="15.75" customHeight="1" x14ac:dyDescent="0.25"/>
    <row r="65" spans="2:8" x14ac:dyDescent="0.25">
      <c r="B65" s="363" t="s">
        <v>687</v>
      </c>
      <c r="C65" s="253"/>
      <c r="D65" s="253" t="s">
        <v>217</v>
      </c>
      <c r="E65" s="253" t="s">
        <v>218</v>
      </c>
      <c r="F65" s="253" t="s">
        <v>219</v>
      </c>
      <c r="G65" s="253" t="s">
        <v>220</v>
      </c>
      <c r="H65" s="9" t="s">
        <v>688</v>
      </c>
    </row>
    <row r="66" spans="2:8" x14ac:dyDescent="0.25">
      <c r="B66" s="342"/>
      <c r="C66" s="254"/>
      <c r="D66" s="254"/>
      <c r="E66" s="254"/>
      <c r="F66" s="254"/>
      <c r="G66" s="254"/>
      <c r="H66" s="10" t="s">
        <v>689</v>
      </c>
    </row>
    <row r="67" spans="2:8" x14ac:dyDescent="0.25">
      <c r="B67" s="344" t="s">
        <v>690</v>
      </c>
      <c r="C67" s="324"/>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83" t="s">
        <v>692</v>
      </c>
      <c r="C69" s="284"/>
      <c r="D69" s="31"/>
      <c r="E69" s="31"/>
      <c r="F69" s="31"/>
      <c r="G69" s="31"/>
      <c r="H69" s="32" t="str">
        <f t="shared" si="0"/>
        <v/>
      </c>
    </row>
    <row r="70" spans="2:8" x14ac:dyDescent="0.25">
      <c r="B70" s="279" t="s">
        <v>693</v>
      </c>
      <c r="C70" s="280"/>
      <c r="D70" s="31"/>
      <c r="E70" s="31"/>
      <c r="F70" s="31"/>
      <c r="G70" s="31"/>
      <c r="H70" s="32" t="str">
        <f t="shared" si="0"/>
        <v/>
      </c>
    </row>
    <row r="71" spans="2:8" x14ac:dyDescent="0.25">
      <c r="B71" s="279" t="s">
        <v>694</v>
      </c>
      <c r="C71" s="280"/>
      <c r="D71" s="31"/>
      <c r="E71" s="31"/>
      <c r="F71" s="31"/>
      <c r="G71" s="31"/>
      <c r="H71" s="32" t="str">
        <f t="shared" si="0"/>
        <v/>
      </c>
    </row>
    <row r="72" spans="2:8" x14ac:dyDescent="0.25">
      <c r="B72" s="279" t="s">
        <v>695</v>
      </c>
      <c r="C72" s="280"/>
      <c r="D72" s="31"/>
      <c r="E72" s="31"/>
      <c r="F72" s="31"/>
      <c r="G72" s="31"/>
      <c r="H72" s="32" t="str">
        <f t="shared" si="0"/>
        <v/>
      </c>
    </row>
    <row r="73" spans="2:8" x14ac:dyDescent="0.25">
      <c r="B73" s="279" t="s">
        <v>696</v>
      </c>
      <c r="C73" s="280"/>
      <c r="D73" s="31"/>
      <c r="E73" s="31"/>
      <c r="F73" s="31"/>
      <c r="G73" s="31"/>
      <c r="H73" s="32" t="str">
        <f t="shared" si="0"/>
        <v/>
      </c>
    </row>
    <row r="74" spans="2:8" x14ac:dyDescent="0.25">
      <c r="B74" s="279" t="s">
        <v>697</v>
      </c>
      <c r="C74" s="280"/>
      <c r="D74" s="31"/>
      <c r="E74" s="31"/>
      <c r="F74" s="31"/>
      <c r="G74" s="31"/>
      <c r="H74" s="32" t="str">
        <f t="shared" si="0"/>
        <v/>
      </c>
    </row>
    <row r="75" spans="2:8" x14ac:dyDescent="0.25">
      <c r="B75" s="279" t="s">
        <v>698</v>
      </c>
      <c r="C75" s="280"/>
      <c r="D75" s="31">
        <f>D69-SUM(D70:D74)</f>
        <v>0</v>
      </c>
      <c r="E75" s="31">
        <f t="shared" ref="E75:G75" si="1">E69-SUM(E70:E74)</f>
        <v>0</v>
      </c>
      <c r="F75" s="31">
        <f t="shared" si="1"/>
        <v>0</v>
      </c>
      <c r="G75" s="31">
        <f t="shared" si="1"/>
        <v>0</v>
      </c>
      <c r="H75" s="32" t="str">
        <f t="shared" si="0"/>
        <v/>
      </c>
    </row>
    <row r="76" spans="2:8" x14ac:dyDescent="0.25">
      <c r="B76" s="283" t="s">
        <v>699</v>
      </c>
      <c r="C76" s="284"/>
      <c r="D76" s="31"/>
      <c r="E76" s="31"/>
      <c r="F76" s="31"/>
      <c r="G76" s="31"/>
      <c r="H76" s="32" t="str">
        <f t="shared" si="0"/>
        <v/>
      </c>
    </row>
    <row r="77" spans="2:8" x14ac:dyDescent="0.25">
      <c r="B77" s="279" t="s">
        <v>700</v>
      </c>
      <c r="C77" s="280"/>
      <c r="D77" s="31"/>
      <c r="E77" s="112"/>
      <c r="F77" s="31"/>
      <c r="G77" s="31"/>
      <c r="H77" s="32" t="str">
        <f t="shared" si="0"/>
        <v/>
      </c>
    </row>
    <row r="78" spans="2:8" x14ac:dyDescent="0.25">
      <c r="B78" s="279" t="s">
        <v>701</v>
      </c>
      <c r="C78" s="280"/>
      <c r="D78" s="31"/>
      <c r="E78" s="31"/>
      <c r="F78" s="31"/>
      <c r="G78" s="31"/>
      <c r="H78" s="32" t="str">
        <f t="shared" si="0"/>
        <v/>
      </c>
    </row>
    <row r="79" spans="2:8" x14ac:dyDescent="0.25">
      <c r="B79" s="279" t="s">
        <v>702</v>
      </c>
      <c r="C79" s="280"/>
      <c r="D79" s="31"/>
      <c r="E79" s="31"/>
      <c r="F79" s="31"/>
      <c r="G79" s="31"/>
      <c r="H79" s="32" t="str">
        <f t="shared" si="0"/>
        <v/>
      </c>
    </row>
    <row r="80" spans="2:8" x14ac:dyDescent="0.25">
      <c r="B80" s="279" t="s">
        <v>703</v>
      </c>
      <c r="C80" s="280"/>
      <c r="D80" s="31"/>
      <c r="E80" s="31"/>
      <c r="F80" s="31"/>
      <c r="G80" s="31"/>
      <c r="H80" s="32" t="str">
        <f t="shared" si="0"/>
        <v/>
      </c>
    </row>
    <row r="81" spans="2:8" x14ac:dyDescent="0.25">
      <c r="B81" s="279" t="s">
        <v>704</v>
      </c>
      <c r="C81" s="280"/>
      <c r="D81" s="31"/>
      <c r="E81" s="31"/>
      <c r="F81" s="31"/>
      <c r="G81" s="31"/>
      <c r="H81" s="32" t="str">
        <f t="shared" si="0"/>
        <v/>
      </c>
    </row>
    <row r="82" spans="2:8" x14ac:dyDescent="0.25">
      <c r="B82" s="279" t="s">
        <v>705</v>
      </c>
      <c r="C82" s="280"/>
      <c r="D82" s="31"/>
      <c r="E82" s="31"/>
      <c r="F82" s="31"/>
      <c r="G82" s="31"/>
      <c r="H82" s="32" t="str">
        <f t="shared" si="0"/>
        <v/>
      </c>
    </row>
    <row r="83" spans="2:8" ht="15.75" customHeight="1" x14ac:dyDescent="0.25">
      <c r="B83" s="358" t="s">
        <v>706</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707</v>
      </c>
      <c r="C85" s="317"/>
      <c r="D85" s="317"/>
      <c r="E85" s="317"/>
      <c r="F85" s="317"/>
      <c r="G85" s="317"/>
      <c r="H85" s="317"/>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6" t="s">
        <v>725</v>
      </c>
      <c r="C99" s="258"/>
      <c r="D99" s="258"/>
      <c r="E99" s="13" t="s">
        <v>726</v>
      </c>
      <c r="F99" s="13" t="s">
        <v>727</v>
      </c>
      <c r="G99" s="13" t="s">
        <v>728</v>
      </c>
      <c r="H99" s="38" t="s">
        <v>729</v>
      </c>
    </row>
    <row r="100" spans="2:8" x14ac:dyDescent="0.25">
      <c r="B100" s="344"/>
      <c r="C100" s="324"/>
      <c r="D100" s="324"/>
      <c r="E100" s="11" t="s">
        <v>230</v>
      </c>
      <c r="F100" s="11" t="s">
        <v>231</v>
      </c>
      <c r="G100" s="11" t="s">
        <v>730</v>
      </c>
      <c r="H100" s="12" t="s">
        <v>91</v>
      </c>
    </row>
    <row r="101" spans="2:8" x14ac:dyDescent="0.25">
      <c r="B101" s="357" t="s">
        <v>731</v>
      </c>
      <c r="C101" s="357"/>
      <c r="D101" s="230"/>
      <c r="E101" s="65">
        <f>(H38-H51)*paramMinimoFundebRemuneracao</f>
        <v>0</v>
      </c>
      <c r="F101" s="65">
        <f>IF(MONTH(paramDataBase)=12,C96,D96)</f>
        <v>0</v>
      </c>
      <c r="G101" s="65">
        <f>F101-G96</f>
        <v>0</v>
      </c>
      <c r="H101" s="82" t="e">
        <f>G101/(H38-H51)</f>
        <v>#DIV/0!</v>
      </c>
    </row>
    <row r="102" spans="2:8" x14ac:dyDescent="0.25">
      <c r="B102" s="247" t="s">
        <v>732</v>
      </c>
      <c r="C102" s="247"/>
      <c r="D102" s="266"/>
      <c r="E102" s="31">
        <f>H47*50%</f>
        <v>0</v>
      </c>
      <c r="F102" s="31">
        <f>IF(MONTH(paramDataBase)=12,C97,D97)</f>
        <v>0</v>
      </c>
      <c r="G102" s="31">
        <f>F102-G97</f>
        <v>0</v>
      </c>
      <c r="H102" s="83">
        <f>IFERROR(G102/H47,0)</f>
        <v>0</v>
      </c>
    </row>
    <row r="103" spans="2:8" x14ac:dyDescent="0.25">
      <c r="B103" s="360" t="s">
        <v>733</v>
      </c>
      <c r="C103" s="360"/>
      <c r="D103" s="333"/>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c r="D113" s="31">
        <f>'RREO A8 Valores Manuais'!D9</f>
        <v>0</v>
      </c>
      <c r="E113" s="31"/>
      <c r="F113" s="31"/>
      <c r="G113" s="31">
        <f>D113-E113</f>
        <v>0</v>
      </c>
      <c r="H113" s="32">
        <f>IF(E113&gt;=D113,0,IF(D113&lt;=C113,D113-E113,C113-E113))</f>
        <v>0</v>
      </c>
    </row>
    <row r="114" spans="2:8" ht="15.75" customHeight="1" x14ac:dyDescent="0.25">
      <c r="B114" s="61" t="s">
        <v>766</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767</v>
      </c>
      <c r="C116" s="257"/>
      <c r="D116" s="257"/>
      <c r="E116" s="257"/>
      <c r="F116" s="257"/>
      <c r="G116" s="257"/>
      <c r="H116" s="268"/>
    </row>
    <row r="117" spans="2:8" x14ac:dyDescent="0.25">
      <c r="B117" s="355"/>
      <c r="C117" s="356"/>
      <c r="D117" s="8" t="s">
        <v>217</v>
      </c>
      <c r="E117" s="8" t="s">
        <v>218</v>
      </c>
      <c r="F117" s="8" t="s">
        <v>219</v>
      </c>
      <c r="G117" s="8" t="s">
        <v>220</v>
      </c>
      <c r="H117" s="10" t="s">
        <v>221</v>
      </c>
    </row>
    <row r="118" spans="2:8" x14ac:dyDescent="0.25">
      <c r="B118" s="341" t="s">
        <v>768</v>
      </c>
      <c r="C118" s="342"/>
      <c r="D118" s="8"/>
      <c r="E118" s="8" t="s">
        <v>137</v>
      </c>
      <c r="F118" s="8" t="s">
        <v>137</v>
      </c>
      <c r="G118" s="8" t="s">
        <v>137</v>
      </c>
      <c r="H118" s="10" t="s">
        <v>769</v>
      </c>
    </row>
    <row r="119" spans="2:8" x14ac:dyDescent="0.25">
      <c r="B119" s="343" t="s">
        <v>690</v>
      </c>
      <c r="C119" s="344"/>
      <c r="D119" s="11" t="s">
        <v>141</v>
      </c>
      <c r="E119" s="11" t="s">
        <v>224</v>
      </c>
      <c r="F119" s="11" t="s">
        <v>225</v>
      </c>
      <c r="G119" s="11" t="s">
        <v>226</v>
      </c>
      <c r="H119" s="12" t="s">
        <v>478</v>
      </c>
    </row>
    <row r="120" spans="2:8" x14ac:dyDescent="0.25">
      <c r="B120" s="354" t="s">
        <v>770</v>
      </c>
      <c r="C120" s="290"/>
      <c r="D120" s="71"/>
      <c r="E120" s="71"/>
      <c r="F120" s="71"/>
      <c r="G120" s="71"/>
      <c r="H120" s="72" t="str">
        <f t="shared" ref="H120:H127" si="6">IF(MONTH(paramDataBase)=12,E120-F120,"")</f>
        <v/>
      </c>
    </row>
    <row r="121" spans="2:8" x14ac:dyDescent="0.25">
      <c r="B121" s="351" t="s">
        <v>771</v>
      </c>
      <c r="C121" s="283"/>
      <c r="D121" s="31"/>
      <c r="E121" s="31"/>
      <c r="F121" s="31"/>
      <c r="G121" s="31"/>
      <c r="H121" s="32" t="str">
        <f t="shared" si="6"/>
        <v/>
      </c>
    </row>
    <row r="122" spans="2:8" x14ac:dyDescent="0.25">
      <c r="B122" s="351" t="s">
        <v>772</v>
      </c>
      <c r="C122" s="283"/>
      <c r="D122" s="31"/>
      <c r="E122" s="31"/>
      <c r="F122" s="31"/>
      <c r="G122" s="31"/>
      <c r="H122" s="32" t="str">
        <f t="shared" si="6"/>
        <v/>
      </c>
    </row>
    <row r="123" spans="2:8" x14ac:dyDescent="0.25">
      <c r="B123" s="351" t="s">
        <v>773</v>
      </c>
      <c r="C123" s="283"/>
      <c r="D123" s="31"/>
      <c r="E123" s="31"/>
      <c r="F123" s="31"/>
      <c r="G123" s="31"/>
      <c r="H123" s="32" t="str">
        <f t="shared" si="6"/>
        <v/>
      </c>
    </row>
    <row r="124" spans="2:8" x14ac:dyDescent="0.25">
      <c r="B124" s="351" t="s">
        <v>774</v>
      </c>
      <c r="C124" s="283"/>
      <c r="D124" s="31"/>
      <c r="E124" s="31"/>
      <c r="F124" s="31"/>
      <c r="G124" s="31"/>
      <c r="H124" s="32" t="str">
        <f t="shared" si="6"/>
        <v/>
      </c>
    </row>
    <row r="125" spans="2:8" x14ac:dyDescent="0.25">
      <c r="B125" s="351" t="s">
        <v>775</v>
      </c>
      <c r="C125" s="283"/>
      <c r="D125" s="31"/>
      <c r="E125" s="31"/>
      <c r="F125" s="31"/>
      <c r="G125" s="31"/>
      <c r="H125" s="32" t="str">
        <f t="shared" si="6"/>
        <v/>
      </c>
    </row>
    <row r="126" spans="2:8" x14ac:dyDescent="0.25">
      <c r="B126" s="351" t="s">
        <v>776</v>
      </c>
      <c r="C126" s="283"/>
      <c r="D126" s="31"/>
      <c r="E126" s="31"/>
      <c r="F126" s="31"/>
      <c r="G126" s="31"/>
      <c r="H126" s="32" t="str">
        <f t="shared" si="6"/>
        <v/>
      </c>
    </row>
    <row r="127" spans="2:8" ht="15.75" customHeight="1" x14ac:dyDescent="0.25">
      <c r="B127" s="353" t="s">
        <v>777</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778</v>
      </c>
      <c r="C129" s="257"/>
      <c r="D129" s="257"/>
      <c r="E129" s="257"/>
      <c r="F129" s="257"/>
      <c r="G129" s="257"/>
      <c r="H129" s="268"/>
    </row>
    <row r="130" spans="2:8" x14ac:dyDescent="0.25">
      <c r="B130" s="355"/>
      <c r="C130" s="356"/>
      <c r="D130" s="8" t="s">
        <v>217</v>
      </c>
      <c r="E130" s="8" t="s">
        <v>218</v>
      </c>
      <c r="F130" s="8" t="s">
        <v>219</v>
      </c>
      <c r="G130" s="8" t="s">
        <v>220</v>
      </c>
      <c r="H130" s="10" t="s">
        <v>221</v>
      </c>
    </row>
    <row r="131" spans="2:8" x14ac:dyDescent="0.25">
      <c r="B131" s="341" t="s">
        <v>779</v>
      </c>
      <c r="C131" s="342"/>
      <c r="D131" s="8"/>
      <c r="E131" s="8" t="s">
        <v>137</v>
      </c>
      <c r="F131" s="8" t="s">
        <v>137</v>
      </c>
      <c r="G131" s="8" t="s">
        <v>137</v>
      </c>
      <c r="H131" s="10" t="s">
        <v>769</v>
      </c>
    </row>
    <row r="132" spans="2:8" x14ac:dyDescent="0.25">
      <c r="B132" s="343" t="s">
        <v>780</v>
      </c>
      <c r="C132" s="344"/>
      <c r="D132" s="11" t="s">
        <v>141</v>
      </c>
      <c r="E132" s="11" t="s">
        <v>224</v>
      </c>
      <c r="F132" s="11" t="s">
        <v>225</v>
      </c>
      <c r="G132" s="11" t="s">
        <v>226</v>
      </c>
      <c r="H132" s="12" t="s">
        <v>478</v>
      </c>
    </row>
    <row r="133" spans="2:8" x14ac:dyDescent="0.25">
      <c r="B133" s="354" t="s">
        <v>781</v>
      </c>
      <c r="C133" s="290"/>
      <c r="D133" s="71">
        <f>D134+D137</f>
        <v>0</v>
      </c>
      <c r="E133" s="71">
        <f>E134+E137</f>
        <v>0</v>
      </c>
      <c r="F133" s="71">
        <f>F134+F137</f>
        <v>0</v>
      </c>
      <c r="G133" s="71">
        <f>G134+G137</f>
        <v>0</v>
      </c>
      <c r="H133" s="72" t="str">
        <f>IF(MONTH(paramDataBase)=12,E133-F133,"")</f>
        <v/>
      </c>
    </row>
    <row r="134" spans="2:8" x14ac:dyDescent="0.25">
      <c r="B134" s="351" t="s">
        <v>782</v>
      </c>
      <c r="C134" s="283"/>
      <c r="D134" s="31">
        <f>SUM(D135:D136)</f>
        <v>0</v>
      </c>
      <c r="E134" s="31">
        <f>SUM(E135:E136)</f>
        <v>0</v>
      </c>
      <c r="F134" s="31">
        <f>SUM(F135:F136)</f>
        <v>0</v>
      </c>
      <c r="G134" s="31">
        <f>SUM(G135:G136)</f>
        <v>0</v>
      </c>
      <c r="H134" s="32" t="str">
        <f>IF(MONTH(paramDataBase)=12,E134-F134,"")</f>
        <v/>
      </c>
    </row>
    <row r="135" spans="2:8" x14ac:dyDescent="0.25">
      <c r="B135" s="352" t="s">
        <v>783</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784</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785</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786</v>
      </c>
      <c r="C139" s="257"/>
      <c r="D139" s="257"/>
      <c r="E139" s="257"/>
      <c r="F139" s="257"/>
      <c r="G139" s="257"/>
      <c r="H139" s="25" t="s">
        <v>488</v>
      </c>
    </row>
    <row r="140" spans="2:8" x14ac:dyDescent="0.25">
      <c r="B140" s="230" t="s">
        <v>787</v>
      </c>
      <c r="C140" s="231"/>
      <c r="D140" s="231"/>
      <c r="E140" s="231"/>
      <c r="F140" s="231"/>
      <c r="G140" s="231"/>
      <c r="H140" s="66">
        <f>IF(MONTH(paramDataBase)=12,E120,F120)</f>
        <v>0</v>
      </c>
    </row>
    <row r="141" spans="2:8" x14ac:dyDescent="0.25">
      <c r="B141" s="266" t="s">
        <v>788</v>
      </c>
      <c r="C141" s="267"/>
      <c r="D141" s="267"/>
      <c r="E141" s="267"/>
      <c r="F141" s="267"/>
      <c r="G141" s="267"/>
      <c r="H141" s="32">
        <f>H30</f>
        <v>0</v>
      </c>
    </row>
    <row r="142" spans="2:8" x14ac:dyDescent="0.25">
      <c r="B142" s="266" t="s">
        <v>789</v>
      </c>
      <c r="C142" s="267"/>
      <c r="D142" s="267"/>
      <c r="E142" s="267"/>
      <c r="F142" s="267"/>
      <c r="G142" s="267"/>
      <c r="H142" s="32">
        <f>G107</f>
        <v>0</v>
      </c>
    </row>
    <row r="143" spans="2:8" x14ac:dyDescent="0.25">
      <c r="B143" s="266" t="s">
        <v>790</v>
      </c>
      <c r="C143" s="267"/>
      <c r="D143" s="267"/>
      <c r="E143" s="267"/>
      <c r="F143" s="267"/>
      <c r="G143" s="267"/>
      <c r="H143" s="32">
        <f>H113</f>
        <v>0</v>
      </c>
    </row>
    <row r="144" spans="2:8" x14ac:dyDescent="0.25">
      <c r="B144" s="266" t="s">
        <v>791</v>
      </c>
      <c r="C144" s="267"/>
      <c r="D144" s="267"/>
      <c r="E144" s="267"/>
      <c r="F144" s="267"/>
      <c r="G144" s="267"/>
      <c r="H144" s="32">
        <v>0</v>
      </c>
    </row>
    <row r="145" spans="2:8" ht="30" customHeight="1" x14ac:dyDescent="0.25">
      <c r="B145" s="347" t="s">
        <v>792</v>
      </c>
      <c r="C145" s="348"/>
      <c r="D145" s="348"/>
      <c r="E145" s="348"/>
      <c r="F145" s="348"/>
      <c r="G145" s="348"/>
      <c r="H145" s="69">
        <f>G155+G156</f>
        <v>0</v>
      </c>
    </row>
    <row r="146" spans="2:8" ht="15.75" customHeight="1" x14ac:dyDescent="0.25">
      <c r="B146" s="349" t="s">
        <v>793</v>
      </c>
      <c r="C146" s="350"/>
      <c r="D146" s="350"/>
      <c r="E146" s="350"/>
      <c r="F146" s="350"/>
      <c r="G146" s="350"/>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74" t="s">
        <v>798</v>
      </c>
      <c r="C150" s="275"/>
      <c r="D150" s="275"/>
      <c r="E150" s="275"/>
      <c r="F150" s="26">
        <f>ROUND(H28*paramMinimoMDE,2)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90" t="s">
        <v>810</v>
      </c>
      <c r="C154" s="291"/>
      <c r="D154" s="71">
        <f>SUM(D155:D157)</f>
        <v>0</v>
      </c>
      <c r="E154" s="71">
        <f>SUM(E155:E157)</f>
        <v>0</v>
      </c>
      <c r="F154" s="71">
        <f>SUM(F155:F157)</f>
        <v>0</v>
      </c>
      <c r="G154" s="71">
        <f>SUM(G155:G157)</f>
        <v>0</v>
      </c>
      <c r="H154" s="72">
        <f>SUM(H155:H157)</f>
        <v>0</v>
      </c>
    </row>
    <row r="155" spans="2:8" x14ac:dyDescent="0.25">
      <c r="B155" s="283" t="s">
        <v>811</v>
      </c>
      <c r="C155" s="284"/>
      <c r="D155" s="31"/>
      <c r="E155" s="31"/>
      <c r="F155" s="31"/>
      <c r="G155" s="31"/>
      <c r="H155" s="32">
        <f>D155-F155-G155</f>
        <v>0</v>
      </c>
    </row>
    <row r="156" spans="2:8" x14ac:dyDescent="0.25">
      <c r="B156" s="283" t="s">
        <v>812</v>
      </c>
      <c r="C156" s="284"/>
      <c r="D156" s="31"/>
      <c r="E156" s="31"/>
      <c r="F156" s="31"/>
      <c r="G156" s="31"/>
      <c r="H156" s="32">
        <f>D156-F156-G156</f>
        <v>0</v>
      </c>
    </row>
    <row r="157" spans="2:8" ht="15.75" customHeight="1" x14ac:dyDescent="0.25">
      <c r="B157" s="345" t="s">
        <v>813</v>
      </c>
      <c r="C157" s="346"/>
      <c r="D157" s="22"/>
      <c r="E157" s="22"/>
      <c r="F157" s="22"/>
      <c r="G157" s="22"/>
      <c r="H157" s="23">
        <f>D157-F157-G157</f>
        <v>0</v>
      </c>
    </row>
    <row r="158" spans="2:8" ht="15.75" customHeight="1" x14ac:dyDescent="0.25"/>
    <row r="159" spans="2:8" x14ac:dyDescent="0.25">
      <c r="B159" s="273" t="s">
        <v>814</v>
      </c>
      <c r="C159" s="257"/>
      <c r="D159" s="257"/>
      <c r="E159" s="257"/>
      <c r="F159" s="257"/>
      <c r="G159" s="257"/>
      <c r="H159" s="268"/>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90" t="s">
        <v>816</v>
      </c>
      <c r="C163" s="291"/>
      <c r="D163" s="291"/>
      <c r="E163" s="291"/>
      <c r="F163" s="291"/>
      <c r="G163" s="71">
        <f>G164+G170+G171+G172+G173</f>
        <v>0</v>
      </c>
      <c r="H163" s="72">
        <f>H164+H170+H171+H172+H173</f>
        <v>0</v>
      </c>
    </row>
    <row r="164" spans="2:8" x14ac:dyDescent="0.25">
      <c r="B164" s="283" t="s">
        <v>817</v>
      </c>
      <c r="C164" s="284"/>
      <c r="D164" s="284"/>
      <c r="E164" s="284"/>
      <c r="F164" s="284"/>
      <c r="G164" s="31">
        <f>SUM(G165:G169)</f>
        <v>0</v>
      </c>
      <c r="H164" s="32">
        <f>SUM(H165:H169)</f>
        <v>0</v>
      </c>
    </row>
    <row r="165" spans="2:8" x14ac:dyDescent="0.25">
      <c r="B165" s="279" t="s">
        <v>818</v>
      </c>
      <c r="C165" s="280"/>
      <c r="D165" s="280"/>
      <c r="E165" s="280"/>
      <c r="F165" s="280"/>
      <c r="G165" s="31"/>
      <c r="H165" s="32"/>
    </row>
    <row r="166" spans="2:8" x14ac:dyDescent="0.25">
      <c r="B166" s="279" t="s">
        <v>819</v>
      </c>
      <c r="C166" s="280"/>
      <c r="D166" s="280"/>
      <c r="E166" s="280"/>
      <c r="F166" s="280"/>
      <c r="G166" s="31"/>
      <c r="H166" s="32"/>
    </row>
    <row r="167" spans="2:8" x14ac:dyDescent="0.25">
      <c r="B167" s="279" t="s">
        <v>820</v>
      </c>
      <c r="C167" s="280"/>
      <c r="D167" s="280"/>
      <c r="E167" s="280"/>
      <c r="F167" s="280"/>
      <c r="G167" s="31"/>
      <c r="H167" s="32"/>
    </row>
    <row r="168" spans="2:8" x14ac:dyDescent="0.25">
      <c r="B168" s="279" t="s">
        <v>821</v>
      </c>
      <c r="C168" s="280"/>
      <c r="D168" s="280"/>
      <c r="E168" s="280"/>
      <c r="F168" s="280"/>
      <c r="G168" s="31"/>
      <c r="H168" s="32"/>
    </row>
    <row r="169" spans="2:8" x14ac:dyDescent="0.25">
      <c r="B169" s="279" t="s">
        <v>822</v>
      </c>
      <c r="C169" s="280"/>
      <c r="D169" s="280"/>
      <c r="E169" s="280"/>
      <c r="F169" s="280"/>
      <c r="G169" s="31"/>
      <c r="H169" s="32"/>
    </row>
    <row r="170" spans="2:8" x14ac:dyDescent="0.25">
      <c r="B170" s="283" t="s">
        <v>823</v>
      </c>
      <c r="C170" s="284"/>
      <c r="D170" s="284"/>
      <c r="E170" s="284"/>
      <c r="F170" s="284"/>
      <c r="G170" s="31"/>
      <c r="H170" s="32"/>
    </row>
    <row r="171" spans="2:8" x14ac:dyDescent="0.25">
      <c r="B171" s="283" t="s">
        <v>824</v>
      </c>
      <c r="C171" s="284"/>
      <c r="D171" s="284"/>
      <c r="E171" s="284"/>
      <c r="F171" s="284"/>
      <c r="G171" s="31"/>
      <c r="H171" s="32"/>
    </row>
    <row r="172" spans="2:8" x14ac:dyDescent="0.25">
      <c r="B172" s="283" t="s">
        <v>825</v>
      </c>
      <c r="C172" s="284"/>
      <c r="D172" s="284"/>
      <c r="E172" s="284"/>
      <c r="F172" s="284"/>
      <c r="G172" s="31"/>
      <c r="H172" s="32"/>
    </row>
    <row r="173" spans="2:8" x14ac:dyDescent="0.25">
      <c r="B173" s="285" t="s">
        <v>826</v>
      </c>
      <c r="C173" s="286"/>
      <c r="D173" s="286"/>
      <c r="E173" s="286"/>
      <c r="F173" s="286"/>
      <c r="G173" s="68"/>
      <c r="H173" s="69"/>
    </row>
    <row r="174" spans="2:8" x14ac:dyDescent="0.25">
      <c r="B174" s="341"/>
      <c r="C174" s="342"/>
      <c r="D174" s="8" t="s">
        <v>217</v>
      </c>
      <c r="E174" s="8" t="s">
        <v>218</v>
      </c>
      <c r="F174" s="8" t="s">
        <v>219</v>
      </c>
      <c r="G174" s="8" t="s">
        <v>220</v>
      </c>
      <c r="H174" s="10" t="s">
        <v>221</v>
      </c>
    </row>
    <row r="175" spans="2:8" x14ac:dyDescent="0.25">
      <c r="B175" s="341" t="s">
        <v>827</v>
      </c>
      <c r="C175" s="342"/>
      <c r="D175" s="8"/>
      <c r="E175" s="8" t="s">
        <v>137</v>
      </c>
      <c r="F175" s="8" t="s">
        <v>137</v>
      </c>
      <c r="G175" s="8" t="s">
        <v>137</v>
      </c>
      <c r="H175" s="10" t="s">
        <v>769</v>
      </c>
    </row>
    <row r="176" spans="2:8" x14ac:dyDescent="0.25">
      <c r="B176" s="343" t="s">
        <v>828</v>
      </c>
      <c r="C176" s="344"/>
      <c r="D176" s="11" t="s">
        <v>141</v>
      </c>
      <c r="E176" s="11" t="s">
        <v>224</v>
      </c>
      <c r="F176" s="11" t="s">
        <v>225</v>
      </c>
      <c r="G176" s="11" t="s">
        <v>226</v>
      </c>
      <c r="H176" s="12" t="s">
        <v>478</v>
      </c>
    </row>
    <row r="177" spans="2:8" x14ac:dyDescent="0.25">
      <c r="B177" s="290" t="s">
        <v>829</v>
      </c>
      <c r="C177" s="291"/>
      <c r="D177" s="71"/>
      <c r="E177" s="71"/>
      <c r="F177" s="71"/>
      <c r="G177" s="71"/>
      <c r="H177" s="72" t="str">
        <f t="shared" ref="H177:H185" si="8">IF(MONTH(paramDataBase)=12,E177-F177,"")</f>
        <v/>
      </c>
    </row>
    <row r="178" spans="2:8" x14ac:dyDescent="0.25">
      <c r="B178" s="283" t="s">
        <v>830</v>
      </c>
      <c r="C178" s="284"/>
      <c r="D178" s="31"/>
      <c r="E178" s="31"/>
      <c r="F178" s="31"/>
      <c r="G178" s="31"/>
      <c r="H178" s="32" t="str">
        <f t="shared" si="8"/>
        <v/>
      </c>
    </row>
    <row r="179" spans="2:8" x14ac:dyDescent="0.25">
      <c r="B179" s="283" t="s">
        <v>831</v>
      </c>
      <c r="C179" s="284"/>
      <c r="D179" s="31"/>
      <c r="E179" s="31"/>
      <c r="F179" s="31"/>
      <c r="G179" s="31"/>
      <c r="H179" s="32" t="str">
        <f t="shared" si="8"/>
        <v/>
      </c>
    </row>
    <row r="180" spans="2:8" x14ac:dyDescent="0.25">
      <c r="B180" s="283" t="s">
        <v>832</v>
      </c>
      <c r="C180" s="284"/>
      <c r="D180" s="31"/>
      <c r="E180" s="31"/>
      <c r="F180" s="31"/>
      <c r="G180" s="31"/>
      <c r="H180" s="32" t="str">
        <f t="shared" si="8"/>
        <v/>
      </c>
    </row>
    <row r="181" spans="2:8" x14ac:dyDescent="0.25">
      <c r="B181" s="283" t="s">
        <v>833</v>
      </c>
      <c r="C181" s="284"/>
      <c r="D181" s="31"/>
      <c r="E181" s="31"/>
      <c r="F181" s="31"/>
      <c r="G181" s="31"/>
      <c r="H181" s="32" t="str">
        <f t="shared" si="8"/>
        <v/>
      </c>
    </row>
    <row r="182" spans="2:8" x14ac:dyDescent="0.25">
      <c r="B182" s="283" t="s">
        <v>834</v>
      </c>
      <c r="C182" s="284"/>
      <c r="D182" s="31"/>
      <c r="E182" s="31"/>
      <c r="F182" s="31"/>
      <c r="G182" s="31"/>
      <c r="H182" s="32" t="str">
        <f t="shared" si="8"/>
        <v/>
      </c>
    </row>
    <row r="183" spans="2:8" x14ac:dyDescent="0.25">
      <c r="B183" s="283" t="s">
        <v>835</v>
      </c>
      <c r="C183" s="284"/>
      <c r="D183" s="31"/>
      <c r="E183" s="31"/>
      <c r="F183" s="31"/>
      <c r="G183" s="31"/>
      <c r="H183" s="32" t="str">
        <f t="shared" si="8"/>
        <v/>
      </c>
    </row>
    <row r="184" spans="2:8" x14ac:dyDescent="0.25">
      <c r="B184" s="283" t="s">
        <v>836</v>
      </c>
      <c r="C184" s="284"/>
      <c r="D184" s="31"/>
      <c r="E184" s="31"/>
      <c r="F184" s="31"/>
      <c r="G184" s="31"/>
      <c r="H184" s="32" t="str">
        <f t="shared" si="8"/>
        <v/>
      </c>
    </row>
    <row r="185" spans="2:8" x14ac:dyDescent="0.25">
      <c r="B185" s="285" t="s">
        <v>837</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217</v>
      </c>
      <c r="E186" s="8" t="s">
        <v>218</v>
      </c>
      <c r="F186" s="8" t="s">
        <v>219</v>
      </c>
      <c r="G186" s="8" t="s">
        <v>220</v>
      </c>
      <c r="H186" s="10" t="s">
        <v>221</v>
      </c>
    </row>
    <row r="187" spans="2:8" x14ac:dyDescent="0.25">
      <c r="B187" s="341" t="s">
        <v>838</v>
      </c>
      <c r="C187" s="342"/>
      <c r="D187" s="8"/>
      <c r="E187" s="8" t="s">
        <v>137</v>
      </c>
      <c r="F187" s="8" t="s">
        <v>137</v>
      </c>
      <c r="G187" s="8" t="s">
        <v>137</v>
      </c>
      <c r="H187" s="10" t="s">
        <v>769</v>
      </c>
    </row>
    <row r="188" spans="2:8" x14ac:dyDescent="0.25">
      <c r="B188" s="343"/>
      <c r="C188" s="344"/>
      <c r="D188" s="11" t="s">
        <v>141</v>
      </c>
      <c r="E188" s="11" t="s">
        <v>224</v>
      </c>
      <c r="F188" s="11" t="s">
        <v>225</v>
      </c>
      <c r="G188" s="11" t="s">
        <v>226</v>
      </c>
      <c r="H188" s="12" t="s">
        <v>478</v>
      </c>
    </row>
    <row r="189" spans="2:8" x14ac:dyDescent="0.25">
      <c r="B189" s="290" t="s">
        <v>839</v>
      </c>
      <c r="C189" s="291"/>
      <c r="D189" s="71">
        <f>D190+D195</f>
        <v>0</v>
      </c>
      <c r="E189" s="71">
        <f>E190+E195</f>
        <v>0</v>
      </c>
      <c r="F189" s="71">
        <f>F190+F195</f>
        <v>0</v>
      </c>
      <c r="G189" s="71">
        <f>G190+G195</f>
        <v>0</v>
      </c>
      <c r="H189" s="72" t="str">
        <f t="shared" ref="H189:H197" si="10">IF(MONTH(paramDataBase)=12,E189-F189,"")</f>
        <v/>
      </c>
    </row>
    <row r="190" spans="2:8" x14ac:dyDescent="0.25">
      <c r="B190" s="283" t="s">
        <v>840</v>
      </c>
      <c r="C190" s="284"/>
      <c r="D190" s="31">
        <f>SUM(D191:D194)</f>
        <v>0</v>
      </c>
      <c r="E190" s="31">
        <f>SUM(E191:E194)</f>
        <v>0</v>
      </c>
      <c r="F190" s="31">
        <f>SUM(F191:F194)</f>
        <v>0</v>
      </c>
      <c r="G190" s="31">
        <f>SUM(G191:G194)</f>
        <v>0</v>
      </c>
      <c r="H190" s="32" t="str">
        <f t="shared" si="10"/>
        <v/>
      </c>
    </row>
    <row r="191" spans="2:8" x14ac:dyDescent="0.25">
      <c r="B191" s="279" t="s">
        <v>841</v>
      </c>
      <c r="C191" s="280"/>
      <c r="D191" s="31"/>
      <c r="E191" s="31"/>
      <c r="F191" s="31"/>
      <c r="G191" s="31"/>
      <c r="H191" s="32" t="str">
        <f t="shared" si="10"/>
        <v/>
      </c>
    </row>
    <row r="192" spans="2:8" x14ac:dyDescent="0.25">
      <c r="B192" s="279" t="s">
        <v>842</v>
      </c>
      <c r="C192" s="280"/>
      <c r="D192" s="31"/>
      <c r="E192" s="31"/>
      <c r="F192" s="31"/>
      <c r="G192" s="31"/>
      <c r="H192" s="32" t="str">
        <f t="shared" si="10"/>
        <v/>
      </c>
    </row>
    <row r="193" spans="2:9" x14ac:dyDescent="0.25">
      <c r="B193" s="279" t="s">
        <v>843</v>
      </c>
      <c r="C193" s="280"/>
      <c r="D193" s="31"/>
      <c r="E193" s="31"/>
      <c r="F193" s="31"/>
      <c r="G193" s="31"/>
      <c r="H193" s="32" t="str">
        <f t="shared" si="10"/>
        <v/>
      </c>
    </row>
    <row r="194" spans="2:9" x14ac:dyDescent="0.25">
      <c r="B194" s="279" t="s">
        <v>844</v>
      </c>
      <c r="C194" s="280"/>
      <c r="D194" s="31"/>
      <c r="E194" s="31"/>
      <c r="F194" s="31"/>
      <c r="G194" s="31"/>
      <c r="H194" s="32" t="str">
        <f t="shared" si="10"/>
        <v/>
      </c>
    </row>
    <row r="195" spans="2:9" x14ac:dyDescent="0.25">
      <c r="B195" s="283" t="s">
        <v>845</v>
      </c>
      <c r="C195" s="284"/>
      <c r="D195" s="31">
        <f>SUM(D196:D197)</f>
        <v>0</v>
      </c>
      <c r="E195" s="31">
        <f>SUM(E196:E197)</f>
        <v>0</v>
      </c>
      <c r="F195" s="31">
        <f>SUM(F196:F197)</f>
        <v>0</v>
      </c>
      <c r="G195" s="31">
        <f>SUM(G196:G197)</f>
        <v>0</v>
      </c>
      <c r="H195" s="32" t="str">
        <f t="shared" si="10"/>
        <v/>
      </c>
    </row>
    <row r="196" spans="2:9" x14ac:dyDescent="0.25">
      <c r="B196" s="279" t="s">
        <v>846</v>
      </c>
      <c r="C196" s="280"/>
      <c r="D196" s="31"/>
      <c r="E196" s="31"/>
      <c r="F196" s="31"/>
      <c r="G196" s="31"/>
      <c r="H196" s="32" t="str">
        <f t="shared" si="10"/>
        <v/>
      </c>
    </row>
    <row r="197" spans="2:9" x14ac:dyDescent="0.25">
      <c r="B197" s="337" t="s">
        <v>847</v>
      </c>
      <c r="C197" s="338"/>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852</v>
      </c>
      <c r="C201" s="267"/>
      <c r="D201" s="267"/>
      <c r="E201" s="267"/>
      <c r="F201" s="267"/>
      <c r="G201" s="31">
        <f>H38</f>
        <v>0</v>
      </c>
      <c r="H201" s="32"/>
    </row>
    <row r="202" spans="2:9" x14ac:dyDescent="0.25">
      <c r="B202" s="266" t="s">
        <v>853</v>
      </c>
      <c r="C202" s="267"/>
      <c r="D202" s="267"/>
      <c r="E202" s="267"/>
      <c r="F202" s="267"/>
      <c r="G202" s="31">
        <f>G68</f>
        <v>0</v>
      </c>
      <c r="H202" s="32"/>
    </row>
    <row r="203" spans="2:9" x14ac:dyDescent="0.25">
      <c r="B203" s="266" t="s">
        <v>854</v>
      </c>
      <c r="C203" s="267"/>
      <c r="D203" s="267"/>
      <c r="E203" s="267"/>
      <c r="F203" s="267"/>
      <c r="G203" s="31">
        <f>G200+G201-G202</f>
        <v>0</v>
      </c>
      <c r="H203" s="32">
        <f>H200+H201-H202</f>
        <v>0</v>
      </c>
    </row>
    <row r="204" spans="2:9" x14ac:dyDescent="0.25">
      <c r="B204" s="266" t="s">
        <v>855</v>
      </c>
      <c r="C204" s="267"/>
      <c r="D204" s="267"/>
      <c r="E204" s="267"/>
      <c r="F204" s="267"/>
      <c r="G204" s="31"/>
      <c r="H204" s="32"/>
    </row>
    <row r="205" spans="2:9" x14ac:dyDescent="0.25">
      <c r="B205" s="266" t="s">
        <v>856</v>
      </c>
      <c r="C205" s="267"/>
      <c r="D205" s="267"/>
      <c r="E205" s="267"/>
      <c r="F205" s="267"/>
      <c r="G205" s="31"/>
      <c r="H205" s="32"/>
    </row>
    <row r="206" spans="2:9" ht="15.75" customHeight="1" x14ac:dyDescent="0.25">
      <c r="B206" s="339" t="s">
        <v>857</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10/05/2024 às 14:32:36</v>
      </c>
      <c r="C207" s="249"/>
      <c r="D207" s="249"/>
      <c r="E207" s="249"/>
      <c r="F207" s="249"/>
      <c r="G207" s="249"/>
      <c r="H207" s="249"/>
      <c r="I207" s="45"/>
    </row>
    <row r="209" spans="2:8" x14ac:dyDescent="0.25">
      <c r="B209" t="s">
        <v>253</v>
      </c>
    </row>
    <row r="210" spans="2:8" x14ac:dyDescent="0.25">
      <c r="B210" s="336" t="s">
        <v>858</v>
      </c>
      <c r="C210" s="336"/>
      <c r="D210" s="336"/>
      <c r="E210" s="336"/>
      <c r="F210" s="336"/>
      <c r="G210" s="336"/>
      <c r="H210" s="336"/>
    </row>
    <row r="211" spans="2:8" x14ac:dyDescent="0.25">
      <c r="B211" s="336" t="s">
        <v>859</v>
      </c>
      <c r="C211" s="336"/>
      <c r="D211" s="336"/>
      <c r="E211" s="336"/>
      <c r="F211" s="336"/>
      <c r="G211" s="336"/>
      <c r="H211" s="336"/>
    </row>
    <row r="212" spans="2:8" ht="30" customHeight="1" x14ac:dyDescent="0.25">
      <c r="B212" s="336" t="s">
        <v>860</v>
      </c>
      <c r="C212" s="336"/>
      <c r="D212" s="336"/>
      <c r="E212" s="336"/>
      <c r="F212" s="336"/>
      <c r="G212" s="336"/>
      <c r="H212" s="336"/>
    </row>
    <row r="213" spans="2:8" x14ac:dyDescent="0.25">
      <c r="B213" s="336" t="s">
        <v>861</v>
      </c>
      <c r="C213" s="336"/>
      <c r="D213" s="336"/>
      <c r="E213" s="336"/>
      <c r="F213" s="336"/>
      <c r="G213" s="336"/>
      <c r="H213" s="336"/>
    </row>
    <row r="214" spans="2:8" x14ac:dyDescent="0.25">
      <c r="B214" s="336" t="s">
        <v>862</v>
      </c>
      <c r="C214" s="336"/>
      <c r="D214" s="336"/>
      <c r="E214" s="336"/>
      <c r="F214" s="336"/>
      <c r="G214" s="336"/>
      <c r="H214" s="336"/>
    </row>
    <row r="215" spans="2:8" x14ac:dyDescent="0.25">
      <c r="B215" s="336" t="s">
        <v>863</v>
      </c>
      <c r="C215" s="336"/>
      <c r="D215" s="336"/>
      <c r="E215" s="336"/>
      <c r="F215" s="336"/>
      <c r="G215" s="336"/>
      <c r="H215" s="336"/>
    </row>
    <row r="216" spans="2:8" ht="30" customHeight="1" x14ac:dyDescent="0.25">
      <c r="B216" s="336" t="s">
        <v>864</v>
      </c>
      <c r="C216" s="336"/>
      <c r="D216" s="336"/>
      <c r="E216" s="336"/>
      <c r="F216" s="336"/>
      <c r="G216" s="336"/>
      <c r="H216" s="336"/>
    </row>
    <row r="217" spans="2:8" x14ac:dyDescent="0.25">
      <c r="B217" s="336" t="s">
        <v>865</v>
      </c>
      <c r="C217" s="336"/>
      <c r="D217" s="336"/>
      <c r="E217" s="336"/>
      <c r="F217" s="336"/>
      <c r="G217" s="336"/>
      <c r="H217" s="336"/>
    </row>
    <row r="218" spans="2:8" x14ac:dyDescent="0.25">
      <c r="B218" s="336" t="s">
        <v>866</v>
      </c>
      <c r="C218" s="336"/>
      <c r="D218" s="336"/>
      <c r="E218" s="336"/>
      <c r="F218" s="336"/>
      <c r="G218" s="336"/>
      <c r="H218" s="336"/>
    </row>
    <row r="219" spans="2:8" x14ac:dyDescent="0.25">
      <c r="B219" s="336" t="s">
        <v>867</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t="str">
        <f>paramNomePrefeito</f>
        <v>JOÃO EDÉCIO GRAEF</v>
      </c>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10/05/2024 às 14:32:36</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10/05/2024 às 14:32:36</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10/05/2024 às 14:32:36</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915</v>
      </c>
      <c r="C13" s="284"/>
      <c r="D13" s="284"/>
      <c r="E13" s="284"/>
      <c r="F13" s="284"/>
      <c r="G13" s="284"/>
      <c r="H13" s="284"/>
      <c r="I13" s="31"/>
      <c r="J13" s="31"/>
      <c r="K13" s="31"/>
      <c r="L13" s="83" t="str">
        <f t="shared" si="0"/>
        <v/>
      </c>
    </row>
    <row r="14" spans="2:12" x14ac:dyDescent="0.25">
      <c r="B14" s="283" t="s">
        <v>916</v>
      </c>
      <c r="C14" s="284"/>
      <c r="D14" s="284"/>
      <c r="E14" s="284"/>
      <c r="F14" s="284"/>
      <c r="G14" s="284"/>
      <c r="H14" s="284"/>
      <c r="I14" s="31"/>
      <c r="J14" s="31"/>
      <c r="K14" s="31"/>
      <c r="L14" s="83" t="str">
        <f t="shared" si="0"/>
        <v/>
      </c>
    </row>
    <row r="15" spans="2:12" x14ac:dyDescent="0.25">
      <c r="B15" s="283" t="s">
        <v>917</v>
      </c>
      <c r="C15" s="284"/>
      <c r="D15" s="284"/>
      <c r="E15" s="284"/>
      <c r="F15" s="284"/>
      <c r="G15" s="284"/>
      <c r="H15" s="284"/>
      <c r="I15" s="31"/>
      <c r="J15" s="31"/>
      <c r="K15" s="31"/>
      <c r="L15" s="83" t="str">
        <f t="shared" si="0"/>
        <v/>
      </c>
    </row>
    <row r="16" spans="2:12" x14ac:dyDescent="0.25">
      <c r="B16" s="283" t="s">
        <v>918</v>
      </c>
      <c r="C16" s="284"/>
      <c r="D16" s="284"/>
      <c r="E16" s="284"/>
      <c r="F16" s="284"/>
      <c r="G16" s="284"/>
      <c r="H16" s="284"/>
      <c r="I16" s="31"/>
      <c r="J16" s="31"/>
      <c r="K16" s="31"/>
      <c r="L16" s="83" t="str">
        <f t="shared" si="0"/>
        <v/>
      </c>
    </row>
    <row r="17" spans="2:12" x14ac:dyDescent="0.25">
      <c r="B17" s="266" t="s">
        <v>919</v>
      </c>
      <c r="C17" s="267"/>
      <c r="D17" s="267"/>
      <c r="E17" s="267"/>
      <c r="F17" s="267"/>
      <c r="G17" s="267"/>
      <c r="H17" s="267"/>
      <c r="I17" s="31">
        <f>SUM(I18:I23)</f>
        <v>0</v>
      </c>
      <c r="J17" s="31">
        <f>SUM(J18:J23)</f>
        <v>0</v>
      </c>
      <c r="K17" s="31">
        <f>SUM(K18:K23)</f>
        <v>0</v>
      </c>
      <c r="L17" s="83" t="str">
        <f t="shared" si="0"/>
        <v/>
      </c>
    </row>
    <row r="18" spans="2:12" x14ac:dyDescent="0.25">
      <c r="B18" s="283" t="s">
        <v>434</v>
      </c>
      <c r="C18" s="284"/>
      <c r="D18" s="284"/>
      <c r="E18" s="284"/>
      <c r="F18" s="284"/>
      <c r="G18" s="284"/>
      <c r="H18" s="284"/>
      <c r="I18" s="31"/>
      <c r="J18" s="31"/>
      <c r="K18" s="31"/>
      <c r="L18" s="83" t="str">
        <f t="shared" si="0"/>
        <v/>
      </c>
    </row>
    <row r="19" spans="2:12" x14ac:dyDescent="0.25">
      <c r="B19" s="283" t="s">
        <v>437</v>
      </c>
      <c r="C19" s="284"/>
      <c r="D19" s="284"/>
      <c r="E19" s="284"/>
      <c r="F19" s="284"/>
      <c r="G19" s="284"/>
      <c r="H19" s="284"/>
      <c r="I19" s="31"/>
      <c r="J19" s="31"/>
      <c r="K19" s="31"/>
      <c r="L19" s="83" t="str">
        <f t="shared" si="0"/>
        <v/>
      </c>
    </row>
    <row r="20" spans="2:12" x14ac:dyDescent="0.25">
      <c r="B20" s="283" t="s">
        <v>920</v>
      </c>
      <c r="C20" s="284"/>
      <c r="D20" s="284"/>
      <c r="E20" s="284"/>
      <c r="F20" s="284"/>
      <c r="G20" s="284"/>
      <c r="H20" s="284"/>
      <c r="I20" s="31"/>
      <c r="J20" s="31"/>
      <c r="K20" s="31"/>
      <c r="L20" s="83" t="str">
        <f t="shared" si="0"/>
        <v/>
      </c>
    </row>
    <row r="21" spans="2:12" x14ac:dyDescent="0.25">
      <c r="B21" s="283" t="s">
        <v>435</v>
      </c>
      <c r="C21" s="284"/>
      <c r="D21" s="284"/>
      <c r="E21" s="284"/>
      <c r="F21" s="284"/>
      <c r="G21" s="284"/>
      <c r="H21" s="284"/>
      <c r="I21" s="31"/>
      <c r="J21" s="31"/>
      <c r="K21" s="31"/>
      <c r="L21" s="83" t="str">
        <f t="shared" si="0"/>
        <v/>
      </c>
    </row>
    <row r="22" spans="2:12" x14ac:dyDescent="0.25">
      <c r="B22" s="283" t="s">
        <v>921</v>
      </c>
      <c r="C22" s="284"/>
      <c r="D22" s="284"/>
      <c r="E22" s="284"/>
      <c r="F22" s="284"/>
      <c r="G22" s="284"/>
      <c r="H22" s="284"/>
      <c r="I22" s="31"/>
      <c r="J22" s="31"/>
      <c r="K22" s="31"/>
      <c r="L22" s="83" t="str">
        <f t="shared" si="0"/>
        <v/>
      </c>
    </row>
    <row r="23" spans="2:12" x14ac:dyDescent="0.25">
      <c r="B23" s="283" t="s">
        <v>922</v>
      </c>
      <c r="C23" s="284"/>
      <c r="D23" s="284"/>
      <c r="E23" s="284"/>
      <c r="F23" s="284"/>
      <c r="G23" s="284"/>
      <c r="H23" s="284"/>
      <c r="I23" s="31"/>
      <c r="J23" s="31"/>
      <c r="K23" s="31"/>
      <c r="L23" s="83" t="str">
        <f t="shared" si="0"/>
        <v/>
      </c>
    </row>
    <row r="24" spans="2:12" ht="15.75" customHeight="1" x14ac:dyDescent="0.25">
      <c r="B24" s="380" t="s">
        <v>923</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930</v>
      </c>
      <c r="C30" s="284"/>
      <c r="D30" s="31"/>
      <c r="E30" s="31"/>
      <c r="F30" s="31"/>
      <c r="G30" s="54" t="str">
        <f t="shared" si="1"/>
        <v>-</v>
      </c>
      <c r="H30" s="31"/>
      <c r="I30" s="54" t="str">
        <f t="shared" si="2"/>
        <v>-</v>
      </c>
      <c r="J30" s="31"/>
      <c r="K30" s="54" t="str">
        <f t="shared" si="3"/>
        <v>-</v>
      </c>
      <c r="L30" s="32" t="str">
        <f t="shared" si="4"/>
        <v/>
      </c>
    </row>
    <row r="31" spans="2:12" x14ac:dyDescent="0.25">
      <c r="B31" s="283" t="s">
        <v>902</v>
      </c>
      <c r="C31" s="284"/>
      <c r="D31" s="31"/>
      <c r="E31" s="31"/>
      <c r="F31" s="31"/>
      <c r="G31" s="54" t="str">
        <f t="shared" si="1"/>
        <v>-</v>
      </c>
      <c r="H31" s="31"/>
      <c r="I31" s="54" t="str">
        <f t="shared" si="2"/>
        <v>-</v>
      </c>
      <c r="J31" s="31"/>
      <c r="K31" s="54" t="str">
        <f t="shared" si="3"/>
        <v>-</v>
      </c>
      <c r="L31" s="32" t="str">
        <f t="shared" si="4"/>
        <v/>
      </c>
    </row>
    <row r="32" spans="2:12" x14ac:dyDescent="0.25">
      <c r="B32" s="266" t="s">
        <v>931</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930</v>
      </c>
      <c r="C33" s="284"/>
      <c r="D33" s="31"/>
      <c r="E33" s="31"/>
      <c r="F33" s="31"/>
      <c r="G33" s="54" t="str">
        <f t="shared" si="1"/>
        <v>-</v>
      </c>
      <c r="H33" s="31"/>
      <c r="I33" s="54" t="str">
        <f t="shared" si="2"/>
        <v>-</v>
      </c>
      <c r="J33" s="31"/>
      <c r="K33" s="54" t="str">
        <f t="shared" si="3"/>
        <v>-</v>
      </c>
      <c r="L33" s="32" t="str">
        <f t="shared" si="4"/>
        <v/>
      </c>
    </row>
    <row r="34" spans="2:12" x14ac:dyDescent="0.25">
      <c r="B34" s="283" t="s">
        <v>902</v>
      </c>
      <c r="C34" s="284"/>
      <c r="D34" s="31"/>
      <c r="E34" s="31"/>
      <c r="F34" s="31"/>
      <c r="G34" s="54" t="str">
        <f t="shared" si="1"/>
        <v>-</v>
      </c>
      <c r="H34" s="31"/>
      <c r="I34" s="54" t="str">
        <f t="shared" si="2"/>
        <v>-</v>
      </c>
      <c r="J34" s="31"/>
      <c r="K34" s="54" t="str">
        <f t="shared" si="3"/>
        <v>-</v>
      </c>
      <c r="L34" s="32" t="str">
        <f t="shared" si="4"/>
        <v/>
      </c>
    </row>
    <row r="35" spans="2:12" x14ac:dyDescent="0.25">
      <c r="B35" s="266" t="s">
        <v>932</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930</v>
      </c>
      <c r="C36" s="284"/>
      <c r="D36" s="31"/>
      <c r="E36" s="31"/>
      <c r="F36" s="31"/>
      <c r="G36" s="54" t="str">
        <f t="shared" si="1"/>
        <v>-</v>
      </c>
      <c r="H36" s="31"/>
      <c r="I36" s="54" t="str">
        <f t="shared" si="2"/>
        <v>-</v>
      </c>
      <c r="J36" s="31"/>
      <c r="K36" s="54" t="str">
        <f t="shared" si="3"/>
        <v>-</v>
      </c>
      <c r="L36" s="32" t="str">
        <f t="shared" si="4"/>
        <v/>
      </c>
    </row>
    <row r="37" spans="2:12" x14ac:dyDescent="0.25">
      <c r="B37" s="283" t="s">
        <v>902</v>
      </c>
      <c r="C37" s="284"/>
      <c r="D37" s="31"/>
      <c r="E37" s="31"/>
      <c r="F37" s="31"/>
      <c r="G37" s="54" t="str">
        <f t="shared" si="1"/>
        <v>-</v>
      </c>
      <c r="H37" s="31"/>
      <c r="I37" s="54" t="str">
        <f t="shared" si="2"/>
        <v>-</v>
      </c>
      <c r="J37" s="31"/>
      <c r="K37" s="54" t="str">
        <f t="shared" si="3"/>
        <v>-</v>
      </c>
      <c r="L37" s="32" t="str">
        <f t="shared" si="4"/>
        <v/>
      </c>
    </row>
    <row r="38" spans="2:12" x14ac:dyDescent="0.25">
      <c r="B38" s="266" t="s">
        <v>933</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930</v>
      </c>
      <c r="C39" s="284"/>
      <c r="D39" s="31"/>
      <c r="E39" s="31"/>
      <c r="F39" s="31"/>
      <c r="G39" s="54" t="str">
        <f t="shared" si="1"/>
        <v>-</v>
      </c>
      <c r="H39" s="31"/>
      <c r="I39" s="54" t="str">
        <f t="shared" si="2"/>
        <v>-</v>
      </c>
      <c r="J39" s="31"/>
      <c r="K39" s="54" t="str">
        <f t="shared" si="3"/>
        <v>-</v>
      </c>
      <c r="L39" s="32" t="str">
        <f t="shared" si="4"/>
        <v/>
      </c>
    </row>
    <row r="40" spans="2:12" x14ac:dyDescent="0.25">
      <c r="B40" s="283" t="s">
        <v>902</v>
      </c>
      <c r="C40" s="284"/>
      <c r="D40" s="31"/>
      <c r="E40" s="31"/>
      <c r="F40" s="31"/>
      <c r="G40" s="54" t="str">
        <f t="shared" si="1"/>
        <v>-</v>
      </c>
      <c r="H40" s="31"/>
      <c r="I40" s="54" t="str">
        <f t="shared" si="2"/>
        <v>-</v>
      </c>
      <c r="J40" s="31"/>
      <c r="K40" s="54" t="str">
        <f t="shared" si="3"/>
        <v>-</v>
      </c>
      <c r="L40" s="32" t="str">
        <f t="shared" si="4"/>
        <v/>
      </c>
    </row>
    <row r="41" spans="2:12" x14ac:dyDescent="0.25">
      <c r="B41" s="266" t="s">
        <v>934</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930</v>
      </c>
      <c r="C42" s="284"/>
      <c r="D42" s="31"/>
      <c r="E42" s="31"/>
      <c r="F42" s="31"/>
      <c r="G42" s="54" t="str">
        <f t="shared" si="1"/>
        <v>-</v>
      </c>
      <c r="H42" s="31"/>
      <c r="I42" s="54" t="str">
        <f t="shared" si="2"/>
        <v>-</v>
      </c>
      <c r="J42" s="31"/>
      <c r="K42" s="54" t="str">
        <f t="shared" si="3"/>
        <v>-</v>
      </c>
      <c r="L42" s="32" t="str">
        <f t="shared" si="4"/>
        <v/>
      </c>
    </row>
    <row r="43" spans="2:12" x14ac:dyDescent="0.25">
      <c r="B43" s="283" t="s">
        <v>902</v>
      </c>
      <c r="C43" s="284"/>
      <c r="D43" s="31"/>
      <c r="E43" s="31"/>
      <c r="F43" s="31"/>
      <c r="G43" s="54" t="str">
        <f t="shared" si="1"/>
        <v>-</v>
      </c>
      <c r="H43" s="31"/>
      <c r="I43" s="54" t="str">
        <f t="shared" si="2"/>
        <v>-</v>
      </c>
      <c r="J43" s="31"/>
      <c r="K43" s="54" t="str">
        <f t="shared" si="3"/>
        <v>-</v>
      </c>
      <c r="L43" s="32" t="str">
        <f t="shared" si="4"/>
        <v/>
      </c>
    </row>
    <row r="44" spans="2:12" x14ac:dyDescent="0.25">
      <c r="B44" s="266" t="s">
        <v>935</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930</v>
      </c>
      <c r="C45" s="284"/>
      <c r="D45" s="31"/>
      <c r="E45" s="31"/>
      <c r="F45" s="31"/>
      <c r="G45" s="54" t="str">
        <f t="shared" si="1"/>
        <v>-</v>
      </c>
      <c r="H45" s="31"/>
      <c r="I45" s="54" t="str">
        <f t="shared" si="2"/>
        <v>-</v>
      </c>
      <c r="J45" s="31"/>
      <c r="K45" s="54" t="str">
        <f t="shared" si="3"/>
        <v>-</v>
      </c>
      <c r="L45" s="32" t="str">
        <f t="shared" si="4"/>
        <v/>
      </c>
    </row>
    <row r="46" spans="2:12" x14ac:dyDescent="0.25">
      <c r="B46" s="283" t="s">
        <v>902</v>
      </c>
      <c r="C46" s="284"/>
      <c r="D46" s="31"/>
      <c r="E46" s="31"/>
      <c r="F46" s="31"/>
      <c r="G46" s="54" t="str">
        <f t="shared" si="1"/>
        <v>-</v>
      </c>
      <c r="H46" s="31"/>
      <c r="I46" s="54" t="str">
        <f t="shared" si="2"/>
        <v>-</v>
      </c>
      <c r="J46" s="31"/>
      <c r="K46" s="54" t="str">
        <f t="shared" si="3"/>
        <v>-</v>
      </c>
      <c r="L46" s="32" t="str">
        <f t="shared" si="4"/>
        <v/>
      </c>
    </row>
    <row r="47" spans="2:12" x14ac:dyDescent="0.25">
      <c r="B47" s="266" t="s">
        <v>936</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930</v>
      </c>
      <c r="C48" s="284"/>
      <c r="D48" s="31"/>
      <c r="E48" s="31"/>
      <c r="F48" s="31"/>
      <c r="G48" s="54" t="str">
        <f t="shared" si="1"/>
        <v>-</v>
      </c>
      <c r="H48" s="31"/>
      <c r="I48" s="54" t="str">
        <f t="shared" si="2"/>
        <v>-</v>
      </c>
      <c r="J48" s="31"/>
      <c r="K48" s="54" t="str">
        <f t="shared" si="3"/>
        <v>-</v>
      </c>
      <c r="L48" s="32" t="str">
        <f t="shared" si="4"/>
        <v/>
      </c>
    </row>
    <row r="49" spans="2:12" x14ac:dyDescent="0.25">
      <c r="B49" s="285" t="s">
        <v>902</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937</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66" t="s">
        <v>940</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941</v>
      </c>
      <c r="C56" s="267"/>
      <c r="D56" s="267"/>
      <c r="E56" s="267"/>
      <c r="F56" s="267"/>
      <c r="G56" s="267"/>
      <c r="H56" s="267"/>
      <c r="I56" s="267"/>
      <c r="J56" s="31"/>
      <c r="K56" s="31"/>
      <c r="L56" s="32"/>
    </row>
    <row r="57" spans="2:12" x14ac:dyDescent="0.25">
      <c r="B57" s="266" t="s">
        <v>942</v>
      </c>
      <c r="C57" s="267"/>
      <c r="D57" s="267"/>
      <c r="E57" s="267"/>
      <c r="F57" s="267"/>
      <c r="G57" s="267"/>
      <c r="H57" s="267"/>
      <c r="I57" s="267"/>
      <c r="J57" s="31"/>
      <c r="K57" s="31"/>
      <c r="L57" s="32"/>
    </row>
    <row r="58" spans="2:12" x14ac:dyDescent="0.25">
      <c r="B58" s="388" t="s">
        <v>943</v>
      </c>
      <c r="C58" s="389"/>
      <c r="D58" s="389"/>
      <c r="E58" s="389"/>
      <c r="F58" s="389"/>
      <c r="G58" s="389"/>
      <c r="H58" s="389"/>
      <c r="I58" s="389"/>
      <c r="J58" s="90">
        <f>J54-J55-J56-J57</f>
        <v>0</v>
      </c>
      <c r="K58" s="90">
        <f>K54-K55-K56-K57</f>
        <v>0</v>
      </c>
      <c r="L58" s="91">
        <f>L54-L55-L56-L57</f>
        <v>0</v>
      </c>
    </row>
    <row r="59" spans="2:12" x14ac:dyDescent="0.25">
      <c r="B59" s="266" t="s">
        <v>944</v>
      </c>
      <c r="C59" s="267"/>
      <c r="D59" s="267"/>
      <c r="E59" s="267"/>
      <c r="F59" s="267"/>
      <c r="G59" s="267"/>
      <c r="H59" s="267"/>
      <c r="I59" s="267"/>
      <c r="J59" s="318">
        <f>ROUND(K24*15%,2)</f>
        <v>0</v>
      </c>
      <c r="K59" s="319"/>
      <c r="L59" s="319"/>
    </row>
    <row r="60" spans="2:12" x14ac:dyDescent="0.25">
      <c r="B60" s="266" t="s">
        <v>945</v>
      </c>
      <c r="C60" s="267"/>
      <c r="D60" s="267"/>
      <c r="E60" s="267"/>
      <c r="F60" s="267"/>
      <c r="G60" s="267"/>
      <c r="H60" s="267"/>
      <c r="I60" s="267"/>
      <c r="J60" s="303">
        <f>ROUND(K24*paramMinimoASPS,2)</f>
        <v>0</v>
      </c>
      <c r="K60" s="296"/>
      <c r="L60" s="296"/>
    </row>
    <row r="61" spans="2:12" x14ac:dyDescent="0.25">
      <c r="B61" s="230" t="s">
        <v>946</v>
      </c>
      <c r="C61" s="231"/>
      <c r="D61" s="231"/>
      <c r="E61" s="231"/>
      <c r="F61" s="231"/>
      <c r="G61" s="231"/>
      <c r="H61" s="231"/>
      <c r="I61" s="231"/>
      <c r="J61" s="65">
        <f>J58-J60</f>
        <v>0</v>
      </c>
      <c r="K61" s="65">
        <f>K58-J60</f>
        <v>0</v>
      </c>
      <c r="L61" s="66">
        <f>L58-J60</f>
        <v>0</v>
      </c>
    </row>
    <row r="62" spans="2:12" x14ac:dyDescent="0.25">
      <c r="B62" s="333" t="s">
        <v>947</v>
      </c>
      <c r="C62" s="334"/>
      <c r="D62" s="334"/>
      <c r="E62" s="334"/>
      <c r="F62" s="334"/>
      <c r="G62" s="334"/>
      <c r="H62" s="334"/>
      <c r="I62" s="334"/>
      <c r="J62" s="68">
        <f>IF(MONTH(paramDataBase)=12,IF(J61&lt;0,J61*-1,0),IF(K61&lt;0,K61*-1,0))</f>
        <v>0</v>
      </c>
      <c r="K62" s="68"/>
      <c r="L62" s="69"/>
    </row>
    <row r="63" spans="2:12" ht="31.5" customHeight="1" x14ac:dyDescent="0.25">
      <c r="B63" s="393" t="s">
        <v>948</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329" t="s">
        <v>951</v>
      </c>
    </row>
    <row r="67" spans="2:12" x14ac:dyDescent="0.25">
      <c r="B67" s="384"/>
      <c r="C67" s="385"/>
      <c r="D67" s="385"/>
      <c r="E67" s="385"/>
      <c r="F67" s="385"/>
      <c r="G67" s="385"/>
      <c r="H67" s="4" t="s">
        <v>952</v>
      </c>
      <c r="I67" s="4" t="s">
        <v>101</v>
      </c>
      <c r="J67" s="4" t="s">
        <v>102</v>
      </c>
      <c r="K67" s="4" t="s">
        <v>103</v>
      </c>
      <c r="L67" s="329"/>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954</v>
      </c>
      <c r="C71" s="334"/>
      <c r="D71" s="334"/>
      <c r="E71" s="334"/>
      <c r="F71" s="334"/>
      <c r="G71" s="334"/>
      <c r="H71" s="68"/>
      <c r="I71" s="68"/>
      <c r="J71" s="68"/>
      <c r="K71" s="68"/>
      <c r="L71" s="69">
        <f>IF(MONTH(paramDataBase)=12,H71-I71,H71-J71)</f>
        <v>0</v>
      </c>
    </row>
    <row r="72" spans="2:12" ht="15.75" customHeight="1" x14ac:dyDescent="0.25">
      <c r="B72" s="349" t="s">
        <v>955</v>
      </c>
      <c r="C72" s="350"/>
      <c r="D72" s="350"/>
      <c r="E72" s="350"/>
      <c r="F72" s="350"/>
      <c r="G72" s="350"/>
      <c r="H72" s="17"/>
      <c r="I72" s="17"/>
      <c r="J72" s="17"/>
      <c r="K72" s="17"/>
      <c r="L72" s="18">
        <f>IF(MONTH(paramDataBase)=12,H72-I72,H72-J72)</f>
        <v>0</v>
      </c>
    </row>
    <row r="74" spans="2:12" ht="15.75" customHeight="1" x14ac:dyDescent="0.25">
      <c r="B74" s="390" t="s">
        <v>956</v>
      </c>
      <c r="C74" s="390"/>
      <c r="D74" s="390"/>
      <c r="E74" s="390"/>
      <c r="F74" s="390"/>
      <c r="G74" s="390"/>
      <c r="H74" s="390"/>
      <c r="I74" s="390"/>
      <c r="J74" s="390"/>
      <c r="K74" s="390"/>
      <c r="L74" s="390"/>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967</v>
      </c>
      <c r="C83" s="392"/>
      <c r="D83" s="392"/>
      <c r="E83" s="392"/>
      <c r="F83" s="392"/>
      <c r="G83" s="392"/>
      <c r="H83" s="392"/>
      <c r="I83" s="392"/>
      <c r="J83" s="392"/>
      <c r="K83" s="392"/>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74" t="s">
        <v>969</v>
      </c>
      <c r="C85" s="275"/>
      <c r="D85" s="275"/>
      <c r="E85" s="275"/>
      <c r="F85" s="275"/>
      <c r="G85" s="275"/>
      <c r="H85" s="275"/>
      <c r="I85" s="275"/>
      <c r="J85" s="275"/>
      <c r="K85" s="275"/>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9" t="s">
        <v>970</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973</v>
      </c>
      <c r="C100" s="284"/>
      <c r="D100" s="284"/>
      <c r="E100" s="284"/>
      <c r="F100" s="284"/>
      <c r="G100" s="284"/>
      <c r="H100" s="284"/>
      <c r="I100" s="31"/>
      <c r="J100" s="31"/>
      <c r="K100" s="31"/>
      <c r="L100" s="83" t="str">
        <f t="shared" si="5"/>
        <v/>
      </c>
    </row>
    <row r="101" spans="2:12" x14ac:dyDescent="0.25">
      <c r="B101" s="283" t="s">
        <v>974</v>
      </c>
      <c r="C101" s="284"/>
      <c r="D101" s="284"/>
      <c r="E101" s="284"/>
      <c r="F101" s="284"/>
      <c r="G101" s="284"/>
      <c r="H101" s="284"/>
      <c r="I101" s="31"/>
      <c r="J101" s="31"/>
      <c r="K101" s="31"/>
      <c r="L101" s="83" t="str">
        <f t="shared" si="5"/>
        <v/>
      </c>
    </row>
    <row r="102" spans="2:12" x14ac:dyDescent="0.25">
      <c r="B102" s="283" t="s">
        <v>975</v>
      </c>
      <c r="C102" s="284"/>
      <c r="D102" s="284"/>
      <c r="E102" s="284"/>
      <c r="F102" s="284"/>
      <c r="G102" s="284"/>
      <c r="H102" s="284"/>
      <c r="I102" s="31"/>
      <c r="J102" s="31"/>
      <c r="K102" s="31"/>
      <c r="L102" s="83" t="str">
        <f t="shared" si="5"/>
        <v/>
      </c>
    </row>
    <row r="103" spans="2:12" x14ac:dyDescent="0.25">
      <c r="B103" s="266" t="s">
        <v>976</v>
      </c>
      <c r="C103" s="267"/>
      <c r="D103" s="267"/>
      <c r="E103" s="267"/>
      <c r="F103" s="267"/>
      <c r="G103" s="267"/>
      <c r="H103" s="267"/>
      <c r="I103" s="31"/>
      <c r="J103" s="31"/>
      <c r="K103" s="31"/>
      <c r="L103" s="83" t="str">
        <f t="shared" si="5"/>
        <v/>
      </c>
    </row>
    <row r="104" spans="2:12" x14ac:dyDescent="0.25">
      <c r="B104" s="266" t="s">
        <v>977</v>
      </c>
      <c r="C104" s="267"/>
      <c r="D104" s="267"/>
      <c r="E104" s="267"/>
      <c r="F104" s="267"/>
      <c r="G104" s="267"/>
      <c r="H104" s="267"/>
      <c r="I104" s="31"/>
      <c r="J104" s="31"/>
      <c r="K104" s="31"/>
      <c r="L104" s="83" t="str">
        <f t="shared" si="5"/>
        <v/>
      </c>
    </row>
    <row r="105" spans="2:12" ht="15.75" customHeight="1" x14ac:dyDescent="0.25">
      <c r="B105" s="349" t="s">
        <v>978</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930</v>
      </c>
      <c r="C111" s="284"/>
      <c r="D111" s="31"/>
      <c r="E111" s="31"/>
      <c r="F111" s="31"/>
      <c r="G111" s="75" t="str">
        <f t="shared" si="6"/>
        <v/>
      </c>
      <c r="H111" s="31"/>
      <c r="I111" s="75" t="str">
        <f t="shared" si="7"/>
        <v/>
      </c>
      <c r="J111" s="31"/>
      <c r="K111" s="75" t="str">
        <f t="shared" si="8"/>
        <v/>
      </c>
      <c r="L111" s="32" t="str">
        <f t="shared" si="9"/>
        <v/>
      </c>
    </row>
    <row r="112" spans="2:12" x14ac:dyDescent="0.25">
      <c r="B112" s="283" t="s">
        <v>902</v>
      </c>
      <c r="C112" s="284"/>
      <c r="D112" s="31"/>
      <c r="E112" s="31"/>
      <c r="F112" s="31"/>
      <c r="G112" s="75" t="str">
        <f t="shared" si="6"/>
        <v/>
      </c>
      <c r="H112" s="31"/>
      <c r="I112" s="75" t="str">
        <f t="shared" si="7"/>
        <v/>
      </c>
      <c r="J112" s="31"/>
      <c r="K112" s="75" t="str">
        <f t="shared" si="8"/>
        <v/>
      </c>
      <c r="L112" s="32" t="str">
        <f t="shared" si="9"/>
        <v/>
      </c>
    </row>
    <row r="113" spans="2:12" x14ac:dyDescent="0.25">
      <c r="B113" s="266" t="s">
        <v>981</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930</v>
      </c>
      <c r="C114" s="284"/>
      <c r="D114" s="31"/>
      <c r="E114" s="31"/>
      <c r="F114" s="31"/>
      <c r="G114" s="75" t="str">
        <f t="shared" si="6"/>
        <v/>
      </c>
      <c r="H114" s="31"/>
      <c r="I114" s="75" t="str">
        <f t="shared" si="7"/>
        <v/>
      </c>
      <c r="J114" s="31"/>
      <c r="K114" s="75" t="str">
        <f t="shared" si="8"/>
        <v/>
      </c>
      <c r="L114" s="32" t="str">
        <f t="shared" si="9"/>
        <v/>
      </c>
    </row>
    <row r="115" spans="2:12" x14ac:dyDescent="0.25">
      <c r="B115" s="283" t="s">
        <v>902</v>
      </c>
      <c r="C115" s="284"/>
      <c r="D115" s="31"/>
      <c r="E115" s="31"/>
      <c r="F115" s="31"/>
      <c r="G115" s="75" t="str">
        <f t="shared" si="6"/>
        <v/>
      </c>
      <c r="H115" s="31"/>
      <c r="I115" s="75" t="str">
        <f t="shared" si="7"/>
        <v/>
      </c>
      <c r="J115" s="31"/>
      <c r="K115" s="75" t="str">
        <f t="shared" si="8"/>
        <v/>
      </c>
      <c r="L115" s="32" t="str">
        <f t="shared" si="9"/>
        <v/>
      </c>
    </row>
    <row r="116" spans="2:12" x14ac:dyDescent="0.25">
      <c r="B116" s="266" t="s">
        <v>982</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930</v>
      </c>
      <c r="C117" s="284"/>
      <c r="D117" s="31"/>
      <c r="E117" s="31"/>
      <c r="F117" s="31"/>
      <c r="G117" s="75" t="str">
        <f t="shared" si="6"/>
        <v/>
      </c>
      <c r="H117" s="31"/>
      <c r="I117" s="75" t="str">
        <f t="shared" si="7"/>
        <v/>
      </c>
      <c r="J117" s="31"/>
      <c r="K117" s="75" t="str">
        <f t="shared" si="8"/>
        <v/>
      </c>
      <c r="L117" s="32" t="str">
        <f t="shared" si="9"/>
        <v/>
      </c>
    </row>
    <row r="118" spans="2:12" x14ac:dyDescent="0.25">
      <c r="B118" s="283" t="s">
        <v>902</v>
      </c>
      <c r="C118" s="284"/>
      <c r="D118" s="31"/>
      <c r="E118" s="31"/>
      <c r="F118" s="31"/>
      <c r="G118" s="75" t="str">
        <f t="shared" si="6"/>
        <v/>
      </c>
      <c r="H118" s="31"/>
      <c r="I118" s="75" t="str">
        <f t="shared" si="7"/>
        <v/>
      </c>
      <c r="J118" s="31"/>
      <c r="K118" s="75" t="str">
        <f t="shared" si="8"/>
        <v/>
      </c>
      <c r="L118" s="32" t="str">
        <f t="shared" si="9"/>
        <v/>
      </c>
    </row>
    <row r="119" spans="2:12" x14ac:dyDescent="0.25">
      <c r="B119" s="266" t="s">
        <v>983</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930</v>
      </c>
      <c r="C120" s="284"/>
      <c r="D120" s="31"/>
      <c r="E120" s="31"/>
      <c r="F120" s="31"/>
      <c r="G120" s="75" t="str">
        <f t="shared" si="6"/>
        <v/>
      </c>
      <c r="H120" s="31"/>
      <c r="I120" s="75" t="str">
        <f t="shared" si="7"/>
        <v/>
      </c>
      <c r="J120" s="31"/>
      <c r="K120" s="75" t="str">
        <f t="shared" si="8"/>
        <v/>
      </c>
      <c r="L120" s="32" t="str">
        <f t="shared" si="9"/>
        <v/>
      </c>
    </row>
    <row r="121" spans="2:12" x14ac:dyDescent="0.25">
      <c r="B121" s="283" t="s">
        <v>902</v>
      </c>
      <c r="C121" s="284"/>
      <c r="D121" s="31"/>
      <c r="E121" s="31"/>
      <c r="F121" s="31"/>
      <c r="G121" s="75" t="str">
        <f t="shared" si="6"/>
        <v/>
      </c>
      <c r="H121" s="31"/>
      <c r="I121" s="75" t="str">
        <f t="shared" si="7"/>
        <v/>
      </c>
      <c r="J121" s="31"/>
      <c r="K121" s="75" t="str">
        <f t="shared" si="8"/>
        <v/>
      </c>
      <c r="L121" s="32" t="str">
        <f t="shared" si="9"/>
        <v/>
      </c>
    </row>
    <row r="122" spans="2:12" x14ac:dyDescent="0.25">
      <c r="B122" s="266" t="s">
        <v>984</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930</v>
      </c>
      <c r="C123" s="284"/>
      <c r="D123" s="31"/>
      <c r="E123" s="31"/>
      <c r="F123" s="31"/>
      <c r="G123" s="75" t="str">
        <f t="shared" si="6"/>
        <v/>
      </c>
      <c r="H123" s="31"/>
      <c r="I123" s="75" t="str">
        <f t="shared" si="7"/>
        <v/>
      </c>
      <c r="J123" s="31"/>
      <c r="K123" s="75" t="str">
        <f t="shared" si="8"/>
        <v/>
      </c>
      <c r="L123" s="32" t="str">
        <f t="shared" si="9"/>
        <v/>
      </c>
    </row>
    <row r="124" spans="2:12" x14ac:dyDescent="0.25">
      <c r="B124" s="283" t="s">
        <v>902</v>
      </c>
      <c r="C124" s="284"/>
      <c r="D124" s="31"/>
      <c r="E124" s="31"/>
      <c r="F124" s="31"/>
      <c r="G124" s="75" t="str">
        <f t="shared" si="6"/>
        <v/>
      </c>
      <c r="H124" s="31"/>
      <c r="I124" s="75" t="str">
        <f t="shared" si="7"/>
        <v/>
      </c>
      <c r="J124" s="31"/>
      <c r="K124" s="75" t="str">
        <f t="shared" si="8"/>
        <v/>
      </c>
      <c r="L124" s="32" t="str">
        <f t="shared" si="9"/>
        <v/>
      </c>
    </row>
    <row r="125" spans="2:12" x14ac:dyDescent="0.25">
      <c r="B125" s="266" t="s">
        <v>985</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930</v>
      </c>
      <c r="C126" s="284"/>
      <c r="D126" s="31"/>
      <c r="E126" s="31"/>
      <c r="F126" s="31"/>
      <c r="G126" s="75" t="str">
        <f t="shared" si="6"/>
        <v/>
      </c>
      <c r="H126" s="31"/>
      <c r="I126" s="75" t="str">
        <f t="shared" si="7"/>
        <v/>
      </c>
      <c r="J126" s="31"/>
      <c r="K126" s="75" t="str">
        <f t="shared" si="8"/>
        <v/>
      </c>
      <c r="L126" s="32" t="str">
        <f t="shared" si="9"/>
        <v/>
      </c>
    </row>
    <row r="127" spans="2:12" x14ac:dyDescent="0.25">
      <c r="B127" s="283" t="s">
        <v>902</v>
      </c>
      <c r="C127" s="284"/>
      <c r="D127" s="31"/>
      <c r="E127" s="31"/>
      <c r="F127" s="31"/>
      <c r="G127" s="75" t="str">
        <f t="shared" si="6"/>
        <v/>
      </c>
      <c r="H127" s="31"/>
      <c r="I127" s="75" t="str">
        <f t="shared" si="7"/>
        <v/>
      </c>
      <c r="J127" s="31"/>
      <c r="K127" s="75" t="str">
        <f t="shared" si="8"/>
        <v/>
      </c>
      <c r="L127" s="32" t="str">
        <f t="shared" si="9"/>
        <v/>
      </c>
    </row>
    <row r="128" spans="2:12" x14ac:dyDescent="0.25">
      <c r="B128" s="266" t="s">
        <v>986</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930</v>
      </c>
      <c r="C129" s="284"/>
      <c r="D129" s="31"/>
      <c r="E129" s="31"/>
      <c r="F129" s="31"/>
      <c r="G129" s="75" t="str">
        <f t="shared" si="6"/>
        <v/>
      </c>
      <c r="H129" s="31"/>
      <c r="I129" s="75" t="str">
        <f t="shared" si="7"/>
        <v/>
      </c>
      <c r="J129" s="31"/>
      <c r="K129" s="75" t="str">
        <f t="shared" si="8"/>
        <v/>
      </c>
      <c r="L129" s="32" t="str">
        <f t="shared" si="9"/>
        <v/>
      </c>
    </row>
    <row r="130" spans="2:12" x14ac:dyDescent="0.25">
      <c r="B130" s="285" t="s">
        <v>902</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987</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990</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991</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992</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993</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994</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995</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996</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10/05/2024 às 14:32:36</v>
      </c>
      <c r="C144" s="261"/>
      <c r="D144" s="261"/>
      <c r="E144" s="261"/>
      <c r="F144" s="261"/>
      <c r="G144" s="261"/>
      <c r="H144" s="261"/>
      <c r="I144" s="261"/>
      <c r="J144" s="261"/>
      <c r="K144" s="261"/>
      <c r="L144" s="261"/>
    </row>
    <row r="146" spans="2:12" x14ac:dyDescent="0.25">
      <c r="B146" t="s">
        <v>253</v>
      </c>
    </row>
    <row r="147" spans="2:12" ht="15" customHeight="1" x14ac:dyDescent="0.25">
      <c r="B147" s="262" t="s">
        <v>997</v>
      </c>
      <c r="C147" s="262"/>
      <c r="D147" s="262"/>
      <c r="E147" s="262"/>
      <c r="F147" s="262"/>
      <c r="G147" s="262"/>
      <c r="H147" s="262"/>
      <c r="I147" s="262"/>
      <c r="J147" s="262"/>
      <c r="K147" s="262"/>
      <c r="L147" s="262"/>
    </row>
    <row r="148" spans="2:12" ht="30.75" customHeight="1" x14ac:dyDescent="0.25">
      <c r="B148" s="262" t="s">
        <v>998</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329"/>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83" t="s">
        <v>1007</v>
      </c>
      <c r="C13" s="284"/>
      <c r="D13" s="284"/>
      <c r="E13" s="284"/>
      <c r="F13" s="284"/>
      <c r="G13" s="284"/>
      <c r="H13" s="284"/>
      <c r="I13" s="284"/>
      <c r="J13" s="284"/>
      <c r="K13" s="284"/>
      <c r="L13" s="31"/>
      <c r="M13" s="32"/>
    </row>
    <row r="14" spans="2:13" x14ac:dyDescent="0.25">
      <c r="B14" s="266" t="s">
        <v>1008</v>
      </c>
      <c r="C14" s="267"/>
      <c r="D14" s="267"/>
      <c r="E14" s="267"/>
      <c r="F14" s="267"/>
      <c r="G14" s="267"/>
      <c r="H14" s="267"/>
      <c r="I14" s="267"/>
      <c r="J14" s="267"/>
      <c r="K14" s="267"/>
      <c r="L14" s="31">
        <f>SUM(L15:L17)</f>
        <v>0</v>
      </c>
      <c r="M14" s="32">
        <f>SUM(M15:M17)</f>
        <v>0</v>
      </c>
    </row>
    <row r="15" spans="2:13" x14ac:dyDescent="0.25">
      <c r="B15" s="283" t="s">
        <v>1009</v>
      </c>
      <c r="C15" s="284"/>
      <c r="D15" s="284"/>
      <c r="E15" s="284"/>
      <c r="F15" s="284"/>
      <c r="G15" s="284"/>
      <c r="H15" s="284"/>
      <c r="I15" s="284"/>
      <c r="J15" s="284"/>
      <c r="K15" s="284"/>
      <c r="L15" s="31"/>
      <c r="M15" s="32"/>
    </row>
    <row r="16" spans="2:13" x14ac:dyDescent="0.25">
      <c r="B16" s="283" t="s">
        <v>1010</v>
      </c>
      <c r="C16" s="284"/>
      <c r="D16" s="284"/>
      <c r="E16" s="284"/>
      <c r="F16" s="284"/>
      <c r="G16" s="284"/>
      <c r="H16" s="284"/>
      <c r="I16" s="284"/>
      <c r="J16" s="284"/>
      <c r="K16" s="284"/>
      <c r="L16" s="31"/>
      <c r="M16" s="32"/>
    </row>
    <row r="17" spans="2:13" x14ac:dyDescent="0.25">
      <c r="B17" s="283" t="s">
        <v>1011</v>
      </c>
      <c r="C17" s="284"/>
      <c r="D17" s="284"/>
      <c r="E17" s="284"/>
      <c r="F17" s="284"/>
      <c r="G17" s="284"/>
      <c r="H17" s="284"/>
      <c r="I17" s="284"/>
      <c r="J17" s="284"/>
      <c r="K17" s="284"/>
      <c r="L17" s="31"/>
      <c r="M17" s="32"/>
    </row>
    <row r="18" spans="2:13" x14ac:dyDescent="0.25">
      <c r="B18" s="266" t="s">
        <v>1012</v>
      </c>
      <c r="C18" s="267"/>
      <c r="D18" s="267"/>
      <c r="E18" s="267"/>
      <c r="F18" s="267"/>
      <c r="G18" s="267"/>
      <c r="H18" s="267"/>
      <c r="I18" s="267"/>
      <c r="J18" s="267"/>
      <c r="K18" s="267"/>
      <c r="L18" s="31">
        <f>SUM(L19:L22)</f>
        <v>0</v>
      </c>
      <c r="M18" s="32">
        <f>SUM(M19:M22)</f>
        <v>0</v>
      </c>
    </row>
    <row r="19" spans="2:13" x14ac:dyDescent="0.25">
      <c r="B19" s="283" t="s">
        <v>1013</v>
      </c>
      <c r="C19" s="284"/>
      <c r="D19" s="284"/>
      <c r="E19" s="284"/>
      <c r="F19" s="284"/>
      <c r="G19" s="284"/>
      <c r="H19" s="284"/>
      <c r="I19" s="284"/>
      <c r="J19" s="284"/>
      <c r="K19" s="284"/>
      <c r="L19" s="31"/>
      <c r="M19" s="32"/>
    </row>
    <row r="20" spans="2:13" x14ac:dyDescent="0.25">
      <c r="B20" s="283" t="s">
        <v>1014</v>
      </c>
      <c r="C20" s="284"/>
      <c r="D20" s="284"/>
      <c r="E20" s="284"/>
      <c r="F20" s="284"/>
      <c r="G20" s="284"/>
      <c r="H20" s="284"/>
      <c r="I20" s="284"/>
      <c r="J20" s="284"/>
      <c r="K20" s="284"/>
      <c r="L20" s="31"/>
      <c r="M20" s="32"/>
    </row>
    <row r="21" spans="2:13" x14ac:dyDescent="0.25">
      <c r="B21" s="283" t="s">
        <v>1015</v>
      </c>
      <c r="C21" s="284"/>
      <c r="D21" s="284"/>
      <c r="E21" s="284"/>
      <c r="F21" s="284"/>
      <c r="G21" s="284"/>
      <c r="H21" s="284"/>
      <c r="I21" s="284"/>
      <c r="J21" s="284"/>
      <c r="K21" s="284"/>
      <c r="L21" s="31"/>
      <c r="M21" s="32"/>
    </row>
    <row r="22" spans="2:13" ht="15.75" customHeight="1" x14ac:dyDescent="0.25">
      <c r="B22" s="345" t="s">
        <v>1016</v>
      </c>
      <c r="C22" s="346"/>
      <c r="D22" s="346"/>
      <c r="E22" s="346"/>
      <c r="F22" s="346"/>
      <c r="G22" s="346"/>
      <c r="H22" s="346"/>
      <c r="I22" s="346"/>
      <c r="J22" s="346"/>
      <c r="K22" s="346"/>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10/05/2024 às 14:32:36</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row r="28" spans="2:6" x14ac:dyDescent="0.25">
      <c r="B28" s="363" t="s">
        <v>1039</v>
      </c>
      <c r="C28" s="253"/>
      <c r="D28" s="97" t="s">
        <v>1040</v>
      </c>
      <c r="E28" s="257" t="s">
        <v>1041</v>
      </c>
      <c r="F28" s="268"/>
    </row>
    <row r="29" spans="2:6" x14ac:dyDescent="0.25">
      <c r="B29" s="344"/>
      <c r="C29" s="324"/>
      <c r="D29" s="100" t="s">
        <v>137</v>
      </c>
      <c r="E29" s="100" t="s">
        <v>1042</v>
      </c>
      <c r="F29" s="12" t="s">
        <v>1043</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1044</v>
      </c>
      <c r="C31" s="267"/>
      <c r="D31" s="31">
        <f>'RREO A8'!G101</f>
        <v>0</v>
      </c>
      <c r="E31" s="75">
        <v>0.7</v>
      </c>
      <c r="F31" s="83" t="e">
        <f>'RREO A8'!H101</f>
        <v>#DIV/0!</v>
      </c>
    </row>
    <row r="32" spans="2:6" x14ac:dyDescent="0.25">
      <c r="B32" s="266" t="s">
        <v>1045</v>
      </c>
      <c r="C32" s="267"/>
      <c r="D32" s="31">
        <f>'RREO A8'!G102</f>
        <v>0</v>
      </c>
      <c r="E32" s="75">
        <v>0.5</v>
      </c>
      <c r="F32" s="83">
        <f>'RREO A8'!H102</f>
        <v>0</v>
      </c>
    </row>
    <row r="33" spans="2:6" ht="15.75" customHeight="1" x14ac:dyDescent="0.25">
      <c r="B33" s="339" t="s">
        <v>1046</v>
      </c>
      <c r="C33" s="340"/>
      <c r="D33" s="22">
        <f>'RREO A8'!G103</f>
        <v>0</v>
      </c>
      <c r="E33" s="101">
        <v>0.15</v>
      </c>
      <c r="F33" s="102">
        <f>'RREO A8'!H103</f>
        <v>0</v>
      </c>
    </row>
    <row r="34" spans="2:6" ht="15.75" customHeight="1" x14ac:dyDescent="0.25"/>
    <row r="35" spans="2:6" x14ac:dyDescent="0.25">
      <c r="B35" s="363" t="s">
        <v>1047</v>
      </c>
      <c r="C35" s="253"/>
      <c r="D35" s="97" t="s">
        <v>1040</v>
      </c>
      <c r="E35" s="257" t="s">
        <v>1041</v>
      </c>
      <c r="F35" s="268"/>
    </row>
    <row r="36" spans="2:6" x14ac:dyDescent="0.25">
      <c r="B36" s="344"/>
      <c r="C36" s="324"/>
      <c r="D36" s="100" t="s">
        <v>137</v>
      </c>
      <c r="E36" s="100" t="s">
        <v>1042</v>
      </c>
      <c r="F36" s="12" t="s">
        <v>1043</v>
      </c>
    </row>
    <row r="37" spans="2:6" ht="15.75" customHeight="1" x14ac:dyDescent="0.25">
      <c r="B37" s="339" t="s">
        <v>1048</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10/05/2024 às 14:32:36</v>
      </c>
      <c r="C38" s="261"/>
      <c r="D38" s="261"/>
      <c r="E38" s="261"/>
      <c r="F38" s="261"/>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c r="B27" s="46"/>
      <c r="C27" s="46"/>
      <c r="D27" s="46"/>
      <c r="E27" s="46"/>
      <c r="F27" s="133"/>
    </row>
    <row r="28" spans="2:6" x14ac:dyDescent="0.25">
      <c r="B28" s="273" t="s">
        <v>1049</v>
      </c>
      <c r="C28" s="257"/>
      <c r="D28" s="257"/>
      <c r="E28" s="257"/>
      <c r="F28" s="25" t="s">
        <v>137</v>
      </c>
    </row>
    <row r="29" spans="2:6" x14ac:dyDescent="0.25">
      <c r="B29" s="266" t="s">
        <v>1050</v>
      </c>
      <c r="C29" s="267"/>
      <c r="D29" s="267"/>
      <c r="E29" s="267"/>
      <c r="F29" s="32">
        <f>'RREO A3'!O40</f>
        <v>0</v>
      </c>
    </row>
    <row r="30" spans="2:6" x14ac:dyDescent="0.25">
      <c r="B30" s="266" t="s">
        <v>1051</v>
      </c>
      <c r="C30" s="267"/>
      <c r="D30" s="267"/>
      <c r="E30" s="267"/>
      <c r="F30" s="32">
        <f>'RREO A3'!O42</f>
        <v>0</v>
      </c>
    </row>
    <row r="31" spans="2:6" ht="15.75" customHeight="1" x14ac:dyDescent="0.25">
      <c r="B31" s="339" t="s">
        <v>1052</v>
      </c>
      <c r="C31" s="340"/>
      <c r="D31" s="340"/>
      <c r="E31" s="340"/>
      <c r="F31" s="23">
        <f>'RREO A3'!O46</f>
        <v>0</v>
      </c>
    </row>
    <row r="32" spans="2:6" ht="15.75" customHeight="1" x14ac:dyDescent="0.25">
      <c r="B32" s="46"/>
      <c r="C32" s="46"/>
      <c r="D32" s="46"/>
      <c r="E32" s="46"/>
      <c r="F32" s="133"/>
    </row>
    <row r="33" spans="2:6" x14ac:dyDescent="0.25">
      <c r="B33" s="273" t="s">
        <v>1053</v>
      </c>
      <c r="C33" s="257"/>
      <c r="D33" s="257"/>
      <c r="E33" s="257"/>
      <c r="F33" s="25" t="s">
        <v>137</v>
      </c>
    </row>
    <row r="34" spans="2:6" x14ac:dyDescent="0.25">
      <c r="B34" s="281" t="s">
        <v>1054</v>
      </c>
      <c r="C34" s="282"/>
      <c r="D34" s="282"/>
      <c r="E34" s="282"/>
      <c r="F34" s="150"/>
    </row>
    <row r="35" spans="2:6" x14ac:dyDescent="0.25">
      <c r="B35" s="283" t="s">
        <v>1055</v>
      </c>
      <c r="C35" s="284"/>
      <c r="D35" s="284"/>
      <c r="E35" s="284"/>
      <c r="F35" s="32">
        <f>'RREO A4'!G36</f>
        <v>0</v>
      </c>
    </row>
    <row r="36" spans="2:6" x14ac:dyDescent="0.25">
      <c r="B36" s="283" t="s">
        <v>1056</v>
      </c>
      <c r="C36" s="284"/>
      <c r="D36" s="284"/>
      <c r="E36" s="284"/>
      <c r="F36" s="32">
        <f>'RREO A4'!D48</f>
        <v>0</v>
      </c>
    </row>
    <row r="37" spans="2:6" x14ac:dyDescent="0.25">
      <c r="B37" s="283" t="s">
        <v>1057</v>
      </c>
      <c r="C37" s="284"/>
      <c r="D37" s="284"/>
      <c r="E37" s="284"/>
      <c r="F37" s="32">
        <f>'RREO A4'!E48</f>
        <v>0</v>
      </c>
    </row>
    <row r="38" spans="2:6" x14ac:dyDescent="0.25">
      <c r="B38" s="283" t="s">
        <v>1058</v>
      </c>
      <c r="C38" s="284"/>
      <c r="D38" s="284"/>
      <c r="E38" s="284"/>
      <c r="F38" s="32">
        <f>'RREO A4'!F48</f>
        <v>0</v>
      </c>
    </row>
    <row r="39" spans="2:6" x14ac:dyDescent="0.25">
      <c r="B39" s="283" t="s">
        <v>1059</v>
      </c>
      <c r="C39" s="284"/>
      <c r="D39" s="284"/>
      <c r="E39" s="284"/>
      <c r="F39" s="32">
        <f>IF(MONTH(paramDataBase)=12,F35-F36,F35-F37)</f>
        <v>0</v>
      </c>
    </row>
    <row r="40" spans="2:6" x14ac:dyDescent="0.25">
      <c r="B40" s="281" t="s">
        <v>1060</v>
      </c>
      <c r="C40" s="282"/>
      <c r="D40" s="282"/>
      <c r="E40" s="282"/>
      <c r="F40" s="32"/>
    </row>
    <row r="41" spans="2:6" x14ac:dyDescent="0.25">
      <c r="B41" s="283" t="s">
        <v>1055</v>
      </c>
      <c r="C41" s="284"/>
      <c r="D41" s="284"/>
      <c r="E41" s="284"/>
      <c r="F41" s="32">
        <v>0</v>
      </c>
    </row>
    <row r="42" spans="2:6" x14ac:dyDescent="0.25">
      <c r="B42" s="283" t="s">
        <v>1056</v>
      </c>
      <c r="C42" s="284"/>
      <c r="D42" s="284"/>
      <c r="E42" s="284"/>
      <c r="F42" s="32">
        <v>0</v>
      </c>
    </row>
    <row r="43" spans="2:6" x14ac:dyDescent="0.25">
      <c r="B43" s="283" t="s">
        <v>1057</v>
      </c>
      <c r="C43" s="284"/>
      <c r="D43" s="284"/>
      <c r="E43" s="284"/>
      <c r="F43" s="32">
        <v>0</v>
      </c>
    </row>
    <row r="44" spans="2:6" x14ac:dyDescent="0.25">
      <c r="B44" s="283" t="s">
        <v>1058</v>
      </c>
      <c r="C44" s="284"/>
      <c r="D44" s="284"/>
      <c r="E44" s="284"/>
      <c r="F44" s="32">
        <v>0</v>
      </c>
    </row>
    <row r="45" spans="2:6" ht="15.75" customHeight="1" x14ac:dyDescent="0.25">
      <c r="B45" s="345" t="s">
        <v>1059</v>
      </c>
      <c r="C45" s="346"/>
      <c r="D45" s="346"/>
      <c r="E45" s="346"/>
      <c r="F45" s="23">
        <v>0</v>
      </c>
    </row>
    <row r="46" spans="2:6" ht="15.75" customHeight="1" x14ac:dyDescent="0.25">
      <c r="B46" s="46"/>
      <c r="C46" s="46"/>
      <c r="D46" s="46"/>
      <c r="E46" s="46"/>
      <c r="F46" s="133"/>
    </row>
    <row r="47" spans="2:6" x14ac:dyDescent="0.25">
      <c r="B47" s="396" t="s">
        <v>1061</v>
      </c>
      <c r="C47" s="234"/>
      <c r="D47" s="7" t="s">
        <v>1062</v>
      </c>
      <c r="E47" s="7" t="s">
        <v>1063</v>
      </c>
      <c r="F47" s="9" t="s">
        <v>1064</v>
      </c>
    </row>
    <row r="48" spans="2:6" x14ac:dyDescent="0.25">
      <c r="B48" s="401"/>
      <c r="C48" s="228"/>
      <c r="D48" s="8" t="s">
        <v>1065</v>
      </c>
      <c r="E48" s="8" t="s">
        <v>137</v>
      </c>
      <c r="F48" s="10"/>
    </row>
    <row r="49" spans="2:6" x14ac:dyDescent="0.25">
      <c r="B49" s="401"/>
      <c r="C49" s="228"/>
      <c r="D49" s="8" t="s">
        <v>1066</v>
      </c>
      <c r="E49" s="8"/>
      <c r="F49" s="10"/>
    </row>
    <row r="50" spans="2:6" x14ac:dyDescent="0.25">
      <c r="B50" s="373"/>
      <c r="C50" s="229"/>
      <c r="D50" s="11" t="s">
        <v>138</v>
      </c>
      <c r="E50" s="11" t="s">
        <v>139</v>
      </c>
      <c r="F50" s="12" t="s">
        <v>140</v>
      </c>
    </row>
    <row r="51" spans="2:6" x14ac:dyDescent="0.25">
      <c r="B51" s="266" t="s">
        <v>1067</v>
      </c>
      <c r="C51" s="267"/>
      <c r="D51" s="31">
        <f>'RREO A6'!C88</f>
        <v>0</v>
      </c>
      <c r="E51" s="31">
        <f>'RREO A6'!C85</f>
        <v>0</v>
      </c>
      <c r="F51" s="207" t="e">
        <f>E51/D51</f>
        <v>#DIV/0!</v>
      </c>
    </row>
    <row r="52" spans="2:6" ht="15.75" customHeight="1" x14ac:dyDescent="0.25">
      <c r="B52" s="339" t="s">
        <v>1068</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7" t="s">
        <v>1041</v>
      </c>
      <c r="F64" s="268"/>
    </row>
    <row r="65" spans="2:6" x14ac:dyDescent="0.25">
      <c r="B65" s="229"/>
      <c r="C65" s="252"/>
      <c r="D65" s="100" t="s">
        <v>137</v>
      </c>
      <c r="E65" s="100" t="s">
        <v>1042</v>
      </c>
      <c r="F65" s="12" t="s">
        <v>1043</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1044</v>
      </c>
      <c r="C67" s="267"/>
      <c r="D67" s="31">
        <f>'RREO A8'!G101</f>
        <v>0</v>
      </c>
      <c r="E67" s="75">
        <v>0.7</v>
      </c>
      <c r="F67" s="83" t="e">
        <f>'RREO A8'!H101</f>
        <v>#DIV/0!</v>
      </c>
    </row>
    <row r="68" spans="2:6" x14ac:dyDescent="0.25">
      <c r="B68" s="266" t="s">
        <v>1045</v>
      </c>
      <c r="C68" s="267"/>
      <c r="D68" s="31">
        <f>'RREO A8'!G102</f>
        <v>0</v>
      </c>
      <c r="E68" s="75">
        <v>0.5</v>
      </c>
      <c r="F68" s="83">
        <f>'RREO A8'!H102</f>
        <v>0</v>
      </c>
    </row>
    <row r="69" spans="2:6" ht="15.75" customHeight="1" x14ac:dyDescent="0.25">
      <c r="B69" s="339" t="s">
        <v>1046</v>
      </c>
      <c r="C69" s="340"/>
      <c r="D69" s="22">
        <f>'RREO A8'!G103</f>
        <v>0</v>
      </c>
      <c r="E69" s="101">
        <v>0.15</v>
      </c>
      <c r="F69" s="102">
        <f>'RREO A8'!H103</f>
        <v>0</v>
      </c>
    </row>
    <row r="70" spans="2:6" ht="15.75" customHeight="1" x14ac:dyDescent="0.25">
      <c r="B70" s="132"/>
      <c r="C70" s="205"/>
      <c r="D70" s="205"/>
      <c r="E70" s="205"/>
      <c r="F70" s="205"/>
    </row>
    <row r="71" spans="2:6" x14ac:dyDescent="0.25">
      <c r="B71" s="399" t="s">
        <v>1076</v>
      </c>
      <c r="C71" s="399"/>
      <c r="D71" s="259"/>
      <c r="E71" s="201" t="s">
        <v>1077</v>
      </c>
      <c r="F71" s="202" t="s">
        <v>1078</v>
      </c>
    </row>
    <row r="72" spans="2:6" x14ac:dyDescent="0.25">
      <c r="B72" s="247" t="s">
        <v>1079</v>
      </c>
      <c r="C72" s="247"/>
      <c r="D72" s="266"/>
      <c r="E72" s="31" t="e">
        <f>'RREO A9'!D11</f>
        <v>#REF!</v>
      </c>
      <c r="F72" s="32" t="e">
        <f>'RREO A9'!E11</f>
        <v>#REF!</v>
      </c>
    </row>
    <row r="73" spans="2:6" ht="15.75" customHeight="1" x14ac:dyDescent="0.25">
      <c r="B73" s="400" t="s">
        <v>1080</v>
      </c>
      <c r="C73" s="400"/>
      <c r="D73" s="339"/>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9" t="s">
        <v>1086</v>
      </c>
      <c r="C89" s="399"/>
      <c r="D89" s="259"/>
      <c r="E89" s="201" t="s">
        <v>1077</v>
      </c>
      <c r="F89" s="202" t="s">
        <v>1087</v>
      </c>
    </row>
    <row r="90" spans="2:6" x14ac:dyDescent="0.25">
      <c r="B90" s="247" t="s">
        <v>1088</v>
      </c>
      <c r="C90" s="247"/>
      <c r="D90" s="266"/>
      <c r="E90" s="31" t="e">
        <f>'RREO A11'!H11</f>
        <v>#REF!</v>
      </c>
      <c r="F90" s="32" t="e">
        <f>'RREO A11'!I11</f>
        <v>#REF!</v>
      </c>
    </row>
    <row r="91" spans="2:6" ht="15.75" customHeight="1" x14ac:dyDescent="0.25">
      <c r="B91" s="400" t="s">
        <v>1089</v>
      </c>
      <c r="C91" s="400"/>
      <c r="D91" s="339"/>
      <c r="E91" s="22" t="e">
        <f>'RREO A11'!D21</f>
        <v>#REF!</v>
      </c>
      <c r="F91" s="23" t="e">
        <f>'RREO A11'!I21</f>
        <v>#REF!</v>
      </c>
    </row>
    <row r="92" spans="2:6" ht="15.75" customHeight="1" x14ac:dyDescent="0.25"/>
    <row r="93" spans="2:6" x14ac:dyDescent="0.25">
      <c r="B93" s="363" t="s">
        <v>1047</v>
      </c>
      <c r="C93" s="253"/>
      <c r="D93" s="97" t="s">
        <v>1040</v>
      </c>
      <c r="E93" s="257" t="s">
        <v>1041</v>
      </c>
      <c r="F93" s="268"/>
    </row>
    <row r="94" spans="2:6" x14ac:dyDescent="0.25">
      <c r="B94" s="344"/>
      <c r="C94" s="324"/>
      <c r="D94" s="100" t="s">
        <v>137</v>
      </c>
      <c r="E94" s="100" t="s">
        <v>1042</v>
      </c>
      <c r="F94" s="12" t="s">
        <v>1043</v>
      </c>
    </row>
    <row r="95" spans="2:6" ht="15.75" customHeight="1" x14ac:dyDescent="0.25">
      <c r="B95" s="339" t="s">
        <v>1048</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1090</v>
      </c>
      <c r="C97" s="396"/>
      <c r="D97" s="396"/>
      <c r="E97" s="234"/>
      <c r="F97" s="9" t="s">
        <v>1091</v>
      </c>
    </row>
    <row r="98" spans="2:6" ht="15.75" customHeight="1" x14ac:dyDescent="0.25">
      <c r="B98" s="397"/>
      <c r="C98" s="397"/>
      <c r="D98" s="397"/>
      <c r="E98" s="398"/>
      <c r="F98" s="206" t="s">
        <v>1092</v>
      </c>
    </row>
    <row r="99" spans="2:6" ht="15.75" customHeight="1" x14ac:dyDescent="0.25">
      <c r="B99" s="339" t="s">
        <v>1093</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10/05/2024 às 14:32:36</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K42" sqref="K42:N42"/>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1116</v>
      </c>
      <c r="C35" s="277"/>
      <c r="D35" s="277"/>
      <c r="E35" s="277"/>
      <c r="F35" s="277"/>
      <c r="G35" s="277"/>
      <c r="H35" s="277"/>
      <c r="I35" s="277"/>
      <c r="J35" s="277"/>
      <c r="K35" s="257" t="s">
        <v>488</v>
      </c>
      <c r="L35" s="257"/>
      <c r="M35" s="257"/>
      <c r="N35" s="257"/>
      <c r="O35" s="257" t="s">
        <v>1117</v>
      </c>
      <c r="P35" s="268"/>
    </row>
    <row r="36" spans="2:16" x14ac:dyDescent="0.25">
      <c r="B36" s="290" t="s">
        <v>1118</v>
      </c>
      <c r="C36" s="291"/>
      <c r="D36" s="291"/>
      <c r="E36" s="291"/>
      <c r="F36" s="291"/>
      <c r="G36" s="291"/>
      <c r="H36" s="291"/>
      <c r="I36" s="291"/>
      <c r="J36" s="291"/>
      <c r="K36" s="413">
        <f>'RREO A3'!O40</f>
        <v>0</v>
      </c>
      <c r="L36" s="413"/>
      <c r="M36" s="413"/>
      <c r="N36" s="413"/>
      <c r="O36" s="414"/>
      <c r="P36" s="415"/>
    </row>
    <row r="37" spans="2:16" x14ac:dyDescent="0.25">
      <c r="B37" s="232" t="s">
        <v>1317</v>
      </c>
      <c r="C37" s="233"/>
      <c r="D37" s="233"/>
      <c r="E37" s="233"/>
      <c r="F37" s="233"/>
      <c r="G37" s="233"/>
      <c r="H37" s="233"/>
      <c r="I37" s="233"/>
      <c r="J37" s="233"/>
      <c r="K37" s="294">
        <f>'RREO A3'!O41</f>
        <v>0</v>
      </c>
      <c r="L37" s="294"/>
      <c r="M37" s="294"/>
      <c r="N37" s="294"/>
      <c r="O37" s="411"/>
      <c r="P37" s="412"/>
    </row>
    <row r="38" spans="2:16" x14ac:dyDescent="0.25">
      <c r="B38" s="232" t="s">
        <v>1310</v>
      </c>
      <c r="C38" s="233"/>
      <c r="D38" s="233"/>
      <c r="E38" s="233"/>
      <c r="F38" s="233"/>
      <c r="G38" s="233"/>
      <c r="H38" s="233"/>
      <c r="I38" s="233"/>
      <c r="J38" s="233"/>
      <c r="K38" s="294">
        <f>'RREO A3'!O43</f>
        <v>0</v>
      </c>
      <c r="L38" s="294"/>
      <c r="M38" s="294"/>
      <c r="N38" s="294"/>
      <c r="O38" s="411"/>
      <c r="P38" s="412"/>
    </row>
    <row r="39" spans="2:16" x14ac:dyDescent="0.25">
      <c r="B39" s="232" t="s">
        <v>1316</v>
      </c>
      <c r="C39" s="233"/>
      <c r="D39" s="233"/>
      <c r="E39" s="233"/>
      <c r="F39" s="233"/>
      <c r="G39" s="233"/>
      <c r="H39" s="233"/>
      <c r="I39" s="233"/>
      <c r="J39" s="233"/>
      <c r="K39" s="294">
        <f>'RREO A3'!O44</f>
        <v>0</v>
      </c>
      <c r="L39" s="294"/>
      <c r="M39" s="294"/>
      <c r="N39" s="294"/>
      <c r="O39" s="411"/>
      <c r="P39" s="412"/>
    </row>
    <row r="40" spans="2:16" x14ac:dyDescent="0.25">
      <c r="B40" s="232" t="s">
        <v>1318</v>
      </c>
      <c r="C40" s="233"/>
      <c r="D40" s="233"/>
      <c r="E40" s="233"/>
      <c r="F40" s="233"/>
      <c r="G40" s="233"/>
      <c r="H40" s="233"/>
      <c r="I40" s="233"/>
      <c r="J40" s="233"/>
      <c r="K40" s="294">
        <f>'RREO A3'!O45</f>
        <v>0</v>
      </c>
      <c r="L40" s="294"/>
      <c r="M40" s="294"/>
      <c r="N40" s="294"/>
      <c r="O40" s="411"/>
      <c r="P40" s="412"/>
    </row>
    <row r="41" spans="2:16" x14ac:dyDescent="0.25">
      <c r="B41" s="420" t="s">
        <v>1319</v>
      </c>
      <c r="C41" s="421"/>
      <c r="D41" s="421"/>
      <c r="E41" s="421"/>
      <c r="F41" s="421"/>
      <c r="G41" s="421"/>
      <c r="H41" s="421"/>
      <c r="I41" s="421"/>
      <c r="J41" s="421"/>
      <c r="K41" s="405">
        <f>K36-K37-K38-K39-K40</f>
        <v>0</v>
      </c>
      <c r="L41" s="405"/>
      <c r="M41" s="405"/>
      <c r="N41" s="405"/>
      <c r="O41" s="406"/>
      <c r="P41" s="407"/>
    </row>
    <row r="42" spans="2:16" x14ac:dyDescent="0.25">
      <c r="B42" s="416" t="s">
        <v>1320</v>
      </c>
      <c r="C42" s="417"/>
      <c r="D42" s="417"/>
      <c r="E42" s="417"/>
      <c r="F42" s="417"/>
      <c r="G42" s="417"/>
      <c r="H42" s="417"/>
      <c r="I42" s="417"/>
      <c r="J42" s="417"/>
      <c r="K42" s="408">
        <f>O33+P33</f>
        <v>0</v>
      </c>
      <c r="L42" s="408"/>
      <c r="M42" s="408"/>
      <c r="N42" s="408"/>
      <c r="O42" s="409" t="e">
        <f>ROUND(K42/K41,4)</f>
        <v>#DIV/0!</v>
      </c>
      <c r="P42" s="410"/>
    </row>
    <row r="43" spans="2:16" x14ac:dyDescent="0.25">
      <c r="B43" s="422" t="s">
        <v>1321</v>
      </c>
      <c r="C43" s="423"/>
      <c r="D43" s="423"/>
      <c r="E43" s="423"/>
      <c r="F43" s="423"/>
      <c r="G43" s="423"/>
      <c r="H43" s="423"/>
      <c r="I43" s="423"/>
      <c r="J43" s="423"/>
      <c r="K43" s="292">
        <f>$K$41*O43</f>
        <v>0</v>
      </c>
      <c r="L43" s="292"/>
      <c r="M43" s="292"/>
      <c r="N43" s="292"/>
      <c r="O43" s="418">
        <v>0.54</v>
      </c>
      <c r="P43" s="419"/>
    </row>
    <row r="44" spans="2:16" x14ac:dyDescent="0.25">
      <c r="B44" s="232" t="s">
        <v>1322</v>
      </c>
      <c r="C44" s="233"/>
      <c r="D44" s="233"/>
      <c r="E44" s="233"/>
      <c r="F44" s="233"/>
      <c r="G44" s="233"/>
      <c r="H44" s="233"/>
      <c r="I44" s="233"/>
      <c r="J44" s="233"/>
      <c r="K44" s="294">
        <f>$K$41*O44</f>
        <v>0</v>
      </c>
      <c r="L44" s="294"/>
      <c r="M44" s="294"/>
      <c r="N44" s="294"/>
      <c r="O44" s="411">
        <f>O43*0.95</f>
        <v>0.51300000000000001</v>
      </c>
      <c r="P44" s="412"/>
    </row>
    <row r="45" spans="2:16" ht="15.75" customHeight="1" x14ac:dyDescent="0.25">
      <c r="B45" s="424" t="s">
        <v>1323</v>
      </c>
      <c r="C45" s="425"/>
      <c r="D45" s="425"/>
      <c r="E45" s="425"/>
      <c r="F45" s="425"/>
      <c r="G45" s="425"/>
      <c r="H45" s="425"/>
      <c r="I45" s="425"/>
      <c r="J45" s="425"/>
      <c r="K45" s="306">
        <f>$K$41*O45</f>
        <v>0</v>
      </c>
      <c r="L45" s="306"/>
      <c r="M45" s="306"/>
      <c r="N45" s="306"/>
      <c r="O45" s="426">
        <f>O43*0.9</f>
        <v>0.48600000000000004</v>
      </c>
      <c r="P45" s="427"/>
    </row>
    <row r="46" spans="2:16" x14ac:dyDescent="0.25">
      <c r="B46" s="249" t="str">
        <f ca="1">_xlfn.CONCAT("Fonte: ",paramFonte,". Emissão em ",TEXT(NOW(),"dd/mm/aaaa \à\s hh:mm:ss"))</f>
        <v>Fonte: Sistema MS Excel + SIAPC/PAD, Unidade Responsável: Secretaria da Fazenda / Setor de Contabilidade. Emissão em 10/05/2024 às 14:32:36</v>
      </c>
      <c r="C46" s="249"/>
      <c r="D46" s="249"/>
      <c r="E46" s="249"/>
      <c r="F46" s="249"/>
      <c r="G46" s="249"/>
      <c r="H46" s="249"/>
      <c r="I46" s="249"/>
      <c r="J46" s="249"/>
      <c r="K46" s="249"/>
      <c r="L46" s="249"/>
      <c r="M46" s="249"/>
      <c r="N46" s="249"/>
      <c r="O46" s="249"/>
      <c r="P46" s="249"/>
    </row>
    <row r="47" spans="2:16" ht="30" customHeight="1" x14ac:dyDescent="0.25">
      <c r="B47" s="262" t="s">
        <v>1125</v>
      </c>
      <c r="C47" s="262"/>
      <c r="D47" s="262"/>
      <c r="E47" s="262"/>
      <c r="F47" s="262"/>
      <c r="G47" s="262"/>
      <c r="H47" s="262"/>
      <c r="I47" s="262"/>
      <c r="J47" s="262"/>
      <c r="K47" s="262"/>
      <c r="L47" s="262"/>
      <c r="M47" s="262"/>
      <c r="N47" s="262"/>
      <c r="O47" s="262"/>
      <c r="P47" s="262"/>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10/05/2024 às 14:32:36</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10/05/2024 às 14:32:36</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8" t="str">
        <f>"SALDO DO EXERCÍCIO DE "&amp;YEAR(paramDataBase)</f>
        <v>SALDO DO EXERCÍCIO DE 1900</v>
      </c>
      <c r="E10" s="317"/>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8" t="str">
        <f>"SALDO DO EXERCÍCIO DE "&amp;YEAR(paramDataBase)</f>
        <v>SALDO DO EXERCÍCIO DE 1900</v>
      </c>
      <c r="E46" s="317"/>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10/05/2024 às 14:32:36</v>
      </c>
      <c r="C55" s="249"/>
      <c r="D55" s="249"/>
      <c r="E55" s="249"/>
    </row>
    <row r="56" spans="2:5" ht="77.25" customHeight="1" x14ac:dyDescent="0.25">
      <c r="B56" s="262" t="s">
        <v>1172</v>
      </c>
      <c r="C56" s="262"/>
      <c r="D56" s="262"/>
      <c r="E56" s="262"/>
    </row>
    <row r="57" spans="2:5" ht="45.75" customHeight="1" x14ac:dyDescent="0.25">
      <c r="B57" s="262" t="s">
        <v>1173</v>
      </c>
      <c r="C57" s="262"/>
      <c r="D57" s="262"/>
      <c r="E57" s="262"/>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7" t="str">
        <f>"SALDOS DO EXERCÍCIO DE "&amp;YEAR(paramDataBase)</f>
        <v>SALDOS DO EXERCÍCIO DE 1900</v>
      </c>
      <c r="E10" s="268"/>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7" t="str">
        <f>"SALDOS DO EXERCÍCIO DE "&amp;YEAR(paramDataBase)</f>
        <v>SALDOS DO EXERCÍCIO DE 1900</v>
      </c>
      <c r="E30" s="268"/>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61" t="str">
        <f ca="1">_xlfn.CONCAT("Fonte: ",paramFonte,". Emissão em ",TEXT(NOW(),"dd/mm/aaaa \à\s hh:mm:ss"))</f>
        <v>Fonte: Sistema MS Excel + SIAPC/PAD, Unidade Responsável: Secretaria da Fazenda / Setor de Contabilidade. Emissão em 10/05/2024 às 14:32:36</v>
      </c>
      <c r="C44" s="261"/>
      <c r="D44" s="261"/>
      <c r="E44" s="261"/>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7" t="s">
        <v>1199</v>
      </c>
      <c r="D10" s="268"/>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59" t="s">
        <v>1211</v>
      </c>
      <c r="C32" s="241" t="s">
        <v>488</v>
      </c>
      <c r="D32" s="9" t="s">
        <v>1212</v>
      </c>
    </row>
    <row r="33" spans="2:4" x14ac:dyDescent="0.25">
      <c r="B33" s="260"/>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7" t="s">
        <v>1199</v>
      </c>
      <c r="D44" s="268"/>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61" t="str">
        <f ca="1">_xlfn.CONCAT("Fonte: ",paramFonte,". Emissão em ",TEXT(NOW(),"dd/mm/aaaa \à\s hh:mm:ss"))</f>
        <v>Fonte: Sistema MS Excel + SIAPC/PAD, Unidade Responsável: Secretaria da Fazenda / Setor de Contabilidade. Emissão em 10/05/2024 às 14:32:36</v>
      </c>
      <c r="C54" s="261"/>
      <c r="D54" s="261"/>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10/05/2024 às 14:32:36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10/05/2024 às 14:32:36</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10/05/2024 às 14:32:36</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9" workbookViewId="0">
      <selection activeCell="C25" sqref="C25"/>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1317</v>
      </c>
      <c r="C34" s="233"/>
      <c r="D34" s="233"/>
      <c r="E34" s="233"/>
      <c r="F34" s="233"/>
      <c r="G34" s="233"/>
      <c r="H34" s="233"/>
      <c r="I34" s="233"/>
      <c r="J34" s="233"/>
      <c r="K34" s="294">
        <f>'RREO A3'!O41</f>
        <v>0</v>
      </c>
      <c r="L34" s="294"/>
      <c r="M34" s="294"/>
      <c r="N34" s="294"/>
      <c r="O34" s="411"/>
      <c r="P34" s="412"/>
    </row>
    <row r="35" spans="2:16" x14ac:dyDescent="0.25">
      <c r="B35" s="232" t="s">
        <v>1310</v>
      </c>
      <c r="C35" s="233"/>
      <c r="D35" s="233"/>
      <c r="E35" s="233"/>
      <c r="F35" s="233"/>
      <c r="G35" s="233"/>
      <c r="H35" s="233"/>
      <c r="I35" s="233"/>
      <c r="J35" s="233"/>
      <c r="K35" s="294">
        <f>'RREO A3'!O43</f>
        <v>0</v>
      </c>
      <c r="L35" s="294"/>
      <c r="M35" s="294"/>
      <c r="N35" s="294"/>
      <c r="O35" s="411"/>
      <c r="P35" s="412"/>
    </row>
    <row r="36" spans="2:16" x14ac:dyDescent="0.25">
      <c r="B36" s="232" t="s">
        <v>1316</v>
      </c>
      <c r="C36" s="233"/>
      <c r="D36" s="233"/>
      <c r="E36" s="233"/>
      <c r="F36" s="233"/>
      <c r="G36" s="233"/>
      <c r="H36" s="233"/>
      <c r="I36" s="233"/>
      <c r="J36" s="233"/>
      <c r="K36" s="294">
        <f>'RREO A3'!O44</f>
        <v>0</v>
      </c>
      <c r="L36" s="294"/>
      <c r="M36" s="294"/>
      <c r="N36" s="294"/>
      <c r="O36" s="411"/>
      <c r="P36" s="412"/>
    </row>
    <row r="37" spans="2:16" x14ac:dyDescent="0.25">
      <c r="B37" s="232" t="s">
        <v>1318</v>
      </c>
      <c r="C37" s="233"/>
      <c r="D37" s="233"/>
      <c r="E37" s="233"/>
      <c r="F37" s="233"/>
      <c r="G37" s="233"/>
      <c r="H37" s="233"/>
      <c r="I37" s="233"/>
      <c r="J37" s="233"/>
      <c r="K37" s="294">
        <f>'RREO A3'!O45</f>
        <v>0</v>
      </c>
      <c r="L37" s="294"/>
      <c r="M37" s="294"/>
      <c r="N37" s="294"/>
      <c r="O37" s="411"/>
      <c r="P37" s="412"/>
    </row>
    <row r="38" spans="2:16" x14ac:dyDescent="0.25">
      <c r="B38" s="420" t="s">
        <v>1319</v>
      </c>
      <c r="C38" s="421"/>
      <c r="D38" s="421"/>
      <c r="E38" s="421"/>
      <c r="F38" s="421"/>
      <c r="G38" s="421"/>
      <c r="H38" s="421"/>
      <c r="I38" s="421"/>
      <c r="J38" s="421"/>
      <c r="K38" s="405">
        <f>K33-K34-K35</f>
        <v>0</v>
      </c>
      <c r="L38" s="405"/>
      <c r="M38" s="405"/>
      <c r="N38" s="405"/>
      <c r="O38" s="406"/>
      <c r="P38" s="407"/>
    </row>
    <row r="39" spans="2:16" x14ac:dyDescent="0.25">
      <c r="B39" s="416" t="s">
        <v>1320</v>
      </c>
      <c r="C39" s="417"/>
      <c r="D39" s="417"/>
      <c r="E39" s="417"/>
      <c r="F39" s="417"/>
      <c r="G39" s="417"/>
      <c r="H39" s="417"/>
      <c r="I39" s="417"/>
      <c r="J39" s="417"/>
      <c r="K39" s="408">
        <f>O30+P30</f>
        <v>0</v>
      </c>
      <c r="L39" s="408"/>
      <c r="M39" s="408"/>
      <c r="N39" s="408"/>
      <c r="O39" s="409" t="e">
        <f>ROUND(K39/K38,4)</f>
        <v>#DIV/0!</v>
      </c>
      <c r="P39" s="410"/>
    </row>
    <row r="40" spans="2:16" x14ac:dyDescent="0.25">
      <c r="B40" s="422" t="s">
        <v>1321</v>
      </c>
      <c r="C40" s="423"/>
      <c r="D40" s="423"/>
      <c r="E40" s="423"/>
      <c r="F40" s="423"/>
      <c r="G40" s="423"/>
      <c r="H40" s="423"/>
      <c r="I40" s="423"/>
      <c r="J40" s="423"/>
      <c r="K40" s="292">
        <f>$K$38*O40</f>
        <v>0</v>
      </c>
      <c r="L40" s="292"/>
      <c r="M40" s="292"/>
      <c r="N40" s="292"/>
      <c r="O40" s="418">
        <v>0.06</v>
      </c>
      <c r="P40" s="419"/>
    </row>
    <row r="41" spans="2:16" x14ac:dyDescent="0.25">
      <c r="B41" s="232" t="s">
        <v>1322</v>
      </c>
      <c r="C41" s="233"/>
      <c r="D41" s="233"/>
      <c r="E41" s="233"/>
      <c r="F41" s="233"/>
      <c r="G41" s="233"/>
      <c r="H41" s="233"/>
      <c r="I41" s="233"/>
      <c r="J41" s="233"/>
      <c r="K41" s="294">
        <f>$K$38*O41</f>
        <v>0</v>
      </c>
      <c r="L41" s="294"/>
      <c r="M41" s="294"/>
      <c r="N41" s="294"/>
      <c r="O41" s="411">
        <f>O40*0.95</f>
        <v>5.6999999999999995E-2</v>
      </c>
      <c r="P41" s="412"/>
    </row>
    <row r="42" spans="2:16" ht="15.75" customHeight="1" x14ac:dyDescent="0.25">
      <c r="B42" s="424" t="s">
        <v>1323</v>
      </c>
      <c r="C42" s="425"/>
      <c r="D42" s="425"/>
      <c r="E42" s="425"/>
      <c r="F42" s="425"/>
      <c r="G42" s="425"/>
      <c r="H42" s="425"/>
      <c r="I42" s="425"/>
      <c r="J42" s="425"/>
      <c r="K42" s="306">
        <f>$K$38*O42</f>
        <v>0</v>
      </c>
      <c r="L42" s="306"/>
      <c r="M42" s="306"/>
      <c r="N42" s="306"/>
      <c r="O42" s="426">
        <f>O40*0.9</f>
        <v>5.3999999999999999E-2</v>
      </c>
      <c r="P42" s="427"/>
    </row>
    <row r="43" spans="2:16" x14ac:dyDescent="0.25">
      <c r="B43" s="249" t="str">
        <f ca="1">_xlfn.CONCAT("Fonte: ",paramFonte,". Emissão em ",TEXT(NOW(),"dd/mm/aaaa \à\s hh:mm:ss"))</f>
        <v>Fonte: Sistema MS Excel + SIAPC/PAD, Unidade Responsável: Secretaria da Fazenda / Setor de Contabilidade. Emissão em 10/05/2024 às 14:32:36</v>
      </c>
      <c r="C43" s="249"/>
      <c r="D43" s="249"/>
      <c r="E43" s="249"/>
      <c r="F43" s="249"/>
      <c r="G43" s="249"/>
      <c r="H43" s="249"/>
      <c r="I43" s="249"/>
      <c r="J43" s="249"/>
      <c r="K43" s="249"/>
      <c r="L43" s="249"/>
      <c r="M43" s="249"/>
      <c r="N43" s="249"/>
      <c r="O43" s="249"/>
      <c r="P43" s="249"/>
    </row>
    <row r="44" spans="2:16" ht="30" customHeight="1" x14ac:dyDescent="0.25">
      <c r="B44" s="262" t="s">
        <v>1125</v>
      </c>
      <c r="C44" s="262"/>
      <c r="D44" s="262"/>
      <c r="E44" s="262"/>
      <c r="F44" s="262"/>
      <c r="G44" s="262"/>
      <c r="H44" s="262"/>
      <c r="I44" s="262"/>
      <c r="J44" s="262"/>
      <c r="K44" s="262"/>
      <c r="L44" s="262"/>
      <c r="M44" s="262"/>
      <c r="N44" s="262"/>
      <c r="O44" s="262"/>
      <c r="P44" s="262"/>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10/05/2024 às 14:32:36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74" t="s">
        <v>1050</v>
      </c>
      <c r="C11" s="275"/>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10/05/2024 às 14:32:36</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workbookViewId="0"/>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1119</v>
      </c>
      <c r="C34" s="233"/>
      <c r="D34" s="233"/>
      <c r="E34" s="233"/>
      <c r="F34" s="233"/>
      <c r="G34" s="233"/>
      <c r="H34" s="233"/>
      <c r="I34" s="233"/>
      <c r="J34" s="233"/>
      <c r="K34" s="294">
        <f>'RREO A3'!O41</f>
        <v>0</v>
      </c>
      <c r="L34" s="294"/>
      <c r="M34" s="294"/>
      <c r="N34" s="294"/>
      <c r="O34" s="411"/>
      <c r="P34" s="412"/>
    </row>
    <row r="35" spans="2:16" ht="30.75" customHeight="1" x14ac:dyDescent="0.25">
      <c r="B35" s="232" t="s">
        <v>450</v>
      </c>
      <c r="C35" s="233"/>
      <c r="D35" s="233"/>
      <c r="E35" s="233"/>
      <c r="F35" s="233"/>
      <c r="G35" s="233"/>
      <c r="H35" s="233"/>
      <c r="I35" s="233"/>
      <c r="J35" s="233"/>
      <c r="K35" s="294">
        <f>'RREO A3'!O43</f>
        <v>0</v>
      </c>
      <c r="L35" s="294"/>
      <c r="M35" s="294"/>
      <c r="N35" s="294"/>
      <c r="O35" s="411"/>
      <c r="P35" s="412"/>
    </row>
    <row r="36" spans="2:16" x14ac:dyDescent="0.25">
      <c r="B36" s="420" t="s">
        <v>1120</v>
      </c>
      <c r="C36" s="421"/>
      <c r="D36" s="421"/>
      <c r="E36" s="421"/>
      <c r="F36" s="421"/>
      <c r="G36" s="421"/>
      <c r="H36" s="421"/>
      <c r="I36" s="421"/>
      <c r="J36" s="421"/>
      <c r="K36" s="405">
        <f>K33-K34-K35</f>
        <v>0</v>
      </c>
      <c r="L36" s="405"/>
      <c r="M36" s="405"/>
      <c r="N36" s="405"/>
      <c r="O36" s="406"/>
      <c r="P36" s="407"/>
    </row>
    <row r="37" spans="2:16" x14ac:dyDescent="0.25">
      <c r="B37" s="416" t="s">
        <v>1121</v>
      </c>
      <c r="C37" s="417"/>
      <c r="D37" s="417"/>
      <c r="E37" s="417"/>
      <c r="F37" s="417"/>
      <c r="G37" s="417"/>
      <c r="H37" s="417"/>
      <c r="I37" s="417"/>
      <c r="J37" s="417"/>
      <c r="K37" s="408">
        <f>O30+P30</f>
        <v>0</v>
      </c>
      <c r="L37" s="408"/>
      <c r="M37" s="408"/>
      <c r="N37" s="408"/>
      <c r="O37" s="409" t="e">
        <f>ROUND(K37/K36,4)</f>
        <v>#DIV/0!</v>
      </c>
      <c r="P37" s="410"/>
    </row>
    <row r="38" spans="2:16" x14ac:dyDescent="0.25">
      <c r="B38" s="422" t="s">
        <v>1122</v>
      </c>
      <c r="C38" s="423"/>
      <c r="D38" s="423"/>
      <c r="E38" s="423"/>
      <c r="F38" s="423"/>
      <c r="G38" s="423"/>
      <c r="H38" s="423"/>
      <c r="I38" s="423"/>
      <c r="J38" s="423"/>
      <c r="K38" s="292">
        <f>$K$36*O38</f>
        <v>0</v>
      </c>
      <c r="L38" s="292"/>
      <c r="M38" s="292"/>
      <c r="N38" s="292"/>
      <c r="O38" s="418">
        <v>0.54</v>
      </c>
      <c r="P38" s="419"/>
    </row>
    <row r="39" spans="2:16" x14ac:dyDescent="0.25">
      <c r="B39" s="232" t="s">
        <v>1123</v>
      </c>
      <c r="C39" s="233"/>
      <c r="D39" s="233"/>
      <c r="E39" s="233"/>
      <c r="F39" s="233"/>
      <c r="G39" s="233"/>
      <c r="H39" s="233"/>
      <c r="I39" s="233"/>
      <c r="J39" s="233"/>
      <c r="K39" s="294">
        <f>$K$36*O39</f>
        <v>0</v>
      </c>
      <c r="L39" s="294"/>
      <c r="M39" s="294"/>
      <c r="N39" s="294"/>
      <c r="O39" s="411">
        <f>O38*0.95</f>
        <v>0.51300000000000001</v>
      </c>
      <c r="P39" s="412"/>
    </row>
    <row r="40" spans="2:16" ht="15.75" customHeight="1" x14ac:dyDescent="0.25">
      <c r="B40" s="424" t="s">
        <v>1124</v>
      </c>
      <c r="C40" s="425"/>
      <c r="D40" s="425"/>
      <c r="E40" s="425"/>
      <c r="F40" s="425"/>
      <c r="G40" s="425"/>
      <c r="H40" s="425"/>
      <c r="I40" s="425"/>
      <c r="J40" s="425"/>
      <c r="K40" s="306">
        <f>$K$36*O40</f>
        <v>0</v>
      </c>
      <c r="L40" s="306"/>
      <c r="M40" s="306"/>
      <c r="N40" s="306"/>
      <c r="O40" s="426">
        <f>O38*0.9</f>
        <v>0.48600000000000004</v>
      </c>
      <c r="P40" s="427"/>
    </row>
    <row r="41" spans="2:16" x14ac:dyDescent="0.25">
      <c r="B41" s="249" t="str">
        <f ca="1">_xlfn.CONCAT("Fonte: ",paramFonte,". Emissão em ",TEXT(NOW(),"dd/mm/aaaa \à\s hh:mm:ss"))</f>
        <v>Fonte: Sistema MS Excel + SIAPC/PAD, Unidade Responsável: Secretaria da Fazenda / Setor de Contabilidade. Emissão em 10/05/2024 às 14:32:36</v>
      </c>
      <c r="C41" s="249"/>
      <c r="D41" s="249"/>
      <c r="E41" s="249"/>
      <c r="F41" s="249"/>
      <c r="G41" s="249"/>
      <c r="H41" s="249"/>
      <c r="I41" s="249"/>
      <c r="J41" s="249"/>
      <c r="K41" s="249"/>
      <c r="L41" s="249"/>
      <c r="M41" s="249"/>
      <c r="N41" s="249"/>
      <c r="O41" s="249"/>
      <c r="P41" s="249"/>
    </row>
    <row r="42" spans="2:16" ht="30" customHeight="1" x14ac:dyDescent="0.25">
      <c r="B42" s="262" t="s">
        <v>1125</v>
      </c>
      <c r="C42" s="262"/>
      <c r="D42" s="262"/>
      <c r="E42" s="262"/>
      <c r="F42" s="262"/>
      <c r="G42" s="262"/>
      <c r="H42" s="262"/>
      <c r="I42" s="262"/>
      <c r="J42" s="262"/>
      <c r="K42" s="262"/>
      <c r="L42" s="262"/>
      <c r="M42" s="262"/>
      <c r="N42" s="262"/>
      <c r="O42" s="262"/>
      <c r="P42" s="262"/>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10/05/2024 às 14:32:36</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10/05/2024 às 14:32:36</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43</vt:i4>
      </vt:variant>
      <vt:variant>
        <vt:lpstr>Intervalos Nomeados</vt:lpstr>
      </vt:variant>
      <vt:variant>
        <vt:i4>80</vt:i4>
      </vt:variant>
    </vt:vector>
  </HeadingPairs>
  <TitlesOfParts>
    <vt:vector size="123"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2024-05-09T12:42:48Z</cp:lastPrinted>
  <dcterms:created xsi:type="dcterms:W3CDTF">2023-01-19T12:07:13Z</dcterms:created>
  <dcterms:modified xsi:type="dcterms:W3CDTF">2024-05-10T17:32:36Z</dcterms:modified>
  <cp:category/>
</cp:coreProperties>
</file>