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y\Downloads\"/>
    </mc:Choice>
  </mc:AlternateContent>
  <xr:revisionPtr revIDLastSave="0" documentId="13_ncr:1_{42D19211-4966-4357-A2D0-106629B5252F}" xr6:coauthVersionLast="47" xr6:coauthVersionMax="47" xr10:uidLastSave="{00000000-0000-0000-0000-000000000000}"/>
  <bookViews>
    <workbookView xWindow="13260" yWindow="900" windowWidth="12960" windowHeight="8400" xr2:uid="{615D92A6-2B6D-4E9E-8660-1EAFA87F131C}"/>
  </bookViews>
  <sheets>
    <sheet name="Sheet1" sheetId="1" r:id="rId1"/>
  </sheets>
  <definedNames>
    <definedName name="dt_">Sheet1!$D$11</definedName>
    <definedName name="g">Sheet1!$A$9</definedName>
    <definedName name="g_">Sheet1!$D$9</definedName>
    <definedName name="h">Sheet1!$A$4</definedName>
    <definedName name="h_">Sheet1!$D$4</definedName>
    <definedName name="L">Sheet1!$A$2</definedName>
    <definedName name="L_">Sheet1!$D$2</definedName>
    <definedName name="l_small">Sheet1!$A$5</definedName>
    <definedName name="lc_">Sheet1!$D$5</definedName>
    <definedName name="le_">Sheet1!$D$5</definedName>
    <definedName name="s">Sheet1!$A$3</definedName>
    <definedName name="s_">Sheet1!$D$3</definedName>
    <definedName name="sl_">Sheet1!$D$6</definedName>
    <definedName name="sq1_">Sheet1!$D$7</definedName>
    <definedName name="sq2_">Sheet1!$D$8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15" i="1"/>
  <c r="D15" i="1"/>
  <c r="E13" i="1"/>
  <c r="D13" i="1" a="1"/>
  <c r="D13" i="1" s="1"/>
  <c r="F13" i="1" s="1"/>
  <c r="B3" i="1"/>
  <c r="D3" i="1" s="1"/>
  <c r="D5" i="1"/>
  <c r="E5" i="1"/>
  <c r="E3" i="1"/>
  <c r="D4" i="1"/>
  <c r="E4" i="1"/>
  <c r="F4" i="1" s="1"/>
  <c r="E2" i="1"/>
  <c r="D2" i="1"/>
  <c r="F9" i="1"/>
  <c r="D7" i="1" l="1"/>
  <c r="F5" i="1"/>
  <c r="E6" i="1"/>
  <c r="C6" i="1" s="1"/>
  <c r="F2" i="1"/>
  <c r="D6" i="1"/>
  <c r="F3" i="1"/>
  <c r="D8" i="1" l="1"/>
  <c r="G5" i="1" s="1"/>
  <c r="H5" i="1" s="1"/>
  <c r="G4" i="1"/>
  <c r="H4" i="1" s="1"/>
  <c r="G3" i="1"/>
  <c r="H3" i="1" s="1"/>
  <c r="G2" i="1"/>
  <c r="H2" i="1"/>
  <c r="F6" i="1"/>
  <c r="B6" i="1"/>
  <c r="H11" i="1" l="1"/>
  <c r="E11" i="1" s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<sst xmlns="http://schemas.openxmlformats.org/spreadsheetml/2006/main" count="18" uniqueCount="18">
  <si>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L</t>
  </si>
  <si>
    <t>h</t>
  </si>
  <si>
    <t>l</t>
  </si>
  <si>
    <t>relative</t>
  </si>
  <si>
    <t>v [m/s]</t>
  </si>
  <si>
    <t>g [m/s2]</t>
  </si>
  <si>
    <t>value, mm</t>
  </si>
  <si>
    <t>err, mm</t>
  </si>
  <si>
    <t>value, m</t>
  </si>
  <si>
    <t>err, m</t>
  </si>
  <si>
    <t xml:space="preserve">s </t>
  </si>
  <si>
    <t>dt  interval [ms]</t>
  </si>
  <si>
    <t>s + l</t>
  </si>
  <si>
    <t>dt = F(h, s, l, L, g) = sqrt(2sl/gh) * (sqrt(1+s/l)-1)</t>
  </si>
  <si>
    <t>df</t>
  </si>
  <si>
    <t>(df*err)^2</t>
  </si>
  <si>
    <t>sqrt(L s / gh)</t>
  </si>
  <si>
    <t>sqrt(L (s+l) / 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</si>
</sst>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E+00"/>
    <numFmt numFmtId="167" formatCode="0.0"/>
  </numFmts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167" fontId="1" fillId="0" borderId="0" xfId="0" applyNumberFormat="1" applyFont="1"/>
    <xf numFmtId="0" fontId="1" fillId="2" borderId="0" xfId="0" applyNumberFormat="1" applyFont="1" applyFill="1"/>
    <xf numFmtId="1" fontId="0" fillId="3" borderId="0" xfId="0" applyNumberFormat="1" applyFill="1"/>
    <xf numFmtId="165" fontId="4" fillId="0" borderId="0" xfId="0" applyNumberFormat="1" applyFont="1"/>
    <xf numFmtId="165" fontId="3" fillId="0" borderId="0" xfId="0" applyNumberFormat="1" applyFont="1"/>
    <xf numFmtId="11" fontId="1" fillId="2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4143-363C-44E5-AB2E-54FB56433BC3}">
  <dimension ref="A1:H15"/>
  <sheetViews>
    <sheetView tabSelected="1" workbookViewId="0">
      <selection activeCell="E15" sqref="E15"/>
    </sheetView>
  </sheetViews>
  <sheetFormatPr defaultRowHeight="15" x14ac:dyDescent="0.25"/>
  <cols>
    <col min="1" max="1" width="13.42578125" bestFit="1" customWidth="1"/>
    <col min="2" max="2" width="8.28515625" customWidth="1"/>
    <col min="3" max="3" width="8.5703125" bestFit="1" customWidth="1"/>
    <col min="5" max="5" width="11" customWidth="1"/>
    <col min="7" max="7" width="12" bestFit="1" customWidth="1"/>
    <col min="8" max="8" width="10.5703125" customWidth="1"/>
  </cols>
  <sheetData>
    <row r="1" spans="1:8" ht="30.75" customHeight="1" x14ac:dyDescent="0.25">
      <c r="B1" s="7" t="s">
        <v>6</v>
      </c>
      <c r="C1" s="7" t="s">
        <v>7</v>
      </c>
      <c r="D1" s="7" t="s">
        <v>8</v>
      </c>
      <c r="E1" s="7" t="s">
        <v>9</v>
      </c>
      <c r="F1" s="7" t="s">
        <v>3</v>
      </c>
      <c r="G1" s="7" t="s">
        <v>14</v>
      </c>
      <c r="H1" s="7" t="s">
        <v>15</v>
      </c>
    </row>
    <row r="2" spans="1:8" x14ac:dyDescent="0.25">
      <c r="A2" s="2" t="s">
        <v>0</v>
      </c>
      <c r="B2" s="8">
        <v>1262</v>
      </c>
      <c r="C2" s="8">
        <v>1</v>
      </c>
      <c r="D2" s="5">
        <f>B2/1000</f>
        <v>1.262</v>
      </c>
      <c r="E2" s="1">
        <f>C2/1000</f>
        <v>1E-3</v>
      </c>
      <c r="F2" s="3">
        <f>E2/D2</f>
        <v>7.9239302694136295E-4</v>
      </c>
      <c r="G2" s="3">
        <f>(-sq1_ - sq2_)/SQRT(2)/L_</f>
        <v>-2.2262156396301376</v>
      </c>
      <c r="H2" s="3">
        <f>(G2*E2)^2</f>
        <v>4.9560360741338226E-6</v>
      </c>
    </row>
    <row r="3" spans="1:8" x14ac:dyDescent="0.25">
      <c r="A3" s="2" t="s">
        <v>10</v>
      </c>
      <c r="B3" s="8">
        <f>370-123</f>
        <v>247</v>
      </c>
      <c r="C3" s="8">
        <v>2</v>
      </c>
      <c r="D3" s="5">
        <f t="shared" ref="D3:D4" si="0">B3/1000</f>
        <v>0.247</v>
      </c>
      <c r="E3" s="1">
        <f t="shared" ref="E3:E4" si="1">C3/1000</f>
        <v>2E-3</v>
      </c>
      <c r="F3" s="3">
        <f t="shared" ref="F3:F5" si="2">E3/D3</f>
        <v>8.0971659919028341E-3</v>
      </c>
      <c r="G3" s="3">
        <f>L_ * (-1/sq1_ + 1/sq2_) / SQRT(2) / h_ / g_</f>
        <v>-0.94556814917826371</v>
      </c>
      <c r="H3" s="3">
        <f>(G3*E3)^2</f>
        <v>3.5763964989616289E-6</v>
      </c>
    </row>
    <row r="4" spans="1:8" x14ac:dyDescent="0.25">
      <c r="A4" s="2" t="s">
        <v>1</v>
      </c>
      <c r="B4" s="8">
        <v>10</v>
      </c>
      <c r="C4" s="8">
        <v>0.1</v>
      </c>
      <c r="D4" s="5">
        <f t="shared" si="0"/>
        <v>0.01</v>
      </c>
      <c r="E4" s="1">
        <f t="shared" si="1"/>
        <v>1E-4</v>
      </c>
      <c r="F4" s="3">
        <f t="shared" si="2"/>
        <v>0.01</v>
      </c>
      <c r="G4" s="3">
        <f>(sq1_ - sq2_)/SQRT(2)/h_</f>
        <v>-28.662415107183055</v>
      </c>
      <c r="H4" s="3">
        <f>(G4*E4)^2</f>
        <v>8.2153403977647545E-6</v>
      </c>
    </row>
    <row r="5" spans="1:8" x14ac:dyDescent="0.25">
      <c r="A5" s="2" t="s">
        <v>2</v>
      </c>
      <c r="B5" s="8">
        <v>125</v>
      </c>
      <c r="C5" s="8">
        <v>1</v>
      </c>
      <c r="D5" s="5">
        <f t="shared" ref="D5" si="3">B5/1000</f>
        <v>0.125</v>
      </c>
      <c r="E5" s="1">
        <f t="shared" ref="E5" si="4">C5/1000</f>
        <v>1E-3</v>
      </c>
      <c r="F5" s="3">
        <f t="shared" si="2"/>
        <v>8.0000000000000002E-3</v>
      </c>
      <c r="G5" s="3">
        <f>sq2_ / SQRT(2) / sl_</f>
        <v>4.1614358713508928</v>
      </c>
      <c r="H5" s="3">
        <f>(G5*E5)^2</f>
        <v>1.7317548511365967E-5</v>
      </c>
    </row>
    <row r="6" spans="1:8" x14ac:dyDescent="0.25">
      <c r="A6" s="2" t="s">
        <v>12</v>
      </c>
      <c r="B6" s="2">
        <f>D6*1000</f>
        <v>372</v>
      </c>
      <c r="C6" s="9">
        <f>E6*1000</f>
        <v>2.2360679774997894</v>
      </c>
      <c r="D6" s="5">
        <f>D3+D5</f>
        <v>0.372</v>
      </c>
      <c r="E6" s="1">
        <f>SQRT(E3*E3+E5*E5)</f>
        <v>2.2360679774997894E-3</v>
      </c>
      <c r="F6" s="3">
        <f>E6/D6</f>
        <v>6.0109354233865309E-3</v>
      </c>
      <c r="G6" s="3"/>
    </row>
    <row r="7" spans="1:8" x14ac:dyDescent="0.25">
      <c r="A7" s="2" t="s">
        <v>16</v>
      </c>
      <c r="B7" s="2"/>
      <c r="C7" s="9"/>
      <c r="D7" s="5">
        <f>SQRT(L_ *s_ / g_ / h_)</f>
        <v>1.7839314041847856</v>
      </c>
      <c r="E7" s="1"/>
      <c r="F7" s="3"/>
      <c r="G7" s="3"/>
    </row>
    <row r="8" spans="1:8" x14ac:dyDescent="0.25">
      <c r="A8" s="2" t="s">
        <v>17</v>
      </c>
      <c r="B8" s="2"/>
      <c r="C8" s="9"/>
      <c r="D8" s="5">
        <f>SQRT(L_ *sl_ / g_ / h_)</f>
        <v>2.1892791659342432</v>
      </c>
      <c r="E8" s="1"/>
      <c r="F8" s="3"/>
      <c r="G8" s="3"/>
    </row>
    <row r="9" spans="1:8" x14ac:dyDescent="0.25">
      <c r="A9" s="2" t="s">
        <v>5</v>
      </c>
      <c r="D9" s="10">
        <v>9.7949000000000002</v>
      </c>
      <c r="E9" s="14">
        <v>1E-4</v>
      </c>
      <c r="F9" s="3">
        <f>E9/D9</f>
        <v>1.0209394684989127E-5</v>
      </c>
      <c r="G9" s="3"/>
    </row>
    <row r="10" spans="1:8" x14ac:dyDescent="0.25">
      <c r="A10" s="2"/>
      <c r="B10" s="2"/>
      <c r="C10" s="2"/>
      <c r="D10" s="5"/>
      <c r="E10" s="1"/>
      <c r="F10" s="3"/>
      <c r="G10" s="12"/>
    </row>
    <row r="11" spans="1:8" x14ac:dyDescent="0.25">
      <c r="A11" s="2" t="s">
        <v>13</v>
      </c>
      <c r="B11" s="2"/>
      <c r="C11" s="2"/>
      <c r="D11" s="15">
        <f>SQRT(2)*(sq2_ - sq1_)</f>
        <v>0.57324830214366107</v>
      </c>
      <c r="E11" s="15">
        <f>SQRT(H11)</f>
        <v>5.8365504779986409E-3</v>
      </c>
      <c r="F11" s="3">
        <f>E11/D11</f>
        <v>1.0181539929857394E-2</v>
      </c>
      <c r="G11" s="12"/>
      <c r="H11" s="3">
        <f>SUM(H2:H5)</f>
        <v>3.4065321482226168E-5</v>
      </c>
    </row>
    <row r="12" spans="1:8" x14ac:dyDescent="0.25">
      <c r="A12" s="2"/>
      <c r="B12" s="2"/>
      <c r="C12" s="2"/>
      <c r="D12" s="2"/>
      <c r="E12" s="2"/>
      <c r="F12" s="6"/>
      <c r="G12" s="13"/>
    </row>
    <row r="13" spans="1:8" x14ac:dyDescent="0.25">
      <c r="A13" s="2" t="s">
        <v>4</v>
      </c>
      <c r="B13" s="2"/>
      <c r="C13" s="2"/>
      <c r="D13" s="4" cm="1">
        <f t="array" ref="D13">lc_ / dt_</f>
        <v>0.21805559568613236</v>
      </c>
      <c r="E13" s="3">
        <f>SQRT(E5*E5 +E11*E11)</f>
        <v>5.9215978825166906E-3</v>
      </c>
      <c r="F13" s="3">
        <f>E13/D13</f>
        <v>2.715636745704153E-2</v>
      </c>
      <c r="G13" s="12"/>
    </row>
    <row r="14" spans="1:8" x14ac:dyDescent="0.25">
      <c r="A14" s="2"/>
      <c r="B14" s="2"/>
      <c r="C14" s="2"/>
    </row>
    <row r="15" spans="1:8" x14ac:dyDescent="0.25">
      <c r="A15" s="2" t="s">
        <v>11</v>
      </c>
      <c r="B15" s="2"/>
      <c r="C15" s="2"/>
      <c r="D15" s="11">
        <f>(dt_-E11)*1000</f>
        <v>567.41175166566234</v>
      </c>
      <c r="E15" s="11">
        <f>(dt_+E11)*1000</f>
        <v>579.08485262165971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dt_</vt:lpstr>
      <vt:lpstr>g</vt:lpstr>
      <vt:lpstr>g_</vt:lpstr>
      <vt:lpstr>h</vt:lpstr>
      <vt:lpstr>h_</vt:lpstr>
      <vt:lpstr>L</vt:lpstr>
      <vt:lpstr>L_</vt:lpstr>
      <vt:lpstr>l_small</vt:lpstr>
      <vt:lpstr>lc_</vt:lpstr>
      <vt:lpstr>le_</vt:lpstr>
      <vt:lpstr>s</vt:lpstr>
      <vt:lpstr>s_</vt:lpstr>
      <vt:lpstr>sl_</vt:lpstr>
      <vt:lpstr>sq1_</vt:lpstr>
      <vt:lpstr>sq2_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Kolonsky</dc:creator>
  <cp:lastModifiedBy>Evgeny Kolonsky</cp:lastModifiedBy>
  <dcterms:created xsi:type="dcterms:W3CDTF">2025-05-18T06:53:47Z</dcterms:created>
  <dcterms:modified xsi:type="dcterms:W3CDTF">2025-05-20T15:12:27Z</dcterms:modified>
</cp:coreProperties>
</file>