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40" yWindow="420" windowWidth="28340" windowHeight="16880" tabRatio="500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" l="1"/>
  <c r="D38" i="1"/>
  <c r="H38" i="1"/>
  <c r="B44" i="1"/>
  <c r="B45" i="1"/>
  <c r="B38" i="1"/>
  <c r="K44" i="1"/>
  <c r="K45" i="1"/>
  <c r="J44" i="1"/>
  <c r="J45" i="1"/>
  <c r="I44" i="1"/>
  <c r="I45" i="1"/>
  <c r="H44" i="1"/>
  <c r="H45" i="1"/>
  <c r="G44" i="1"/>
  <c r="G45" i="1"/>
  <c r="F44" i="1"/>
  <c r="F45" i="1"/>
  <c r="E44" i="1"/>
  <c r="E45" i="1"/>
  <c r="D44" i="1"/>
  <c r="D45" i="1"/>
  <c r="C44" i="1"/>
  <c r="C45" i="1"/>
  <c r="B42" i="1"/>
  <c r="B43" i="1"/>
  <c r="K42" i="1"/>
  <c r="K43" i="1"/>
  <c r="J42" i="1"/>
  <c r="J43" i="1"/>
  <c r="I42" i="1"/>
  <c r="I43" i="1"/>
  <c r="H42" i="1"/>
  <c r="H43" i="1"/>
  <c r="G42" i="1"/>
  <c r="G43" i="1"/>
  <c r="F42" i="1"/>
  <c r="F43" i="1"/>
  <c r="E42" i="1"/>
  <c r="E43" i="1"/>
  <c r="D42" i="1"/>
  <c r="D43" i="1"/>
  <c r="C42" i="1"/>
  <c r="C43" i="1"/>
  <c r="B40" i="1"/>
  <c r="B41" i="1"/>
  <c r="C40" i="1"/>
  <c r="C41" i="1"/>
  <c r="D40" i="1"/>
  <c r="D41" i="1"/>
  <c r="E40" i="1"/>
  <c r="E41" i="1"/>
  <c r="F40" i="1"/>
  <c r="F41" i="1"/>
  <c r="G40" i="1"/>
  <c r="G41" i="1"/>
  <c r="H40" i="1"/>
  <c r="H41" i="1"/>
  <c r="I40" i="1"/>
  <c r="I41" i="1"/>
  <c r="J40" i="1"/>
  <c r="J41" i="1"/>
  <c r="K40" i="1"/>
  <c r="K41" i="1"/>
  <c r="E35" i="1"/>
  <c r="D35" i="1"/>
  <c r="C35" i="1"/>
  <c r="B35" i="1"/>
  <c r="F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25" i="1"/>
  <c r="E25" i="1"/>
  <c r="D25" i="1"/>
  <c r="C25" i="1"/>
  <c r="B25" i="1"/>
  <c r="C24" i="1"/>
  <c r="F24" i="1"/>
  <c r="E24" i="1"/>
  <c r="D24" i="1"/>
  <c r="B24" i="1"/>
  <c r="F23" i="1"/>
  <c r="E23" i="1"/>
  <c r="D23" i="1"/>
  <c r="C23" i="1"/>
  <c r="B23" i="1"/>
  <c r="C22" i="1"/>
  <c r="D22" i="1"/>
  <c r="E22" i="1"/>
  <c r="F22" i="1"/>
  <c r="B22" i="1"/>
  <c r="E17" i="1"/>
  <c r="D17" i="1"/>
  <c r="C17" i="1"/>
  <c r="B17" i="1"/>
  <c r="E18" i="1"/>
  <c r="D18" i="1"/>
  <c r="C18" i="1"/>
  <c r="B18" i="1"/>
  <c r="B16" i="1"/>
  <c r="E16" i="1"/>
  <c r="D16" i="1"/>
  <c r="C16" i="1"/>
  <c r="E15" i="1"/>
  <c r="D15" i="1"/>
  <c r="C15" i="1"/>
  <c r="B15" i="1"/>
  <c r="E13" i="1"/>
  <c r="E10" i="1"/>
  <c r="E14" i="1"/>
  <c r="D13" i="1"/>
  <c r="D10" i="1"/>
  <c r="D14" i="1"/>
  <c r="C13" i="1"/>
  <c r="C10" i="1"/>
  <c r="C14" i="1"/>
  <c r="B13" i="1"/>
  <c r="B10" i="1"/>
  <c r="B14" i="1"/>
  <c r="E12" i="1"/>
  <c r="D12" i="1"/>
  <c r="C12" i="1"/>
  <c r="B12" i="1"/>
  <c r="E11" i="1"/>
  <c r="D11" i="1"/>
  <c r="C11" i="1"/>
  <c r="B11" i="1"/>
  <c r="B8" i="1"/>
  <c r="H5" i="1"/>
  <c r="H4" i="1"/>
  <c r="H3" i="1"/>
  <c r="F5" i="1"/>
  <c r="F4" i="1"/>
  <c r="F3" i="1"/>
  <c r="D5" i="1"/>
  <c r="D4" i="1"/>
  <c r="D3" i="1"/>
  <c r="B5" i="1"/>
  <c r="B4" i="1"/>
  <c r="B3" i="1"/>
</calcChain>
</file>

<file path=xl/sharedStrings.xml><?xml version="1.0" encoding="utf-8"?>
<sst xmlns="http://schemas.openxmlformats.org/spreadsheetml/2006/main" count="117" uniqueCount="77">
  <si>
    <t>HEADLINE METRICS</t>
  </si>
  <si>
    <t>Revenue</t>
  </si>
  <si>
    <t>Controllable Earnings</t>
  </si>
  <si>
    <t>CE Margin</t>
  </si>
  <si>
    <t>Current Amount</t>
  </si>
  <si>
    <t xml:space="preserve">Variance to Plan </t>
  </si>
  <si>
    <t xml:space="preserve">Variance to Prior </t>
  </si>
  <si>
    <t>Total Revenue:</t>
  </si>
  <si>
    <t>Revenue Growth From Prior</t>
  </si>
  <si>
    <t>Width (%)</t>
  </si>
  <si>
    <t>Earnings</t>
  </si>
  <si>
    <t>KEY METRICS</t>
  </si>
  <si>
    <t>Advisory</t>
  </si>
  <si>
    <t>Firm</t>
  </si>
  <si>
    <t>Rate/Hr YoY Growth</t>
  </si>
  <si>
    <t>SOURCE DATA</t>
  </si>
  <si>
    <t>EBA Earnings - Current</t>
  </si>
  <si>
    <t>EBA Earnings - Prior</t>
  </si>
  <si>
    <t>EBA Earnings - Plan</t>
  </si>
  <si>
    <t>Controllable Earnings - Current</t>
  </si>
  <si>
    <t>Controllable Earnings - Prior</t>
  </si>
  <si>
    <t>Client Service Hours - Current</t>
  </si>
  <si>
    <t>Client Service Hours - Prior</t>
  </si>
  <si>
    <t>Client Service Salaries - Current</t>
  </si>
  <si>
    <t>Client Service Salaries - Prior</t>
  </si>
  <si>
    <t>N/A</t>
  </si>
  <si>
    <t xml:space="preserve">                              
                             </t>
  </si>
  <si>
    <t>Firm Margin</t>
  </si>
  <si>
    <t>Total Headcount</t>
  </si>
  <si>
    <t>REVENUE &amp; EARNINGS BY BUSINESS AND FIRM</t>
  </si>
  <si>
    <t>EBA</t>
  </si>
  <si>
    <t>CE Margin Growth (BPS)</t>
  </si>
  <si>
    <t>EBA Height (Dotted Line)</t>
  </si>
  <si>
    <t>Audit</t>
  </si>
  <si>
    <t>Consulting</t>
  </si>
  <si>
    <t>Tax</t>
  </si>
  <si>
    <t>REVENUE &amp; EARNINGS - ACTUAL VARIANCE TO PLAN</t>
  </si>
  <si>
    <t>EBA Margin/ hr YoY Growth</t>
  </si>
  <si>
    <t>CS Comp./Hr YoY Growth</t>
  </si>
  <si>
    <t>Hours YoY Growth</t>
  </si>
  <si>
    <t>CS HC YoY Growth</t>
  </si>
  <si>
    <t>Enabling Areas &amp; Parent Costs</t>
  </si>
  <si>
    <t>Plan Amount</t>
  </si>
  <si>
    <t>Prior Amount</t>
  </si>
  <si>
    <t>Parent</t>
  </si>
  <si>
    <t>IT</t>
  </si>
  <si>
    <t>Talent</t>
  </si>
  <si>
    <t>Occupancy</t>
  </si>
  <si>
    <t>F&amp;A</t>
  </si>
  <si>
    <t>Market Dev.</t>
  </si>
  <si>
    <t>Strategic Positioning</t>
  </si>
  <si>
    <t>Federal EA</t>
  </si>
  <si>
    <t>OGC</t>
  </si>
  <si>
    <t>Global</t>
  </si>
  <si>
    <t>Total Amount</t>
  </si>
  <si>
    <t>YoY Growth</t>
  </si>
  <si>
    <t>Variance to Plan</t>
  </si>
  <si>
    <t>Max Amount</t>
  </si>
  <si>
    <t>Height of Max</t>
  </si>
  <si>
    <t>Revenue - Current Period</t>
  </si>
  <si>
    <t>Revenue - Prior Period</t>
  </si>
  <si>
    <t>Revenue - Plan for Period</t>
  </si>
  <si>
    <t>Client Services Headcount - Current</t>
  </si>
  <si>
    <t>Client Services Headcount - Prior</t>
  </si>
  <si>
    <t>Total Headcount - Current</t>
  </si>
  <si>
    <t>Total Headcount - Prior</t>
  </si>
  <si>
    <t>Total Headcount - Plan</t>
  </si>
  <si>
    <t>CE Height (%)</t>
  </si>
  <si>
    <t>Revenue Variance ($)</t>
  </si>
  <si>
    <t>Revenue Variance (%)</t>
  </si>
  <si>
    <t>Earnings Variance (%)</t>
  </si>
  <si>
    <t>Earnings Variance ($)</t>
  </si>
  <si>
    <t>Height (% of Max)</t>
  </si>
  <si>
    <t>Enabling &amp; Parent Costs</t>
  </si>
  <si>
    <t>Current</t>
  </si>
  <si>
    <t>Prior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</si>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</sst>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44" fontId="0" fillId="0" borderId="0" xfId="0" applyNumberFormat="1" applyBorder="1"/>
    <xf numFmtId="164" fontId="0" fillId="0" borderId="0" xfId="2" applyNumberFormat="1" applyFont="1" applyBorder="1"/>
    <xf numFmtId="10" fontId="0" fillId="0" borderId="0" xfId="2" applyNumberFormat="1" applyFont="1" applyBorder="1"/>
    <xf numFmtId="164" fontId="0" fillId="0" borderId="0" xfId="0" applyNumberFormat="1" applyBorder="1"/>
    <xf numFmtId="1" fontId="0" fillId="0" borderId="0" xfId="2" applyNumberFormat="1" applyFont="1" applyBorder="1"/>
    <xf numFmtId="0" fontId="2" fillId="0" borderId="6" xfId="0" applyFont="1" applyBorder="1"/>
    <xf numFmtId="164" fontId="0" fillId="0" borderId="7" xfId="2" applyNumberFormat="1" applyFont="1" applyBorder="1"/>
    <xf numFmtId="0" fontId="0" fillId="0" borderId="7" xfId="0" applyBorder="1"/>
    <xf numFmtId="1" fontId="0" fillId="0" borderId="7" xfId="0" applyNumberFormat="1" applyBorder="1"/>
    <xf numFmtId="0" fontId="0" fillId="0" borderId="8" xfId="0" applyBorder="1"/>
    <xf numFmtId="9" fontId="0" fillId="0" borderId="0" xfId="2" applyNumberFormat="1" applyFont="1" applyBorder="1"/>
    <xf numFmtId="9" fontId="0" fillId="0" borderId="0" xfId="2" applyFont="1" applyBorder="1"/>
    <xf numFmtId="1" fontId="0" fillId="0" borderId="0" xfId="0" applyNumberFormat="1" applyBorder="1"/>
    <xf numFmtId="10" fontId="0" fillId="0" borderId="7" xfId="2" applyNumberFormat="1" applyFont="1" applyBorder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44" fontId="0" fillId="0" borderId="0" xfId="1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2" fillId="0" borderId="4" xfId="0" applyFont="1" applyFill="1" applyBorder="1"/>
    <xf numFmtId="0" fontId="0" fillId="0" borderId="6" xfId="0" applyBorder="1"/>
    <xf numFmtId="44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0" fillId="0" borderId="0" xfId="0" applyNumberFormat="1"/>
    <xf numFmtId="1" fontId="0" fillId="0" borderId="0" xfId="2" applyNumberFormat="1" applyFont="1" applyAlignment="1">
      <alignment horizontal="right"/>
    </xf>
    <xf numFmtId="1" fontId="0" fillId="0" borderId="0" xfId="0" applyNumberFormat="1" applyAlignment="1">
      <alignment horizontal="right"/>
    </xf>
    <xf numFmtId="44" fontId="0" fillId="0" borderId="0" xfId="1" applyFont="1" applyAlignment="1">
      <alignment horizontal="right"/>
    </xf>
    <xf numFmtId="0" fontId="0" fillId="0" borderId="0" xfId="0" applyAlignment="1">
      <alignment horizontal="right"/>
    </xf>
    <xf numFmtId="1" fontId="0" fillId="0" borderId="0" xfId="1" applyNumberFormat="1" applyFont="1"/>
    <xf numFmtId="0" fontId="6" fillId="0" borderId="0" xfId="0" applyFont="1"/>
    <xf numFmtId="2" fontId="0" fillId="0" borderId="0" xfId="2" applyNumberFormat="1" applyFont="1" applyBorder="1"/>
    <xf numFmtId="9" fontId="0" fillId="0" borderId="7" xfId="2" applyFont="1" applyBorder="1"/>
    <xf numFmtId="44" fontId="0" fillId="0" borderId="0" xfId="0" applyNumberFormat="1"/>
    <xf numFmtId="0" fontId="2" fillId="3" borderId="1" xfId="0" applyFont="1" applyFill="1" applyBorder="1"/>
    <xf numFmtId="44" fontId="0" fillId="3" borderId="2" xfId="0" applyNumberFormat="1" applyFill="1" applyBorder="1"/>
    <xf numFmtId="0" fontId="0" fillId="0" borderId="2" xfId="0" applyBorder="1"/>
    <xf numFmtId="0" fontId="0" fillId="0" borderId="3" xfId="0" applyBorder="1"/>
    <xf numFmtId="44" fontId="0" fillId="0" borderId="5" xfId="0" applyNumberFormat="1" applyBorder="1"/>
    <xf numFmtId="9" fontId="0" fillId="0" borderId="5" xfId="2" applyFont="1" applyBorder="1"/>
    <xf numFmtId="10" fontId="0" fillId="0" borderId="5" xfId="2" applyNumberFormat="1" applyFont="1" applyBorder="1"/>
    <xf numFmtId="1" fontId="0" fillId="0" borderId="5" xfId="0" applyNumberFormat="1" applyBorder="1"/>
    <xf numFmtId="10" fontId="0" fillId="0" borderId="8" xfId="2" applyNumberFormat="1" applyFont="1" applyBorder="1"/>
    <xf numFmtId="44" fontId="0" fillId="0" borderId="0" xfId="1" applyFont="1" applyBorder="1"/>
    <xf numFmtId="164" fontId="0" fillId="0" borderId="5" xfId="2" applyNumberFormat="1" applyFont="1" applyBorder="1"/>
    <xf numFmtId="44" fontId="0" fillId="0" borderId="5" xfId="1" applyFont="1" applyBorder="1"/>
    <xf numFmtId="0" fontId="2" fillId="4" borderId="0" xfId="0" applyFont="1" applyFill="1"/>
    <xf numFmtId="44" fontId="0" fillId="0" borderId="0" xfId="0" applyNumberFormat="1" applyFont="1" applyBorder="1"/>
    <xf numFmtId="9" fontId="0" fillId="0" borderId="0" xfId="2" applyFont="1" applyBorder="1" applyAlignment="1"/>
    <xf numFmtId="0" fontId="2" fillId="0" borderId="1" xfId="0" applyFont="1" applyBorder="1"/>
    <xf numFmtId="44" fontId="0" fillId="0" borderId="2" xfId="0" applyNumberFormat="1" applyBorder="1"/>
    <xf numFmtId="164" fontId="0" fillId="0" borderId="2" xfId="2" applyNumberFormat="1" applyFont="1" applyBorder="1"/>
    <xf numFmtId="44" fontId="0" fillId="0" borderId="5" xfId="0" applyNumberFormat="1" applyFont="1" applyBorder="1"/>
    <xf numFmtId="9" fontId="0" fillId="0" borderId="5" xfId="2" applyFont="1" applyBorder="1" applyAlignment="1"/>
    <xf numFmtId="9" fontId="0" fillId="0" borderId="8" xfId="2" applyFont="1" applyBorder="1"/>
    <xf numFmtId="0" fontId="2" fillId="4" borderId="0" xfId="0" applyFont="1" applyFill="1" applyAlignment="1">
      <alignment horizontal="center"/>
    </xf>
  </cellXfs>
  <cellStyles count="103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72"/>
  <sheetViews>
    <sheetView tabSelected="1" topLeftCell="A25" workbookViewId="0">
      <selection activeCell="C64" sqref="C64"/>
    </sheetView>
  </sheetViews>
  <sheetFormatPr baseColWidth="10" defaultRowHeight="15" x14ac:dyDescent="0"/>
  <cols>
    <col min="1" max="1" width="36.5" customWidth="1"/>
    <col min="2" max="2" width="20.6640625" customWidth="1"/>
    <col min="3" max="3" width="23.1640625" customWidth="1"/>
    <col min="4" max="4" width="23.33203125" customWidth="1"/>
    <col min="5" max="5" width="26.5" customWidth="1"/>
    <col min="6" max="6" width="19.6640625" customWidth="1"/>
    <col min="7" max="7" width="22.33203125" customWidth="1"/>
    <col min="8" max="8" width="28.5" customWidth="1"/>
    <col min="9" max="9" width="28" customWidth="1"/>
    <col min="10" max="10" width="24.33203125" customWidth="1"/>
    <col min="11" max="11" width="23.1640625" customWidth="1"/>
    <col min="12" max="12" width="22.1640625" customWidth="1"/>
    <col min="13" max="13" width="21" customWidth="1"/>
    <col min="14" max="14" width="19.5" customWidth="1"/>
    <col min="15" max="15" width="18" customWidth="1"/>
    <col min="16" max="16" width="20.1640625" customWidth="1"/>
    <col min="17" max="17" width="18.6640625" customWidth="1"/>
    <col min="18" max="18" width="24.83203125" customWidth="1"/>
    <col min="19" max="19" width="17.33203125" customWidth="1"/>
    <col min="20" max="20" width="19.1640625" customWidth="1"/>
    <col min="21" max="32" width="16.1640625" bestFit="1" customWidth="1"/>
    <col min="33" max="33" width="17.33203125" customWidth="1"/>
    <col min="34" max="34" width="17.1640625" customWidth="1"/>
    <col min="35" max="35" width="17.5" customWidth="1"/>
    <col min="36" max="36" width="19.33203125" customWidth="1"/>
    <col min="37" max="37" width="18.1640625" customWidth="1"/>
    <col min="38" max="38" width="16.5" customWidth="1"/>
    <col min="39" max="39" width="16.33203125" customWidth="1"/>
    <col min="40" max="40" width="16.1640625" customWidth="1"/>
  </cols>
  <sheetData>
    <row r="1" spans="1:1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>
      <c r="A2" s="1"/>
      <c r="B2" s="2" t="s">
        <v>1</v>
      </c>
      <c r="C2" s="3"/>
      <c r="D2" s="2" t="s">
        <v>10</v>
      </c>
      <c r="E2" s="3"/>
      <c r="F2" s="2" t="s">
        <v>27</v>
      </c>
      <c r="G2" s="3"/>
      <c r="H2" s="2" t="s">
        <v>28</v>
      </c>
      <c r="I2" s="3"/>
      <c r="J2" s="2"/>
      <c r="K2" s="3"/>
      <c r="L2" s="3"/>
      <c r="M2" s="4"/>
    </row>
    <row r="3" spans="1:13">
      <c r="A3" s="5" t="s">
        <v>4</v>
      </c>
      <c r="B3" s="6">
        <f>ROUND(B50,-6)</f>
        <v>1179000000</v>
      </c>
      <c r="C3" s="3"/>
      <c r="D3" s="6">
        <f>ROUND(E50,-6)</f>
        <v>259000000</v>
      </c>
      <c r="E3" s="3"/>
      <c r="F3" s="7">
        <f>E50/B50</f>
        <v>0.21976686533623899</v>
      </c>
      <c r="G3" s="3"/>
      <c r="H3" s="44">
        <f>P50</f>
        <v>72620</v>
      </c>
      <c r="I3" s="8"/>
      <c r="J3" s="9"/>
      <c r="K3" s="3"/>
      <c r="L3" s="3"/>
      <c r="M3" s="4"/>
    </row>
    <row r="4" spans="1:13">
      <c r="A4" s="5" t="s">
        <v>5</v>
      </c>
      <c r="B4" s="6">
        <f>ROUND(B50-D50,-6)</f>
        <v>60000000</v>
      </c>
      <c r="C4" s="3"/>
      <c r="D4" s="6">
        <f>ROUND(E50-G50,-6)</f>
        <v>53000000</v>
      </c>
      <c r="E4" s="3"/>
      <c r="F4" s="18">
        <f>((E50/B50)-(G50/D50))*10000</f>
        <v>357.21223202574174</v>
      </c>
      <c r="G4" s="3"/>
      <c r="H4" s="10">
        <f>P50-R50</f>
        <v>-60</v>
      </c>
      <c r="I4" s="3"/>
      <c r="J4" s="3"/>
      <c r="K4" s="3"/>
      <c r="L4" s="3"/>
      <c r="M4" s="4"/>
    </row>
    <row r="5" spans="1:13">
      <c r="A5" s="11" t="s">
        <v>6</v>
      </c>
      <c r="B5" s="12">
        <f>B50/C50-1</f>
        <v>0.11778651293705056</v>
      </c>
      <c r="C5" s="13"/>
      <c r="D5" s="12">
        <f>E50/F50-1</f>
        <v>0.13151361553910679</v>
      </c>
      <c r="E5" s="13"/>
      <c r="F5" s="14">
        <f>((E50/B50)-(F50/C50))*10000</f>
        <v>26.661299232934866</v>
      </c>
      <c r="G5" s="13"/>
      <c r="H5" s="12">
        <f>P50/Q50-1</f>
        <v>8.0719090422048945E-2</v>
      </c>
      <c r="I5" s="13"/>
      <c r="J5" s="13"/>
      <c r="K5" s="13"/>
      <c r="L5" s="13"/>
      <c r="M5" s="15"/>
    </row>
    <row r="7" spans="1:13">
      <c r="A7" s="34" t="s">
        <v>29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6"/>
    </row>
    <row r="8" spans="1:13">
      <c r="A8" s="47" t="s">
        <v>7</v>
      </c>
      <c r="B8" s="48">
        <f>ROUND(SUM(B51:B54),-6)</f>
        <v>1171000000</v>
      </c>
      <c r="C8" s="49"/>
      <c r="D8" s="49"/>
      <c r="E8" s="50"/>
      <c r="F8" s="3"/>
      <c r="G8" s="3"/>
      <c r="H8" s="3"/>
      <c r="I8" s="3"/>
      <c r="J8" s="3"/>
      <c r="K8" s="3"/>
      <c r="L8" s="3"/>
    </row>
    <row r="9" spans="1:13">
      <c r="A9" s="1"/>
      <c r="B9" s="2" t="s">
        <v>12</v>
      </c>
      <c r="C9" s="2" t="s">
        <v>33</v>
      </c>
      <c r="D9" s="2" t="s">
        <v>34</v>
      </c>
      <c r="E9" s="23" t="s">
        <v>35</v>
      </c>
      <c r="F9" s="3"/>
      <c r="G9" s="3"/>
      <c r="H9" s="3"/>
      <c r="I9" s="3"/>
      <c r="J9" s="3"/>
      <c r="K9" s="3"/>
      <c r="L9" s="3"/>
    </row>
    <row r="10" spans="1:13">
      <c r="A10" s="5" t="s">
        <v>1</v>
      </c>
      <c r="B10" s="6">
        <f>ROUND(B51,-6)</f>
        <v>226000000</v>
      </c>
      <c r="C10" s="6">
        <f>ROUND(B52, -6)</f>
        <v>142000000</v>
      </c>
      <c r="D10" s="6">
        <f>ROUND(B53, -6)</f>
        <v>551000000</v>
      </c>
      <c r="E10" s="51">
        <f>ROUND(B54, -6)</f>
        <v>250000000</v>
      </c>
      <c r="F10" s="3"/>
      <c r="G10" s="3"/>
      <c r="H10" s="3"/>
      <c r="I10" s="3"/>
      <c r="J10" s="3"/>
      <c r="K10" s="3"/>
      <c r="L10" s="3"/>
    </row>
    <row r="11" spans="1:13">
      <c r="A11" s="5" t="s">
        <v>8</v>
      </c>
      <c r="B11" s="16">
        <f>B51/C51-1</f>
        <v>0.17509016916672437</v>
      </c>
      <c r="C11" s="16">
        <f>B52/C52-1</f>
        <v>5.5641604940119826E-3</v>
      </c>
      <c r="D11" s="16">
        <f>B53/C53-1</f>
        <v>0.10904475599579766</v>
      </c>
      <c r="E11" s="52">
        <f>B54/C54-1</f>
        <v>8.8944447676306382E-2</v>
      </c>
      <c r="F11" s="3"/>
      <c r="G11" s="3"/>
      <c r="H11" s="3"/>
      <c r="I11" s="3"/>
      <c r="J11" s="3"/>
      <c r="K11" s="3"/>
      <c r="L11" s="3"/>
    </row>
    <row r="12" spans="1:13">
      <c r="A12" s="5" t="s">
        <v>9</v>
      </c>
      <c r="B12" s="8">
        <f>B51/SUM(B51:B54)</f>
        <v>0.19345355790591995</v>
      </c>
      <c r="C12" s="8">
        <f>B52/SUM(B51:B54)</f>
        <v>0.12168366932355817</v>
      </c>
      <c r="D12" s="8">
        <f>B53/SUM(B51:B54)</f>
        <v>0.47100710578339811</v>
      </c>
      <c r="E12" s="53">
        <f>B54/SUM(B51:B54)</f>
        <v>0.21385566698712377</v>
      </c>
      <c r="F12" s="3"/>
      <c r="G12" s="3"/>
      <c r="H12" s="3"/>
      <c r="I12" s="3"/>
      <c r="J12" s="3"/>
      <c r="K12" s="3"/>
      <c r="L12" s="3"/>
    </row>
    <row r="13" spans="1:13">
      <c r="A13" s="5" t="s">
        <v>30</v>
      </c>
      <c r="B13" s="6">
        <f>ROUND(E51,-6)</f>
        <v>111000000</v>
      </c>
      <c r="C13" s="6">
        <f>ROUND($E52,-6)</f>
        <v>49000000</v>
      </c>
      <c r="D13" s="6">
        <f>ROUND($E53,-6)</f>
        <v>197000000</v>
      </c>
      <c r="E13" s="51">
        <f>ROUND($E54,-6)</f>
        <v>159000000</v>
      </c>
      <c r="F13" s="3"/>
      <c r="G13" s="3"/>
      <c r="H13" s="3"/>
      <c r="I13" s="3"/>
      <c r="J13" s="3"/>
      <c r="K13" s="3"/>
      <c r="L13" s="3"/>
    </row>
    <row r="14" spans="1:13">
      <c r="A14" s="30" t="s">
        <v>32</v>
      </c>
      <c r="B14" s="8">
        <f>B13/B10</f>
        <v>0.49115044247787609</v>
      </c>
      <c r="C14" s="8">
        <f>C13/C10</f>
        <v>0.34507042253521125</v>
      </c>
      <c r="D14" s="8">
        <f>D13/D10</f>
        <v>0.35753176043557167</v>
      </c>
      <c r="E14" s="53">
        <f>E13/E10</f>
        <v>0.63600000000000001</v>
      </c>
      <c r="F14" s="3"/>
      <c r="G14" s="3"/>
      <c r="H14" s="3"/>
      <c r="I14" s="3"/>
      <c r="J14" s="3"/>
      <c r="K14" s="3"/>
      <c r="L14" s="3"/>
    </row>
    <row r="15" spans="1:13">
      <c r="A15" s="30" t="s">
        <v>2</v>
      </c>
      <c r="B15" s="6">
        <f>ROUND($H51,-6)</f>
        <v>83000000</v>
      </c>
      <c r="C15" s="6">
        <f>ROUND($H52,-6)</f>
        <v>33000000</v>
      </c>
      <c r="D15" s="6">
        <f>ROUND($H53,-6)</f>
        <v>143000000</v>
      </c>
      <c r="E15" s="51">
        <f>ROUND($H54,-6)</f>
        <v>139000000</v>
      </c>
      <c r="F15" s="3"/>
      <c r="G15" s="3"/>
      <c r="H15" s="3"/>
      <c r="I15" s="3"/>
      <c r="J15" s="3"/>
      <c r="K15" s="3"/>
      <c r="L15" s="3"/>
    </row>
    <row r="16" spans="1:13">
      <c r="A16" s="5" t="s">
        <v>3</v>
      </c>
      <c r="B16" s="17">
        <f>$H$51/$B$51</f>
        <v>0.36644861268489642</v>
      </c>
      <c r="C16" s="17">
        <f>$H52/$B52</f>
        <v>0.23328812951058089</v>
      </c>
      <c r="D16" s="17">
        <f>$H53/$B53</f>
        <v>0.25900851776920408</v>
      </c>
      <c r="E16" s="52">
        <f>$H54/$B54</f>
        <v>0.55382955513627063</v>
      </c>
    </row>
    <row r="17" spans="1:13">
      <c r="A17" s="5" t="s">
        <v>31</v>
      </c>
      <c r="B17" s="18">
        <f>(($H51/$B51)-($I51/$C51))*10000</f>
        <v>457.01283770995968</v>
      </c>
      <c r="C17" s="18">
        <f>(($H52/$B52)-($I52/$C52))*10000</f>
        <v>530.17650366061264</v>
      </c>
      <c r="D17" s="18">
        <f>(($H53/$B53)-($I53/$C53))*10000</f>
        <v>-210.56429978854985</v>
      </c>
      <c r="E17" s="54">
        <f>(($H54/$B54)-($I54/$C54))*10000</f>
        <v>298.60634941166973</v>
      </c>
    </row>
    <row r="18" spans="1:13">
      <c r="A18" s="11" t="s">
        <v>67</v>
      </c>
      <c r="B18" s="19">
        <f>$H$51/$B$51</f>
        <v>0.36644861268489642</v>
      </c>
      <c r="C18" s="19">
        <f>$H$52/$B$52</f>
        <v>0.23328812951058089</v>
      </c>
      <c r="D18" s="19">
        <f>$H$53/$B$53</f>
        <v>0.25900851776920408</v>
      </c>
      <c r="E18" s="55">
        <f>$H$54/$B$54</f>
        <v>0.55382955513627063</v>
      </c>
    </row>
    <row r="20" spans="1:13">
      <c r="A20" s="33" t="s">
        <v>36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</row>
    <row r="21" spans="1:13">
      <c r="A21" s="20"/>
      <c r="B21" s="21" t="s">
        <v>12</v>
      </c>
      <c r="C21" s="21" t="s">
        <v>33</v>
      </c>
      <c r="D21" s="21" t="s">
        <v>34</v>
      </c>
      <c r="E21" s="21" t="s">
        <v>35</v>
      </c>
      <c r="F21" s="22" t="s">
        <v>13</v>
      </c>
    </row>
    <row r="22" spans="1:13">
      <c r="A22" s="5" t="s">
        <v>69</v>
      </c>
      <c r="B22" s="7">
        <f>$B51/$D51-1</f>
        <v>3.2493457298601758E-2</v>
      </c>
      <c r="C22" s="7">
        <f>$B52/$D52-1</f>
        <v>5.270474509550338E-2</v>
      </c>
      <c r="D22" s="7">
        <f>$B53/$D53-1</f>
        <v>5.2517478466027168E-2</v>
      </c>
      <c r="E22" s="7">
        <f>$B54/$D54-1</f>
        <v>7.6341481043940007E-3</v>
      </c>
      <c r="F22" s="57">
        <f>$B50/$D50-1</f>
        <v>5.3462977367839448E-2</v>
      </c>
    </row>
    <row r="23" spans="1:13">
      <c r="A23" s="5" t="s">
        <v>68</v>
      </c>
      <c r="B23" s="6">
        <f>ROUND($B51-$D51,-6)</f>
        <v>7000000</v>
      </c>
      <c r="C23" s="6">
        <f>ROUND($B52-$D52,-6)</f>
        <v>7000000</v>
      </c>
      <c r="D23" s="6">
        <f>ROUND($B53-$D53,-6)</f>
        <v>28000000</v>
      </c>
      <c r="E23" s="6">
        <f>ROUND($B54-$D54,-6)</f>
        <v>2000000</v>
      </c>
      <c r="F23" s="51">
        <f>ROUND($B50-$D50,-6)</f>
        <v>60000000</v>
      </c>
    </row>
    <row r="24" spans="1:13">
      <c r="A24" s="5" t="s">
        <v>70</v>
      </c>
      <c r="B24" s="7">
        <f>$E51/$G51-1</f>
        <v>0.11549093008527</v>
      </c>
      <c r="C24" s="7">
        <f>$E52/$G52-1</f>
        <v>0.50238838271361685</v>
      </c>
      <c r="D24" s="7">
        <f>$E51/$G51-1</f>
        <v>0.11549093008527</v>
      </c>
      <c r="E24" s="7">
        <f>$E51/$G51-1</f>
        <v>0.11549093008527</v>
      </c>
      <c r="F24" s="57">
        <f>$E51/$G51-1</f>
        <v>0.11549093008527</v>
      </c>
    </row>
    <row r="25" spans="1:13">
      <c r="A25" s="5" t="s">
        <v>71</v>
      </c>
      <c r="B25" s="56">
        <f>ROUND($E51-$G51,-6)</f>
        <v>11000000</v>
      </c>
      <c r="C25" s="56">
        <f>ROUND($E52-$G52,-6)</f>
        <v>17000000</v>
      </c>
      <c r="D25" s="56">
        <f>ROUND($E53-$G53,-6)</f>
        <v>23000000</v>
      </c>
      <c r="E25" s="56">
        <f>ROUND($E54-$G54,-6)</f>
        <v>5000000</v>
      </c>
      <c r="F25" s="58">
        <f>ROUND($E50-$G50,-6)</f>
        <v>53000000</v>
      </c>
    </row>
    <row r="26" spans="1:13">
      <c r="A26" s="31"/>
      <c r="B26" s="13"/>
      <c r="C26" s="13"/>
      <c r="D26" s="13"/>
      <c r="E26" s="13"/>
      <c r="F26" s="15"/>
    </row>
    <row r="29" spans="1:13">
      <c r="A29" s="33" t="s">
        <v>11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</row>
    <row r="30" spans="1:13">
      <c r="A30" s="20"/>
      <c r="B30" s="21" t="s">
        <v>12</v>
      </c>
      <c r="C30" s="21" t="s">
        <v>33</v>
      </c>
      <c r="D30" s="21" t="s">
        <v>34</v>
      </c>
      <c r="E30" s="21" t="s">
        <v>35</v>
      </c>
      <c r="F30" s="22" t="s">
        <v>13</v>
      </c>
    </row>
    <row r="31" spans="1:13">
      <c r="A31" s="5" t="s">
        <v>37</v>
      </c>
      <c r="B31" s="7">
        <f>((E51/B51)/L51)/(((F51/C51)/M51))-1</f>
        <v>-0.13797879510840727</v>
      </c>
      <c r="C31" s="7">
        <f>($E52/$B52/$L52)/($F52/$C52/$M52)-1</f>
        <v>3.0329509931896759E-2</v>
      </c>
      <c r="D31" s="7">
        <f>($E53/$B53/$L53)/($F53/$C53/$M53)-1</f>
        <v>-0.16571071003256821</v>
      </c>
      <c r="E31" s="7">
        <f>($E54/$B54/$L54)/($F54/$C54/$M54)-1</f>
        <v>-8.5273090710216382E-2</v>
      </c>
      <c r="F31" s="7">
        <f>($E50/$B50/$L50)/($F50/$C50/$M50)-1</f>
        <v>-9.3874067311468745E-2</v>
      </c>
    </row>
    <row r="32" spans="1:13">
      <c r="A32" s="5" t="s">
        <v>38</v>
      </c>
      <c r="B32" s="7">
        <f>($J51/$L51)/($K51/$M51)-1</f>
        <v>2.8947007482833076E-2</v>
      </c>
      <c r="C32" s="7">
        <f>($J52/$L52)/($K52/$M52)-1</f>
        <v>2.6557513205027306E-2</v>
      </c>
      <c r="D32" s="7">
        <f>($J53/$L53)/($K53/$M53)-1</f>
        <v>2.7363533352213754E-3</v>
      </c>
      <c r="E32" s="7">
        <f>($J54/$L54)/($K54/$M54)-1</f>
        <v>-1.9160977928255107E-2</v>
      </c>
      <c r="F32" s="7">
        <f>($J50/$L50)/($K50/$M50)-1</f>
        <v>-1.463549351165172E-2</v>
      </c>
    </row>
    <row r="33" spans="1:40">
      <c r="A33" s="5" t="s">
        <v>14</v>
      </c>
      <c r="B33" s="7">
        <f>($B51/$L51)/($C51/$M51)-1</f>
        <v>-1.8789557828156056E-3</v>
      </c>
      <c r="C33" s="7">
        <f>($B52/$L52)/($C52/$M52)-1</f>
        <v>5.152526767412402E-3</v>
      </c>
      <c r="D33" s="7">
        <f>($B53/$L53)/($C53/$M53)-1</f>
        <v>-3.000596785155718E-2</v>
      </c>
      <c r="E33" s="7">
        <f>($B54/$L54)/($C54/$M54)-1</f>
        <v>-1.4852444980885338E-2</v>
      </c>
      <c r="F33" s="7">
        <f>($B50/$L50)/($C50/$M50)-1</f>
        <v>5.6776199360597523E-4</v>
      </c>
    </row>
    <row r="34" spans="1:40">
      <c r="A34" s="5" t="s">
        <v>39</v>
      </c>
      <c r="B34" s="7">
        <f>$L50/$M50-1</f>
        <v>0.11715223635617567</v>
      </c>
      <c r="C34" s="7">
        <f>$L51/$M51-1</f>
        <v>0.17730226807143912</v>
      </c>
      <c r="D34" s="7">
        <f>$L52/$M52-1</f>
        <v>4.0952364505653094E-4</v>
      </c>
      <c r="E34" s="7">
        <f>$L53/$M53-1</f>
        <v>0.14335214366151416</v>
      </c>
      <c r="F34" s="7">
        <f>$L54/$M54-1</f>
        <v>0.10536177258763813</v>
      </c>
    </row>
    <row r="35" spans="1:40">
      <c r="A35" s="11" t="s">
        <v>40</v>
      </c>
      <c r="B35" s="12">
        <f>$N51/$O51-1</f>
        <v>0.21161429083522521</v>
      </c>
      <c r="C35" s="12">
        <f>$N52/$O52-1</f>
        <v>3.3483733080028388E-2</v>
      </c>
      <c r="D35" s="12">
        <f>$N53/$O53-1</f>
        <v>0.14505811954054604</v>
      </c>
      <c r="E35" s="12">
        <f>$N54/$O54-1</f>
        <v>5.1842526894026131E-2</v>
      </c>
      <c r="F35" s="12">
        <f>$N50/$O50-1</f>
        <v>0.12175298227829767</v>
      </c>
    </row>
    <row r="37" spans="1:40">
      <c r="A37" s="33" t="s">
        <v>41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</row>
    <row r="38" spans="1:40">
      <c r="A38" s="62" t="s">
        <v>54</v>
      </c>
      <c r="B38" s="63">
        <f>ROUND(SUM(B57:K57),-6)</f>
        <v>260000000</v>
      </c>
      <c r="C38" s="21" t="s">
        <v>55</v>
      </c>
      <c r="D38" s="64">
        <f>SUM(B57:K57)/SUM(B58:K58)-1</f>
        <v>3.1336771122570495E-2</v>
      </c>
      <c r="E38" s="21" t="s">
        <v>56</v>
      </c>
      <c r="F38" s="63">
        <f>ROUND(SUM(B57:K57)-SUM(B59:K59),-6)</f>
        <v>19000000</v>
      </c>
      <c r="G38" s="21" t="s">
        <v>57</v>
      </c>
      <c r="H38" s="63">
        <f>MAX($B$57:$K$59)</f>
        <v>76000000</v>
      </c>
      <c r="I38" s="49"/>
      <c r="J38" s="49"/>
      <c r="K38" s="50"/>
    </row>
    <row r="39" spans="1:40">
      <c r="A39" s="1"/>
      <c r="B39" s="2" t="s">
        <v>44</v>
      </c>
      <c r="C39" s="2" t="s">
        <v>45</v>
      </c>
      <c r="D39" s="2" t="s">
        <v>46</v>
      </c>
      <c r="E39" s="2" t="s">
        <v>47</v>
      </c>
      <c r="F39" s="2" t="s">
        <v>48</v>
      </c>
      <c r="G39" s="2" t="s">
        <v>49</v>
      </c>
      <c r="H39" s="2" t="s">
        <v>50</v>
      </c>
      <c r="I39" s="2" t="s">
        <v>51</v>
      </c>
      <c r="J39" s="2" t="s">
        <v>52</v>
      </c>
      <c r="K39" s="23" t="s">
        <v>53</v>
      </c>
    </row>
    <row r="40" spans="1:40">
      <c r="A40" s="5" t="s">
        <v>4</v>
      </c>
      <c r="B40" s="60">
        <f>ROUND(B57,-6)</f>
        <v>76000000</v>
      </c>
      <c r="C40" s="60">
        <f>ROUND(C57,-6)</f>
        <v>47000000</v>
      </c>
      <c r="D40" s="60">
        <f t="shared" ref="D40:K40" si="0">ROUND(D57,-6)</f>
        <v>42000000</v>
      </c>
      <c r="E40" s="60">
        <f t="shared" si="0"/>
        <v>29000000</v>
      </c>
      <c r="F40" s="60">
        <f t="shared" si="0"/>
        <v>26000000</v>
      </c>
      <c r="G40" s="60">
        <f t="shared" si="0"/>
        <v>26000000</v>
      </c>
      <c r="H40" s="60">
        <f t="shared" si="0"/>
        <v>6000000</v>
      </c>
      <c r="I40" s="60">
        <f t="shared" si="0"/>
        <v>3000000</v>
      </c>
      <c r="J40" s="60">
        <f t="shared" si="0"/>
        <v>3000000</v>
      </c>
      <c r="K40" s="65">
        <f t="shared" si="0"/>
        <v>2000000</v>
      </c>
    </row>
    <row r="41" spans="1:40">
      <c r="A41" s="5" t="s">
        <v>72</v>
      </c>
      <c r="B41" s="61">
        <f>B40/MAX($B$57:$K$59)</f>
        <v>1</v>
      </c>
      <c r="C41" s="61">
        <f>C40/MAX($B$57:$K$59)</f>
        <v>0.61842105263157898</v>
      </c>
      <c r="D41" s="61">
        <f>D40/MAX($B$57:$K$59)</f>
        <v>0.55263157894736847</v>
      </c>
      <c r="E41" s="61">
        <f>E40/MAX($B$57:$K$59)</f>
        <v>0.38157894736842107</v>
      </c>
      <c r="F41" s="61">
        <f>F40/MAX($B$57:$K$59)</f>
        <v>0.34210526315789475</v>
      </c>
      <c r="G41" s="61">
        <f>G40/MAX($B$57:$K$59)</f>
        <v>0.34210526315789475</v>
      </c>
      <c r="H41" s="61">
        <f>H40/MAX($B$57:$K$59)</f>
        <v>7.8947368421052627E-2</v>
      </c>
      <c r="I41" s="61">
        <f>I40/MAX($B$57:$K$59)</f>
        <v>3.9473684210526314E-2</v>
      </c>
      <c r="J41" s="61">
        <f>J40/MAX($B$57:$K$59)</f>
        <v>3.9473684210526314E-2</v>
      </c>
      <c r="K41" s="66">
        <f>K40/MAX($B$57:$K$59)</f>
        <v>2.6315789473684209E-2</v>
      </c>
    </row>
    <row r="42" spans="1:40" s="24" customFormat="1">
      <c r="A42" s="5" t="s">
        <v>42</v>
      </c>
      <c r="B42" s="6">
        <f>ROUND(B59,-6)</f>
        <v>69000000</v>
      </c>
      <c r="C42" s="6">
        <f>ROUND(C59,-6)</f>
        <v>36000000</v>
      </c>
      <c r="D42" s="6">
        <f>ROUND(D59,-6)</f>
        <v>33000000</v>
      </c>
      <c r="E42" s="6">
        <f>ROUND(E59,-6)</f>
        <v>29000000</v>
      </c>
      <c r="F42" s="6">
        <f>ROUND(F59,-6)</f>
        <v>26000000</v>
      </c>
      <c r="G42" s="6">
        <f>ROUND(G59,-6)</f>
        <v>23000000</v>
      </c>
      <c r="H42" s="6">
        <f>ROUND(H59,-6)</f>
        <v>5000000</v>
      </c>
      <c r="I42" s="6">
        <f>ROUND(I59,-6)</f>
        <v>12000000</v>
      </c>
      <c r="J42" s="6">
        <f>ROUND(J59,-6)</f>
        <v>2000000</v>
      </c>
      <c r="K42" s="51">
        <f>ROUND(K59,-6)</f>
        <v>7000000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</row>
    <row r="43" spans="1:40" s="24" customFormat="1">
      <c r="A43" s="5" t="s">
        <v>72</v>
      </c>
      <c r="B43" s="17">
        <f>B42/MAX($B$57:$K$59)</f>
        <v>0.90789473684210531</v>
      </c>
      <c r="C43" s="17">
        <f>C42/MAX($B$57:$K$59)</f>
        <v>0.47368421052631576</v>
      </c>
      <c r="D43" s="17">
        <f>D42/MAX($B$57:$K$59)</f>
        <v>0.43421052631578949</v>
      </c>
      <c r="E43" s="17">
        <f>E42/MAX($B$57:$K$59)</f>
        <v>0.38157894736842107</v>
      </c>
      <c r="F43" s="17">
        <f>F42/MAX($B$57:$K$59)</f>
        <v>0.34210526315789475</v>
      </c>
      <c r="G43" s="17">
        <f>G42/MAX($B$57:$K$59)</f>
        <v>0.30263157894736842</v>
      </c>
      <c r="H43" s="17">
        <f>H42/MAX($B$57:$K$59)</f>
        <v>6.5789473684210523E-2</v>
      </c>
      <c r="I43" s="17">
        <f>I42/MAX($B$57:$K$59)</f>
        <v>0.15789473684210525</v>
      </c>
      <c r="J43" s="17">
        <f>J42/MAX($B$57:$K$59)</f>
        <v>2.6315789473684209E-2</v>
      </c>
      <c r="K43" s="52">
        <f>K42/MAX($B$57:$K$59)</f>
        <v>9.2105263157894732E-2</v>
      </c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</row>
    <row r="44" spans="1:40">
      <c r="A44" s="5" t="s">
        <v>43</v>
      </c>
      <c r="B44" s="6">
        <f>ROUND(B58,-6)</f>
        <v>57000000</v>
      </c>
      <c r="C44" s="6">
        <f>ROUND(C58,-6)</f>
        <v>46000000</v>
      </c>
      <c r="D44" s="6">
        <f>ROUND(D58,-6)</f>
        <v>43000000</v>
      </c>
      <c r="E44" s="6">
        <f>ROUND(E58,-6)</f>
        <v>30000000</v>
      </c>
      <c r="F44" s="6">
        <f>ROUND(F58,-6)</f>
        <v>27000000</v>
      </c>
      <c r="G44" s="6">
        <f>ROUND(G58,-6)</f>
        <v>26000000</v>
      </c>
      <c r="H44" s="6">
        <f>ROUND(H58,-6)</f>
        <v>6000000</v>
      </c>
      <c r="I44" s="6">
        <f>ROUND(I58,-6)</f>
        <v>13000000</v>
      </c>
      <c r="J44" s="6">
        <f>ROUND(J58,-6)</f>
        <v>3000000</v>
      </c>
      <c r="K44" s="51">
        <f>ROUND(K58,-6)</f>
        <v>1000000</v>
      </c>
    </row>
    <row r="45" spans="1:40">
      <c r="A45" s="11" t="s">
        <v>58</v>
      </c>
      <c r="B45" s="45">
        <f>B44/MAX($B$57:$K$59)</f>
        <v>0.75</v>
      </c>
      <c r="C45" s="45">
        <f>C44/MAX($B$57:$K$59)</f>
        <v>0.60526315789473684</v>
      </c>
      <c r="D45" s="45">
        <f>D44/MAX($B$57:$K$59)</f>
        <v>0.56578947368421051</v>
      </c>
      <c r="E45" s="45">
        <f>E44/MAX($B$57:$K$59)</f>
        <v>0.39473684210526316</v>
      </c>
      <c r="F45" s="45">
        <f>F44/MAX($B$57:$K$59)</f>
        <v>0.35526315789473684</v>
      </c>
      <c r="G45" s="45">
        <f>G44/MAX($B$57:$K$59)</f>
        <v>0.34210526315789475</v>
      </c>
      <c r="H45" s="45">
        <f>H44/MAX($B$57:$K$59)</f>
        <v>7.8947368421052627E-2</v>
      </c>
      <c r="I45" s="45">
        <f>I44/MAX($B$57:$K$59)</f>
        <v>0.17105263157894737</v>
      </c>
      <c r="J45" s="45">
        <f>J44/MAX($B$57:$K$59)</f>
        <v>3.9473684210526314E-2</v>
      </c>
      <c r="K45" s="67">
        <f>K44/MAX($B$57:$K$59)</f>
        <v>1.3157894736842105E-2</v>
      </c>
    </row>
    <row r="47" spans="1:40">
      <c r="A47" s="68" t="s">
        <v>15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</row>
    <row r="49" spans="1:40" ht="30">
      <c r="A49" s="24"/>
      <c r="B49" s="25" t="s">
        <v>59</v>
      </c>
      <c r="C49" s="25" t="s">
        <v>60</v>
      </c>
      <c r="D49" s="25" t="s">
        <v>61</v>
      </c>
      <c r="E49" s="25" t="s">
        <v>16</v>
      </c>
      <c r="F49" s="25" t="s">
        <v>17</v>
      </c>
      <c r="G49" s="25" t="s">
        <v>18</v>
      </c>
      <c r="H49" s="25" t="s">
        <v>19</v>
      </c>
      <c r="I49" s="25" t="s">
        <v>20</v>
      </c>
      <c r="J49" s="25" t="s">
        <v>23</v>
      </c>
      <c r="K49" s="25" t="s">
        <v>24</v>
      </c>
      <c r="L49" s="25" t="s">
        <v>21</v>
      </c>
      <c r="M49" s="25" t="s">
        <v>22</v>
      </c>
      <c r="N49" s="25" t="s">
        <v>62</v>
      </c>
      <c r="O49" s="25" t="s">
        <v>63</v>
      </c>
      <c r="P49" s="25" t="s">
        <v>64</v>
      </c>
      <c r="Q49" s="25" t="s">
        <v>65</v>
      </c>
      <c r="R49" s="25" t="s">
        <v>66</v>
      </c>
      <c r="S49" s="25"/>
    </row>
    <row r="50" spans="1:40">
      <c r="A50" s="24" t="s">
        <v>13</v>
      </c>
      <c r="B50" s="26">
        <v>1179154749.3000011</v>
      </c>
      <c r="C50" s="26">
        <v>1054901571.6799998</v>
      </c>
      <c r="D50" s="32">
        <v>1119312946.5699995</v>
      </c>
      <c r="E50" s="26">
        <v>259139143</v>
      </c>
      <c r="F50" s="26">
        <v>229019907</v>
      </c>
      <c r="G50" s="32">
        <v>206004670</v>
      </c>
      <c r="H50" s="26" t="s">
        <v>25</v>
      </c>
      <c r="I50" s="26" t="s">
        <v>25</v>
      </c>
      <c r="J50" s="40">
        <v>547951914</v>
      </c>
      <c r="K50" s="40">
        <v>497775107</v>
      </c>
      <c r="L50" s="41">
        <v>7105725</v>
      </c>
      <c r="M50" s="41">
        <v>6360570</v>
      </c>
      <c r="N50" s="42">
        <v>61969</v>
      </c>
      <c r="O50" s="37">
        <v>55243</v>
      </c>
      <c r="P50">
        <v>72620</v>
      </c>
      <c r="Q50">
        <v>67196</v>
      </c>
      <c r="R50">
        <v>72680</v>
      </c>
      <c r="S50" s="26"/>
    </row>
    <row r="51" spans="1:40">
      <c r="A51" s="24" t="s">
        <v>12</v>
      </c>
      <c r="B51" s="26">
        <v>226469557.06000003</v>
      </c>
      <c r="C51" s="26">
        <v>192725258.88000008</v>
      </c>
      <c r="D51" s="26">
        <v>219342365.28000003</v>
      </c>
      <c r="E51" s="26">
        <v>110864176</v>
      </c>
      <c r="F51" s="26">
        <v>92963852</v>
      </c>
      <c r="G51" s="26">
        <v>99385995</v>
      </c>
      <c r="H51" s="26">
        <v>82989455</v>
      </c>
      <c r="I51" s="26">
        <v>61816112</v>
      </c>
      <c r="J51" s="40">
        <v>96743235</v>
      </c>
      <c r="K51" s="40">
        <v>79861896</v>
      </c>
      <c r="L51" s="38">
        <v>1093071</v>
      </c>
      <c r="M51" s="39">
        <v>928454</v>
      </c>
      <c r="N51" s="41">
        <v>10140</v>
      </c>
      <c r="O51" s="41">
        <v>8369</v>
      </c>
      <c r="P51" s="26" t="s">
        <v>25</v>
      </c>
      <c r="Q51" s="26" t="s">
        <v>25</v>
      </c>
      <c r="R51" s="26" t="s">
        <v>25</v>
      </c>
      <c r="S51" s="26"/>
    </row>
    <row r="52" spans="1:40">
      <c r="A52" s="24" t="s">
        <v>33</v>
      </c>
      <c r="B52" s="26">
        <v>142450968.54999962</v>
      </c>
      <c r="C52" s="26">
        <v>141662734.35999998</v>
      </c>
      <c r="D52" s="32">
        <v>135319014.38999993</v>
      </c>
      <c r="E52" s="26">
        <v>49356684</v>
      </c>
      <c r="F52" s="26">
        <v>47619215</v>
      </c>
      <c r="G52" s="26">
        <v>32852147</v>
      </c>
      <c r="H52" s="26">
        <v>33232120</v>
      </c>
      <c r="I52" s="26">
        <v>25537609</v>
      </c>
      <c r="J52" s="40">
        <v>61323319</v>
      </c>
      <c r="K52" s="40">
        <v>59712403</v>
      </c>
      <c r="L52" s="39">
        <v>811030</v>
      </c>
      <c r="M52" s="39">
        <v>810698</v>
      </c>
      <c r="N52" s="41">
        <v>8704</v>
      </c>
      <c r="O52" s="41">
        <v>8422</v>
      </c>
      <c r="P52" s="26" t="s">
        <v>25</v>
      </c>
      <c r="Q52" s="26" t="s">
        <v>25</v>
      </c>
      <c r="R52" s="26" t="s">
        <v>25</v>
      </c>
    </row>
    <row r="53" spans="1:40">
      <c r="A53" s="24" t="s">
        <v>34</v>
      </c>
      <c r="B53" s="26">
        <v>551392136.55999935</v>
      </c>
      <c r="C53" s="26">
        <v>497177533.70999992</v>
      </c>
      <c r="D53" s="32">
        <v>523879315.86999959</v>
      </c>
      <c r="E53" s="26">
        <v>196782412</v>
      </c>
      <c r="F53" s="26">
        <v>186011814</v>
      </c>
      <c r="G53" s="26">
        <v>173560879</v>
      </c>
      <c r="H53" s="26">
        <v>142815260</v>
      </c>
      <c r="I53" s="26">
        <v>139242000</v>
      </c>
      <c r="J53" s="40">
        <v>302955047</v>
      </c>
      <c r="K53" s="40">
        <v>264247825</v>
      </c>
      <c r="L53" s="39">
        <v>4024659</v>
      </c>
      <c r="M53" s="39">
        <v>3520052</v>
      </c>
      <c r="N53" s="41">
        <v>33296</v>
      </c>
      <c r="O53" s="41">
        <v>29078</v>
      </c>
      <c r="P53" s="26" t="s">
        <v>25</v>
      </c>
      <c r="Q53" s="26" t="s">
        <v>25</v>
      </c>
      <c r="R53" s="26" t="s">
        <v>25</v>
      </c>
    </row>
    <row r="54" spans="1:40">
      <c r="A54" s="24" t="s">
        <v>35</v>
      </c>
      <c r="B54" s="26">
        <v>250353618.20999992</v>
      </c>
      <c r="C54" s="26">
        <v>229904857.62999976</v>
      </c>
      <c r="D54" s="32">
        <v>248456861.73000014</v>
      </c>
      <c r="E54" s="26">
        <v>158950680</v>
      </c>
      <c r="F54" s="26">
        <v>144364619</v>
      </c>
      <c r="G54" s="26">
        <v>154318495</v>
      </c>
      <c r="H54" s="26">
        <v>138653233</v>
      </c>
      <c r="I54" s="26">
        <v>120463000</v>
      </c>
      <c r="J54" s="40">
        <v>75660384</v>
      </c>
      <c r="K54" s="40">
        <v>69785688</v>
      </c>
      <c r="L54" s="39">
        <v>1319110</v>
      </c>
      <c r="M54" s="39">
        <v>1193374</v>
      </c>
      <c r="N54" s="41">
        <v>9191</v>
      </c>
      <c r="O54" s="41">
        <v>8738</v>
      </c>
      <c r="P54" s="26" t="s">
        <v>25</v>
      </c>
      <c r="Q54" s="26" t="s">
        <v>25</v>
      </c>
      <c r="R54" s="26" t="s">
        <v>25</v>
      </c>
    </row>
    <row r="55" spans="1:40">
      <c r="A55" s="24"/>
      <c r="B55" s="26"/>
      <c r="C55" s="26"/>
      <c r="D55" s="27"/>
      <c r="E55" s="26"/>
      <c r="F55" s="26"/>
      <c r="G55" s="27"/>
      <c r="H55" s="26"/>
      <c r="I55" s="26"/>
      <c r="J55" s="27"/>
      <c r="K55" s="27"/>
      <c r="L55" s="27"/>
      <c r="M55" s="27"/>
      <c r="N55" s="27"/>
      <c r="O55" s="27"/>
      <c r="P55" s="27"/>
      <c r="Q55" s="27"/>
    </row>
    <row r="56" spans="1:40">
      <c r="A56" s="59" t="s">
        <v>73</v>
      </c>
      <c r="B56" s="2" t="s">
        <v>44</v>
      </c>
      <c r="C56" s="2" t="s">
        <v>45</v>
      </c>
      <c r="D56" s="2" t="s">
        <v>46</v>
      </c>
      <c r="E56" s="2" t="s">
        <v>47</v>
      </c>
      <c r="F56" s="2" t="s">
        <v>48</v>
      </c>
      <c r="G56" s="2" t="s">
        <v>49</v>
      </c>
      <c r="H56" s="2" t="s">
        <v>50</v>
      </c>
      <c r="I56" s="2" t="s">
        <v>51</v>
      </c>
      <c r="J56" s="2" t="s">
        <v>52</v>
      </c>
      <c r="K56" s="2" t="s">
        <v>53</v>
      </c>
    </row>
    <row r="57" spans="1:40">
      <c r="A57" s="24" t="s">
        <v>74</v>
      </c>
      <c r="B57" s="46">
        <v>76000000</v>
      </c>
      <c r="C57" s="46">
        <v>47200000</v>
      </c>
      <c r="D57" s="46">
        <v>41700000</v>
      </c>
      <c r="E57" s="46">
        <v>29000000</v>
      </c>
      <c r="F57" s="46">
        <v>26200000</v>
      </c>
      <c r="G57" s="46">
        <v>26000000</v>
      </c>
      <c r="H57" s="46">
        <v>6000000</v>
      </c>
      <c r="I57" s="46">
        <v>3200000</v>
      </c>
      <c r="J57" s="46">
        <v>2800000</v>
      </c>
      <c r="K57" s="46">
        <v>1900000</v>
      </c>
    </row>
    <row r="58" spans="1:40">
      <c r="A58" s="24" t="s">
        <v>75</v>
      </c>
      <c r="B58" s="46">
        <v>57000000</v>
      </c>
      <c r="C58" s="46">
        <v>45500000</v>
      </c>
      <c r="D58" s="46">
        <v>42800000</v>
      </c>
      <c r="E58" s="46">
        <v>30000000</v>
      </c>
      <c r="F58" s="46">
        <v>27400000</v>
      </c>
      <c r="G58" s="46">
        <v>26000000</v>
      </c>
      <c r="H58" s="46">
        <v>6300000</v>
      </c>
      <c r="I58" s="46">
        <v>12500000</v>
      </c>
      <c r="J58" s="46">
        <v>3200000</v>
      </c>
      <c r="K58" s="46">
        <v>1400000</v>
      </c>
    </row>
    <row r="59" spans="1:40">
      <c r="A59" s="24" t="s">
        <v>76</v>
      </c>
      <c r="B59" s="46">
        <v>69200000</v>
      </c>
      <c r="C59" s="46">
        <v>36400000</v>
      </c>
      <c r="D59" s="46">
        <v>32800000</v>
      </c>
      <c r="E59" s="46">
        <v>29000000</v>
      </c>
      <c r="F59" s="46">
        <v>25600000</v>
      </c>
      <c r="G59" s="46">
        <v>22500000</v>
      </c>
      <c r="H59" s="46">
        <v>4600000</v>
      </c>
      <c r="I59" s="46">
        <v>11700000</v>
      </c>
      <c r="J59" s="46">
        <v>2300000</v>
      </c>
      <c r="K59" s="46">
        <v>7400000</v>
      </c>
    </row>
    <row r="60" spans="1:40">
      <c r="A60" s="24"/>
    </row>
    <row r="61" spans="1:40">
      <c r="A61" s="24"/>
    </row>
    <row r="62" spans="1:40">
      <c r="A62" s="24"/>
    </row>
    <row r="63" spans="1:40">
      <c r="A63" s="24"/>
    </row>
    <row r="64" spans="1:40">
      <c r="A64" s="43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</row>
    <row r="65" spans="1:40">
      <c r="A65" s="43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</row>
    <row r="66" spans="1:40">
      <c r="A66" s="43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</row>
    <row r="67" spans="1:40">
      <c r="A67" s="43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</row>
    <row r="68" spans="1:40">
      <c r="A68" s="43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</row>
    <row r="69" spans="1:40">
      <c r="A69" s="43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</row>
    <row r="70" spans="1:40">
      <c r="A70" s="43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</row>
    <row r="71" spans="1:40">
      <c r="A71" s="43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</row>
    <row r="72" spans="1:40">
      <c r="A72" s="43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</row>
    <row r="73" spans="1:40">
      <c r="A73" s="43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</row>
    <row r="74" spans="1:40">
      <c r="A74" s="43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</row>
    <row r="75" spans="1:40">
      <c r="A75" s="43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</row>
    <row r="76" spans="1:40">
      <c r="A76" s="43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</row>
    <row r="77" spans="1:40">
      <c r="A77" s="43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</row>
    <row r="78" spans="1:40">
      <c r="A78" s="43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</row>
    <row r="79" spans="1:40">
      <c r="A79" s="43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</row>
    <row r="80" spans="1:40">
      <c r="A80" s="43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</row>
    <row r="81" spans="1:40">
      <c r="A81" s="43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</row>
    <row r="82" spans="1:40">
      <c r="A82" s="43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</row>
    <row r="95" spans="1:40">
      <c r="G95" s="28"/>
      <c r="H95" s="28"/>
      <c r="I95" s="28"/>
      <c r="J95" s="28"/>
      <c r="K95" s="28"/>
      <c r="L95" s="28"/>
      <c r="M95" s="28"/>
      <c r="N95" s="28"/>
    </row>
    <row r="96" spans="1:40">
      <c r="G96" s="28"/>
      <c r="H96" s="28"/>
      <c r="I96" s="28"/>
      <c r="J96" s="28"/>
      <c r="K96" s="28"/>
      <c r="L96" s="28"/>
      <c r="M96" s="28"/>
      <c r="N96" s="28"/>
    </row>
    <row r="97" spans="7:14">
      <c r="G97" s="28"/>
      <c r="H97" s="28"/>
      <c r="I97" s="28"/>
      <c r="J97" s="28"/>
      <c r="K97" s="28"/>
      <c r="L97" s="28"/>
      <c r="M97" s="28"/>
      <c r="N97" s="28"/>
    </row>
    <row r="98" spans="7:14">
      <c r="G98" s="28"/>
      <c r="H98" s="28"/>
      <c r="I98" s="28"/>
      <c r="J98" s="28"/>
      <c r="K98" s="28"/>
      <c r="L98" s="28"/>
      <c r="M98" s="28"/>
      <c r="N98" s="28"/>
    </row>
    <row r="99" spans="7:14">
      <c r="G99" s="28"/>
      <c r="H99" s="28"/>
      <c r="I99" s="28"/>
      <c r="J99" s="28"/>
      <c r="K99" s="28"/>
      <c r="L99" s="28"/>
      <c r="M99" s="28"/>
      <c r="N99" s="28"/>
    </row>
    <row r="100" spans="7:14">
      <c r="G100" s="28"/>
      <c r="H100" s="28"/>
      <c r="I100" s="28"/>
      <c r="J100" s="28"/>
      <c r="K100" s="28"/>
      <c r="L100" s="28"/>
      <c r="M100" s="28"/>
      <c r="N100" s="28"/>
    </row>
    <row r="101" spans="7:14">
      <c r="G101" s="28"/>
      <c r="H101" s="28"/>
      <c r="I101" s="28"/>
      <c r="J101" s="28"/>
      <c r="K101" s="28"/>
      <c r="L101" s="28"/>
      <c r="M101" s="28"/>
      <c r="N101" s="28"/>
    </row>
    <row r="102" spans="7:14">
      <c r="G102" s="28"/>
      <c r="H102" s="28"/>
      <c r="I102" s="28"/>
      <c r="J102" s="28"/>
      <c r="K102" s="28"/>
      <c r="L102" s="28"/>
      <c r="M102" s="28"/>
      <c r="N102" s="28"/>
    </row>
    <row r="103" spans="7:14">
      <c r="G103" s="28"/>
      <c r="H103" s="28"/>
      <c r="I103" s="28"/>
      <c r="J103" s="28"/>
      <c r="K103" s="28"/>
      <c r="L103" s="28"/>
      <c r="M103" s="28"/>
      <c r="N103" s="28"/>
    </row>
    <row r="104" spans="7:14">
      <c r="G104" s="28"/>
      <c r="H104" s="28"/>
      <c r="I104" s="28"/>
      <c r="J104" s="28"/>
      <c r="K104" s="28"/>
      <c r="L104" s="28"/>
      <c r="M104" s="28"/>
      <c r="N104" s="28"/>
    </row>
    <row r="105" spans="7:14">
      <c r="G105" s="28"/>
      <c r="H105" s="28"/>
      <c r="I105" s="28"/>
      <c r="J105" s="28"/>
      <c r="K105" s="28"/>
      <c r="L105" s="28"/>
      <c r="M105" s="28"/>
      <c r="N105" s="28"/>
    </row>
    <row r="106" spans="7:14">
      <c r="G106" s="28"/>
      <c r="H106" s="28"/>
      <c r="I106" s="28"/>
      <c r="J106" s="28"/>
      <c r="K106" s="28"/>
      <c r="L106" s="28"/>
      <c r="M106" s="28"/>
      <c r="N106" s="28"/>
    </row>
    <row r="107" spans="7:14">
      <c r="G107" s="28"/>
      <c r="H107" s="28"/>
      <c r="I107" s="28"/>
      <c r="J107" s="28"/>
      <c r="K107" s="28"/>
      <c r="L107" s="28"/>
      <c r="M107" s="28"/>
      <c r="N107" s="28"/>
    </row>
    <row r="108" spans="7:14">
      <c r="G108" s="28"/>
      <c r="H108" s="28"/>
      <c r="I108" s="28"/>
      <c r="J108" s="28"/>
      <c r="K108" s="28"/>
      <c r="L108" s="28"/>
      <c r="M108" s="28"/>
      <c r="N108" s="28"/>
    </row>
    <row r="109" spans="7:14">
      <c r="G109" s="28"/>
      <c r="H109" s="28"/>
      <c r="I109" s="28"/>
      <c r="J109" s="28"/>
      <c r="K109" s="28"/>
      <c r="L109" s="28"/>
      <c r="M109" s="28"/>
      <c r="N109" s="28"/>
    </row>
    <row r="110" spans="7:14">
      <c r="G110" s="28"/>
      <c r="H110" s="28"/>
      <c r="I110" s="28"/>
      <c r="J110" s="28"/>
      <c r="K110" s="28"/>
      <c r="L110" s="28"/>
      <c r="M110" s="28"/>
      <c r="N110" s="28"/>
    </row>
    <row r="111" spans="7:14">
      <c r="G111" s="28"/>
      <c r="H111" s="28"/>
      <c r="I111" s="28"/>
      <c r="J111" s="28"/>
      <c r="K111" s="28"/>
      <c r="L111" s="28"/>
      <c r="M111" s="28"/>
      <c r="N111" s="28"/>
    </row>
    <row r="112" spans="7:14">
      <c r="G112" s="28"/>
      <c r="H112" s="28"/>
      <c r="I112" s="28"/>
      <c r="J112" s="28"/>
      <c r="K112" s="28"/>
      <c r="L112" s="28"/>
      <c r="M112" s="28"/>
      <c r="N112" s="28"/>
    </row>
    <row r="113" spans="7:14">
      <c r="G113" s="28"/>
      <c r="H113" s="28"/>
      <c r="I113" s="28"/>
      <c r="J113" s="28"/>
      <c r="K113" s="28"/>
      <c r="L113" s="28"/>
      <c r="M113" s="28"/>
      <c r="N113" s="28"/>
    </row>
    <row r="114" spans="7:14">
      <c r="G114" s="28"/>
      <c r="H114" s="28"/>
      <c r="I114" s="28"/>
      <c r="J114" s="28"/>
      <c r="K114" s="28"/>
      <c r="L114" s="28"/>
      <c r="M114" s="28"/>
      <c r="N114" s="28"/>
    </row>
    <row r="115" spans="7:14">
      <c r="G115" s="28"/>
      <c r="H115" s="28"/>
      <c r="I115" s="28"/>
      <c r="J115" s="28"/>
      <c r="K115" s="28"/>
      <c r="L115" s="28"/>
      <c r="M115" s="28"/>
      <c r="N115" s="28"/>
    </row>
    <row r="116" spans="7:14">
      <c r="G116" s="28"/>
      <c r="H116" s="28"/>
      <c r="I116" s="28"/>
      <c r="J116" s="28"/>
      <c r="K116" s="28"/>
      <c r="L116" s="28"/>
      <c r="M116" s="28"/>
      <c r="N116" s="28"/>
    </row>
    <row r="117" spans="7:14">
      <c r="G117" s="28"/>
      <c r="H117" s="28"/>
      <c r="I117" s="28"/>
      <c r="J117" s="28"/>
      <c r="K117" s="28"/>
      <c r="L117" s="28"/>
      <c r="M117" s="28"/>
      <c r="N117" s="28"/>
    </row>
    <row r="118" spans="7:14">
      <c r="G118" s="28"/>
      <c r="H118" s="28"/>
      <c r="I118" s="28"/>
      <c r="J118" s="28"/>
      <c r="K118" s="28"/>
      <c r="L118" s="28"/>
      <c r="M118" s="28"/>
      <c r="N118" s="28"/>
    </row>
    <row r="119" spans="7:14">
      <c r="G119" s="28"/>
      <c r="H119" s="28"/>
      <c r="I119" s="28"/>
      <c r="J119" s="28"/>
      <c r="K119" s="28"/>
      <c r="L119" s="28"/>
      <c r="M119" s="28"/>
      <c r="N119" s="28"/>
    </row>
    <row r="120" spans="7:14">
      <c r="G120" s="28"/>
      <c r="H120" s="28"/>
      <c r="I120" s="28"/>
      <c r="J120" s="28"/>
      <c r="K120" s="28"/>
      <c r="L120" s="28"/>
      <c r="M120" s="28"/>
      <c r="N120" s="28"/>
    </row>
    <row r="121" spans="7:14">
      <c r="G121" s="28"/>
      <c r="H121" s="28"/>
      <c r="I121" s="28"/>
      <c r="J121" s="28"/>
      <c r="K121" s="28"/>
      <c r="L121" s="28"/>
      <c r="M121" s="28"/>
      <c r="N121" s="28"/>
    </row>
    <row r="122" spans="7:14">
      <c r="G122" s="28"/>
      <c r="H122" s="28"/>
      <c r="I122" s="28"/>
      <c r="J122" s="28"/>
      <c r="K122" s="28"/>
      <c r="L122" s="28"/>
      <c r="M122" s="28"/>
      <c r="N122" s="28"/>
    </row>
    <row r="123" spans="7:14">
      <c r="G123" s="28"/>
      <c r="H123" s="28"/>
      <c r="I123" s="28"/>
      <c r="J123" s="28"/>
      <c r="K123" s="28"/>
      <c r="L123" s="28"/>
      <c r="M123" s="28"/>
      <c r="N123" s="28"/>
    </row>
    <row r="124" spans="7:14">
      <c r="G124" s="28"/>
      <c r="H124" s="28"/>
      <c r="I124" s="28"/>
      <c r="J124" s="28"/>
      <c r="K124" s="28"/>
      <c r="L124" s="28"/>
      <c r="M124" s="28"/>
      <c r="N124" s="28"/>
    </row>
    <row r="125" spans="7:14">
      <c r="G125" s="28"/>
      <c r="H125" s="28"/>
      <c r="I125" s="28"/>
      <c r="J125" s="28"/>
      <c r="K125" s="28"/>
      <c r="L125" s="28"/>
      <c r="M125" s="28"/>
      <c r="N125" s="28"/>
    </row>
    <row r="126" spans="7:14">
      <c r="G126" s="28"/>
      <c r="H126" s="28"/>
      <c r="I126" s="28"/>
      <c r="J126" s="28"/>
      <c r="K126" s="28"/>
      <c r="L126" s="28"/>
      <c r="M126" s="28"/>
      <c r="N126" s="28"/>
    </row>
    <row r="127" spans="7:14">
      <c r="G127" s="28"/>
      <c r="H127" s="28"/>
      <c r="I127" s="28"/>
      <c r="J127" s="28"/>
      <c r="K127" s="28"/>
      <c r="L127" s="28"/>
      <c r="M127" s="28"/>
      <c r="N127" s="28"/>
    </row>
    <row r="128" spans="7:14">
      <c r="G128" s="28"/>
      <c r="H128" s="28"/>
      <c r="I128" s="28"/>
      <c r="J128" s="28"/>
      <c r="K128" s="28"/>
      <c r="L128" s="28"/>
      <c r="M128" s="28"/>
      <c r="N128" s="28"/>
    </row>
    <row r="129" spans="7:14">
      <c r="G129" s="28"/>
      <c r="H129" s="28"/>
      <c r="I129" s="28"/>
      <c r="J129" s="28"/>
      <c r="K129" s="28"/>
      <c r="L129" s="28"/>
      <c r="M129" s="28"/>
      <c r="N129" s="28"/>
    </row>
    <row r="130" spans="7:14">
      <c r="G130" s="28"/>
      <c r="H130" s="28"/>
      <c r="I130" s="28"/>
      <c r="J130" s="28"/>
      <c r="K130" s="28"/>
      <c r="L130" s="28"/>
      <c r="M130" s="28"/>
      <c r="N130" s="28"/>
    </row>
    <row r="131" spans="7:14">
      <c r="G131" s="28"/>
      <c r="H131" s="28"/>
      <c r="I131" s="28"/>
      <c r="J131" s="28"/>
      <c r="K131" s="28"/>
      <c r="L131" s="28"/>
      <c r="M131" s="28"/>
      <c r="N131" s="28"/>
    </row>
    <row r="132" spans="7:14">
      <c r="G132" s="28"/>
      <c r="H132" s="28"/>
      <c r="I132" s="28"/>
      <c r="J132" s="28"/>
      <c r="K132" s="28"/>
      <c r="L132" s="28"/>
      <c r="M132" s="28"/>
      <c r="N132" s="28"/>
    </row>
    <row r="133" spans="7:14">
      <c r="G133" s="28"/>
      <c r="H133" s="28"/>
      <c r="I133" s="28"/>
      <c r="J133" s="28"/>
      <c r="K133" s="28"/>
      <c r="L133" s="28"/>
      <c r="M133" s="28"/>
      <c r="N133" s="28"/>
    </row>
    <row r="134" spans="7:14">
      <c r="G134" s="28"/>
      <c r="H134" s="28"/>
      <c r="I134" s="28"/>
      <c r="J134" s="28"/>
      <c r="K134" s="28"/>
      <c r="L134" s="28"/>
      <c r="M134" s="28"/>
      <c r="N134" s="28"/>
    </row>
    <row r="135" spans="7:14">
      <c r="G135" s="28"/>
      <c r="H135" s="28"/>
      <c r="I135" s="28"/>
      <c r="J135" s="28"/>
      <c r="K135" s="28"/>
      <c r="L135" s="28"/>
      <c r="M135" s="28"/>
      <c r="N135" s="28"/>
    </row>
    <row r="136" spans="7:14">
      <c r="G136" s="28"/>
      <c r="H136" s="28"/>
      <c r="I136" s="28"/>
      <c r="J136" s="28"/>
      <c r="K136" s="28"/>
      <c r="L136" s="28"/>
      <c r="M136" s="28"/>
      <c r="N136" s="28"/>
    </row>
    <row r="163" spans="33:67" ht="75">
      <c r="AH163" s="29" t="s">
        <v>26</v>
      </c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</row>
    <row r="164" spans="33:67"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</row>
    <row r="165" spans="33:67"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</row>
    <row r="166" spans="33:67"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</row>
    <row r="167" spans="33:67"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</row>
    <row r="168" spans="33:67"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</row>
    <row r="169" spans="33:67"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</row>
    <row r="170" spans="33:67"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</row>
    <row r="171" spans="33:67"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</row>
    <row r="172" spans="33:67"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</row>
  </sheetData>
  <mergeCells count="6">
    <mergeCell ref="A47:M47"/>
    <mergeCell ref="A1:M1"/>
    <mergeCell ref="A7:M7"/>
    <mergeCell ref="A20:M20"/>
    <mergeCell ref="A29:M29"/>
    <mergeCell ref="A37:M3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Maga Design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Duchesne</dc:creator>
  <cp:lastModifiedBy>Nicholas Duchesne</cp:lastModifiedBy>
  <dcterms:created xsi:type="dcterms:W3CDTF">2015-11-23T16:19:43Z</dcterms:created>
  <dcterms:modified xsi:type="dcterms:W3CDTF">2015-11-23T20:08:06Z</dcterms:modified>
</cp:coreProperties>
</file>