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60" yWindow="0" windowWidth="22200" windowHeight="11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C39" i="1"/>
  <c r="C93" i="1"/>
  <c r="C92" i="1"/>
  <c r="E79" i="1"/>
  <c r="E78" i="1"/>
  <c r="C94" i="1"/>
  <c r="D88" i="1"/>
  <c r="D89" i="1"/>
  <c r="D87" i="1"/>
  <c r="F99" i="1"/>
  <c r="F98" i="1"/>
  <c r="D85" i="1"/>
  <c r="D86" i="1"/>
  <c r="D90" i="1"/>
  <c r="D91" i="1"/>
  <c r="D84" i="1"/>
  <c r="I80" i="1"/>
  <c r="H80" i="1"/>
  <c r="G80" i="1"/>
  <c r="F80" i="1"/>
  <c r="E80" i="1"/>
  <c r="D80" i="1"/>
  <c r="C80" i="1"/>
  <c r="B80" i="1"/>
  <c r="I79" i="1"/>
  <c r="H79" i="1"/>
  <c r="G79" i="1"/>
  <c r="F79" i="1"/>
  <c r="D79" i="1"/>
  <c r="C79" i="1"/>
  <c r="B79" i="1"/>
  <c r="I78" i="1"/>
  <c r="H78" i="1"/>
  <c r="G78" i="1"/>
  <c r="F78" i="1"/>
  <c r="D78" i="1"/>
  <c r="C78" i="1"/>
  <c r="B78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D67" i="1"/>
  <c r="B67" i="1"/>
  <c r="D66" i="1"/>
  <c r="B66" i="1"/>
  <c r="L59" i="1"/>
  <c r="I59" i="1"/>
  <c r="F59" i="1"/>
  <c r="L58" i="1"/>
  <c r="I58" i="1"/>
  <c r="F58" i="1"/>
  <c r="C58" i="1"/>
  <c r="F57" i="1"/>
  <c r="C57" i="1"/>
  <c r="C27" i="1"/>
  <c r="D27" i="1"/>
  <c r="E27" i="1"/>
  <c r="F27" i="1"/>
  <c r="G27" i="1"/>
  <c r="H27" i="1"/>
  <c r="I27" i="1"/>
  <c r="B27" i="1"/>
  <c r="C25" i="1"/>
  <c r="D25" i="1"/>
  <c r="F25" i="1"/>
  <c r="G25" i="1"/>
  <c r="H25" i="1"/>
  <c r="I25" i="1"/>
  <c r="C26" i="1"/>
  <c r="D26" i="1"/>
  <c r="F26" i="1"/>
  <c r="G26" i="1"/>
  <c r="H26" i="1"/>
  <c r="I26" i="1"/>
  <c r="B26" i="1"/>
  <c r="B25" i="1"/>
  <c r="C21" i="1"/>
  <c r="D21" i="1"/>
  <c r="E21" i="1"/>
  <c r="C20" i="1"/>
  <c r="D20" i="1"/>
  <c r="E20" i="1"/>
  <c r="C19" i="1"/>
  <c r="D19" i="1"/>
  <c r="E19" i="1"/>
  <c r="C18" i="1"/>
  <c r="D18" i="1"/>
  <c r="E18" i="1"/>
  <c r="B21" i="1"/>
  <c r="B20" i="1"/>
  <c r="B19" i="1"/>
  <c r="B18" i="1"/>
  <c r="C12" i="1"/>
  <c r="D12" i="1"/>
  <c r="E12" i="1"/>
  <c r="F12" i="1"/>
  <c r="G12" i="1"/>
  <c r="H12" i="1"/>
  <c r="I12" i="1"/>
  <c r="J12" i="1"/>
  <c r="K12" i="1"/>
  <c r="L12" i="1"/>
  <c r="M12" i="1"/>
  <c r="N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B11" i="1"/>
  <c r="E10" i="1"/>
  <c r="F10" i="1"/>
  <c r="G10" i="1"/>
  <c r="H10" i="1"/>
  <c r="I10" i="1"/>
  <c r="J10" i="1"/>
  <c r="K10" i="1"/>
  <c r="L10" i="1"/>
  <c r="M10" i="1"/>
  <c r="N10" i="1"/>
  <c r="C10" i="1"/>
  <c r="D10" i="1"/>
  <c r="B10" i="1"/>
  <c r="D14" i="1"/>
  <c r="D13" i="1"/>
  <c r="B14" i="1"/>
  <c r="B13" i="1"/>
  <c r="F45" i="1"/>
  <c r="F46" i="1"/>
  <c r="L6" i="1"/>
  <c r="L5" i="1"/>
  <c r="F6" i="1"/>
  <c r="I6" i="1"/>
  <c r="I5" i="1"/>
  <c r="F5" i="1"/>
  <c r="F4" i="1"/>
  <c r="C4" i="1"/>
  <c r="C5" i="1"/>
  <c r="C41" i="1"/>
  <c r="D32" i="1"/>
  <c r="D33" i="1"/>
  <c r="D34" i="1"/>
  <c r="D35" i="1"/>
  <c r="D36" i="1"/>
  <c r="D37" i="1"/>
  <c r="D38" i="1"/>
  <c r="D31" i="1"/>
</calcChain>
</file>

<file path=xl/sharedStrings.xml><?xml version="1.0" encoding="utf-8"?>
<sst xmlns="http://schemas.openxmlformats.org/spreadsheetml/2006/main" count="268" uniqueCount="106">
  <si>
    <t>FIRM WIDE AVERAGE WEEKS IN RECEIVABLES</t>
  </si>
  <si>
    <t>Year</t>
  </si>
  <si>
    <t>FY14</t>
  </si>
  <si>
    <t>FY15</t>
  </si>
  <si>
    <t>FY16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</si>
  <si>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</si>
  <si>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</si>
  <si>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</si>
  <si>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</si>
  <si>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</si>
  <si>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</si>
  <si>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</si>
  <si>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</si>
  <si>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</si>
  <si>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</si>
  <si>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</si>
  <si>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</si>
  <si>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</si>
  <si>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BUSINESSES - AVERAGE WEEKS IN RECEIVABLES</t>
  </si>
  <si>
    <t>ADVISORY</t>
  </si>
  <si>
    <t>AUDIT</t>
  </si>
  <si>
    <t>CONSULTING</t>
  </si>
  <si>
    <t>TAX</t>
  </si>
  <si>
    <t>CURRENT QUARTERLY TARGET</t>
  </si>
  <si>
    <t>Key Liquidity Metrics YoY Growth</t>
  </si>
  <si>
    <t xml:space="preserve">Year </t>
  </si>
  <si>
    <t xml:space="preserve">FY16 YTD </t>
  </si>
  <si>
    <t xml:space="preserve">FY15 YTD </t>
  </si>
  <si>
    <t>YoY Growth</t>
  </si>
  <si>
    <t>Cash</t>
  </si>
  <si>
    <t>Total Receivables</t>
  </si>
  <si>
    <t>Revolving Credit Facility</t>
  </si>
  <si>
    <t>Funded Debt</t>
  </si>
  <si>
    <t>Partner Capital Financing Available</t>
  </si>
  <si>
    <t>Partner Capital</t>
  </si>
  <si>
    <t>Current Ratio</t>
  </si>
  <si>
    <t>Debt/Total Capitalization</t>
  </si>
  <si>
    <t>Firm Average Weeks in Receivables</t>
  </si>
  <si>
    <t>Unbilled Receivables</t>
  </si>
  <si>
    <t>Receivables &lt; 90 Days</t>
  </si>
  <si>
    <t>Receivables &gt; 90 Days</t>
  </si>
  <si>
    <t>Amount</t>
  </si>
  <si>
    <t>Difference to Prior</t>
  </si>
  <si>
    <t>Amount (#)</t>
  </si>
  <si>
    <t>Amount ($)</t>
  </si>
  <si>
    <t>% of Total</t>
  </si>
  <si>
    <t>HEADLINE METRICS</t>
  </si>
  <si>
    <t>Name of Cash Use</t>
  </si>
  <si>
    <t>Period Driven or Non-Period Driven</t>
  </si>
  <si>
    <t>TOTAL:</t>
  </si>
  <si>
    <t>Employee Compensation</t>
  </si>
  <si>
    <t>Pension Contributions</t>
  </si>
  <si>
    <t>Partner Bi-Weekly Draw</t>
  </si>
  <si>
    <t>Expense Reimbursement</t>
  </si>
  <si>
    <t>Non-Period Driven</t>
  </si>
  <si>
    <t>N/A</t>
  </si>
  <si>
    <t>SOURCE DATA</t>
  </si>
  <si>
    <t>FY 16</t>
  </si>
  <si>
    <t>FY 15</t>
  </si>
  <si>
    <t>Firm Average Weeks in Receivables (YTD)</t>
  </si>
  <si>
    <t>Receiveables &gt; 90 Days</t>
  </si>
  <si>
    <t>FY 14</t>
  </si>
  <si>
    <t>AWIR - P1</t>
  </si>
  <si>
    <t>AWIR - P13</t>
  </si>
  <si>
    <t>AWIR - P12</t>
  </si>
  <si>
    <t>AWIR - P11</t>
  </si>
  <si>
    <t>AWIR - P10</t>
  </si>
  <si>
    <t>AWIR - P2</t>
  </si>
  <si>
    <t>AWIR - P3</t>
  </si>
  <si>
    <t>AWIR - P4</t>
  </si>
  <si>
    <t>AWIR - P5</t>
  </si>
  <si>
    <t>AWIR - P6</t>
  </si>
  <si>
    <t>AWIR - P7</t>
  </si>
  <si>
    <t>AWIR - P8</t>
  </si>
  <si>
    <t>AWIR - P9</t>
  </si>
  <si>
    <t>Advisory - YTD AWIR</t>
  </si>
  <si>
    <t>Audit - YTD AWIR</t>
  </si>
  <si>
    <t>Consulting - YTD AWIR</t>
  </si>
  <si>
    <t>Tax - YTD AWIR</t>
  </si>
  <si>
    <t>Advisory - Current Quarterly AWIR Target</t>
  </si>
  <si>
    <t>Audit - Current Quarterly AWIR Target</t>
  </si>
  <si>
    <t>Consulting - Current Quarterly AWIR Target</t>
  </si>
  <si>
    <t>Tax - Current Quarterly AWIR Target</t>
  </si>
  <si>
    <t>Min AWIR of Range</t>
  </si>
  <si>
    <t>Max AWIR of Range</t>
  </si>
  <si>
    <t>Cash - YTD</t>
  </si>
  <si>
    <t>Total Receivables - YTD</t>
  </si>
  <si>
    <t>Revolving Credit Facility - YTD</t>
  </si>
  <si>
    <t>Funded Debt - YTD</t>
  </si>
  <si>
    <t>Partner Capital Financing Available - YTD</t>
  </si>
  <si>
    <t>Partner Capital - YTD</t>
  </si>
  <si>
    <t>Current Ratio - YTD</t>
  </si>
  <si>
    <t>Debt/Total Capitalization - YTD</t>
  </si>
  <si>
    <t>Estimated Uses of Cash Next Period (MUST BE FILLED IN MANUALLY)</t>
  </si>
  <si>
    <t>Prior BPS Change</t>
  </si>
  <si>
    <t>Occurences Below 5:</t>
  </si>
  <si>
    <t>Occurences Above 10:</t>
  </si>
  <si>
    <t>P4 DATA</t>
  </si>
  <si>
    <t>DUMMY DATA</t>
  </si>
  <si>
    <t>Period Driven</t>
  </si>
  <si>
    <t>Bonuses</t>
  </si>
  <si>
    <t>Building Purchases</t>
  </si>
  <si>
    <t>Non Period Driven TOTAL:</t>
  </si>
  <si>
    <t>Period Driven TOTAL:</t>
  </si>
  <si>
    <t>Period Drive Cash Needs Total</t>
  </si>
  <si>
    <t>Non-Period Drive Cash Needs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</si>
</sst>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6" formatCode="_(* #,##0.0_);_(* \(#,##0.0\);_(* &quot;-&quot;??_);_(@_)"/>
    <numFmt numFmtId="167" formatCode="0.0"/>
    <numFmt numFmtId="168" formatCode="0.0%"/>
    <numFmt numFmtId="172" formatCode="_-* #,##0.0_-;\-* #,##0.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3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3" fontId="0" fillId="0" borderId="0" xfId="1" applyFont="1"/>
    <xf numFmtId="0" fontId="3" fillId="3" borderId="0" xfId="0" applyFont="1" applyFill="1" applyAlignment="1">
      <alignment horizontal="center"/>
    </xf>
    <xf numFmtId="0" fontId="3" fillId="0" borderId="0" xfId="0" applyFont="1"/>
    <xf numFmtId="0" fontId="3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6" fontId="0" fillId="0" borderId="0" xfId="1" applyNumberFormat="1" applyFont="1"/>
    <xf numFmtId="9" fontId="0" fillId="0" borderId="0" xfId="3" applyFont="1"/>
    <xf numFmtId="44" fontId="0" fillId="0" borderId="0" xfId="2" applyFont="1"/>
    <xf numFmtId="4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0" fillId="0" borderId="6" xfId="0" applyBorder="1"/>
    <xf numFmtId="0" fontId="0" fillId="0" borderId="0" xfId="0" applyBorder="1"/>
    <xf numFmtId="44" fontId="0" fillId="0" borderId="0" xfId="2" applyFont="1" applyBorder="1"/>
    <xf numFmtId="44" fontId="0" fillId="0" borderId="4" xfId="2" applyFont="1" applyBorder="1"/>
    <xf numFmtId="167" fontId="0" fillId="0" borderId="4" xfId="0" applyNumberFormat="1" applyBorder="1"/>
    <xf numFmtId="168" fontId="0" fillId="0" borderId="4" xfId="3" applyNumberFormat="1" applyFont="1" applyBorder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8" borderId="1" xfId="0" applyFont="1" applyFill="1" applyBorder="1"/>
    <xf numFmtId="43" fontId="0" fillId="8" borderId="7" xfId="0" applyNumberFormat="1" applyFill="1" applyBorder="1"/>
    <xf numFmtId="0" fontId="3" fillId="8" borderId="7" xfId="0" applyFont="1" applyFill="1" applyBorder="1"/>
    <xf numFmtId="0" fontId="0" fillId="8" borderId="2" xfId="0" applyFill="1" applyBorder="1"/>
    <xf numFmtId="0" fontId="3" fillId="8" borderId="5" xfId="0" applyFont="1" applyFill="1" applyBorder="1"/>
    <xf numFmtId="43" fontId="0" fillId="8" borderId="8" xfId="0" applyNumberFormat="1" applyFill="1" applyBorder="1"/>
    <xf numFmtId="0" fontId="3" fillId="8" borderId="8" xfId="0" applyFont="1" applyFill="1" applyBorder="1"/>
    <xf numFmtId="0" fontId="0" fillId="8" borderId="6" xfId="0" applyFill="1" applyBorder="1"/>
    <xf numFmtId="0" fontId="3" fillId="2" borderId="0" xfId="0" applyFont="1" applyFill="1" applyBorder="1"/>
    <xf numFmtId="43" fontId="0" fillId="2" borderId="0" xfId="0" applyNumberFormat="1" applyFill="1" applyBorder="1"/>
    <xf numFmtId="0" fontId="0" fillId="2" borderId="0" xfId="0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9" fontId="0" fillId="0" borderId="0" xfId="3" applyFont="1" applyBorder="1"/>
    <xf numFmtId="0" fontId="3" fillId="0" borderId="0" xfId="0" applyFont="1" applyBorder="1" applyAlignment="1">
      <alignment horizontal="right"/>
    </xf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3" applyNumberFormat="1" applyFont="1"/>
    <xf numFmtId="167" fontId="0" fillId="0" borderId="0" xfId="1" applyNumberFormat="1" applyFont="1"/>
    <xf numFmtId="0" fontId="0" fillId="0" borderId="0" xfId="0" applyFill="1" applyBorder="1"/>
    <xf numFmtId="172" fontId="0" fillId="0" borderId="0" xfId="1" applyNumberFormat="1" applyFont="1"/>
    <xf numFmtId="44" fontId="0" fillId="0" borderId="0" xfId="2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3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"/>
  <sheetViews>
    <sheetView tabSelected="1" topLeftCell="A19" workbookViewId="0">
      <selection activeCell="C41" sqref="C41:D41"/>
    </sheetView>
  </sheetViews>
  <sheetFormatPr baseColWidth="10" defaultRowHeight="15" x14ac:dyDescent="0"/>
  <cols>
    <col min="1" max="1" width="27.33203125" customWidth="1"/>
    <col min="2" max="2" width="17" customWidth="1"/>
    <col min="3" max="3" width="22.1640625" customWidth="1"/>
    <col min="4" max="4" width="24" customWidth="1"/>
    <col min="5" max="5" width="21.33203125" customWidth="1"/>
    <col min="6" max="6" width="20" customWidth="1"/>
    <col min="7" max="7" width="20.6640625" customWidth="1"/>
    <col min="8" max="8" width="15.83203125" customWidth="1"/>
    <col min="9" max="9" width="21.1640625" customWidth="1"/>
    <col min="11" max="11" width="16" customWidth="1"/>
    <col min="12" max="12" width="19.33203125" customWidth="1"/>
    <col min="24" max="24" width="18.6640625" customWidth="1"/>
    <col min="25" max="25" width="15.6640625" customWidth="1"/>
    <col min="26" max="26" width="17.33203125" customWidth="1"/>
    <col min="27" max="27" width="15.6640625" customWidth="1"/>
    <col min="29" max="29" width="18.6640625" bestFit="1" customWidth="1"/>
    <col min="32" max="32" width="16.33203125" customWidth="1"/>
    <col min="35" max="35" width="13.83203125" customWidth="1"/>
  </cols>
  <sheetData>
    <row r="1" spans="1:14">
      <c r="A1" s="2" t="s">
        <v>97</v>
      </c>
      <c r="B1" s="2"/>
      <c r="C1" s="2"/>
    </row>
    <row r="2" spans="1:14">
      <c r="A2" s="4" t="s">
        <v>46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B3" s="14" t="s">
        <v>37</v>
      </c>
      <c r="C3" s="15"/>
      <c r="E3" s="14" t="s">
        <v>38</v>
      </c>
      <c r="F3" s="15"/>
      <c r="H3" s="14" t="s">
        <v>39</v>
      </c>
      <c r="I3" s="15"/>
      <c r="K3" s="14" t="s">
        <v>40</v>
      </c>
      <c r="L3" s="15"/>
    </row>
    <row r="4" spans="1:14">
      <c r="B4" s="16" t="s">
        <v>43</v>
      </c>
      <c r="C4" s="22">
        <f>ROUND(B45,1)</f>
        <v>8</v>
      </c>
      <c r="E4" s="16" t="s">
        <v>44</v>
      </c>
      <c r="F4" s="21">
        <f>ROUND(C45,-6)</f>
        <v>370000000</v>
      </c>
      <c r="H4" s="16" t="s">
        <v>44</v>
      </c>
      <c r="I4" s="21">
        <v>2244000000</v>
      </c>
      <c r="K4" s="16" t="s">
        <v>44</v>
      </c>
      <c r="L4" s="21">
        <v>231000000</v>
      </c>
    </row>
    <row r="5" spans="1:14">
      <c r="B5" s="17" t="s">
        <v>42</v>
      </c>
      <c r="C5" s="18">
        <f>ROUND(B45-B46,1)</f>
        <v>-0.3</v>
      </c>
      <c r="E5" s="16" t="s">
        <v>45</v>
      </c>
      <c r="F5" s="23">
        <f>C45/F45</f>
        <v>0.14142639087073117</v>
      </c>
      <c r="H5" s="16" t="s">
        <v>45</v>
      </c>
      <c r="I5" s="23">
        <f>D45/F45</f>
        <v>0.77022658673838285</v>
      </c>
      <c r="K5" s="16" t="s">
        <v>45</v>
      </c>
      <c r="L5" s="23">
        <f>E45/F45</f>
        <v>8.8347022390886029E-2</v>
      </c>
    </row>
    <row r="6" spans="1:14">
      <c r="E6" s="17" t="s">
        <v>94</v>
      </c>
      <c r="F6" s="18">
        <f>(ROUND(C45/F45,4)-ROUND(C46/F46,4))*10000</f>
        <v>-254.00000000000006</v>
      </c>
      <c r="H6" s="17" t="s">
        <v>94</v>
      </c>
      <c r="I6" s="18">
        <f>(ROUND(D45/F45,4)-ROUND(D46/F46,4))*10000</f>
        <v>205.99999999999952</v>
      </c>
      <c r="K6" s="17" t="s">
        <v>94</v>
      </c>
      <c r="L6" s="18">
        <f>(ROUND(E45/F45,4)-ROUND(E46/F46,4))*10000</f>
        <v>47.000000000000099</v>
      </c>
    </row>
    <row r="8" spans="1:14">
      <c r="A8" s="4" t="s">
        <v>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t="s">
        <v>1</v>
      </c>
      <c r="B9" s="5" t="s">
        <v>5</v>
      </c>
      <c r="C9" s="5" t="s">
        <v>6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K9" s="5" t="s">
        <v>14</v>
      </c>
      <c r="L9" s="5" t="s">
        <v>15</v>
      </c>
      <c r="M9" s="5" t="s">
        <v>16</v>
      </c>
      <c r="N9" s="5" t="s">
        <v>17</v>
      </c>
    </row>
    <row r="10" spans="1:14">
      <c r="A10" s="5" t="s">
        <v>2</v>
      </c>
      <c r="B10" s="3">
        <f>G47</f>
        <v>7.77524099247628</v>
      </c>
      <c r="C10" s="3">
        <f t="shared" ref="C10:E10" si="0">H47</f>
        <v>7.8551007327184452</v>
      </c>
      <c r="D10" s="3">
        <f t="shared" si="0"/>
        <v>7.7225877484730736</v>
      </c>
      <c r="E10" s="3">
        <f t="shared" si="0"/>
        <v>7.5915777312242421</v>
      </c>
      <c r="F10" s="3">
        <f t="shared" ref="F10" si="1">K47</f>
        <v>7.1549354512395666</v>
      </c>
      <c r="G10" s="3">
        <f t="shared" ref="G10:H10" si="2">L47</f>
        <v>7.1193049537904338</v>
      </c>
      <c r="H10" s="3">
        <f t="shared" si="2"/>
        <v>7.2113500559942585</v>
      </c>
      <c r="I10" s="3">
        <f t="shared" ref="I10" si="3">N47</f>
        <v>6.6877014387111746</v>
      </c>
      <c r="J10" s="3">
        <f t="shared" ref="J10:K10" si="4">O47</f>
        <v>7.0303993148542778</v>
      </c>
      <c r="K10" s="3">
        <f t="shared" si="4"/>
        <v>7.4169820442012044</v>
      </c>
      <c r="L10" s="3">
        <f t="shared" ref="L10" si="5">Q47</f>
        <v>6.821165660059199</v>
      </c>
      <c r="M10" s="3">
        <f t="shared" ref="M10:N10" si="6">R47</f>
        <v>7.1808800756163995</v>
      </c>
      <c r="N10" s="3">
        <f t="shared" si="6"/>
        <v>7.6885058615290598</v>
      </c>
    </row>
    <row r="11" spans="1:14">
      <c r="A11" s="5" t="s">
        <v>3</v>
      </c>
      <c r="B11" s="3">
        <f>G46</f>
        <v>7.8682135886651103</v>
      </c>
      <c r="C11" s="3">
        <f t="shared" ref="C11:N11" si="7">H46</f>
        <v>8.0458464981737805</v>
      </c>
      <c r="D11" s="3">
        <f t="shared" si="7"/>
        <v>8.1423537949903171</v>
      </c>
      <c r="E11" s="3">
        <f t="shared" si="7"/>
        <v>8.2722151139849593</v>
      </c>
      <c r="F11" s="3">
        <f t="shared" si="7"/>
        <v>7.8521858577683652</v>
      </c>
      <c r="G11" s="3">
        <f t="shared" si="7"/>
        <v>7.6393707107837168</v>
      </c>
      <c r="H11" s="3">
        <f t="shared" si="7"/>
        <v>7.5995363129557028</v>
      </c>
      <c r="I11" s="3">
        <f t="shared" si="7"/>
        <v>6.6902718000692749</v>
      </c>
      <c r="J11" s="3">
        <f t="shared" si="7"/>
        <v>6.938383415993755</v>
      </c>
      <c r="K11" s="3">
        <f t="shared" si="7"/>
        <v>7.5671099169084401</v>
      </c>
      <c r="L11" s="3">
        <f t="shared" si="7"/>
        <v>6.969402907279389</v>
      </c>
      <c r="M11" s="3">
        <f t="shared" si="7"/>
        <v>7.2445989932339954</v>
      </c>
      <c r="N11" s="3">
        <f t="shared" si="7"/>
        <v>7.8038470630844534</v>
      </c>
    </row>
    <row r="12" spans="1:14">
      <c r="A12" s="5" t="s">
        <v>4</v>
      </c>
      <c r="B12" s="3">
        <f>G45</f>
        <v>7.8738530283592087</v>
      </c>
      <c r="C12" s="3">
        <f t="shared" ref="C12:N12" si="8">H45</f>
        <v>7.8462838032363011</v>
      </c>
      <c r="D12" s="3">
        <f t="shared" si="8"/>
        <v>7.9451094274586325</v>
      </c>
      <c r="E12" s="3">
        <f t="shared" si="8"/>
        <v>7.9832306633951227</v>
      </c>
      <c r="F12" s="3" t="str">
        <f t="shared" si="8"/>
        <v>N/A</v>
      </c>
      <c r="G12" s="3" t="str">
        <f t="shared" si="8"/>
        <v>N/A</v>
      </c>
      <c r="H12" s="3" t="str">
        <f t="shared" si="8"/>
        <v>N/A</v>
      </c>
      <c r="I12" s="3" t="str">
        <f t="shared" si="8"/>
        <v>N/A</v>
      </c>
      <c r="J12" s="3" t="str">
        <f t="shared" si="8"/>
        <v>N/A</v>
      </c>
      <c r="K12" s="3" t="str">
        <f t="shared" si="8"/>
        <v>N/A</v>
      </c>
      <c r="L12" s="3" t="str">
        <f t="shared" si="8"/>
        <v>N/A</v>
      </c>
      <c r="M12" s="3" t="str">
        <f t="shared" si="8"/>
        <v>N/A</v>
      </c>
      <c r="N12" s="3" t="str">
        <f t="shared" si="8"/>
        <v>N/A</v>
      </c>
    </row>
    <row r="13" spans="1:14" hidden="1">
      <c r="A13" s="27" t="s">
        <v>83</v>
      </c>
      <c r="B13" s="28">
        <f>MIN(B10:N12)</f>
        <v>6.6877014387111746</v>
      </c>
      <c r="C13" s="29" t="s">
        <v>95</v>
      </c>
      <c r="D13" s="30">
        <f>COUNTIF(B10:N12,"&lt;5")</f>
        <v>0</v>
      </c>
    </row>
    <row r="14" spans="1:14" hidden="1">
      <c r="A14" s="31" t="s">
        <v>84</v>
      </c>
      <c r="B14" s="32">
        <f>MAX(B10:N12)</f>
        <v>8.2722151139849593</v>
      </c>
      <c r="C14" s="33" t="s">
        <v>96</v>
      </c>
      <c r="D14" s="34">
        <f>COUNTIF(B10:N12,"&gt;10")</f>
        <v>0</v>
      </c>
    </row>
    <row r="15" spans="1:14" s="37" customFormat="1">
      <c r="A15" s="35"/>
      <c r="B15" s="36"/>
      <c r="C15" s="35"/>
    </row>
    <row r="16" spans="1:14">
      <c r="A16" s="4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1" t="s">
        <v>1</v>
      </c>
      <c r="B17" s="6" t="s">
        <v>19</v>
      </c>
      <c r="C17" s="7" t="s">
        <v>20</v>
      </c>
      <c r="D17" s="8" t="s">
        <v>21</v>
      </c>
      <c r="E17" s="9" t="s">
        <v>22</v>
      </c>
    </row>
    <row r="18" spans="1:14">
      <c r="A18" s="5" t="s">
        <v>2</v>
      </c>
      <c r="B18" s="47">
        <f>T47</f>
        <v>9.3444218277357454</v>
      </c>
      <c r="C18" s="47">
        <f t="shared" ref="C18:E18" si="9">U47</f>
        <v>0.5049843382826058</v>
      </c>
      <c r="D18" s="47">
        <f t="shared" si="9"/>
        <v>8.2492808301748148</v>
      </c>
      <c r="E18" s="47">
        <f t="shared" si="9"/>
        <v>8.5946160039282731</v>
      </c>
    </row>
    <row r="19" spans="1:14">
      <c r="A19" s="5" t="s">
        <v>3</v>
      </c>
      <c r="B19" s="47">
        <f>T46</f>
        <v>9.5104300899509067</v>
      </c>
      <c r="C19" s="47">
        <f t="shared" ref="C19:E19" si="10">U46</f>
        <v>2.0111932696177828</v>
      </c>
      <c r="D19" s="47">
        <f t="shared" si="10"/>
        <v>9.2647069973099203</v>
      </c>
      <c r="E19" s="47">
        <f t="shared" si="10"/>
        <v>8.9493236381094707</v>
      </c>
    </row>
    <row r="20" spans="1:14">
      <c r="A20" s="5" t="s">
        <v>4</v>
      </c>
      <c r="B20" s="47">
        <f>T45</f>
        <v>8.80720450206028</v>
      </c>
      <c r="C20" s="47">
        <f t="shared" ref="C20:E20" si="11">U45</f>
        <v>1.9085616921857818</v>
      </c>
      <c r="D20" s="47">
        <f t="shared" si="11"/>
        <v>8.8104801928068355</v>
      </c>
      <c r="E20" s="47">
        <f t="shared" si="11"/>
        <v>8.9596490254063195</v>
      </c>
    </row>
    <row r="21" spans="1:14">
      <c r="A21" s="5" t="s">
        <v>23</v>
      </c>
      <c r="B21" s="47">
        <f>X45</f>
        <v>8.6</v>
      </c>
      <c r="C21" s="47">
        <f t="shared" ref="C21:E21" si="12">Y45</f>
        <v>1.5</v>
      </c>
      <c r="D21" s="47">
        <f t="shared" si="12"/>
        <v>8.5</v>
      </c>
      <c r="E21" s="47">
        <f t="shared" si="12"/>
        <v>9</v>
      </c>
    </row>
    <row r="23" spans="1:14">
      <c r="A23" s="4" t="s">
        <v>24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t="s">
        <v>25</v>
      </c>
      <c r="B24" s="5" t="s">
        <v>29</v>
      </c>
      <c r="C24" s="5" t="s">
        <v>30</v>
      </c>
      <c r="D24" s="5" t="s">
        <v>31</v>
      </c>
      <c r="E24" s="5" t="s">
        <v>32</v>
      </c>
      <c r="F24" s="5" t="s">
        <v>33</v>
      </c>
      <c r="G24" s="5" t="s">
        <v>34</v>
      </c>
      <c r="H24" s="5" t="s">
        <v>35</v>
      </c>
      <c r="I24" s="5" t="s">
        <v>36</v>
      </c>
    </row>
    <row r="25" spans="1:14">
      <c r="A25" s="5" t="s">
        <v>26</v>
      </c>
      <c r="B25" s="12">
        <f>AB45</f>
        <v>1091</v>
      </c>
      <c r="C25" s="12">
        <f>AC45</f>
        <v>2844.9522724899998</v>
      </c>
      <c r="D25" s="12">
        <f>AD45</f>
        <v>958</v>
      </c>
      <c r="E25" s="12">
        <v>1630</v>
      </c>
      <c r="F25" s="12">
        <f>AF45</f>
        <v>967</v>
      </c>
      <c r="G25" s="12">
        <f>AG45</f>
        <v>3793</v>
      </c>
      <c r="H25" s="12">
        <f>AH45</f>
        <v>1.96</v>
      </c>
      <c r="I25" s="12">
        <f>AI45</f>
        <v>30</v>
      </c>
    </row>
    <row r="26" spans="1:14">
      <c r="A26" s="5" t="s">
        <v>27</v>
      </c>
      <c r="B26" s="12">
        <f>AB46</f>
        <v>871</v>
      </c>
      <c r="C26" s="12">
        <f>AC46</f>
        <v>2611.65627331</v>
      </c>
      <c r="D26" s="12">
        <f>AD46</f>
        <v>958</v>
      </c>
      <c r="E26" s="12">
        <v>1560</v>
      </c>
      <c r="F26" s="12">
        <f>AF46</f>
        <v>933</v>
      </c>
      <c r="G26" s="12">
        <f>AG46</f>
        <v>3460.402</v>
      </c>
      <c r="H26" s="12">
        <f>AH46</f>
        <v>2.1</v>
      </c>
      <c r="I26" s="12">
        <f>AI46</f>
        <v>30.1</v>
      </c>
    </row>
    <row r="27" spans="1:14">
      <c r="A27" s="5" t="s">
        <v>28</v>
      </c>
      <c r="B27" s="11">
        <f>(AB45/AB46)-1</f>
        <v>0.2525832376578645</v>
      </c>
      <c r="C27" s="11">
        <f t="shared" ref="C27:I27" si="13">(AC45/AC46)-1</f>
        <v>8.9328753390782722E-2</v>
      </c>
      <c r="D27" s="11">
        <f t="shared" si="13"/>
        <v>0</v>
      </c>
      <c r="E27" s="11">
        <f t="shared" si="13"/>
        <v>4.4939457055106491E-2</v>
      </c>
      <c r="F27" s="11">
        <f t="shared" si="13"/>
        <v>3.6441586280814509E-2</v>
      </c>
      <c r="G27" s="11">
        <f t="shared" si="13"/>
        <v>9.6115422427798913E-2</v>
      </c>
      <c r="H27" s="11">
        <f t="shared" si="13"/>
        <v>-6.6666666666666763E-2</v>
      </c>
      <c r="I27" s="11">
        <f t="shared" si="13"/>
        <v>-3.3222591362126463E-3</v>
      </c>
    </row>
    <row r="29" spans="1:14">
      <c r="A29" s="4" t="s">
        <v>93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30">
      <c r="A30" s="38" t="s">
        <v>47</v>
      </c>
      <c r="B30" s="39" t="s">
        <v>48</v>
      </c>
      <c r="C30" s="38" t="s">
        <v>41</v>
      </c>
      <c r="D30" s="38" t="s">
        <v>45</v>
      </c>
    </row>
    <row r="31" spans="1:14">
      <c r="A31" s="19" t="s">
        <v>50</v>
      </c>
      <c r="B31" s="19" t="s">
        <v>54</v>
      </c>
      <c r="C31" s="20">
        <v>500000000</v>
      </c>
      <c r="D31" s="40">
        <f>C31/C$41</f>
        <v>0.66312997347480107</v>
      </c>
    </row>
    <row r="32" spans="1:14">
      <c r="A32" s="19" t="s">
        <v>51</v>
      </c>
      <c r="B32" s="19" t="s">
        <v>54</v>
      </c>
      <c r="C32" s="20">
        <v>59000000</v>
      </c>
      <c r="D32" s="40">
        <f>C32/C$41</f>
        <v>7.8249336870026526E-2</v>
      </c>
    </row>
    <row r="33" spans="1:35">
      <c r="A33" s="19" t="s">
        <v>52</v>
      </c>
      <c r="B33" s="19" t="s">
        <v>54</v>
      </c>
      <c r="C33" s="20">
        <v>85000000</v>
      </c>
      <c r="D33" s="40">
        <f>C33/C$41</f>
        <v>0.11273209549071618</v>
      </c>
    </row>
    <row r="34" spans="1:35">
      <c r="A34" s="19" t="s">
        <v>53</v>
      </c>
      <c r="B34" s="19" t="s">
        <v>54</v>
      </c>
      <c r="C34" s="20">
        <v>110000000</v>
      </c>
      <c r="D34" s="40">
        <f>C34/C$41</f>
        <v>0.14588859416445624</v>
      </c>
    </row>
    <row r="35" spans="1:35">
      <c r="A35" s="19"/>
      <c r="B35" s="19"/>
      <c r="C35" s="20">
        <v>0</v>
      </c>
      <c r="D35" s="40">
        <f>C35/C$41</f>
        <v>0</v>
      </c>
    </row>
    <row r="36" spans="1:35">
      <c r="A36" s="19"/>
      <c r="B36" s="19"/>
      <c r="C36" s="20">
        <v>0</v>
      </c>
      <c r="D36" s="40">
        <f>C36/C$41</f>
        <v>0</v>
      </c>
    </row>
    <row r="37" spans="1:35">
      <c r="A37" s="19"/>
      <c r="B37" s="19"/>
      <c r="C37" s="20">
        <v>0</v>
      </c>
      <c r="D37" s="40">
        <f>C37/C$41</f>
        <v>0</v>
      </c>
    </row>
    <row r="38" spans="1:35">
      <c r="A38" s="19"/>
      <c r="B38" s="19"/>
      <c r="C38" s="20">
        <v>0</v>
      </c>
      <c r="D38" s="40">
        <f>C38/C$41</f>
        <v>0</v>
      </c>
    </row>
    <row r="39" spans="1:35">
      <c r="A39" s="49" t="s">
        <v>105</v>
      </c>
      <c r="B39" s="49"/>
      <c r="C39" s="48">
        <f>SUMIF(B31:B38,"Non-Period Driven",C31:C38)</f>
        <v>754000000</v>
      </c>
      <c r="D39" s="48"/>
    </row>
    <row r="40" spans="1:35">
      <c r="A40" s="49" t="s">
        <v>104</v>
      </c>
      <c r="B40" s="49"/>
      <c r="C40" s="48">
        <f>SUMIF(B31:B38,"Period Driven",C31:C38)</f>
        <v>0</v>
      </c>
      <c r="D40" s="48"/>
    </row>
    <row r="41" spans="1:35">
      <c r="A41" s="41" t="s">
        <v>49</v>
      </c>
      <c r="B41" s="41"/>
      <c r="C41" s="42">
        <f>SUM(C31:C38)</f>
        <v>754000000</v>
      </c>
      <c r="D41" s="43"/>
    </row>
    <row r="43" spans="1:35">
      <c r="A43" s="4" t="s">
        <v>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35" ht="60">
      <c r="A44" s="25"/>
      <c r="B44" s="26" t="s">
        <v>59</v>
      </c>
      <c r="C44" s="26" t="s">
        <v>38</v>
      </c>
      <c r="D44" s="26" t="s">
        <v>39</v>
      </c>
      <c r="E44" s="26" t="s">
        <v>60</v>
      </c>
      <c r="F44" s="26" t="s">
        <v>30</v>
      </c>
      <c r="G44" s="26" t="s">
        <v>62</v>
      </c>
      <c r="H44" s="26" t="s">
        <v>67</v>
      </c>
      <c r="I44" s="26" t="s">
        <v>68</v>
      </c>
      <c r="J44" s="26" t="s">
        <v>69</v>
      </c>
      <c r="K44" s="26" t="s">
        <v>70</v>
      </c>
      <c r="L44" s="26" t="s">
        <v>71</v>
      </c>
      <c r="M44" s="26" t="s">
        <v>72</v>
      </c>
      <c r="N44" s="26" t="s">
        <v>73</v>
      </c>
      <c r="O44" s="26" t="s">
        <v>74</v>
      </c>
      <c r="P44" s="26" t="s">
        <v>66</v>
      </c>
      <c r="Q44" s="26" t="s">
        <v>65</v>
      </c>
      <c r="R44" s="26" t="s">
        <v>64</v>
      </c>
      <c r="S44" s="26" t="s">
        <v>63</v>
      </c>
      <c r="T44" s="26" t="s">
        <v>75</v>
      </c>
      <c r="U44" s="26" t="s">
        <v>76</v>
      </c>
      <c r="V44" s="26" t="s">
        <v>77</v>
      </c>
      <c r="W44" s="26" t="s">
        <v>78</v>
      </c>
      <c r="X44" s="26" t="s">
        <v>79</v>
      </c>
      <c r="Y44" s="26" t="s">
        <v>80</v>
      </c>
      <c r="Z44" s="26" t="s">
        <v>81</v>
      </c>
      <c r="AA44" s="26" t="s">
        <v>82</v>
      </c>
      <c r="AB44" s="26" t="s">
        <v>85</v>
      </c>
      <c r="AC44" s="26" t="s">
        <v>86</v>
      </c>
      <c r="AD44" s="26" t="s">
        <v>87</v>
      </c>
      <c r="AE44" s="26" t="s">
        <v>88</v>
      </c>
      <c r="AF44" s="26" t="s">
        <v>89</v>
      </c>
      <c r="AG44" s="26" t="s">
        <v>90</v>
      </c>
      <c r="AH44" s="26" t="s">
        <v>91</v>
      </c>
      <c r="AI44" s="26" t="s">
        <v>92</v>
      </c>
    </row>
    <row r="45" spans="1:35">
      <c r="A45" s="5" t="s">
        <v>57</v>
      </c>
      <c r="B45">
        <v>7.98</v>
      </c>
      <c r="C45" s="12">
        <v>369690000</v>
      </c>
      <c r="D45" s="12">
        <v>2013380000</v>
      </c>
      <c r="E45" s="12">
        <v>230940000</v>
      </c>
      <c r="F45" s="13">
        <f>SUM(C45:E45)</f>
        <v>2614010000</v>
      </c>
      <c r="G45" s="3">
        <v>7.8738530283592087</v>
      </c>
      <c r="H45" s="3">
        <v>7.8462838032363011</v>
      </c>
      <c r="I45" s="3">
        <v>7.9451094274586325</v>
      </c>
      <c r="J45" s="3">
        <v>7.9832306633951227</v>
      </c>
      <c r="K45" s="3" t="s">
        <v>55</v>
      </c>
      <c r="L45" s="3" t="s">
        <v>55</v>
      </c>
      <c r="M45" s="3" t="s">
        <v>55</v>
      </c>
      <c r="N45" s="3" t="s">
        <v>55</v>
      </c>
      <c r="O45" s="3" t="s">
        <v>55</v>
      </c>
      <c r="P45" s="3" t="s">
        <v>55</v>
      </c>
      <c r="Q45" s="3" t="s">
        <v>55</v>
      </c>
      <c r="R45" s="3" t="s">
        <v>55</v>
      </c>
      <c r="S45" s="3" t="s">
        <v>55</v>
      </c>
      <c r="T45" s="3">
        <v>8.80720450206028</v>
      </c>
      <c r="U45" s="3">
        <v>1.9085616921857818</v>
      </c>
      <c r="V45" s="3">
        <v>8.8104801928068355</v>
      </c>
      <c r="W45" s="3">
        <v>8.9596490254063195</v>
      </c>
      <c r="X45" s="3">
        <v>8.6</v>
      </c>
      <c r="Y45" s="3">
        <v>1.5</v>
      </c>
      <c r="Z45" s="3">
        <v>8.5</v>
      </c>
      <c r="AA45" s="3">
        <v>9</v>
      </c>
      <c r="AB45" s="12">
        <v>1091</v>
      </c>
      <c r="AC45" s="12">
        <v>2844.9522724899998</v>
      </c>
      <c r="AD45" s="12">
        <v>958</v>
      </c>
      <c r="AE45" s="12">
        <v>1628</v>
      </c>
      <c r="AF45" s="12">
        <v>967</v>
      </c>
      <c r="AG45" s="12">
        <v>3793</v>
      </c>
      <c r="AH45" s="10">
        <v>1.96</v>
      </c>
      <c r="AI45" s="44">
        <v>30</v>
      </c>
    </row>
    <row r="46" spans="1:35">
      <c r="A46" s="5" t="s">
        <v>58</v>
      </c>
      <c r="B46">
        <v>8.27</v>
      </c>
      <c r="C46" s="12">
        <v>401990000</v>
      </c>
      <c r="D46" s="12">
        <v>1806630000</v>
      </c>
      <c r="E46" s="12">
        <v>201520000</v>
      </c>
      <c r="F46" s="13">
        <f>SUM(C46:E46)</f>
        <v>2410140000</v>
      </c>
      <c r="G46" s="3">
        <v>7.8682135886651103</v>
      </c>
      <c r="H46" s="3">
        <v>8.0458464981737805</v>
      </c>
      <c r="I46" s="3">
        <v>8.1423537949903171</v>
      </c>
      <c r="J46" s="3">
        <v>8.2722151139849593</v>
      </c>
      <c r="K46" s="3">
        <v>7.8521858577683652</v>
      </c>
      <c r="L46" s="3">
        <v>7.6393707107837168</v>
      </c>
      <c r="M46" s="3">
        <v>7.5995363129557028</v>
      </c>
      <c r="N46" s="3">
        <v>6.6902718000692749</v>
      </c>
      <c r="O46" s="3">
        <v>6.938383415993755</v>
      </c>
      <c r="P46" s="3">
        <v>7.5671099169084401</v>
      </c>
      <c r="Q46" s="3">
        <v>6.969402907279389</v>
      </c>
      <c r="R46" s="3">
        <v>7.2445989932339954</v>
      </c>
      <c r="S46" s="3">
        <v>7.8038470630844534</v>
      </c>
      <c r="T46" s="3">
        <v>9.5104300899509067</v>
      </c>
      <c r="U46" s="3">
        <v>2.0111932696177828</v>
      </c>
      <c r="V46" s="3">
        <v>9.2647069973099203</v>
      </c>
      <c r="W46" s="3">
        <v>8.9493236381094707</v>
      </c>
      <c r="X46" t="s">
        <v>55</v>
      </c>
      <c r="Y46" t="s">
        <v>55</v>
      </c>
      <c r="Z46" t="s">
        <v>55</v>
      </c>
      <c r="AA46" t="s">
        <v>55</v>
      </c>
      <c r="AB46" s="12">
        <v>871</v>
      </c>
      <c r="AC46" s="12">
        <v>2611.65627331</v>
      </c>
      <c r="AD46" s="12">
        <v>958</v>
      </c>
      <c r="AE46" s="12">
        <v>1557.9849999999999</v>
      </c>
      <c r="AF46" s="12">
        <v>933</v>
      </c>
      <c r="AG46" s="12">
        <v>3460.402</v>
      </c>
      <c r="AH46" s="10">
        <v>2.1</v>
      </c>
      <c r="AI46" s="45">
        <v>30.1</v>
      </c>
    </row>
    <row r="47" spans="1:35">
      <c r="A47" s="5" t="s">
        <v>61</v>
      </c>
      <c r="C47" s="24"/>
      <c r="D47" s="24"/>
      <c r="G47" s="3">
        <v>7.77524099247628</v>
      </c>
      <c r="H47" s="3">
        <v>7.8551007327184452</v>
      </c>
      <c r="I47" s="3">
        <v>7.7225877484730736</v>
      </c>
      <c r="J47" s="3">
        <v>7.5915777312242421</v>
      </c>
      <c r="K47" s="3">
        <v>7.1549354512395666</v>
      </c>
      <c r="L47" s="3">
        <v>7.1193049537904338</v>
      </c>
      <c r="M47" s="3">
        <v>7.2113500559942585</v>
      </c>
      <c r="N47" s="3">
        <v>6.6877014387111746</v>
      </c>
      <c r="O47" s="3">
        <v>7.0303993148542778</v>
      </c>
      <c r="P47" s="3">
        <v>7.4169820442012044</v>
      </c>
      <c r="Q47" s="3">
        <v>6.821165660059199</v>
      </c>
      <c r="R47" s="3">
        <v>7.1808800756163995</v>
      </c>
      <c r="S47" s="3">
        <v>7.6885058615290598</v>
      </c>
      <c r="T47" s="3">
        <v>9.3444218277357454</v>
      </c>
      <c r="U47" s="3">
        <v>0.5049843382826058</v>
      </c>
      <c r="V47" s="3">
        <v>8.2492808301748148</v>
      </c>
      <c r="W47" s="3">
        <v>8.5946160039282731</v>
      </c>
      <c r="X47" t="s">
        <v>55</v>
      </c>
      <c r="Y47" t="s">
        <v>55</v>
      </c>
      <c r="Z47" t="s">
        <v>55</v>
      </c>
      <c r="AA47" t="s">
        <v>55</v>
      </c>
    </row>
    <row r="54" spans="1:14">
      <c r="A54" s="2" t="s">
        <v>98</v>
      </c>
      <c r="B54" s="2"/>
      <c r="C54" s="2"/>
    </row>
    <row r="55" spans="1:14">
      <c r="A55" s="4" t="s">
        <v>46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B56" s="14" t="s">
        <v>37</v>
      </c>
      <c r="C56" s="15"/>
      <c r="E56" s="14" t="s">
        <v>38</v>
      </c>
      <c r="F56" s="15"/>
      <c r="H56" s="14" t="s">
        <v>39</v>
      </c>
      <c r="I56" s="15"/>
      <c r="K56" s="14" t="s">
        <v>40</v>
      </c>
      <c r="L56" s="15"/>
    </row>
    <row r="57" spans="1:14">
      <c r="B57" s="16" t="s">
        <v>43</v>
      </c>
      <c r="C57" s="22">
        <f>ROUND(B98,1)</f>
        <v>8</v>
      </c>
      <c r="E57" s="16" t="s">
        <v>44</v>
      </c>
      <c r="F57" s="21">
        <f>ROUND(C98,-6)</f>
        <v>1095000000</v>
      </c>
      <c r="H57" s="16" t="s">
        <v>44</v>
      </c>
      <c r="I57" s="21">
        <v>2244000000</v>
      </c>
      <c r="K57" s="16" t="s">
        <v>44</v>
      </c>
      <c r="L57" s="21">
        <v>231000000</v>
      </c>
    </row>
    <row r="58" spans="1:14">
      <c r="B58" s="17" t="s">
        <v>42</v>
      </c>
      <c r="C58" s="18">
        <f>ROUND(B98-B99,1)</f>
        <v>-0.3</v>
      </c>
      <c r="E58" s="16" t="s">
        <v>45</v>
      </c>
      <c r="F58" s="23">
        <f>C98/F98</f>
        <v>0.32787490301511896</v>
      </c>
      <c r="H58" s="16" t="s">
        <v>45</v>
      </c>
      <c r="I58" s="23">
        <f>D98/F98</f>
        <v>0.60296358262966943</v>
      </c>
      <c r="K58" s="16" t="s">
        <v>45</v>
      </c>
      <c r="L58" s="23">
        <f>E98/F98</f>
        <v>6.9161514355211562E-2</v>
      </c>
    </row>
    <row r="59" spans="1:14">
      <c r="E59" s="17" t="s">
        <v>94</v>
      </c>
      <c r="F59" s="18">
        <f>(ROUND(C98/F98,4)-ROUND(C99/F99,4))*10000</f>
        <v>1611.0000000000002</v>
      </c>
      <c r="H59" s="17" t="s">
        <v>94</v>
      </c>
      <c r="I59" s="18">
        <f>(ROUND(D98/F98,4)-ROUND(D99/F99,4))*10000</f>
        <v>-1466.0000000000007</v>
      </c>
      <c r="K59" s="17" t="s">
        <v>94</v>
      </c>
      <c r="L59" s="18">
        <f>(ROUND(E98/F98,4)-ROUND(E99/F99,4))*10000</f>
        <v>-143.99999999999997</v>
      </c>
    </row>
    <row r="61" spans="1:14">
      <c r="A61" s="4" t="s">
        <v>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t="s">
        <v>1</v>
      </c>
      <c r="B62" s="5" t="s">
        <v>5</v>
      </c>
      <c r="C62" s="5" t="s">
        <v>6</v>
      </c>
      <c r="D62" s="5" t="s">
        <v>7</v>
      </c>
      <c r="E62" s="5" t="s">
        <v>8</v>
      </c>
      <c r="F62" s="5" t="s">
        <v>9</v>
      </c>
      <c r="G62" s="5" t="s">
        <v>10</v>
      </c>
      <c r="H62" s="5" t="s">
        <v>11</v>
      </c>
      <c r="I62" s="5" t="s">
        <v>12</v>
      </c>
      <c r="J62" s="5" t="s">
        <v>13</v>
      </c>
      <c r="K62" s="5" t="s">
        <v>14</v>
      </c>
      <c r="L62" s="5" t="s">
        <v>15</v>
      </c>
      <c r="M62" s="5" t="s">
        <v>16</v>
      </c>
      <c r="N62" s="5" t="s">
        <v>17</v>
      </c>
    </row>
    <row r="63" spans="1:14">
      <c r="A63" s="5" t="s">
        <v>2</v>
      </c>
      <c r="B63" s="47">
        <f>G100</f>
        <v>7.77524099247628</v>
      </c>
      <c r="C63" s="47">
        <f t="shared" ref="C63" si="14">H100</f>
        <v>7.8551007327184452</v>
      </c>
      <c r="D63" s="47">
        <f t="shared" ref="D63" si="15">I100</f>
        <v>7.7225877484730736</v>
      </c>
      <c r="E63" s="47">
        <f t="shared" ref="E63" si="16">J100</f>
        <v>7.5915777312242421</v>
      </c>
      <c r="F63" s="47">
        <f t="shared" ref="F63" si="17">K100</f>
        <v>7.1549354512395666</v>
      </c>
      <c r="G63" s="47">
        <f t="shared" ref="G63" si="18">L100</f>
        <v>4.2300000000000004</v>
      </c>
      <c r="H63" s="47">
        <f t="shared" ref="H63" si="19">M100</f>
        <v>7.2113500559942585</v>
      </c>
      <c r="I63" s="47">
        <f t="shared" ref="I63" si="20">N100</f>
        <v>6.6877014387111746</v>
      </c>
      <c r="J63" s="47">
        <f t="shared" ref="J63" si="21">O100</f>
        <v>7.0303993148542778</v>
      </c>
      <c r="K63" s="47">
        <f t="shared" ref="K63" si="22">P100</f>
        <v>7.4169820442012044</v>
      </c>
      <c r="L63" s="47">
        <f t="shared" ref="L63" si="23">Q100</f>
        <v>6.821165660059199</v>
      </c>
      <c r="M63" s="47">
        <f t="shared" ref="M63" si="24">R100</f>
        <v>7.1808800756163995</v>
      </c>
      <c r="N63" s="47">
        <f t="shared" ref="N63" si="25">S100</f>
        <v>7.6885058615290598</v>
      </c>
    </row>
    <row r="64" spans="1:14">
      <c r="A64" s="5" t="s">
        <v>3</v>
      </c>
      <c r="B64" s="47">
        <f>G99</f>
        <v>7.8682135886651103</v>
      </c>
      <c r="C64" s="47">
        <f t="shared" ref="C64" si="26">H99</f>
        <v>8.0458464981737805</v>
      </c>
      <c r="D64" s="47">
        <f t="shared" ref="D64" si="27">I99</f>
        <v>8.1423537949903171</v>
      </c>
      <c r="E64" s="47">
        <f t="shared" ref="E64" si="28">J99</f>
        <v>8.2722151139849593</v>
      </c>
      <c r="F64" s="47">
        <f t="shared" ref="F64" si="29">K99</f>
        <v>7.8521858577683652</v>
      </c>
      <c r="G64" s="47">
        <f t="shared" ref="G64" si="30">L99</f>
        <v>7.6393707107837168</v>
      </c>
      <c r="H64" s="47">
        <f t="shared" ref="H64" si="31">M99</f>
        <v>7.5995363129557028</v>
      </c>
      <c r="I64" s="47">
        <f t="shared" ref="I64" si="32">N99</f>
        <v>6.6902718000692749</v>
      </c>
      <c r="J64" s="47">
        <f t="shared" ref="J64" si="33">O99</f>
        <v>6.938383415993755</v>
      </c>
      <c r="K64" s="47">
        <f t="shared" ref="K64" si="34">P99</f>
        <v>7.5671099169084401</v>
      </c>
      <c r="L64" s="47">
        <f t="shared" ref="L64" si="35">Q99</f>
        <v>6.969402907279389</v>
      </c>
      <c r="M64" s="47">
        <f t="shared" ref="M64" si="36">R99</f>
        <v>7.2445989932339954</v>
      </c>
      <c r="N64" s="47">
        <f t="shared" ref="N64" si="37">S99</f>
        <v>7.8038470630844534</v>
      </c>
    </row>
    <row r="65" spans="1:35">
      <c r="A65" s="5" t="s">
        <v>4</v>
      </c>
      <c r="B65" s="47">
        <f>G98</f>
        <v>7.8738530283592087</v>
      </c>
      <c r="C65" s="47">
        <f t="shared" ref="C65" si="38">H98</f>
        <v>10.199999999999999</v>
      </c>
      <c r="D65" s="47">
        <f t="shared" ref="D65" si="39">I98</f>
        <v>7.9451094274586325</v>
      </c>
      <c r="E65" s="47">
        <f t="shared" ref="E65" si="40">J98</f>
        <v>7.9832306633951227</v>
      </c>
      <c r="F65" s="47" t="str">
        <f t="shared" ref="F65" si="41">K98</f>
        <v>N/A</v>
      </c>
      <c r="G65" s="47" t="str">
        <f t="shared" ref="G65" si="42">L98</f>
        <v>N/A</v>
      </c>
      <c r="H65" s="47" t="str">
        <f t="shared" ref="H65" si="43">M98</f>
        <v>N/A</v>
      </c>
      <c r="I65" s="47" t="str">
        <f t="shared" ref="I65" si="44">N98</f>
        <v>N/A</v>
      </c>
      <c r="J65" s="47" t="str">
        <f t="shared" ref="J65" si="45">O98</f>
        <v>N/A</v>
      </c>
      <c r="K65" s="47" t="str">
        <f t="shared" ref="K65" si="46">P98</f>
        <v>N/A</v>
      </c>
      <c r="L65" s="47" t="str">
        <f t="shared" ref="L65" si="47">Q98</f>
        <v>N/A</v>
      </c>
      <c r="M65" s="47" t="str">
        <f t="shared" ref="M65" si="48">R98</f>
        <v>N/A</v>
      </c>
      <c r="N65" s="47" t="str">
        <f t="shared" ref="N65" si="49">S98</f>
        <v>N/A</v>
      </c>
    </row>
    <row r="66" spans="1:35" hidden="1">
      <c r="A66" s="27" t="s">
        <v>83</v>
      </c>
      <c r="B66" s="28">
        <f>MIN(B63:N65)</f>
        <v>4.2300000000000004</v>
      </c>
      <c r="C66" s="29" t="s">
        <v>95</v>
      </c>
      <c r="D66" s="30">
        <f>COUNTIF(B63:N65,"&lt;5")</f>
        <v>1</v>
      </c>
    </row>
    <row r="67" spans="1:35" hidden="1">
      <c r="A67" s="31" t="s">
        <v>84</v>
      </c>
      <c r="B67" s="32">
        <f>MAX(B63:N65)</f>
        <v>10.199999999999999</v>
      </c>
      <c r="C67" s="33" t="s">
        <v>96</v>
      </c>
      <c r="D67" s="34">
        <f>COUNTIF(B63:N65,"&gt;10")</f>
        <v>1</v>
      </c>
    </row>
    <row r="68" spans="1:35">
      <c r="A68" s="35"/>
      <c r="B68" s="36"/>
      <c r="C68" s="35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</row>
    <row r="69" spans="1:35">
      <c r="A69" s="4" t="s">
        <v>18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35">
      <c r="A70" s="1" t="s">
        <v>1</v>
      </c>
      <c r="B70" s="6" t="s">
        <v>19</v>
      </c>
      <c r="C70" s="7" t="s">
        <v>20</v>
      </c>
      <c r="D70" s="8" t="s">
        <v>21</v>
      </c>
      <c r="E70" s="9" t="s">
        <v>22</v>
      </c>
    </row>
    <row r="71" spans="1:35">
      <c r="A71" s="5" t="s">
        <v>2</v>
      </c>
      <c r="B71" s="47">
        <f>T100</f>
        <v>9.3444218277357454</v>
      </c>
      <c r="C71" s="47">
        <f t="shared" ref="C71" si="50">U100</f>
        <v>0.5049843382826058</v>
      </c>
      <c r="D71" s="47">
        <f t="shared" ref="D71" si="51">V100</f>
        <v>8.2492808301748148</v>
      </c>
      <c r="E71" s="47">
        <f t="shared" ref="E71" si="52">W100</f>
        <v>8.5946160039282731</v>
      </c>
    </row>
    <row r="72" spans="1:35">
      <c r="A72" s="5" t="s">
        <v>3</v>
      </c>
      <c r="B72" s="47">
        <f>T99</f>
        <v>9.5104300899509067</v>
      </c>
      <c r="C72" s="47">
        <f t="shared" ref="C72" si="53">U99</f>
        <v>2.0111932696177828</v>
      </c>
      <c r="D72" s="47">
        <f t="shared" ref="D72" si="54">V99</f>
        <v>9.2647069973099203</v>
      </c>
      <c r="E72" s="47">
        <f t="shared" ref="E72" si="55">W99</f>
        <v>8.9493236381094707</v>
      </c>
    </row>
    <row r="73" spans="1:35">
      <c r="A73" s="5" t="s">
        <v>4</v>
      </c>
      <c r="B73" s="47">
        <f>T98</f>
        <v>8.80720450206028</v>
      </c>
      <c r="C73" s="47">
        <f t="shared" ref="C73" si="56">U98</f>
        <v>1.9085616921857818</v>
      </c>
      <c r="D73" s="47">
        <f t="shared" ref="D73" si="57">V98</f>
        <v>15.4</v>
      </c>
      <c r="E73" s="47">
        <f t="shared" ref="E73" si="58">W98</f>
        <v>8.9596490254063195</v>
      </c>
    </row>
    <row r="74" spans="1:35">
      <c r="A74" s="5" t="s">
        <v>23</v>
      </c>
      <c r="B74" s="47">
        <f>X98</f>
        <v>8.6</v>
      </c>
      <c r="C74" s="47">
        <f t="shared" ref="C74" si="59">Y98</f>
        <v>1.5</v>
      </c>
      <c r="D74" s="47">
        <f t="shared" ref="D74" si="60">Z98</f>
        <v>8.5</v>
      </c>
      <c r="E74" s="47">
        <f t="shared" ref="E74" si="61">AA98</f>
        <v>9</v>
      </c>
    </row>
    <row r="76" spans="1:35">
      <c r="A76" s="4" t="s">
        <v>24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35">
      <c r="A77" t="s">
        <v>25</v>
      </c>
      <c r="B77" s="5" t="s">
        <v>29</v>
      </c>
      <c r="C77" s="5" t="s">
        <v>30</v>
      </c>
      <c r="D77" s="5" t="s">
        <v>31</v>
      </c>
      <c r="E77" s="5" t="s">
        <v>32</v>
      </c>
      <c r="F77" s="5" t="s">
        <v>33</v>
      </c>
      <c r="G77" s="5" t="s">
        <v>34</v>
      </c>
      <c r="H77" s="5" t="s">
        <v>35</v>
      </c>
      <c r="I77" s="5" t="s">
        <v>36</v>
      </c>
    </row>
    <row r="78" spans="1:35">
      <c r="A78" s="5" t="s">
        <v>26</v>
      </c>
      <c r="B78" s="12">
        <f>AB98</f>
        <v>1091</v>
      </c>
      <c r="C78" s="12">
        <f>AC98</f>
        <v>2844.9522724899998</v>
      </c>
      <c r="D78" s="12">
        <f>AD98</f>
        <v>958</v>
      </c>
      <c r="E78" s="12">
        <f>AE98</f>
        <v>1628</v>
      </c>
      <c r="F78" s="12">
        <f>AF98</f>
        <v>967</v>
      </c>
      <c r="G78" s="12">
        <f>AG98</f>
        <v>3793</v>
      </c>
      <c r="H78" s="12">
        <f>AH98</f>
        <v>1.96</v>
      </c>
      <c r="I78" s="12">
        <f>AI98</f>
        <v>30</v>
      </c>
    </row>
    <row r="79" spans="1:35">
      <c r="A79" s="5" t="s">
        <v>27</v>
      </c>
      <c r="B79" s="12">
        <f>AB99</f>
        <v>871</v>
      </c>
      <c r="C79" s="12">
        <f>AC99</f>
        <v>1000</v>
      </c>
      <c r="D79" s="12">
        <f>AD99</f>
        <v>958</v>
      </c>
      <c r="E79" s="12">
        <f>AE99</f>
        <v>1557.9849999999999</v>
      </c>
      <c r="F79" s="12">
        <f>AF99</f>
        <v>1699</v>
      </c>
      <c r="G79" s="12">
        <f>AG99</f>
        <v>3460.402</v>
      </c>
      <c r="H79" s="12">
        <f>AH99</f>
        <v>2.1</v>
      </c>
      <c r="I79" s="12">
        <f>AI99</f>
        <v>31</v>
      </c>
    </row>
    <row r="80" spans="1:35">
      <c r="A80" s="5" t="s">
        <v>28</v>
      </c>
      <c r="B80" s="11">
        <f>(AB98/AB99)-1</f>
        <v>0.2525832376578645</v>
      </c>
      <c r="C80" s="11">
        <f t="shared" ref="C80" si="62">(AC98/AC99)-1</f>
        <v>1.8449522724899996</v>
      </c>
      <c r="D80" s="11">
        <f t="shared" ref="D80" si="63">(AD98/AD99)-1</f>
        <v>0</v>
      </c>
      <c r="E80" s="11">
        <f t="shared" ref="E80" si="64">(AE98/AE99)-1</f>
        <v>4.4939457055106491E-2</v>
      </c>
      <c r="F80" s="11">
        <f t="shared" ref="F80" si="65">(AF98/AF99)-1</f>
        <v>-0.43084167157151265</v>
      </c>
      <c r="G80" s="11">
        <f t="shared" ref="G80" si="66">(AG98/AG99)-1</f>
        <v>9.6115422427798913E-2</v>
      </c>
      <c r="H80" s="11">
        <f t="shared" ref="H80" si="67">(AH98/AH99)-1</f>
        <v>-6.6666666666666763E-2</v>
      </c>
      <c r="I80" s="11">
        <f t="shared" ref="I80" si="68">(AI98/AI99)-1</f>
        <v>-3.2258064516129004E-2</v>
      </c>
    </row>
    <row r="82" spans="1:14">
      <c r="A82" s="4" t="s">
        <v>93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ht="30">
      <c r="A83" s="38" t="s">
        <v>47</v>
      </c>
      <c r="B83" s="39" t="s">
        <v>48</v>
      </c>
      <c r="C83" s="38" t="s">
        <v>41</v>
      </c>
      <c r="D83" s="38" t="s">
        <v>45</v>
      </c>
    </row>
    <row r="84" spans="1:14">
      <c r="A84" s="19" t="s">
        <v>50</v>
      </c>
      <c r="B84" s="19" t="s">
        <v>54</v>
      </c>
      <c r="C84" s="20">
        <v>650000000</v>
      </c>
      <c r="D84" s="40">
        <f>C84/C$94</f>
        <v>0.64356435643564358</v>
      </c>
    </row>
    <row r="85" spans="1:14">
      <c r="A85" s="19" t="s">
        <v>51</v>
      </c>
      <c r="B85" s="19" t="s">
        <v>54</v>
      </c>
      <c r="C85" s="20">
        <v>50000000</v>
      </c>
      <c r="D85" s="40">
        <f>C85/C$94</f>
        <v>4.9504950495049507E-2</v>
      </c>
    </row>
    <row r="86" spans="1:14">
      <c r="A86" s="19" t="s">
        <v>52</v>
      </c>
      <c r="B86" s="19" t="s">
        <v>54</v>
      </c>
      <c r="C86" s="20">
        <v>85000000</v>
      </c>
      <c r="D86" s="40">
        <f>C86/C$94</f>
        <v>8.4158415841584164E-2</v>
      </c>
    </row>
    <row r="87" spans="1:14">
      <c r="A87" s="46" t="s">
        <v>100</v>
      </c>
      <c r="B87" s="46" t="s">
        <v>99</v>
      </c>
      <c r="C87" s="20">
        <v>150000000</v>
      </c>
      <c r="D87" s="40">
        <f>C87/C94</f>
        <v>0.14851485148514851</v>
      </c>
    </row>
    <row r="88" spans="1:14">
      <c r="A88" s="46" t="s">
        <v>101</v>
      </c>
      <c r="B88" s="46" t="s">
        <v>99</v>
      </c>
      <c r="C88" s="20">
        <v>75000000</v>
      </c>
      <c r="D88" s="40">
        <f>C88/C$94</f>
        <v>7.4257425742574254E-2</v>
      </c>
    </row>
    <row r="89" spans="1:14">
      <c r="A89" s="46"/>
      <c r="B89" s="46"/>
      <c r="C89" s="20"/>
      <c r="D89" s="40">
        <f>C89/C$94</f>
        <v>0</v>
      </c>
    </row>
    <row r="90" spans="1:14">
      <c r="A90" s="19"/>
      <c r="B90" s="19"/>
      <c r="C90" s="20">
        <v>0</v>
      </c>
      <c r="D90" s="40">
        <f>C90/C$94</f>
        <v>0</v>
      </c>
    </row>
    <row r="91" spans="1:14">
      <c r="A91" s="19"/>
      <c r="B91" s="19"/>
      <c r="C91" s="20">
        <v>0</v>
      </c>
      <c r="D91" s="40">
        <f>C91/C$94</f>
        <v>0</v>
      </c>
    </row>
    <row r="92" spans="1:14">
      <c r="A92" s="41" t="s">
        <v>102</v>
      </c>
      <c r="B92" s="41"/>
      <c r="C92" s="48">
        <f>SUMIF(B84:B91,"Non-Period Driven",C84:C91)</f>
        <v>785000000</v>
      </c>
      <c r="D92" s="48"/>
    </row>
    <row r="93" spans="1:14">
      <c r="A93" s="41" t="s">
        <v>103</v>
      </c>
      <c r="B93" s="41"/>
      <c r="C93" s="48">
        <f>SUMIF(B85:B92,"Period Driven",C85:C92)</f>
        <v>225000000</v>
      </c>
      <c r="D93" s="48"/>
    </row>
    <row r="94" spans="1:14">
      <c r="A94" s="41" t="s">
        <v>49</v>
      </c>
      <c r="B94" s="41"/>
      <c r="C94" s="42">
        <f>SUM(C84:C91)</f>
        <v>1010000000</v>
      </c>
      <c r="D94" s="43"/>
    </row>
    <row r="96" spans="1:14">
      <c r="A96" s="4" t="s">
        <v>56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35" ht="60">
      <c r="A97" s="25"/>
      <c r="B97" s="26" t="s">
        <v>59</v>
      </c>
      <c r="C97" s="26" t="s">
        <v>38</v>
      </c>
      <c r="D97" s="26" t="s">
        <v>39</v>
      </c>
      <c r="E97" s="26" t="s">
        <v>60</v>
      </c>
      <c r="F97" s="26" t="s">
        <v>30</v>
      </c>
      <c r="G97" s="26" t="s">
        <v>62</v>
      </c>
      <c r="H97" s="26" t="s">
        <v>67</v>
      </c>
      <c r="I97" s="26" t="s">
        <v>68</v>
      </c>
      <c r="J97" s="26" t="s">
        <v>69</v>
      </c>
      <c r="K97" s="26" t="s">
        <v>70</v>
      </c>
      <c r="L97" s="26" t="s">
        <v>71</v>
      </c>
      <c r="M97" s="26" t="s">
        <v>72</v>
      </c>
      <c r="N97" s="26" t="s">
        <v>73</v>
      </c>
      <c r="O97" s="26" t="s">
        <v>74</v>
      </c>
      <c r="P97" s="26" t="s">
        <v>66</v>
      </c>
      <c r="Q97" s="26" t="s">
        <v>65</v>
      </c>
      <c r="R97" s="26" t="s">
        <v>64</v>
      </c>
      <c r="S97" s="26" t="s">
        <v>63</v>
      </c>
      <c r="T97" s="26" t="s">
        <v>75</v>
      </c>
      <c r="U97" s="26" t="s">
        <v>76</v>
      </c>
      <c r="V97" s="26" t="s">
        <v>77</v>
      </c>
      <c r="W97" s="26" t="s">
        <v>78</v>
      </c>
      <c r="X97" s="26" t="s">
        <v>79</v>
      </c>
      <c r="Y97" s="26" t="s">
        <v>80</v>
      </c>
      <c r="Z97" s="26" t="s">
        <v>81</v>
      </c>
      <c r="AA97" s="26" t="s">
        <v>82</v>
      </c>
      <c r="AB97" s="26" t="s">
        <v>85</v>
      </c>
      <c r="AC97" s="26" t="s">
        <v>86</v>
      </c>
      <c r="AD97" s="26" t="s">
        <v>87</v>
      </c>
      <c r="AE97" s="26" t="s">
        <v>88</v>
      </c>
      <c r="AF97" s="26" t="s">
        <v>89</v>
      </c>
      <c r="AG97" s="26" t="s">
        <v>90</v>
      </c>
      <c r="AH97" s="26" t="s">
        <v>91</v>
      </c>
      <c r="AI97" s="26" t="s">
        <v>92</v>
      </c>
    </row>
    <row r="98" spans="1:35">
      <c r="A98" s="5" t="s">
        <v>57</v>
      </c>
      <c r="B98">
        <v>7.98</v>
      </c>
      <c r="C98" s="12">
        <v>1094820303</v>
      </c>
      <c r="D98" s="12">
        <v>2013380000</v>
      </c>
      <c r="E98" s="12">
        <v>230940000</v>
      </c>
      <c r="F98" s="13">
        <f>SUM(C98:E98)</f>
        <v>3339140303</v>
      </c>
      <c r="G98" s="3">
        <v>7.8738530283592087</v>
      </c>
      <c r="H98" s="3">
        <v>10.199999999999999</v>
      </c>
      <c r="I98" s="3">
        <v>7.9451094274586325</v>
      </c>
      <c r="J98" s="3">
        <v>7.9832306633951227</v>
      </c>
      <c r="K98" s="3" t="s">
        <v>55</v>
      </c>
      <c r="L98" s="3" t="s">
        <v>55</v>
      </c>
      <c r="M98" s="3" t="s">
        <v>55</v>
      </c>
      <c r="N98" s="3" t="s">
        <v>55</v>
      </c>
      <c r="O98" s="3" t="s">
        <v>55</v>
      </c>
      <c r="P98" s="3" t="s">
        <v>55</v>
      </c>
      <c r="Q98" s="3" t="s">
        <v>55</v>
      </c>
      <c r="R98" s="3" t="s">
        <v>55</v>
      </c>
      <c r="S98" s="3" t="s">
        <v>55</v>
      </c>
      <c r="T98" s="3">
        <v>8.80720450206028</v>
      </c>
      <c r="U98" s="3">
        <v>1.9085616921857818</v>
      </c>
      <c r="V98" s="3">
        <v>15.4</v>
      </c>
      <c r="W98" s="3">
        <v>8.9596490254063195</v>
      </c>
      <c r="X98" s="3">
        <v>8.6</v>
      </c>
      <c r="Y98" s="3">
        <v>1.5</v>
      </c>
      <c r="Z98" s="3">
        <v>8.5</v>
      </c>
      <c r="AA98" s="3">
        <v>9</v>
      </c>
      <c r="AB98" s="12">
        <v>1091</v>
      </c>
      <c r="AC98" s="12">
        <v>2844.9522724899998</v>
      </c>
      <c r="AD98" s="12">
        <v>958</v>
      </c>
      <c r="AE98" s="12">
        <v>1628</v>
      </c>
      <c r="AF98" s="12">
        <v>967</v>
      </c>
      <c r="AG98" s="12">
        <v>3793</v>
      </c>
      <c r="AH98" s="10">
        <v>1.96</v>
      </c>
      <c r="AI98" s="44">
        <v>30</v>
      </c>
    </row>
    <row r="99" spans="1:35">
      <c r="A99" s="5" t="s">
        <v>58</v>
      </c>
      <c r="B99">
        <v>8.27</v>
      </c>
      <c r="C99" s="12">
        <v>401990000</v>
      </c>
      <c r="D99" s="12">
        <v>1806630000</v>
      </c>
      <c r="E99" s="12">
        <v>201520000</v>
      </c>
      <c r="F99" s="13">
        <f>SUM(C99:E99)</f>
        <v>2410140000</v>
      </c>
      <c r="G99" s="3">
        <v>7.8682135886651103</v>
      </c>
      <c r="H99" s="3">
        <v>8.0458464981737805</v>
      </c>
      <c r="I99" s="3">
        <v>8.1423537949903171</v>
      </c>
      <c r="J99" s="3">
        <v>8.2722151139849593</v>
      </c>
      <c r="K99" s="3">
        <v>7.8521858577683652</v>
      </c>
      <c r="L99" s="3">
        <v>7.6393707107837168</v>
      </c>
      <c r="M99" s="3">
        <v>7.5995363129557028</v>
      </c>
      <c r="N99" s="3">
        <v>6.6902718000692749</v>
      </c>
      <c r="O99" s="3">
        <v>6.938383415993755</v>
      </c>
      <c r="P99" s="3">
        <v>7.5671099169084401</v>
      </c>
      <c r="Q99" s="3">
        <v>6.969402907279389</v>
      </c>
      <c r="R99" s="3">
        <v>7.2445989932339954</v>
      </c>
      <c r="S99" s="3">
        <v>7.8038470630844534</v>
      </c>
      <c r="T99" s="3">
        <v>9.5104300899509067</v>
      </c>
      <c r="U99" s="3">
        <v>2.0111932696177828</v>
      </c>
      <c r="V99" s="3">
        <v>9.2647069973099203</v>
      </c>
      <c r="W99" s="3">
        <v>8.9493236381094707</v>
      </c>
      <c r="X99" t="s">
        <v>55</v>
      </c>
      <c r="Y99" t="s">
        <v>55</v>
      </c>
      <c r="Z99" t="s">
        <v>55</v>
      </c>
      <c r="AA99" t="s">
        <v>55</v>
      </c>
      <c r="AB99" s="12">
        <v>871</v>
      </c>
      <c r="AC99" s="12">
        <v>1000</v>
      </c>
      <c r="AD99" s="12">
        <v>958</v>
      </c>
      <c r="AE99" s="12">
        <v>1557.9849999999999</v>
      </c>
      <c r="AF99" s="12">
        <v>1699</v>
      </c>
      <c r="AG99" s="12">
        <v>3460.402</v>
      </c>
      <c r="AH99" s="10">
        <v>2.1</v>
      </c>
      <c r="AI99" s="45">
        <v>31</v>
      </c>
    </row>
    <row r="100" spans="1:35">
      <c r="A100" s="5" t="s">
        <v>61</v>
      </c>
      <c r="C100" s="24"/>
      <c r="D100" s="24"/>
      <c r="G100" s="3">
        <v>7.77524099247628</v>
      </c>
      <c r="H100" s="3">
        <v>7.8551007327184452</v>
      </c>
      <c r="I100" s="3">
        <v>7.7225877484730736</v>
      </c>
      <c r="J100" s="3">
        <v>7.5915777312242421</v>
      </c>
      <c r="K100" s="3">
        <v>7.1549354512395666</v>
      </c>
      <c r="L100" s="3">
        <v>4.2300000000000004</v>
      </c>
      <c r="M100" s="3">
        <v>7.2113500559942585</v>
      </c>
      <c r="N100" s="3">
        <v>6.6877014387111746</v>
      </c>
      <c r="O100" s="3">
        <v>7.0303993148542778</v>
      </c>
      <c r="P100" s="3">
        <v>7.4169820442012044</v>
      </c>
      <c r="Q100" s="3">
        <v>6.821165660059199</v>
      </c>
      <c r="R100" s="3">
        <v>7.1808800756163995</v>
      </c>
      <c r="S100" s="3">
        <v>7.6885058615290598</v>
      </c>
      <c r="T100" s="3">
        <v>9.3444218277357454</v>
      </c>
      <c r="U100" s="3">
        <v>0.5049843382826058</v>
      </c>
      <c r="V100" s="3">
        <v>8.2492808301748148</v>
      </c>
      <c r="W100" s="3">
        <v>8.5946160039282731</v>
      </c>
      <c r="X100" t="s">
        <v>55</v>
      </c>
      <c r="Y100" t="s">
        <v>55</v>
      </c>
      <c r="Z100" t="s">
        <v>55</v>
      </c>
      <c r="AA100" t="s">
        <v>55</v>
      </c>
    </row>
  </sheetData>
  <mergeCells count="34">
    <mergeCell ref="A96:N96"/>
    <mergeCell ref="A92:B92"/>
    <mergeCell ref="A93:B93"/>
    <mergeCell ref="C92:D92"/>
    <mergeCell ref="C93:D93"/>
    <mergeCell ref="A40:B40"/>
    <mergeCell ref="C40:D40"/>
    <mergeCell ref="A61:N61"/>
    <mergeCell ref="A69:N69"/>
    <mergeCell ref="A76:N76"/>
    <mergeCell ref="A82:N82"/>
    <mergeCell ref="A94:B94"/>
    <mergeCell ref="C94:D94"/>
    <mergeCell ref="A1:C1"/>
    <mergeCell ref="A54:C54"/>
    <mergeCell ref="A55:N55"/>
    <mergeCell ref="B56:C56"/>
    <mergeCell ref="E56:F56"/>
    <mergeCell ref="H56:I56"/>
    <mergeCell ref="K56:L56"/>
    <mergeCell ref="A39:B39"/>
    <mergeCell ref="C39:D39"/>
    <mergeCell ref="A29:N29"/>
    <mergeCell ref="A2:N2"/>
    <mergeCell ref="E3:F3"/>
    <mergeCell ref="H3:I3"/>
    <mergeCell ref="K3:L3"/>
    <mergeCell ref="B3:C3"/>
    <mergeCell ref="A8:N8"/>
    <mergeCell ref="A16:N16"/>
    <mergeCell ref="A23:N23"/>
    <mergeCell ref="A41:B41"/>
    <mergeCell ref="C41:D41"/>
    <mergeCell ref="A43:N43"/>
  </mergeCells>
  <dataValidations count="1">
    <dataValidation type="list" allowBlank="1" showInputMessage="1" showErrorMessage="1" sqref="B84:B91 B31:B38">
      <formula1>"Period Driven, Non-Period Driven"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Maga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Nicholas Duchesne</cp:lastModifiedBy>
  <dcterms:created xsi:type="dcterms:W3CDTF">2015-11-02T23:42:27Z</dcterms:created>
  <dcterms:modified xsi:type="dcterms:W3CDTF">2015-11-06T14:54:36Z</dcterms:modified>
</cp:coreProperties>
</file>