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4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eona/Downloads/dashboard-test-1/dashboard-3/"/>
    </mc:Choice>
  </mc:AlternateContent>
  <bookViews>
    <workbookView xWindow="5760" yWindow="3340" windowWidth="25600" windowHeight="16060" tabRatio="500"/>
  </bookViews>
  <sheets>
    <sheet name="Sheet1" sheetId="1" r:id="rId1"/>
    <sheet name="Sheet2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9" i="1" l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68" i="1"/>
  <c r="A9" i="1"/>
  <c r="E63" i="2"/>
  <c r="K63" i="2"/>
  <c r="E62" i="2"/>
  <c r="K62" i="2"/>
  <c r="E61" i="2"/>
  <c r="K61" i="2"/>
  <c r="E60" i="2"/>
  <c r="K60" i="2"/>
  <c r="E59" i="2"/>
  <c r="K59" i="2"/>
  <c r="E54" i="2"/>
  <c r="K54" i="2"/>
  <c r="E53" i="2"/>
  <c r="K53" i="2"/>
  <c r="E52" i="2"/>
  <c r="K52" i="2"/>
  <c r="E51" i="2"/>
  <c r="K51" i="2"/>
  <c r="E50" i="2"/>
  <c r="K50" i="2"/>
  <c r="F131" i="2"/>
  <c r="G131" i="2"/>
  <c r="I46" i="2"/>
  <c r="O46" i="2"/>
  <c r="E131" i="2"/>
  <c r="H46" i="2"/>
  <c r="N46" i="2"/>
  <c r="D131" i="2"/>
  <c r="G46" i="2"/>
  <c r="M46" i="2"/>
  <c r="C131" i="2"/>
  <c r="F46" i="2"/>
  <c r="L46" i="2"/>
  <c r="K46" i="2"/>
  <c r="I30" i="2"/>
  <c r="O30" i="2"/>
  <c r="H30" i="2"/>
  <c r="N30" i="2"/>
  <c r="F30" i="2"/>
  <c r="L30" i="2"/>
  <c r="E44" i="2"/>
  <c r="K44" i="2"/>
  <c r="E43" i="2"/>
  <c r="K43" i="2"/>
  <c r="E42" i="2"/>
  <c r="K42" i="2"/>
  <c r="E41" i="2"/>
  <c r="K41" i="2"/>
  <c r="E40" i="2"/>
  <c r="K40" i="2"/>
  <c r="E39" i="2"/>
  <c r="K39" i="2"/>
  <c r="E38" i="2"/>
  <c r="K38" i="2"/>
  <c r="E37" i="2"/>
  <c r="K37" i="2"/>
  <c r="E36" i="2"/>
  <c r="K36" i="2"/>
  <c r="E35" i="2"/>
  <c r="K35" i="2"/>
  <c r="E34" i="2"/>
  <c r="K34" i="2"/>
  <c r="E33" i="2"/>
  <c r="K33" i="2"/>
  <c r="E32" i="2"/>
  <c r="K32" i="2"/>
  <c r="E31" i="2"/>
  <c r="K31" i="2"/>
  <c r="E30" i="2"/>
  <c r="K30" i="2"/>
  <c r="E23" i="2"/>
  <c r="K23" i="2"/>
  <c r="E22" i="2"/>
  <c r="K22" i="2"/>
  <c r="E21" i="2"/>
  <c r="K21" i="2"/>
  <c r="E20" i="2"/>
  <c r="K20" i="2"/>
  <c r="E19" i="2"/>
  <c r="K19" i="2"/>
  <c r="E18" i="2"/>
  <c r="K18" i="2"/>
  <c r="E17" i="2"/>
  <c r="K17" i="2"/>
  <c r="E16" i="2"/>
  <c r="K16" i="2"/>
  <c r="E15" i="2"/>
  <c r="K15" i="2"/>
  <c r="E14" i="2"/>
  <c r="K14" i="2"/>
  <c r="E13" i="2"/>
  <c r="K13" i="2"/>
  <c r="E12" i="2"/>
  <c r="K12" i="2"/>
  <c r="E11" i="2"/>
  <c r="K11" i="2"/>
  <c r="E10" i="2"/>
  <c r="K10" i="2"/>
  <c r="E9" i="2"/>
  <c r="K9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C173" i="2"/>
  <c r="B173" i="2"/>
  <c r="G149" i="2"/>
  <c r="F149" i="2"/>
  <c r="E149" i="2"/>
  <c r="D149" i="2"/>
  <c r="C149" i="2"/>
  <c r="G140" i="2"/>
  <c r="F140" i="2"/>
  <c r="E140" i="2"/>
  <c r="D140" i="2"/>
  <c r="C140" i="2"/>
  <c r="G112" i="2"/>
  <c r="F112" i="2"/>
  <c r="E112" i="2"/>
  <c r="D112" i="2"/>
  <c r="C112" i="2"/>
  <c r="E88" i="2"/>
  <c r="D88" i="2"/>
  <c r="C88" i="2"/>
  <c r="B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I64" i="2"/>
  <c r="H64" i="2"/>
  <c r="G64" i="2"/>
  <c r="F64" i="2"/>
  <c r="D64" i="2"/>
  <c r="I63" i="2"/>
  <c r="H63" i="2"/>
  <c r="G63" i="2"/>
  <c r="F63" i="2"/>
  <c r="D63" i="2"/>
  <c r="C63" i="2"/>
  <c r="I62" i="2"/>
  <c r="H62" i="2"/>
  <c r="G62" i="2"/>
  <c r="F62" i="2"/>
  <c r="D62" i="2"/>
  <c r="C62" i="2"/>
  <c r="I61" i="2"/>
  <c r="H61" i="2"/>
  <c r="G61" i="2"/>
  <c r="F61" i="2"/>
  <c r="D61" i="2"/>
  <c r="C61" i="2"/>
  <c r="I60" i="2"/>
  <c r="H60" i="2"/>
  <c r="G60" i="2"/>
  <c r="F60" i="2"/>
  <c r="D60" i="2"/>
  <c r="C60" i="2"/>
  <c r="I59" i="2"/>
  <c r="H59" i="2"/>
  <c r="G59" i="2"/>
  <c r="F59" i="2"/>
  <c r="D59" i="2"/>
  <c r="C59" i="2"/>
  <c r="I55" i="2"/>
  <c r="H55" i="2"/>
  <c r="G55" i="2"/>
  <c r="F55" i="2"/>
  <c r="D55" i="2"/>
  <c r="I54" i="2"/>
  <c r="H54" i="2"/>
  <c r="G54" i="2"/>
  <c r="F54" i="2"/>
  <c r="D54" i="2"/>
  <c r="C54" i="2"/>
  <c r="I53" i="2"/>
  <c r="H53" i="2"/>
  <c r="G53" i="2"/>
  <c r="F53" i="2"/>
  <c r="D53" i="2"/>
  <c r="C53" i="2"/>
  <c r="I52" i="2"/>
  <c r="H52" i="2"/>
  <c r="G52" i="2"/>
  <c r="F52" i="2"/>
  <c r="D52" i="2"/>
  <c r="C52" i="2"/>
  <c r="I51" i="2"/>
  <c r="H51" i="2"/>
  <c r="G51" i="2"/>
  <c r="F51" i="2"/>
  <c r="D51" i="2"/>
  <c r="C51" i="2"/>
  <c r="I50" i="2"/>
  <c r="H50" i="2"/>
  <c r="G50" i="2"/>
  <c r="F50" i="2"/>
  <c r="D50" i="2"/>
  <c r="C50" i="2"/>
  <c r="I45" i="2"/>
  <c r="H45" i="2"/>
  <c r="G45" i="2"/>
  <c r="F45" i="2"/>
  <c r="D45" i="2"/>
  <c r="I44" i="2"/>
  <c r="H44" i="2"/>
  <c r="G44" i="2"/>
  <c r="F44" i="2"/>
  <c r="D44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C44" i="2"/>
  <c r="I43" i="2"/>
  <c r="H43" i="2"/>
  <c r="G43" i="2"/>
  <c r="F43" i="2"/>
  <c r="D43" i="2"/>
  <c r="C43" i="2"/>
  <c r="I42" i="2"/>
  <c r="H42" i="2"/>
  <c r="G42" i="2"/>
  <c r="F42" i="2"/>
  <c r="D42" i="2"/>
  <c r="C42" i="2"/>
  <c r="I41" i="2"/>
  <c r="H41" i="2"/>
  <c r="G41" i="2"/>
  <c r="F41" i="2"/>
  <c r="D41" i="2"/>
  <c r="C41" i="2"/>
  <c r="I40" i="2"/>
  <c r="H40" i="2"/>
  <c r="G40" i="2"/>
  <c r="F40" i="2"/>
  <c r="D40" i="2"/>
  <c r="C40" i="2"/>
  <c r="I39" i="2"/>
  <c r="H39" i="2"/>
  <c r="G39" i="2"/>
  <c r="F39" i="2"/>
  <c r="D39" i="2"/>
  <c r="C39" i="2"/>
  <c r="I38" i="2"/>
  <c r="H38" i="2"/>
  <c r="G38" i="2"/>
  <c r="F38" i="2"/>
  <c r="D38" i="2"/>
  <c r="C38" i="2"/>
  <c r="I37" i="2"/>
  <c r="H37" i="2"/>
  <c r="G37" i="2"/>
  <c r="F37" i="2"/>
  <c r="D37" i="2"/>
  <c r="C37" i="2"/>
  <c r="I36" i="2"/>
  <c r="H36" i="2"/>
  <c r="G36" i="2"/>
  <c r="F36" i="2"/>
  <c r="D36" i="2"/>
  <c r="C36" i="2"/>
  <c r="I35" i="2"/>
  <c r="H35" i="2"/>
  <c r="G35" i="2"/>
  <c r="F35" i="2"/>
  <c r="D35" i="2"/>
  <c r="C35" i="2"/>
  <c r="I34" i="2"/>
  <c r="H34" i="2"/>
  <c r="G34" i="2"/>
  <c r="F34" i="2"/>
  <c r="D34" i="2"/>
  <c r="C34" i="2"/>
  <c r="I33" i="2"/>
  <c r="H33" i="2"/>
  <c r="G33" i="2"/>
  <c r="F33" i="2"/>
  <c r="D33" i="2"/>
  <c r="C33" i="2"/>
  <c r="I32" i="2"/>
  <c r="H32" i="2"/>
  <c r="G32" i="2"/>
  <c r="F32" i="2"/>
  <c r="D32" i="2"/>
  <c r="C32" i="2"/>
  <c r="I31" i="2"/>
  <c r="H31" i="2"/>
  <c r="G31" i="2"/>
  <c r="F31" i="2"/>
  <c r="D31" i="2"/>
  <c r="C31" i="2"/>
  <c r="G30" i="2"/>
  <c r="D30" i="2"/>
  <c r="C30" i="2"/>
  <c r="I25" i="2"/>
  <c r="H25" i="2"/>
  <c r="G25" i="2"/>
  <c r="F25" i="2"/>
  <c r="I24" i="2"/>
  <c r="H24" i="2"/>
  <c r="G24" i="2"/>
  <c r="F24" i="2"/>
  <c r="D24" i="2"/>
  <c r="I23" i="2"/>
  <c r="H23" i="2"/>
  <c r="G23" i="2"/>
  <c r="F23" i="2"/>
  <c r="D23" i="2"/>
  <c r="B23" i="2"/>
  <c r="C23" i="2"/>
  <c r="I22" i="2"/>
  <c r="H22" i="2"/>
  <c r="G22" i="2"/>
  <c r="F22" i="2"/>
  <c r="D22" i="2"/>
  <c r="B22" i="2"/>
  <c r="C22" i="2"/>
  <c r="I21" i="2"/>
  <c r="H21" i="2"/>
  <c r="G21" i="2"/>
  <c r="F21" i="2"/>
  <c r="D21" i="2"/>
  <c r="B21" i="2"/>
  <c r="C21" i="2"/>
  <c r="I20" i="2"/>
  <c r="H20" i="2"/>
  <c r="G20" i="2"/>
  <c r="F20" i="2"/>
  <c r="D20" i="2"/>
  <c r="B20" i="2"/>
  <c r="C20" i="2"/>
  <c r="I19" i="2"/>
  <c r="H19" i="2"/>
  <c r="G19" i="2"/>
  <c r="F19" i="2"/>
  <c r="D19" i="2"/>
  <c r="B19" i="2"/>
  <c r="C19" i="2"/>
  <c r="I18" i="2"/>
  <c r="H18" i="2"/>
  <c r="G18" i="2"/>
  <c r="F18" i="2"/>
  <c r="D18" i="2"/>
  <c r="B18" i="2"/>
  <c r="C18" i="2"/>
  <c r="I17" i="2"/>
  <c r="H17" i="2"/>
  <c r="G17" i="2"/>
  <c r="F17" i="2"/>
  <c r="D17" i="2"/>
  <c r="B17" i="2"/>
  <c r="C17" i="2"/>
  <c r="I16" i="2"/>
  <c r="H16" i="2"/>
  <c r="G16" i="2"/>
  <c r="F16" i="2"/>
  <c r="D16" i="2"/>
  <c r="B16" i="2"/>
  <c r="C16" i="2"/>
  <c r="I15" i="2"/>
  <c r="H15" i="2"/>
  <c r="G15" i="2"/>
  <c r="F15" i="2"/>
  <c r="D15" i="2"/>
  <c r="B15" i="2"/>
  <c r="C15" i="2"/>
  <c r="I14" i="2"/>
  <c r="H14" i="2"/>
  <c r="G14" i="2"/>
  <c r="F14" i="2"/>
  <c r="D14" i="2"/>
  <c r="B14" i="2"/>
  <c r="C14" i="2"/>
  <c r="I13" i="2"/>
  <c r="H13" i="2"/>
  <c r="G13" i="2"/>
  <c r="F13" i="2"/>
  <c r="D13" i="2"/>
  <c r="B13" i="2"/>
  <c r="C13" i="2"/>
  <c r="I12" i="2"/>
  <c r="H12" i="2"/>
  <c r="G12" i="2"/>
  <c r="F12" i="2"/>
  <c r="D12" i="2"/>
  <c r="B12" i="2"/>
  <c r="C12" i="2"/>
  <c r="I11" i="2"/>
  <c r="H11" i="2"/>
  <c r="G11" i="2"/>
  <c r="F11" i="2"/>
  <c r="D11" i="2"/>
  <c r="B11" i="2"/>
  <c r="C11" i="2"/>
  <c r="I10" i="2"/>
  <c r="H10" i="2"/>
  <c r="G10" i="2"/>
  <c r="F10" i="2"/>
  <c r="D10" i="2"/>
  <c r="B10" i="2"/>
  <c r="C10" i="2"/>
  <c r="I9" i="2"/>
  <c r="H9" i="2"/>
  <c r="G9" i="2"/>
  <c r="F9" i="2"/>
  <c r="D9" i="2"/>
  <c r="B9" i="2"/>
  <c r="C9" i="2"/>
  <c r="E4" i="2"/>
  <c r="D4" i="2"/>
  <c r="C4" i="2"/>
  <c r="B4" i="2"/>
  <c r="F131" i="1"/>
  <c r="I45" i="1"/>
  <c r="E131" i="1"/>
  <c r="H45" i="1"/>
  <c r="D131" i="1"/>
  <c r="G45" i="1"/>
  <c r="C131" i="1"/>
  <c r="F45" i="1"/>
  <c r="F112" i="1"/>
  <c r="I24" i="1"/>
  <c r="E112" i="1"/>
  <c r="H24" i="1"/>
  <c r="D112" i="1"/>
  <c r="G24" i="1"/>
  <c r="C112" i="1"/>
  <c r="F2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F50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43" i="1"/>
  <c r="I44" i="1"/>
  <c r="H44" i="1"/>
  <c r="G44" i="1"/>
  <c r="F44" i="1"/>
  <c r="I43" i="1"/>
  <c r="H43" i="1"/>
  <c r="G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F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F23" i="1"/>
  <c r="G23" i="1"/>
  <c r="H23" i="1"/>
  <c r="I23" i="1"/>
  <c r="I9" i="1"/>
  <c r="H9" i="1"/>
  <c r="G9" i="1"/>
  <c r="E9" i="1"/>
  <c r="E88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88" i="1"/>
  <c r="C173" i="1"/>
  <c r="C88" i="1"/>
  <c r="B173" i="1"/>
  <c r="B8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68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69" i="1"/>
  <c r="D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68" i="1"/>
  <c r="F149" i="1"/>
  <c r="G149" i="1"/>
  <c r="I64" i="1"/>
  <c r="E149" i="1"/>
  <c r="H64" i="1"/>
  <c r="D149" i="1"/>
  <c r="G64" i="1"/>
  <c r="C149" i="1"/>
  <c r="F64" i="1"/>
  <c r="D64" i="1"/>
  <c r="C140" i="1"/>
  <c r="D140" i="1"/>
  <c r="E140" i="1"/>
  <c r="F140" i="1"/>
  <c r="G140" i="1"/>
  <c r="I55" i="1"/>
  <c r="H55" i="1"/>
  <c r="G55" i="1"/>
  <c r="F55" i="1"/>
  <c r="D55" i="1"/>
  <c r="E63" i="1"/>
  <c r="E62" i="1"/>
  <c r="E61" i="1"/>
  <c r="E60" i="1"/>
  <c r="E59" i="1"/>
  <c r="E50" i="1"/>
  <c r="D63" i="1"/>
  <c r="D62" i="1"/>
  <c r="D61" i="1"/>
  <c r="D60" i="1"/>
  <c r="D59" i="1"/>
  <c r="C63" i="1"/>
  <c r="C62" i="1"/>
  <c r="C61" i="1"/>
  <c r="C60" i="1"/>
  <c r="C59" i="1"/>
  <c r="E54" i="1"/>
  <c r="E53" i="1"/>
  <c r="E52" i="1"/>
  <c r="E51" i="1"/>
  <c r="D54" i="1"/>
  <c r="D53" i="1"/>
  <c r="D52" i="1"/>
  <c r="D51" i="1"/>
  <c r="D50" i="1"/>
  <c r="E30" i="1"/>
  <c r="E31" i="1"/>
  <c r="E32" i="1"/>
  <c r="E33" i="1"/>
  <c r="E34" i="1"/>
  <c r="G131" i="1"/>
  <c r="I46" i="1"/>
  <c r="H46" i="1"/>
  <c r="G46" i="1"/>
  <c r="F46" i="1"/>
  <c r="G112" i="1"/>
  <c r="I25" i="1"/>
  <c r="H25" i="1"/>
  <c r="G25" i="1"/>
  <c r="F25" i="1"/>
  <c r="D24" i="1"/>
  <c r="D45" i="1"/>
  <c r="E44" i="1"/>
  <c r="E43" i="1"/>
  <c r="E42" i="1"/>
  <c r="E41" i="1"/>
  <c r="E40" i="1"/>
  <c r="E39" i="1"/>
  <c r="E38" i="1"/>
  <c r="E37" i="1"/>
  <c r="E36" i="1"/>
  <c r="E3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A23" i="1"/>
  <c r="A21" i="1"/>
  <c r="A20" i="1"/>
  <c r="A19" i="1"/>
  <c r="A18" i="1"/>
  <c r="A17" i="1"/>
  <c r="A16" i="1"/>
  <c r="A15" i="1"/>
  <c r="A14" i="1"/>
  <c r="A13" i="1"/>
  <c r="A12" i="1"/>
  <c r="A11" i="1"/>
  <c r="A10" i="1"/>
  <c r="E4" i="1"/>
  <c r="D4" i="1"/>
  <c r="C4" i="1"/>
  <c r="B4" i="1"/>
  <c r="C54" i="1"/>
  <c r="C53" i="1"/>
  <c r="C52" i="1"/>
  <c r="C51" i="1"/>
  <c r="C50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13" i="1"/>
  <c r="C23" i="1"/>
  <c r="C22" i="1"/>
  <c r="C21" i="1"/>
  <c r="C20" i="1"/>
  <c r="C18" i="1"/>
  <c r="C17" i="1"/>
  <c r="C16" i="1"/>
  <c r="C15" i="1"/>
  <c r="C14" i="1"/>
  <c r="C12" i="1"/>
  <c r="C11" i="1"/>
  <c r="C10" i="1"/>
  <c r="C19" i="1"/>
  <c r="C9" i="1"/>
</calcChain>
</file>

<file path=xl/sharedStrings.xml><?xml version="1.0" encoding="utf-8"?>
<sst xmlns="http://schemas.openxmlformats.org/spreadsheetml/2006/main" count="400" uniqueCount="111">
  <si>
    <t>HEADLINE METRICS</t>
  </si>
  <si>
    <t>A-Client Programs</t>
  </si>
  <si>
    <t>R-Client Programs</t>
  </si>
  <si>
    <t>DGES Portfolio</t>
  </si>
  <si>
    <t>Rest of Firm</t>
  </si>
  <si>
    <t>% of Total Revenue</t>
  </si>
  <si>
    <t>Client Name</t>
  </si>
  <si>
    <t>Audit Revenue</t>
  </si>
  <si>
    <t>Advisory Revenue</t>
  </si>
  <si>
    <t>Consulting Revenue</t>
  </si>
  <si>
    <t>Tax Revenue</t>
  </si>
  <si>
    <t>Total Revenue</t>
  </si>
  <si>
    <t>Client Rank</t>
  </si>
  <si>
    <t>US Federal MHS</t>
  </si>
  <si>
    <t>National Grid USA</t>
  </si>
  <si>
    <t>Wal-Mart Stores, Inc.</t>
  </si>
  <si>
    <t>Commonwealth of Pennsylvania</t>
  </si>
  <si>
    <t xml:space="preserve">American Express Co. </t>
  </si>
  <si>
    <t>Catholic Health Initiatives</t>
  </si>
  <si>
    <t>Anthem, Inc.</t>
  </si>
  <si>
    <t xml:space="preserve">T-Mobile US, Inc. </t>
  </si>
  <si>
    <t xml:space="preserve">Baxter International, Inc. </t>
  </si>
  <si>
    <t>Pfizer, Inc.</t>
  </si>
  <si>
    <t xml:space="preserve">Citigroup, Inc. </t>
  </si>
  <si>
    <t>Johnson &amp; Johnson</t>
  </si>
  <si>
    <t>US Navy</t>
  </si>
  <si>
    <t>US Internal Revenue Service</t>
  </si>
  <si>
    <t>Period Name:</t>
  </si>
  <si>
    <t>2015 P4 YTD</t>
  </si>
  <si>
    <t>2016 P4 YTD</t>
  </si>
  <si>
    <t>Shift to Current Year</t>
  </si>
  <si>
    <t>Shift From Prior Year</t>
  </si>
  <si>
    <t>Bank of America Corp.</t>
  </si>
  <si>
    <t xml:space="preserve">Hewlett-Packard Co. </t>
  </si>
  <si>
    <t>Symantec Corp.</t>
  </si>
  <si>
    <t xml:space="preserve">Wells Fargo &amp; Co. </t>
  </si>
  <si>
    <t>US Postal Service</t>
  </si>
  <si>
    <t>TOTAL</t>
  </si>
  <si>
    <t>SOURCE DATA</t>
  </si>
  <si>
    <t>US FEDERAL MHS</t>
  </si>
  <si>
    <t>US INTERNAL REVENUE SERVICE</t>
  </si>
  <si>
    <t>ANTHEM, INC.</t>
  </si>
  <si>
    <t>US NAVY</t>
  </si>
  <si>
    <t>US POSTAL SERVICE</t>
  </si>
  <si>
    <t>TOP R CLIENTS BY REVENUE Prior Year</t>
  </si>
  <si>
    <t>TOP R CLIENTS BY REVENUE Current Year</t>
  </si>
  <si>
    <t>TOP A CLIENTS BY REVENUE Prior Year</t>
  </si>
  <si>
    <t>TOP A CLIENTS BY REVENUE Current Year</t>
  </si>
  <si>
    <t>Blackstone Group, L.P.</t>
  </si>
  <si>
    <t>Metlife, Inc.</t>
  </si>
  <si>
    <t xml:space="preserve">KKR &amp; Co., L.P. </t>
  </si>
  <si>
    <t xml:space="preserve">Blackrock, Inc. </t>
  </si>
  <si>
    <t>Morgan Stanley</t>
  </si>
  <si>
    <t>TPG Capital Mgmt., L.P.</t>
  </si>
  <si>
    <t>TOP 15 R Clients (Prior Year)</t>
  </si>
  <si>
    <t>Hewlett-Packard Co.</t>
  </si>
  <si>
    <t>Symantec Corp</t>
  </si>
  <si>
    <t>Wells Fargo &amp; Co.</t>
  </si>
  <si>
    <t>Citigroup, Inc.</t>
  </si>
  <si>
    <t>Catholic Health Initiative</t>
  </si>
  <si>
    <t>TOP 5 A Clients (Prior Year)</t>
  </si>
  <si>
    <t>TOP 5 A Clients (Current Year)</t>
  </si>
  <si>
    <t>TOP 15 R Clients (Current Year)</t>
  </si>
  <si>
    <t>TPG Capital Mgmt, L.P.</t>
  </si>
  <si>
    <t>KKR &amp; Co., L.P.</t>
  </si>
  <si>
    <t>TOP 20 Clients by GCM</t>
  </si>
  <si>
    <t>GCM ($)</t>
  </si>
  <si>
    <t>GCM (%)</t>
  </si>
  <si>
    <t>REV ($)</t>
  </si>
  <si>
    <t>PRD (%)</t>
  </si>
  <si>
    <t>BANK OF AMERICA CORPORATION</t>
  </si>
  <si>
    <t>HEWLETT-PACKARD COMPANY</t>
  </si>
  <si>
    <t>SYMANTEC CORPORATION</t>
  </si>
  <si>
    <t>WAL-MART STORES, INC.</t>
  </si>
  <si>
    <t>AMERICAN EXPRESS COMPANY</t>
  </si>
  <si>
    <t>PFIZER INC.</t>
  </si>
  <si>
    <t>TPG CAPITAL MANAGEMENT, L.P.</t>
  </si>
  <si>
    <t>CATHOLIC HEALTH INITIATIVES</t>
  </si>
  <si>
    <t>COMMONWEALTH OF PENNSYLVANIA</t>
  </si>
  <si>
    <t>WELLS FARGO &amp; COMPANY</t>
  </si>
  <si>
    <t>COMMONWEALTH OF KENTUCKY</t>
  </si>
  <si>
    <t>CITIGROUP INC.</t>
  </si>
  <si>
    <t>JOHNSON &amp; JOHNSON</t>
  </si>
  <si>
    <t>BLACKSTONE GROUP L P</t>
  </si>
  <si>
    <t>KKR &amp; CO. L.P.</t>
  </si>
  <si>
    <t>Revenue</t>
  </si>
  <si>
    <t>Overall Size (% of Max)</t>
  </si>
  <si>
    <t>Advisory Size (% of Bar)</t>
  </si>
  <si>
    <t>Advisory Size (% of Max)</t>
  </si>
  <si>
    <t>Audit Size (% of Max)</t>
  </si>
  <si>
    <t>Audit Size (% of Bar)</t>
  </si>
  <si>
    <t>Consulting Size (% of Max)</t>
  </si>
  <si>
    <t>Tax Size (% of Max)</t>
  </si>
  <si>
    <t>Consulting Size (% of Bar)</t>
  </si>
  <si>
    <t>Tax Size (% of Bar)</t>
  </si>
  <si>
    <t>Shift To Current Year</t>
  </si>
  <si>
    <t>TOP 20 CLIENTS BY GCM</t>
  </si>
  <si>
    <t>P4 DATA</t>
  </si>
  <si>
    <t>DUMMY DATA</t>
  </si>
  <si>
    <t>Bank Of America Corporation</t>
  </si>
  <si>
    <t>Hewlett-Packard Company</t>
  </si>
  <si>
    <t>Symantec Corporation</t>
  </si>
  <si>
    <t>American Express Company</t>
  </si>
  <si>
    <t>Pfizer Inc.</t>
  </si>
  <si>
    <t>Tpg Capital Management, L.P.</t>
  </si>
  <si>
    <t>Commonwealth Of Pennsylvania</t>
  </si>
  <si>
    <t>Wells Fargo &amp; Company</t>
  </si>
  <si>
    <t>Commonwealth Of Kentucky</t>
  </si>
  <si>
    <t>Citigroup Inc.</t>
  </si>
  <si>
    <t>Us Postal Service</t>
  </si>
  <si>
    <t>Blackstone Group L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</si>
</sst>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rgb="FF000000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43">
    <xf numFmtId="0" fontId="0" fillId="0" borderId="0"/>
    <xf numFmtId="44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7">
    <xf numFmtId="0" fontId="0" fillId="0" borderId="0" xfId="0"/>
    <xf numFmtId="0" fontId="3" fillId="0" borderId="0" xfId="0" applyFont="1" applyAlignment="1">
      <alignment horizontal="center"/>
    </xf>
    <xf numFmtId="44" fontId="0" fillId="0" borderId="0" xfId="0" applyNumberFormat="1"/>
    <xf numFmtId="0" fontId="3" fillId="0" borderId="0" xfId="0" applyFont="1" applyAlignment="1">
      <alignment horizontal="center"/>
    </xf>
    <xf numFmtId="0" fontId="7" fillId="0" borderId="0" xfId="0" applyFont="1"/>
    <xf numFmtId="44" fontId="3" fillId="0" borderId="0" xfId="1" applyFont="1"/>
    <xf numFmtId="0" fontId="3" fillId="0" borderId="0" xfId="0" applyFont="1" applyAlignment="1">
      <alignment horizontal="center" vertical="center" wrapText="1"/>
    </xf>
    <xf numFmtId="164" fontId="0" fillId="0" borderId="0" xfId="74" applyNumberFormat="1" applyFont="1"/>
    <xf numFmtId="0" fontId="6" fillId="4" borderId="0" xfId="0" applyFont="1" applyFill="1" applyAlignment="1"/>
    <xf numFmtId="0" fontId="0" fillId="5" borderId="0" xfId="0" applyFill="1"/>
    <xf numFmtId="0" fontId="0" fillId="0" borderId="0" xfId="0" applyAlignment="1"/>
    <xf numFmtId="0" fontId="0" fillId="0" borderId="6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64" fontId="0" fillId="0" borderId="9" xfId="74" applyNumberFormat="1" applyFont="1" applyBorder="1" applyAlignment="1">
      <alignment horizontal="center"/>
    </xf>
    <xf numFmtId="164" fontId="0" fillId="0" borderId="10" xfId="74" applyNumberFormat="1" applyFont="1" applyBorder="1" applyAlignment="1">
      <alignment horizontal="center"/>
    </xf>
    <xf numFmtId="0" fontId="3" fillId="0" borderId="6" xfId="0" applyFont="1" applyBorder="1"/>
    <xf numFmtId="0" fontId="0" fillId="0" borderId="0" xfId="0" applyFont="1" applyBorder="1"/>
    <xf numFmtId="0" fontId="3" fillId="0" borderId="0" xfId="0" applyFont="1" applyBorder="1"/>
    <xf numFmtId="0" fontId="0" fillId="0" borderId="7" xfId="0" applyBorder="1"/>
    <xf numFmtId="0" fontId="3" fillId="0" borderId="6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0" fillId="0" borderId="6" xfId="0" applyBorder="1"/>
    <xf numFmtId="0" fontId="0" fillId="0" borderId="0" xfId="0" applyBorder="1"/>
    <xf numFmtId="44" fontId="0" fillId="0" borderId="0" xfId="0" applyNumberFormat="1" applyBorder="1"/>
    <xf numFmtId="164" fontId="0" fillId="0" borderId="0" xfId="74" applyNumberFormat="1" applyFont="1" applyBorder="1"/>
    <xf numFmtId="164" fontId="0" fillId="0" borderId="7" xfId="74" applyNumberFormat="1" applyFont="1" applyBorder="1"/>
    <xf numFmtId="0" fontId="3" fillId="0" borderId="8" xfId="0" applyFont="1" applyBorder="1" applyAlignment="1">
      <alignment horizontal="center"/>
    </xf>
    <xf numFmtId="9" fontId="0" fillId="0" borderId="9" xfId="74" applyNumberFormat="1" applyFont="1" applyBorder="1"/>
    <xf numFmtId="9" fontId="0" fillId="0" borderId="10" xfId="74" applyNumberFormat="1" applyFont="1" applyBorder="1"/>
    <xf numFmtId="164" fontId="0" fillId="0" borderId="9" xfId="74" applyNumberFormat="1" applyFont="1" applyBorder="1"/>
    <xf numFmtId="164" fontId="0" fillId="0" borderId="10" xfId="74" applyNumberFormat="1" applyFont="1" applyBorder="1"/>
    <xf numFmtId="0" fontId="3" fillId="0" borderId="7" xfId="0" applyFont="1" applyBorder="1"/>
    <xf numFmtId="9" fontId="0" fillId="0" borderId="0" xfId="0" applyNumberFormat="1" applyBorder="1"/>
    <xf numFmtId="9" fontId="0" fillId="0" borderId="7" xfId="0" applyNumberFormat="1" applyBorder="1"/>
    <xf numFmtId="0" fontId="6" fillId="0" borderId="8" xfId="0" applyFont="1" applyBorder="1"/>
    <xf numFmtId="44" fontId="0" fillId="0" borderId="9" xfId="0" applyNumberFormat="1" applyBorder="1"/>
    <xf numFmtId="9" fontId="0" fillId="0" borderId="9" xfId="0" applyNumberFormat="1" applyBorder="1"/>
    <xf numFmtId="9" fontId="0" fillId="0" borderId="10" xfId="0" applyNumberFormat="1" applyBorder="1"/>
    <xf numFmtId="44" fontId="0" fillId="0" borderId="0" xfId="1" applyFont="1" applyBorder="1"/>
    <xf numFmtId="0" fontId="3" fillId="0" borderId="6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44" fontId="3" fillId="0" borderId="0" xfId="1" applyFont="1" applyBorder="1"/>
    <xf numFmtId="44" fontId="1" fillId="0" borderId="0" xfId="1" applyFont="1" applyBorder="1"/>
    <xf numFmtId="0" fontId="1" fillId="0" borderId="0" xfId="0" applyFont="1" applyBorder="1"/>
    <xf numFmtId="0" fontId="7" fillId="0" borderId="0" xfId="0" applyFont="1" applyBorder="1"/>
    <xf numFmtId="44" fontId="7" fillId="0" borderId="0" xfId="1" applyFont="1" applyBorder="1"/>
    <xf numFmtId="44" fontId="3" fillId="0" borderId="0" xfId="0" applyNumberFormat="1" applyFont="1" applyBorder="1" applyAlignment="1"/>
    <xf numFmtId="44" fontId="6" fillId="0" borderId="0" xfId="0" applyNumberFormat="1" applyFont="1" applyBorder="1"/>
    <xf numFmtId="44" fontId="3" fillId="0" borderId="7" xfId="1" applyFont="1" applyBorder="1"/>
    <xf numFmtId="0" fontId="7" fillId="0" borderId="7" xfId="0" applyFont="1" applyBorder="1"/>
    <xf numFmtId="0" fontId="6" fillId="0" borderId="0" xfId="0" applyFont="1" applyBorder="1"/>
    <xf numFmtId="164" fontId="0" fillId="0" borderId="0" xfId="74" applyNumberFormat="1" applyFont="1" applyBorder="1" applyAlignment="1">
      <alignment horizontal="right"/>
    </xf>
    <xf numFmtId="164" fontId="7" fillId="0" borderId="0" xfId="74" applyNumberFormat="1" applyFont="1" applyBorder="1"/>
    <xf numFmtId="0" fontId="3" fillId="0" borderId="8" xfId="0" applyFont="1" applyBorder="1"/>
    <xf numFmtId="164" fontId="0" fillId="0" borderId="9" xfId="0" applyNumberFormat="1" applyBorder="1"/>
    <xf numFmtId="0" fontId="0" fillId="0" borderId="9" xfId="0" applyBorder="1"/>
    <xf numFmtId="0" fontId="0" fillId="0" borderId="10" xfId="0" applyBorder="1"/>
    <xf numFmtId="44" fontId="0" fillId="0" borderId="7" xfId="1" applyFont="1" applyBorder="1"/>
    <xf numFmtId="0" fontId="0" fillId="0" borderId="0" xfId="0" applyFont="1" applyFill="1" applyBorder="1"/>
    <xf numFmtId="2" fontId="0" fillId="0" borderId="0" xfId="74" applyNumberFormat="1" applyFont="1" applyFill="1" applyBorder="1"/>
    <xf numFmtId="44" fontId="3" fillId="0" borderId="9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6" fillId="6" borderId="5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44" fontId="3" fillId="0" borderId="0" xfId="0" applyNumberFormat="1" applyFont="1" applyBorder="1" applyAlignment="1">
      <alignment horizontal="center" vertical="center"/>
    </xf>
    <xf numFmtId="44" fontId="3" fillId="0" borderId="9" xfId="0" applyNumberFormat="1" applyFont="1" applyBorder="1" applyAlignment="1">
      <alignment horizontal="center" vertical="center"/>
    </xf>
    <xf numFmtId="49" fontId="0" fillId="0" borderId="0" xfId="0" applyNumberFormat="1"/>
  </cellXfs>
  <cellStyles count="443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Normal" xfId="0" builtinId="0"/>
    <cellStyle name="Percent" xfId="74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3"/>
  <sheetViews>
    <sheetView tabSelected="1" topLeftCell="A81" zoomScale="167" workbookViewId="0">
      <selection activeCell="C88" sqref="C88"/>
    </sheetView>
  </sheetViews>
  <sheetFormatPr baseColWidth="10" defaultRowHeight="16" x14ac:dyDescent="0.2"/>
  <cols>
    <col min="1" max="1" width="27.83203125" customWidth="1"/>
    <col min="2" max="2" width="16.1640625" customWidth="1"/>
    <col min="3" max="4" width="19.6640625" customWidth="1"/>
    <col min="5" max="5" width="19.1640625" customWidth="1"/>
    <col min="6" max="6" width="17.33203125" customWidth="1"/>
    <col min="7" max="7" width="17.83203125" customWidth="1"/>
    <col min="8" max="8" width="17.6640625" customWidth="1"/>
    <col min="9" max="9" width="16.5" customWidth="1"/>
    <col min="10" max="10" width="16.83203125" customWidth="1"/>
    <col min="11" max="11" width="16.33203125" customWidth="1"/>
    <col min="12" max="12" width="17" customWidth="1"/>
    <col min="13" max="13" width="16.33203125" customWidth="1"/>
    <col min="18" max="18" width="19.6640625" customWidth="1"/>
    <col min="19" max="19" width="18.33203125" customWidth="1"/>
    <col min="20" max="20" width="18.5" customWidth="1"/>
    <col min="21" max="21" width="20.1640625" customWidth="1"/>
    <col min="22" max="22" width="18" customWidth="1"/>
  </cols>
  <sheetData>
    <row r="1" spans="1:22" x14ac:dyDescent="0.2">
      <c r="A1" s="78" t="s">
        <v>97</v>
      </c>
      <c r="B1" s="79"/>
    </row>
    <row r="2" spans="1:22" x14ac:dyDescent="0.2">
      <c r="A2" s="70" t="s">
        <v>0</v>
      </c>
      <c r="B2" s="71"/>
      <c r="C2" s="71"/>
      <c r="D2" s="71"/>
      <c r="E2" s="72"/>
      <c r="F2" s="10"/>
      <c r="G2" s="10"/>
      <c r="H2" s="10"/>
      <c r="I2" s="10"/>
      <c r="J2" s="10"/>
    </row>
    <row r="3" spans="1:22" x14ac:dyDescent="0.2">
      <c r="A3" s="11"/>
      <c r="B3" s="12" t="s">
        <v>1</v>
      </c>
      <c r="C3" s="12" t="s">
        <v>2</v>
      </c>
      <c r="D3" s="12" t="s">
        <v>3</v>
      </c>
      <c r="E3" s="13" t="s">
        <v>4</v>
      </c>
    </row>
    <row r="4" spans="1:22" x14ac:dyDescent="0.2">
      <c r="A4" s="14" t="s">
        <v>5</v>
      </c>
      <c r="B4" s="15">
        <f>B93/SUM($B93:$E93)</f>
        <v>0.16359767719377691</v>
      </c>
      <c r="C4" s="15">
        <f>C93/SUM($B93:$E93)</f>
        <v>0.59101926206918309</v>
      </c>
      <c r="D4" s="15">
        <f>D93/SUM($B93:$E93)</f>
        <v>0.18643183113072559</v>
      </c>
      <c r="E4" s="16">
        <f>E93/SUM($B93:$E93)</f>
        <v>5.8951229606314409E-2</v>
      </c>
    </row>
    <row r="6" spans="1:22" x14ac:dyDescent="0.2">
      <c r="A6" s="70" t="s">
        <v>44</v>
      </c>
      <c r="B6" s="71"/>
      <c r="C6" s="71"/>
      <c r="D6" s="71"/>
      <c r="E6" s="71"/>
      <c r="F6" s="71"/>
      <c r="G6" s="71"/>
      <c r="H6" s="71"/>
      <c r="I6" s="72"/>
    </row>
    <row r="7" spans="1:22" x14ac:dyDescent="0.2">
      <c r="A7" s="17" t="s">
        <v>27</v>
      </c>
      <c r="B7" s="18" t="s">
        <v>28</v>
      </c>
      <c r="C7" s="19"/>
      <c r="D7" s="19"/>
      <c r="E7" s="19"/>
      <c r="F7" s="19"/>
      <c r="G7" s="19"/>
      <c r="H7" s="19"/>
      <c r="I7" s="20"/>
    </row>
    <row r="8" spans="1:22" ht="32" x14ac:dyDescent="0.2">
      <c r="A8" s="43" t="s">
        <v>6</v>
      </c>
      <c r="B8" s="44" t="s">
        <v>12</v>
      </c>
      <c r="C8" s="19" t="s">
        <v>30</v>
      </c>
      <c r="D8" s="22" t="s">
        <v>11</v>
      </c>
      <c r="E8" s="23" t="s">
        <v>86</v>
      </c>
      <c r="F8" s="23" t="s">
        <v>88</v>
      </c>
      <c r="G8" s="23" t="s">
        <v>89</v>
      </c>
      <c r="H8" s="23" t="s">
        <v>91</v>
      </c>
      <c r="I8" s="24" t="s">
        <v>92</v>
      </c>
      <c r="O8" s="6"/>
      <c r="P8" s="6"/>
      <c r="R8" s="1"/>
      <c r="S8" s="1"/>
      <c r="T8" s="1"/>
      <c r="U8" s="1"/>
      <c r="V8" s="1"/>
    </row>
    <row r="9" spans="1:22" x14ac:dyDescent="0.2">
      <c r="A9" s="25" t="str">
        <f>B97</f>
        <v>US Federal MHS</v>
      </c>
      <c r="B9" s="26">
        <f t="shared" ref="B9:B23" si="0">A97</f>
        <v>1</v>
      </c>
      <c r="C9" s="26">
        <f t="shared" ref="C9:C23" si="1">B9-MATCH(A9,A$30:A$44,0)</f>
        <v>-2</v>
      </c>
      <c r="D9" s="27">
        <f t="shared" ref="D9:D24" si="2">ROUND(G97,-6)</f>
        <v>40000000</v>
      </c>
      <c r="E9" s="28">
        <f t="shared" ref="E9:E23" si="3">G97/MAX(G$97:G$111,G$116:G$130)</f>
        <v>0.55191629636833783</v>
      </c>
      <c r="F9" s="28">
        <f>C97/MAX($G$97:$G$111,$G$116:$G$130)</f>
        <v>4.4581581855680036E-2</v>
      </c>
      <c r="G9" s="28">
        <f>D97/MAX($G$97:$G$111,$G$116:$G$130)</f>
        <v>0</v>
      </c>
      <c r="H9" s="28">
        <f>E97/MAX($G$97:$G$111,$G$116:$G$130)</f>
        <v>0.50733470925640756</v>
      </c>
      <c r="I9" s="29">
        <f>F97/MAX($G$97:$G$111,$G$116:$G$130)</f>
        <v>0</v>
      </c>
      <c r="J9" s="2"/>
      <c r="K9" s="2"/>
      <c r="L9" s="2"/>
      <c r="M9" s="2"/>
      <c r="R9" s="3"/>
      <c r="S9" s="3"/>
      <c r="T9" s="3"/>
      <c r="U9" s="3"/>
      <c r="V9" s="3"/>
    </row>
    <row r="10" spans="1:22" x14ac:dyDescent="0.2">
      <c r="A10" s="25" t="str">
        <f t="shared" ref="A10:A23" si="4">B98</f>
        <v>National Grid USA</v>
      </c>
      <c r="B10" s="26">
        <f t="shared" si="0"/>
        <v>2</v>
      </c>
      <c r="C10" s="26" t="e">
        <f t="shared" si="1"/>
        <v>#N/A</v>
      </c>
      <c r="D10" s="27">
        <f t="shared" si="2"/>
        <v>37000000</v>
      </c>
      <c r="E10" s="28">
        <f t="shared" si="3"/>
        <v>0.51640392684656977</v>
      </c>
      <c r="F10" s="28">
        <f t="shared" ref="F10:I10" si="5">C98/MAX($G$97:$G$111,$G$116:$G$130)</f>
        <v>0.10821576951764612</v>
      </c>
      <c r="G10" s="28">
        <f t="shared" si="5"/>
        <v>1.7144015169858902E-3</v>
      </c>
      <c r="H10" s="28">
        <f t="shared" si="5"/>
        <v>0.40398362527577286</v>
      </c>
      <c r="I10" s="29">
        <f t="shared" si="5"/>
        <v>2.4898193108260124E-3</v>
      </c>
      <c r="R10" s="3"/>
      <c r="S10" s="3"/>
      <c r="T10" s="3"/>
      <c r="U10" s="3"/>
      <c r="V10" s="3"/>
    </row>
    <row r="11" spans="1:22" x14ac:dyDescent="0.2">
      <c r="A11" s="25" t="str">
        <f t="shared" si="4"/>
        <v>Wal-Mart Stores, Inc.</v>
      </c>
      <c r="B11" s="26">
        <f t="shared" si="0"/>
        <v>3</v>
      </c>
      <c r="C11" s="26">
        <f t="shared" si="1"/>
        <v>-1</v>
      </c>
      <c r="D11" s="27">
        <f t="shared" si="2"/>
        <v>34000000</v>
      </c>
      <c r="E11" s="28">
        <f t="shared" si="3"/>
        <v>0.46804611184337358</v>
      </c>
      <c r="F11" s="28">
        <f t="shared" ref="F11:I11" si="6">C99/MAX($G$97:$G$111,$G$116:$G$130)</f>
        <v>0.10699051187504005</v>
      </c>
      <c r="G11" s="28">
        <f t="shared" si="6"/>
        <v>-3.9560198648466761E-8</v>
      </c>
      <c r="H11" s="28">
        <f t="shared" si="6"/>
        <v>0.34605894101384466</v>
      </c>
      <c r="I11" s="29">
        <f t="shared" si="6"/>
        <v>1.4717495219962641E-2</v>
      </c>
      <c r="R11" s="3"/>
      <c r="S11" s="3"/>
      <c r="T11" s="3"/>
      <c r="U11" s="3"/>
      <c r="V11" s="3"/>
    </row>
    <row r="12" spans="1:22" x14ac:dyDescent="0.2">
      <c r="A12" s="25" t="str">
        <f t="shared" si="4"/>
        <v>Commonwealth of Pennsylvania</v>
      </c>
      <c r="B12" s="26">
        <f t="shared" si="0"/>
        <v>4</v>
      </c>
      <c r="C12" s="26">
        <f t="shared" si="1"/>
        <v>-2</v>
      </c>
      <c r="D12" s="27">
        <f t="shared" si="2"/>
        <v>33000000</v>
      </c>
      <c r="E12" s="28">
        <f t="shared" si="3"/>
        <v>0.4503066732188869</v>
      </c>
      <c r="F12" s="28">
        <f t="shared" ref="F12:I12" si="7">C100/MAX($G$97:$G$111,$G$116:$G$130)</f>
        <v>5.052897456242849E-2</v>
      </c>
      <c r="G12" s="28">
        <f t="shared" si="7"/>
        <v>0</v>
      </c>
      <c r="H12" s="28">
        <f t="shared" si="7"/>
        <v>0.39972927227035199</v>
      </c>
      <c r="I12" s="29">
        <f t="shared" si="7"/>
        <v>0</v>
      </c>
      <c r="R12" s="3"/>
      <c r="S12" s="3"/>
      <c r="T12" s="3"/>
      <c r="U12" s="3"/>
      <c r="V12" s="3"/>
    </row>
    <row r="13" spans="1:22" x14ac:dyDescent="0.2">
      <c r="A13" s="25" t="str">
        <f t="shared" si="4"/>
        <v xml:space="preserve">American Express Co. </v>
      </c>
      <c r="B13" s="26">
        <f t="shared" si="0"/>
        <v>5</v>
      </c>
      <c r="C13" s="26">
        <f t="shared" si="1"/>
        <v>-5</v>
      </c>
      <c r="D13" s="27">
        <f t="shared" si="2"/>
        <v>28000000</v>
      </c>
      <c r="E13" s="28">
        <f t="shared" si="3"/>
        <v>0.38564015179901107</v>
      </c>
      <c r="F13" s="28">
        <f t="shared" ref="F13:I13" si="8">C101/MAX($G$97:$G$111,$G$116:$G$130)</f>
        <v>9.2700841529940237E-2</v>
      </c>
      <c r="G13" s="28">
        <f t="shared" si="8"/>
        <v>1.1438374975373606E-4</v>
      </c>
      <c r="H13" s="28">
        <f t="shared" si="8"/>
        <v>0.27932027395570358</v>
      </c>
      <c r="I13" s="29">
        <f t="shared" si="8"/>
        <v>1.4310155335236328E-2</v>
      </c>
      <c r="R13" s="3"/>
      <c r="S13" s="3"/>
      <c r="T13" s="3"/>
      <c r="U13" s="3"/>
      <c r="V13" s="3"/>
    </row>
    <row r="14" spans="1:22" x14ac:dyDescent="0.2">
      <c r="A14" s="25" t="str">
        <f t="shared" si="4"/>
        <v>Catholic Health Initiatives</v>
      </c>
      <c r="B14" s="26">
        <f t="shared" si="0"/>
        <v>6</v>
      </c>
      <c r="C14" s="26">
        <f t="shared" si="1"/>
        <v>-9</v>
      </c>
      <c r="D14" s="27">
        <f t="shared" si="2"/>
        <v>28000000</v>
      </c>
      <c r="E14" s="28">
        <f t="shared" si="3"/>
        <v>0.38491977648869541</v>
      </c>
      <c r="F14" s="28">
        <f t="shared" ref="F14:I14" si="9">C102/MAX($G$97:$G$111,$G$116:$G$130)</f>
        <v>1.5799283375854119E-2</v>
      </c>
      <c r="G14" s="28">
        <f t="shared" si="9"/>
        <v>0</v>
      </c>
      <c r="H14" s="28">
        <f t="shared" si="9"/>
        <v>0.369023541855099</v>
      </c>
      <c r="I14" s="29">
        <f t="shared" si="9"/>
        <v>8.1267160524290888E-5</v>
      </c>
      <c r="R14" s="3"/>
      <c r="S14" s="3"/>
      <c r="T14" s="3"/>
      <c r="U14" s="3"/>
      <c r="V14" s="3"/>
    </row>
    <row r="15" spans="1:22" x14ac:dyDescent="0.2">
      <c r="A15" s="25" t="str">
        <f t="shared" si="4"/>
        <v>Anthem, Inc.</v>
      </c>
      <c r="B15" s="26">
        <f t="shared" si="0"/>
        <v>7</v>
      </c>
      <c r="C15" s="26">
        <f t="shared" si="1"/>
        <v>-2</v>
      </c>
      <c r="D15" s="27">
        <f t="shared" si="2"/>
        <v>28000000</v>
      </c>
      <c r="E15" s="28">
        <f t="shared" si="3"/>
        <v>0.3833981977427513</v>
      </c>
      <c r="F15" s="28">
        <f t="shared" ref="F15:I15" si="10">C103/MAX($G$97:$G$111,$G$116:$G$130)</f>
        <v>1.1640548892112697E-2</v>
      </c>
      <c r="G15" s="28">
        <f t="shared" si="10"/>
        <v>0</v>
      </c>
      <c r="H15" s="28">
        <f t="shared" si="10"/>
        <v>0.36820867023251513</v>
      </c>
      <c r="I15" s="29">
        <f t="shared" si="10"/>
        <v>3.4089548800400817E-3</v>
      </c>
      <c r="R15" s="3"/>
      <c r="S15" s="3"/>
      <c r="T15" s="3"/>
      <c r="U15" s="3"/>
      <c r="V15" s="3"/>
    </row>
    <row r="16" spans="1:22" x14ac:dyDescent="0.2">
      <c r="A16" s="25" t="str">
        <f t="shared" si="4"/>
        <v xml:space="preserve">Wells Fargo &amp; Co. </v>
      </c>
      <c r="B16" s="26">
        <f t="shared" si="0"/>
        <v>8</v>
      </c>
      <c r="C16" s="26">
        <f t="shared" si="1"/>
        <v>-3</v>
      </c>
      <c r="D16" s="27">
        <f t="shared" si="2"/>
        <v>27000000</v>
      </c>
      <c r="E16" s="28">
        <f t="shared" si="3"/>
        <v>0.37648220331140531</v>
      </c>
      <c r="F16" s="28">
        <f t="shared" ref="F16:I16" si="11">C104/MAX($G$97:$G$111,$G$116:$G$130)</f>
        <v>0.19222926929987899</v>
      </c>
      <c r="G16" s="28">
        <f t="shared" si="11"/>
        <v>3.8384458478844501E-6</v>
      </c>
      <c r="H16" s="28">
        <f t="shared" si="11"/>
        <v>0.17159317981456026</v>
      </c>
      <c r="I16" s="29">
        <f t="shared" si="11"/>
        <v>1.2820193763999463E-2</v>
      </c>
      <c r="R16" s="3"/>
      <c r="S16" s="3"/>
      <c r="T16" s="3"/>
      <c r="U16" s="3"/>
      <c r="V16" s="3"/>
    </row>
    <row r="17" spans="1:22" x14ac:dyDescent="0.2">
      <c r="A17" s="25" t="str">
        <f t="shared" si="4"/>
        <v xml:space="preserve">T-Mobile US, Inc. </v>
      </c>
      <c r="B17" s="26">
        <f t="shared" si="0"/>
        <v>9</v>
      </c>
      <c r="C17" s="26" t="e">
        <f t="shared" si="1"/>
        <v>#N/A</v>
      </c>
      <c r="D17" s="27">
        <f t="shared" si="2"/>
        <v>25000000</v>
      </c>
      <c r="E17" s="28">
        <f t="shared" si="3"/>
        <v>0.3525568820777164</v>
      </c>
      <c r="F17" s="28">
        <f t="shared" ref="F17:I17" si="12">C105/MAX($G$97:$G$111,$G$116:$G$130)</f>
        <v>3.7378461992346192E-3</v>
      </c>
      <c r="G17" s="28">
        <f t="shared" si="12"/>
        <v>1.7224178517847476E-4</v>
      </c>
      <c r="H17" s="28">
        <f t="shared" si="12"/>
        <v>0.34472912037163822</v>
      </c>
      <c r="I17" s="29">
        <f t="shared" si="12"/>
        <v>3.9043304539636402E-3</v>
      </c>
      <c r="R17" s="3"/>
      <c r="S17" s="3"/>
      <c r="T17" s="3"/>
      <c r="U17" s="3"/>
      <c r="V17" s="3"/>
    </row>
    <row r="18" spans="1:22" x14ac:dyDescent="0.2">
      <c r="A18" s="25" t="str">
        <f t="shared" si="4"/>
        <v xml:space="preserve">Baxter International, Inc. </v>
      </c>
      <c r="B18" s="26">
        <f t="shared" si="0"/>
        <v>10</v>
      </c>
      <c r="C18" s="26" t="e">
        <f t="shared" si="1"/>
        <v>#N/A</v>
      </c>
      <c r="D18" s="27">
        <f t="shared" si="2"/>
        <v>24000000</v>
      </c>
      <c r="E18" s="28">
        <f t="shared" si="3"/>
        <v>0.33764609351399943</v>
      </c>
      <c r="F18" s="28">
        <f t="shared" ref="F18:I18" si="13">C106/MAX($G$97:$G$111,$G$116:$G$130)</f>
        <v>7.3853891629486218E-2</v>
      </c>
      <c r="G18" s="28">
        <f t="shared" si="13"/>
        <v>3.8778193113295062E-3</v>
      </c>
      <c r="H18" s="28">
        <f t="shared" si="13"/>
        <v>0.24787829919590426</v>
      </c>
      <c r="I18" s="29">
        <f t="shared" si="13"/>
        <v>1.2018556411087273E-2</v>
      </c>
      <c r="R18" s="3"/>
      <c r="S18" s="3"/>
      <c r="T18" s="3"/>
      <c r="U18" s="3"/>
      <c r="V18" s="3"/>
    </row>
    <row r="19" spans="1:22" x14ac:dyDescent="0.2">
      <c r="A19" s="25" t="str">
        <f t="shared" si="4"/>
        <v>Pfizer, Inc.</v>
      </c>
      <c r="B19" s="26">
        <f t="shared" si="0"/>
        <v>11</v>
      </c>
      <c r="C19" s="26">
        <f t="shared" si="1"/>
        <v>3</v>
      </c>
      <c r="D19" s="27">
        <f t="shared" si="2"/>
        <v>24000000</v>
      </c>
      <c r="E19" s="28">
        <f t="shared" si="3"/>
        <v>0.32678469587489362</v>
      </c>
      <c r="F19" s="28">
        <f t="shared" ref="F19:I19" si="14">C107/MAX($G$97:$G$111,$G$116:$G$130)</f>
        <v>9.7488165438626123E-2</v>
      </c>
      <c r="G19" s="28">
        <f t="shared" si="14"/>
        <v>2.9046010775365412E-4</v>
      </c>
      <c r="H19" s="28">
        <f t="shared" si="14"/>
        <v>0.21382102695296232</v>
      </c>
      <c r="I19" s="29">
        <f t="shared" si="14"/>
        <v>1.5175224423589132E-2</v>
      </c>
      <c r="R19" s="3"/>
      <c r="S19" s="3"/>
      <c r="T19" s="3"/>
      <c r="U19" s="3"/>
      <c r="V19" s="3"/>
    </row>
    <row r="20" spans="1:22" x14ac:dyDescent="0.2">
      <c r="A20" s="25" t="str">
        <f t="shared" si="4"/>
        <v xml:space="preserve">Citigroup, Inc. </v>
      </c>
      <c r="B20" s="26">
        <f t="shared" si="0"/>
        <v>12</v>
      </c>
      <c r="C20" s="26">
        <f t="shared" si="1"/>
        <v>0</v>
      </c>
      <c r="D20" s="27">
        <f t="shared" si="2"/>
        <v>24000000</v>
      </c>
      <c r="E20" s="28">
        <f t="shared" si="3"/>
        <v>0.32556302589967351</v>
      </c>
      <c r="F20" s="28">
        <f t="shared" ref="F20:I20" si="15">C108/MAX($G$97:$G$111,$G$116:$G$130)</f>
        <v>0.12911191239509651</v>
      </c>
      <c r="G20" s="28">
        <f t="shared" si="15"/>
        <v>1.2979705326233131E-3</v>
      </c>
      <c r="H20" s="28">
        <f t="shared" si="15"/>
        <v>0.18657789435550481</v>
      </c>
      <c r="I20" s="29">
        <f t="shared" si="15"/>
        <v>7.9804011361816335E-3</v>
      </c>
      <c r="R20" s="3"/>
      <c r="S20" s="3"/>
      <c r="T20" s="3"/>
      <c r="U20" s="3"/>
      <c r="V20" s="3"/>
    </row>
    <row r="21" spans="1:22" x14ac:dyDescent="0.2">
      <c r="A21" s="25" t="str">
        <f t="shared" si="4"/>
        <v>Johnson &amp; Johnson</v>
      </c>
      <c r="B21" s="26">
        <f t="shared" si="0"/>
        <v>13</v>
      </c>
      <c r="C21" s="26" t="e">
        <f t="shared" si="1"/>
        <v>#N/A</v>
      </c>
      <c r="D21" s="27">
        <f t="shared" si="2"/>
        <v>24000000</v>
      </c>
      <c r="E21" s="28">
        <f t="shared" si="3"/>
        <v>0.3251572869580911</v>
      </c>
      <c r="F21" s="28">
        <f t="shared" ref="F21:I21" si="16">C109/MAX($G$97:$G$111,$G$116:$G$130)</f>
        <v>6.0410538008645591E-2</v>
      </c>
      <c r="G21" s="28">
        <f t="shared" si="16"/>
        <v>0</v>
      </c>
      <c r="H21" s="28">
        <f t="shared" si="16"/>
        <v>0.22970342464630839</v>
      </c>
      <c r="I21" s="29">
        <f t="shared" si="16"/>
        <v>3.3604975650511001E-2</v>
      </c>
      <c r="R21" s="3"/>
      <c r="S21" s="3"/>
      <c r="T21" s="3"/>
      <c r="U21" s="3"/>
      <c r="V21" s="3"/>
    </row>
    <row r="22" spans="1:22" x14ac:dyDescent="0.2">
      <c r="A22" s="25" t="s">
        <v>25</v>
      </c>
      <c r="B22" s="26">
        <f t="shared" si="0"/>
        <v>14</v>
      </c>
      <c r="C22" s="26">
        <f t="shared" si="1"/>
        <v>1</v>
      </c>
      <c r="D22" s="27">
        <f t="shared" si="2"/>
        <v>23000000</v>
      </c>
      <c r="E22" s="28">
        <f t="shared" si="3"/>
        <v>0.31601266209640977</v>
      </c>
      <c r="F22" s="28">
        <f t="shared" ref="F22:I22" si="17">C110/MAX($G$97:$G$111,$G$116:$G$130)</f>
        <v>8.9697328198380832E-2</v>
      </c>
      <c r="G22" s="28">
        <f t="shared" si="17"/>
        <v>-2.5451316612999596E-8</v>
      </c>
      <c r="H22" s="28">
        <f t="shared" si="17"/>
        <v>0.2261947925895233</v>
      </c>
      <c r="I22" s="29">
        <f t="shared" si="17"/>
        <v>1.3793548521974478E-4</v>
      </c>
      <c r="R22" s="3"/>
      <c r="S22" s="3"/>
      <c r="T22" s="3"/>
      <c r="U22" s="3"/>
      <c r="V22" s="3"/>
    </row>
    <row r="23" spans="1:22" x14ac:dyDescent="0.2">
      <c r="A23" s="25" t="str">
        <f t="shared" si="4"/>
        <v>US Internal Revenue Service</v>
      </c>
      <c r="B23" s="26">
        <f t="shared" si="0"/>
        <v>15</v>
      </c>
      <c r="C23" s="26">
        <f t="shared" si="1"/>
        <v>8</v>
      </c>
      <c r="D23" s="27">
        <f t="shared" si="2"/>
        <v>22000000</v>
      </c>
      <c r="E23" s="28">
        <f t="shared" si="3"/>
        <v>0.29945550089521067</v>
      </c>
      <c r="F23" s="28">
        <f t="shared" ref="F23:I23" si="18">C111/MAX($G$97:$G$111,$G$116:$G$130)</f>
        <v>1.8699104170505722E-2</v>
      </c>
      <c r="G23" s="28">
        <f t="shared" si="18"/>
        <v>0</v>
      </c>
      <c r="H23" s="28">
        <f t="shared" si="18"/>
        <v>0.28053044726690052</v>
      </c>
      <c r="I23" s="29">
        <f t="shared" si="18"/>
        <v>0</v>
      </c>
      <c r="R23" s="3"/>
      <c r="S23" s="3"/>
      <c r="T23" s="3"/>
      <c r="U23" s="3"/>
      <c r="V23" s="3"/>
    </row>
    <row r="24" spans="1:22" x14ac:dyDescent="0.2">
      <c r="A24" s="80" t="s">
        <v>37</v>
      </c>
      <c r="B24" s="81"/>
      <c r="C24" s="81"/>
      <c r="D24" s="84">
        <f t="shared" si="2"/>
        <v>419000000</v>
      </c>
      <c r="E24" s="84"/>
      <c r="F24" s="42">
        <f>ROUND(C112,-6)</f>
        <v>79000000</v>
      </c>
      <c r="G24" s="42">
        <f>ROUND(D112,-6)</f>
        <v>1000000</v>
      </c>
      <c r="H24" s="42">
        <f>ROUND(E112,-6)</f>
        <v>331000000</v>
      </c>
      <c r="I24" s="61">
        <f>ROUND(F112,-6)</f>
        <v>9000000</v>
      </c>
      <c r="R24" s="3"/>
      <c r="S24" s="3"/>
      <c r="T24" s="3"/>
      <c r="U24" s="3"/>
      <c r="V24" s="3"/>
    </row>
    <row r="25" spans="1:22" x14ac:dyDescent="0.2">
      <c r="A25" s="82"/>
      <c r="B25" s="83"/>
      <c r="C25" s="83"/>
      <c r="D25" s="85"/>
      <c r="E25" s="85"/>
      <c r="F25" s="31">
        <f>C112/$G112</f>
        <v>0.18890187632778641</v>
      </c>
      <c r="G25" s="31">
        <f>D112/$G112</f>
        <v>1.2880478564667515E-3</v>
      </c>
      <c r="H25" s="31">
        <f>E112/$G112</f>
        <v>0.78869981074819429</v>
      </c>
      <c r="I25" s="32">
        <f>F112/$G112</f>
        <v>2.0800566858688904E-2</v>
      </c>
      <c r="R25" s="3"/>
      <c r="S25" s="3"/>
      <c r="T25" s="3"/>
      <c r="U25" s="3"/>
      <c r="V25" s="3"/>
    </row>
    <row r="26" spans="1:22" x14ac:dyDescent="0.2">
      <c r="R26" s="3"/>
      <c r="S26" s="3"/>
      <c r="T26" s="3"/>
      <c r="U26" s="3"/>
      <c r="V26" s="3"/>
    </row>
    <row r="27" spans="1:22" x14ac:dyDescent="0.2">
      <c r="A27" s="70" t="s">
        <v>45</v>
      </c>
      <c r="B27" s="71"/>
      <c r="C27" s="71"/>
      <c r="D27" s="71"/>
      <c r="E27" s="71"/>
      <c r="F27" s="71"/>
      <c r="G27" s="71"/>
      <c r="H27" s="71"/>
      <c r="I27" s="72"/>
    </row>
    <row r="28" spans="1:22" x14ac:dyDescent="0.2">
      <c r="A28" s="17" t="s">
        <v>27</v>
      </c>
      <c r="B28" s="18" t="s">
        <v>29</v>
      </c>
      <c r="C28" s="19"/>
      <c r="D28" s="19"/>
      <c r="E28" s="19"/>
      <c r="F28" s="19"/>
      <c r="G28" s="19"/>
      <c r="H28" s="19"/>
      <c r="I28" s="20"/>
    </row>
    <row r="29" spans="1:22" ht="32" x14ac:dyDescent="0.2">
      <c r="A29" s="43" t="s">
        <v>6</v>
      </c>
      <c r="B29" s="44" t="s">
        <v>12</v>
      </c>
      <c r="C29" s="44" t="s">
        <v>31</v>
      </c>
      <c r="D29" s="22" t="s">
        <v>11</v>
      </c>
      <c r="E29" s="23" t="s">
        <v>86</v>
      </c>
      <c r="F29" s="23" t="s">
        <v>88</v>
      </c>
      <c r="G29" s="23" t="s">
        <v>89</v>
      </c>
      <c r="H29" s="23" t="s">
        <v>91</v>
      </c>
      <c r="I29" s="24" t="s">
        <v>92</v>
      </c>
    </row>
    <row r="30" spans="1:22" x14ac:dyDescent="0.2">
      <c r="A30" s="25" t="s">
        <v>32</v>
      </c>
      <c r="B30" s="26">
        <v>1</v>
      </c>
      <c r="C30" s="26" t="e">
        <f t="shared" ref="C30:C44" si="19">(B30-MATCH(A30,A$9:A$23,0))*-1</f>
        <v>#N/A</v>
      </c>
      <c r="D30" s="27">
        <f t="shared" ref="D30:D45" si="20">ROUND(G116,-6)</f>
        <v>72000000</v>
      </c>
      <c r="E30" s="28">
        <f t="shared" ref="E30:E44" si="21">G116/MAX(G$97:G$111,G$116:G$130)</f>
        <v>1</v>
      </c>
      <c r="F30" s="28">
        <f t="shared" ref="F30:F44" si="22">C116/MAX($G$97:$G$111,$G$116:$G$130)</f>
        <v>0.76086594118324957</v>
      </c>
      <c r="G30" s="28">
        <f t="shared" ref="G30:G44" si="23">D116/MAX($G$97:$G$111,$G$116:$G$130)</f>
        <v>3.4569604894881317E-3</v>
      </c>
      <c r="H30" s="28">
        <f t="shared" ref="H30:H44" si="24">E116/MAX($G$97:$G$111,$G$116:$G$130)</f>
        <v>0.16283651518155062</v>
      </c>
      <c r="I30" s="29">
        <f t="shared" ref="I30:I44" si="25">F116/MAX($G$97:$G$111,$G$116:$G$130)</f>
        <v>7.0563063779255211E-2</v>
      </c>
      <c r="K30" s="7"/>
    </row>
    <row r="31" spans="1:22" x14ac:dyDescent="0.2">
      <c r="A31" s="25" t="s">
        <v>33</v>
      </c>
      <c r="B31" s="26">
        <v>2</v>
      </c>
      <c r="C31" s="26" t="e">
        <f t="shared" si="19"/>
        <v>#N/A</v>
      </c>
      <c r="D31" s="27">
        <f t="shared" si="20"/>
        <v>57000000</v>
      </c>
      <c r="E31" s="28">
        <f t="shared" si="21"/>
        <v>0.78398108780717102</v>
      </c>
      <c r="F31" s="28">
        <f t="shared" si="22"/>
        <v>0.11076006557349141</v>
      </c>
      <c r="G31" s="28">
        <f t="shared" si="23"/>
        <v>-1.3072916623657057E-4</v>
      </c>
      <c r="H31" s="28">
        <f t="shared" si="24"/>
        <v>0.5980346821135466</v>
      </c>
      <c r="I31" s="29">
        <f t="shared" si="25"/>
        <v>7.5260350197363282E-2</v>
      </c>
      <c r="K31" s="7"/>
    </row>
    <row r="32" spans="1:22" x14ac:dyDescent="0.2">
      <c r="A32" s="25" t="s">
        <v>13</v>
      </c>
      <c r="B32" s="26">
        <v>3</v>
      </c>
      <c r="C32" s="26">
        <f t="shared" si="19"/>
        <v>-2</v>
      </c>
      <c r="D32" s="27">
        <f t="shared" si="20"/>
        <v>49000000</v>
      </c>
      <c r="E32" s="28">
        <f t="shared" si="21"/>
        <v>0.67857550798473032</v>
      </c>
      <c r="F32" s="28">
        <f t="shared" si="22"/>
        <v>7.5775290917643595E-2</v>
      </c>
      <c r="G32" s="28">
        <f t="shared" si="23"/>
        <v>0</v>
      </c>
      <c r="H32" s="28">
        <f t="shared" si="24"/>
        <v>0.60280021706708675</v>
      </c>
      <c r="I32" s="29">
        <f t="shared" si="25"/>
        <v>0</v>
      </c>
      <c r="K32" s="7"/>
    </row>
    <row r="33" spans="1:9" x14ac:dyDescent="0.2">
      <c r="A33" s="25" t="s">
        <v>15</v>
      </c>
      <c r="B33" s="26">
        <v>4</v>
      </c>
      <c r="C33" s="26">
        <f t="shared" si="19"/>
        <v>-1</v>
      </c>
      <c r="D33" s="27">
        <f t="shared" si="20"/>
        <v>36000000</v>
      </c>
      <c r="E33" s="28">
        <f t="shared" si="21"/>
        <v>0.49639996687068527</v>
      </c>
      <c r="F33" s="28">
        <f t="shared" si="22"/>
        <v>0.14168377268329749</v>
      </c>
      <c r="G33" s="28">
        <f t="shared" si="23"/>
        <v>4.2696139745001908E-3</v>
      </c>
      <c r="H33" s="28">
        <f t="shared" si="24"/>
        <v>0.33612268739118695</v>
      </c>
      <c r="I33" s="29">
        <f t="shared" si="25"/>
        <v>1.3959659859586167E-2</v>
      </c>
    </row>
    <row r="34" spans="1:9" x14ac:dyDescent="0.2">
      <c r="A34" s="25" t="s">
        <v>34</v>
      </c>
      <c r="B34" s="26">
        <v>5</v>
      </c>
      <c r="C34" s="26" t="e">
        <f t="shared" si="19"/>
        <v>#N/A</v>
      </c>
      <c r="D34" s="27">
        <f t="shared" si="20"/>
        <v>36000000</v>
      </c>
      <c r="E34" s="28">
        <f t="shared" si="21"/>
        <v>0.49530686781771721</v>
      </c>
      <c r="F34" s="28">
        <f t="shared" si="22"/>
        <v>4.3516606230924668E-2</v>
      </c>
      <c r="G34" s="28">
        <f t="shared" si="23"/>
        <v>0</v>
      </c>
      <c r="H34" s="28">
        <f t="shared" si="24"/>
        <v>0.43750352422928762</v>
      </c>
      <c r="I34" s="29">
        <f t="shared" si="25"/>
        <v>1.2765813706318838E-2</v>
      </c>
    </row>
    <row r="35" spans="1:9" x14ac:dyDescent="0.2">
      <c r="A35" s="25" t="s">
        <v>16</v>
      </c>
      <c r="B35" s="26">
        <v>6</v>
      </c>
      <c r="C35" s="26">
        <f t="shared" si="19"/>
        <v>-2</v>
      </c>
      <c r="D35" s="27">
        <f t="shared" si="20"/>
        <v>33000000</v>
      </c>
      <c r="E35" s="28">
        <f t="shared" si="21"/>
        <v>0.45984319773041987</v>
      </c>
      <c r="F35" s="28">
        <f t="shared" si="22"/>
        <v>4.4557913514453686E-2</v>
      </c>
      <c r="G35" s="28">
        <f t="shared" si="23"/>
        <v>0</v>
      </c>
      <c r="H35" s="28">
        <f t="shared" si="24"/>
        <v>0.41508996444944884</v>
      </c>
      <c r="I35" s="29">
        <f t="shared" si="25"/>
        <v>0</v>
      </c>
    </row>
    <row r="36" spans="1:9" x14ac:dyDescent="0.2">
      <c r="A36" s="25" t="s">
        <v>26</v>
      </c>
      <c r="B36" s="26">
        <v>7</v>
      </c>
      <c r="C36" s="26">
        <f t="shared" si="19"/>
        <v>8</v>
      </c>
      <c r="D36" s="27">
        <f t="shared" si="20"/>
        <v>30000000</v>
      </c>
      <c r="E36" s="28">
        <f t="shared" si="21"/>
        <v>0.41475347342244268</v>
      </c>
      <c r="F36" s="28">
        <f t="shared" si="22"/>
        <v>2.4729392507074573E-2</v>
      </c>
      <c r="G36" s="28">
        <f t="shared" si="23"/>
        <v>-9.6825661027715836E-10</v>
      </c>
      <c r="H36" s="28">
        <f t="shared" si="24"/>
        <v>0.38998028030605608</v>
      </c>
      <c r="I36" s="29">
        <f t="shared" si="25"/>
        <v>4.3801577568599409E-5</v>
      </c>
    </row>
    <row r="37" spans="1:9" x14ac:dyDescent="0.2">
      <c r="A37" s="25" t="s">
        <v>22</v>
      </c>
      <c r="B37" s="26">
        <v>8</v>
      </c>
      <c r="C37" s="26">
        <f t="shared" si="19"/>
        <v>3</v>
      </c>
      <c r="D37" s="27">
        <f t="shared" si="20"/>
        <v>29000000</v>
      </c>
      <c r="E37" s="28">
        <f t="shared" si="21"/>
        <v>0.39816619266286768</v>
      </c>
      <c r="F37" s="28">
        <f t="shared" si="22"/>
        <v>0.10142589839416399</v>
      </c>
      <c r="G37" s="28">
        <f t="shared" si="23"/>
        <v>4.0339230252621183E-5</v>
      </c>
      <c r="H37" s="28">
        <f t="shared" si="24"/>
        <v>0.27693540010583906</v>
      </c>
      <c r="I37" s="29">
        <f t="shared" si="25"/>
        <v>1.9784347619272159E-2</v>
      </c>
    </row>
    <row r="38" spans="1:9" x14ac:dyDescent="0.2">
      <c r="A38" s="25" t="s">
        <v>19</v>
      </c>
      <c r="B38" s="26">
        <v>9</v>
      </c>
      <c r="C38" s="26">
        <f t="shared" si="19"/>
        <v>-2</v>
      </c>
      <c r="D38" s="27">
        <f t="shared" si="20"/>
        <v>29000000</v>
      </c>
      <c r="E38" s="28">
        <f t="shared" si="21"/>
        <v>0.3954480684025492</v>
      </c>
      <c r="F38" s="28">
        <f t="shared" si="22"/>
        <v>8.3811265833583955E-3</v>
      </c>
      <c r="G38" s="28">
        <f t="shared" si="23"/>
        <v>0</v>
      </c>
      <c r="H38" s="28">
        <f t="shared" si="24"/>
        <v>0.38432276135852256</v>
      </c>
      <c r="I38" s="29">
        <f t="shared" si="25"/>
        <v>2.5651350129340484E-3</v>
      </c>
    </row>
    <row r="39" spans="1:9" x14ac:dyDescent="0.2">
      <c r="A39" s="25" t="s">
        <v>17</v>
      </c>
      <c r="B39" s="26">
        <v>10</v>
      </c>
      <c r="C39" s="26">
        <f t="shared" si="19"/>
        <v>-5</v>
      </c>
      <c r="D39" s="27">
        <f t="shared" si="20"/>
        <v>28000000</v>
      </c>
      <c r="E39" s="28">
        <f t="shared" si="21"/>
        <v>0.38936541398204905</v>
      </c>
      <c r="F39" s="28">
        <f t="shared" si="22"/>
        <v>7.3123801938921984E-2</v>
      </c>
      <c r="G39" s="28">
        <f t="shared" si="23"/>
        <v>5.5439607057012165E-7</v>
      </c>
      <c r="H39" s="28">
        <f t="shared" si="24"/>
        <v>0.3034396778006066</v>
      </c>
      <c r="I39" s="29">
        <f t="shared" si="25"/>
        <v>1.2770326473734595E-2</v>
      </c>
    </row>
    <row r="40" spans="1:9" x14ac:dyDescent="0.2">
      <c r="A40" s="25" t="s">
        <v>35</v>
      </c>
      <c r="B40" s="26">
        <v>11</v>
      </c>
      <c r="C40" s="26">
        <f t="shared" si="19"/>
        <v>-3</v>
      </c>
      <c r="D40" s="27">
        <f t="shared" si="20"/>
        <v>27000000</v>
      </c>
      <c r="E40" s="28">
        <f t="shared" si="21"/>
        <v>0.3768154180346871</v>
      </c>
      <c r="F40" s="28">
        <f t="shared" si="22"/>
        <v>0.16341077171674365</v>
      </c>
      <c r="G40" s="28">
        <f t="shared" si="23"/>
        <v>1.2173959522201162E-4</v>
      </c>
      <c r="H40" s="28">
        <f t="shared" si="24"/>
        <v>0.20203729545473642</v>
      </c>
      <c r="I40" s="29">
        <f t="shared" si="25"/>
        <v>1.1185826540228235E-2</v>
      </c>
    </row>
    <row r="41" spans="1:9" x14ac:dyDescent="0.2">
      <c r="A41" s="25" t="s">
        <v>23</v>
      </c>
      <c r="B41" s="26">
        <v>12</v>
      </c>
      <c r="C41" s="26">
        <f t="shared" si="19"/>
        <v>0</v>
      </c>
      <c r="D41" s="27">
        <f t="shared" si="20"/>
        <v>26000000</v>
      </c>
      <c r="E41" s="28">
        <f t="shared" si="21"/>
        <v>0.36262140743133392</v>
      </c>
      <c r="F41" s="28">
        <f t="shared" si="22"/>
        <v>0.19816829709944891</v>
      </c>
      <c r="G41" s="28">
        <f t="shared" si="23"/>
        <v>-7.3352354347139597E-7</v>
      </c>
      <c r="H41" s="28">
        <f t="shared" si="24"/>
        <v>0.15792030151754294</v>
      </c>
      <c r="I41" s="29">
        <f t="shared" si="25"/>
        <v>6.4293785366532309E-3</v>
      </c>
    </row>
    <row r="42" spans="1:9" x14ac:dyDescent="0.2">
      <c r="A42" s="25" t="s">
        <v>25</v>
      </c>
      <c r="B42" s="26">
        <v>13</v>
      </c>
      <c r="C42" s="26">
        <f t="shared" si="19"/>
        <v>1</v>
      </c>
      <c r="D42" s="27">
        <f t="shared" si="20"/>
        <v>25000000</v>
      </c>
      <c r="E42" s="28">
        <f t="shared" si="21"/>
        <v>0.3460210380555459</v>
      </c>
      <c r="F42" s="28">
        <f t="shared" si="22"/>
        <v>6.1792594573430462E-2</v>
      </c>
      <c r="G42" s="28">
        <f t="shared" si="23"/>
        <v>0</v>
      </c>
      <c r="H42" s="28">
        <f t="shared" si="24"/>
        <v>0.28407158895434276</v>
      </c>
      <c r="I42" s="29">
        <f t="shared" si="25"/>
        <v>1.6747007828065601E-4</v>
      </c>
    </row>
    <row r="43" spans="1:9" x14ac:dyDescent="0.2">
      <c r="A43" s="25" t="s">
        <v>36</v>
      </c>
      <c r="B43" s="26">
        <v>14</v>
      </c>
      <c r="C43" s="26" t="e">
        <f t="shared" si="19"/>
        <v>#N/A</v>
      </c>
      <c r="D43" s="27">
        <f t="shared" si="20"/>
        <v>25000000</v>
      </c>
      <c r="E43" s="28">
        <f t="shared" si="21"/>
        <v>0.34068092814871037</v>
      </c>
      <c r="F43" s="28">
        <f t="shared" si="22"/>
        <v>0.13600276438368816</v>
      </c>
      <c r="G43" s="28">
        <f t="shared" si="23"/>
        <v>1.008780321078512E-2</v>
      </c>
      <c r="H43" s="28">
        <f t="shared" si="24"/>
        <v>0.19459036055423715</v>
      </c>
      <c r="I43" s="29">
        <f t="shared" si="25"/>
        <v>0</v>
      </c>
    </row>
    <row r="44" spans="1:9" x14ac:dyDescent="0.2">
      <c r="A44" s="25" t="s">
        <v>18</v>
      </c>
      <c r="B44" s="26">
        <v>15</v>
      </c>
      <c r="C44" s="26">
        <f t="shared" si="19"/>
        <v>-9</v>
      </c>
      <c r="D44" s="27">
        <f t="shared" si="20"/>
        <v>24000000</v>
      </c>
      <c r="E44" s="28">
        <f t="shared" si="21"/>
        <v>0.33758025386269142</v>
      </c>
      <c r="F44" s="28">
        <f t="shared" si="22"/>
        <v>5.0234478484478456E-2</v>
      </c>
      <c r="G44" s="28">
        <f t="shared" si="23"/>
        <v>1.9365132205543171E-6</v>
      </c>
      <c r="H44" s="28">
        <f t="shared" si="24"/>
        <v>0.28677011390267843</v>
      </c>
      <c r="I44" s="29">
        <f t="shared" si="25"/>
        <v>5.1638964713640394E-4</v>
      </c>
    </row>
    <row r="45" spans="1:9" x14ac:dyDescent="0.2">
      <c r="A45" s="80" t="s">
        <v>37</v>
      </c>
      <c r="B45" s="81"/>
      <c r="C45" s="81"/>
      <c r="D45" s="84">
        <f t="shared" si="20"/>
        <v>526000000</v>
      </c>
      <c r="E45" s="84"/>
      <c r="F45" s="42">
        <f>ROUND(C131, -6)</f>
        <v>144000000</v>
      </c>
      <c r="G45" s="42">
        <f>ROUND(D131, -6)</f>
        <v>1000000</v>
      </c>
      <c r="H45" s="42">
        <f>ROUND(E131, -6)</f>
        <v>364000000</v>
      </c>
      <c r="I45" s="61">
        <f>ROUND(F131, -6)</f>
        <v>16000000</v>
      </c>
    </row>
    <row r="46" spans="1:9" x14ac:dyDescent="0.2">
      <c r="A46" s="82"/>
      <c r="B46" s="83"/>
      <c r="C46" s="83"/>
      <c r="D46" s="85"/>
      <c r="E46" s="85"/>
      <c r="F46" s="31">
        <f t="shared" ref="F46:I46" si="26">C131/$G131</f>
        <v>0.27412722026176417</v>
      </c>
      <c r="G46" s="31">
        <f t="shared" si="26"/>
        <v>2.4530739407962647E-3</v>
      </c>
      <c r="H46" s="31">
        <f t="shared" si="26"/>
        <v>0.69169331090028041</v>
      </c>
      <c r="I46" s="32">
        <f t="shared" si="26"/>
        <v>3.1064495326225273E-2</v>
      </c>
    </row>
    <row r="48" spans="1:9" x14ac:dyDescent="0.2">
      <c r="A48" s="70" t="s">
        <v>46</v>
      </c>
      <c r="B48" s="71"/>
      <c r="C48" s="71"/>
      <c r="D48" s="71"/>
      <c r="E48" s="71"/>
      <c r="F48" s="71"/>
      <c r="G48" s="71"/>
      <c r="H48" s="71"/>
      <c r="I48" s="72"/>
    </row>
    <row r="49" spans="1:9" ht="32" x14ac:dyDescent="0.2">
      <c r="A49" s="43" t="s">
        <v>6</v>
      </c>
      <c r="B49" s="44" t="s">
        <v>12</v>
      </c>
      <c r="C49" s="44" t="s">
        <v>95</v>
      </c>
      <c r="D49" s="22" t="s">
        <v>11</v>
      </c>
      <c r="E49" s="23" t="s">
        <v>86</v>
      </c>
      <c r="F49" s="23" t="s">
        <v>87</v>
      </c>
      <c r="G49" s="23" t="s">
        <v>90</v>
      </c>
      <c r="H49" s="23" t="s">
        <v>93</v>
      </c>
      <c r="I49" s="24" t="s">
        <v>94</v>
      </c>
    </row>
    <row r="50" spans="1:9" x14ac:dyDescent="0.2">
      <c r="A50" s="25" t="s">
        <v>48</v>
      </c>
      <c r="B50" s="26">
        <v>1</v>
      </c>
      <c r="C50" s="26">
        <f>B50-MATCH(A50,A$59:A$63,0)</f>
        <v>-2</v>
      </c>
      <c r="D50" s="27">
        <f t="shared" ref="D50:D55" si="27">ROUND(G135,-6)</f>
        <v>28000000</v>
      </c>
      <c r="E50" s="28">
        <f>G135/MAX(G$97:G$111,G$116:G$130)</f>
        <v>0.38173558716527017</v>
      </c>
      <c r="F50" s="28">
        <f t="shared" ref="F50:I54" si="28">C135/MAX($G$97:$G$111,$G$116:$G$130)</f>
        <v>6.5075420197744649E-2</v>
      </c>
      <c r="G50" s="28">
        <f t="shared" si="28"/>
        <v>0.10038076732695862</v>
      </c>
      <c r="H50" s="28">
        <f t="shared" si="28"/>
        <v>0</v>
      </c>
      <c r="I50" s="29">
        <f t="shared" si="28"/>
        <v>0.21627939604418517</v>
      </c>
    </row>
    <row r="51" spans="1:9" x14ac:dyDescent="0.2">
      <c r="A51" s="25" t="s">
        <v>49</v>
      </c>
      <c r="B51" s="26">
        <v>2</v>
      </c>
      <c r="C51" s="26">
        <f>B51-MATCH(A51,A$59:A$63,0)</f>
        <v>-2</v>
      </c>
      <c r="D51" s="27">
        <f t="shared" si="27"/>
        <v>14000000</v>
      </c>
      <c r="E51" s="28">
        <f>G136/MAX(G$97:G$111,G$116:G$130)</f>
        <v>0.19323188117623491</v>
      </c>
      <c r="F51" s="28">
        <f t="shared" si="28"/>
        <v>0</v>
      </c>
      <c r="G51" s="28">
        <f t="shared" si="28"/>
        <v>0.17674630858080617</v>
      </c>
      <c r="H51" s="28">
        <f t="shared" si="28"/>
        <v>2.5283946541794543E-4</v>
      </c>
      <c r="I51" s="29">
        <f t="shared" si="28"/>
        <v>1.6232739077872826E-2</v>
      </c>
    </row>
    <row r="52" spans="1:9" x14ac:dyDescent="0.2">
      <c r="A52" s="25" t="s">
        <v>50</v>
      </c>
      <c r="B52" s="26">
        <v>3</v>
      </c>
      <c r="C52" s="26">
        <f>B52-MATCH(A52,A$59:A$63,0)</f>
        <v>1</v>
      </c>
      <c r="D52" s="27">
        <f t="shared" si="27"/>
        <v>13000000</v>
      </c>
      <c r="E52" s="28">
        <f>G137/MAX(G$97:G$111,G$116:G$130)</f>
        <v>0.18318269591209407</v>
      </c>
      <c r="F52" s="28">
        <f t="shared" si="28"/>
        <v>0</v>
      </c>
      <c r="G52" s="28">
        <f t="shared" si="28"/>
        <v>4.1448796999049652E-2</v>
      </c>
      <c r="H52" s="28">
        <f t="shared" si="28"/>
        <v>2.7996448274299555E-5</v>
      </c>
      <c r="I52" s="29">
        <f t="shared" si="28"/>
        <v>0.1417058902924013</v>
      </c>
    </row>
    <row r="53" spans="1:9" x14ac:dyDescent="0.2">
      <c r="A53" s="25" t="s">
        <v>51</v>
      </c>
      <c r="B53" s="26">
        <v>4</v>
      </c>
      <c r="C53" s="26">
        <f>B53-MATCH(A53,A$59:A$63,0)</f>
        <v>-1</v>
      </c>
      <c r="D53" s="27">
        <f t="shared" si="27"/>
        <v>12000000</v>
      </c>
      <c r="E53" s="28">
        <f>G138/MAX(G$97:G$111,G$116:G$130)</f>
        <v>0.16003261777108832</v>
      </c>
      <c r="F53" s="28">
        <f t="shared" si="28"/>
        <v>1.0505833201778385E-2</v>
      </c>
      <c r="G53" s="28">
        <f t="shared" si="28"/>
        <v>9.4781159530641049E-2</v>
      </c>
      <c r="H53" s="28">
        <f t="shared" si="28"/>
        <v>0</v>
      </c>
      <c r="I53" s="29">
        <f t="shared" si="28"/>
        <v>5.4745643712189235E-2</v>
      </c>
    </row>
    <row r="54" spans="1:9" x14ac:dyDescent="0.2">
      <c r="A54" s="25" t="s">
        <v>52</v>
      </c>
      <c r="B54" s="26">
        <v>5</v>
      </c>
      <c r="C54" s="26" t="e">
        <f>B54-MATCH(A54,A$59:A$63,0)</f>
        <v>#N/A</v>
      </c>
      <c r="D54" s="27">
        <f t="shared" si="27"/>
        <v>11000000</v>
      </c>
      <c r="E54" s="28">
        <f>G139/MAX(G$97:G$111,G$116:G$130)</f>
        <v>0.14812455147328013</v>
      </c>
      <c r="F54" s="28">
        <f t="shared" si="28"/>
        <v>1.1498987839176956E-2</v>
      </c>
      <c r="G54" s="28">
        <f t="shared" si="28"/>
        <v>0.10422242225389428</v>
      </c>
      <c r="H54" s="28">
        <f t="shared" si="28"/>
        <v>0</v>
      </c>
      <c r="I54" s="29">
        <f t="shared" si="28"/>
        <v>3.2403136262281092E-2</v>
      </c>
    </row>
    <row r="55" spans="1:9" x14ac:dyDescent="0.2">
      <c r="A55" s="76" t="s">
        <v>37</v>
      </c>
      <c r="B55" s="77"/>
      <c r="C55" s="77"/>
      <c r="D55" s="64">
        <f t="shared" si="27"/>
        <v>77000000</v>
      </c>
      <c r="E55" s="64"/>
      <c r="F55" s="33">
        <f>C140/$G140</f>
        <v>8.1665237125433277E-2</v>
      </c>
      <c r="G55" s="33">
        <f>D140/$G140</f>
        <v>0.48539425588817475</v>
      </c>
      <c r="H55" s="33">
        <f>E140/$G140</f>
        <v>2.6337239262059364E-4</v>
      </c>
      <c r="I55" s="34">
        <f>F140/$G140</f>
        <v>0.43267713809623631</v>
      </c>
    </row>
    <row r="57" spans="1:9" x14ac:dyDescent="0.2">
      <c r="A57" s="70" t="s">
        <v>47</v>
      </c>
      <c r="B57" s="71"/>
      <c r="C57" s="71"/>
      <c r="D57" s="71"/>
      <c r="E57" s="71"/>
      <c r="F57" s="71"/>
      <c r="G57" s="71"/>
      <c r="H57" s="71"/>
      <c r="I57" s="72"/>
    </row>
    <row r="58" spans="1:9" ht="32" x14ac:dyDescent="0.2">
      <c r="A58" s="43" t="s">
        <v>6</v>
      </c>
      <c r="B58" s="44" t="s">
        <v>12</v>
      </c>
      <c r="C58" s="44" t="s">
        <v>31</v>
      </c>
      <c r="D58" s="22" t="s">
        <v>11</v>
      </c>
      <c r="E58" s="23" t="s">
        <v>86</v>
      </c>
      <c r="F58" s="23" t="s">
        <v>87</v>
      </c>
      <c r="G58" s="23" t="s">
        <v>90</v>
      </c>
      <c r="H58" s="23" t="s">
        <v>93</v>
      </c>
      <c r="I58" s="24" t="s">
        <v>94</v>
      </c>
    </row>
    <row r="59" spans="1:9" x14ac:dyDescent="0.2">
      <c r="A59" s="25" t="s">
        <v>53</v>
      </c>
      <c r="B59" s="26">
        <v>1</v>
      </c>
      <c r="C59" s="26" t="e">
        <f>(B59-MATCH(A59,A$50:A$54,0))*-1</f>
        <v>#N/A</v>
      </c>
      <c r="D59" s="27">
        <f t="shared" ref="D59:D64" si="29">ROUND(G144,-6)</f>
        <v>26000000</v>
      </c>
      <c r="E59" s="28">
        <f>G144/MAX(G$97:G$111,G$116:G$130)</f>
        <v>0.35738778541824007</v>
      </c>
      <c r="F59" s="28">
        <f t="shared" ref="F59:I63" si="30">C144/MAX($G$97:$G$111,$G$116:$G$130)</f>
        <v>5.3617348116470551E-3</v>
      </c>
      <c r="G59" s="28">
        <f t="shared" si="30"/>
        <v>0</v>
      </c>
      <c r="H59" s="28">
        <f t="shared" si="30"/>
        <v>0.33361274590980855</v>
      </c>
      <c r="I59" s="29">
        <f t="shared" si="30"/>
        <v>1.8413308293166144E-2</v>
      </c>
    </row>
    <row r="60" spans="1:9" x14ac:dyDescent="0.2">
      <c r="A60" s="25" t="s">
        <v>50</v>
      </c>
      <c r="B60" s="26">
        <v>2</v>
      </c>
      <c r="C60" s="26">
        <f>(B60-MATCH(A60,A$50:A$54,0))*-1</f>
        <v>1</v>
      </c>
      <c r="D60" s="27">
        <f t="shared" si="29"/>
        <v>25000000</v>
      </c>
      <c r="E60" s="28">
        <f>G145/MAX(G$97:G$111,G$116:G$130)</f>
        <v>0.35193474124179641</v>
      </c>
      <c r="F60" s="28">
        <f t="shared" si="30"/>
        <v>7.9726249290221229E-4</v>
      </c>
      <c r="G60" s="28">
        <f t="shared" si="30"/>
        <v>4.4679924636493687E-2</v>
      </c>
      <c r="H60" s="28">
        <f t="shared" si="30"/>
        <v>0</v>
      </c>
      <c r="I60" s="29">
        <f t="shared" si="30"/>
        <v>0.30645756047522965</v>
      </c>
    </row>
    <row r="61" spans="1:9" x14ac:dyDescent="0.2">
      <c r="A61" s="25" t="s">
        <v>48</v>
      </c>
      <c r="B61" s="26">
        <v>3</v>
      </c>
      <c r="C61" s="26">
        <f>(B61-MATCH(A61,A$50:A$54,0))*-1</f>
        <v>-2</v>
      </c>
      <c r="D61" s="27">
        <f t="shared" si="29"/>
        <v>25000000</v>
      </c>
      <c r="E61" s="28">
        <f>G146/MAX(G$97:G$111,G$116:G$130)</f>
        <v>0.34666542942837009</v>
      </c>
      <c r="F61" s="28">
        <f t="shared" si="30"/>
        <v>4.196948390734484E-2</v>
      </c>
      <c r="G61" s="28">
        <f t="shared" si="30"/>
        <v>0.10562174670706684</v>
      </c>
      <c r="H61" s="28">
        <f t="shared" si="30"/>
        <v>0</v>
      </c>
      <c r="I61" s="29">
        <f t="shared" si="30"/>
        <v>0.19907393254339062</v>
      </c>
    </row>
    <row r="62" spans="1:9" x14ac:dyDescent="0.2">
      <c r="A62" s="25" t="s">
        <v>49</v>
      </c>
      <c r="B62" s="26">
        <v>4</v>
      </c>
      <c r="C62" s="26">
        <f>(B62-MATCH(A62,A$50:A$54,0))*-1</f>
        <v>-2</v>
      </c>
      <c r="D62" s="27">
        <f t="shared" si="29"/>
        <v>17000000</v>
      </c>
      <c r="E62" s="28">
        <f>G147/MAX(G$97:G$111,G$116:G$130)</f>
        <v>0.24078280783259903</v>
      </c>
      <c r="F62" s="28">
        <f t="shared" si="30"/>
        <v>0</v>
      </c>
      <c r="G62" s="28">
        <f t="shared" si="30"/>
        <v>0.19503592900812805</v>
      </c>
      <c r="H62" s="28">
        <f t="shared" si="30"/>
        <v>2.7429796841490783E-2</v>
      </c>
      <c r="I62" s="29">
        <f t="shared" si="30"/>
        <v>1.8317091250579176E-2</v>
      </c>
    </row>
    <row r="63" spans="1:9" x14ac:dyDescent="0.2">
      <c r="A63" s="25" t="s">
        <v>51</v>
      </c>
      <c r="B63" s="26">
        <v>5</v>
      </c>
      <c r="C63" s="26">
        <f>(B63-MATCH(A63,A$50:A$54,0))*-1</f>
        <v>-1</v>
      </c>
      <c r="D63" s="27">
        <f t="shared" si="29"/>
        <v>12000000</v>
      </c>
      <c r="E63" s="28">
        <f>G148/MAX(G$97:G$111,G$116:G$130)</f>
        <v>0.17158795261208853</v>
      </c>
      <c r="F63" s="28">
        <f t="shared" si="30"/>
        <v>1.3779757781396671E-2</v>
      </c>
      <c r="G63" s="28">
        <f t="shared" si="30"/>
        <v>0.10486757163332196</v>
      </c>
      <c r="H63" s="28">
        <f t="shared" si="30"/>
        <v>0</v>
      </c>
      <c r="I63" s="29">
        <f t="shared" si="30"/>
        <v>5.2940619739310552E-2</v>
      </c>
    </row>
    <row r="64" spans="1:9" x14ac:dyDescent="0.2">
      <c r="A64" s="76" t="s">
        <v>37</v>
      </c>
      <c r="B64" s="77"/>
      <c r="C64" s="77"/>
      <c r="D64" s="64">
        <f t="shared" si="29"/>
        <v>106000000</v>
      </c>
      <c r="E64" s="64"/>
      <c r="F64" s="33">
        <f>C149/$G149</f>
        <v>4.2161522451040309E-2</v>
      </c>
      <c r="G64" s="33">
        <f>D149/$G149</f>
        <v>0.30660435145437687</v>
      </c>
      <c r="H64" s="33">
        <f>E149/$G149</f>
        <v>0.24588170362331355</v>
      </c>
      <c r="I64" s="34">
        <f>F149/$G149</f>
        <v>0.40535225187139168</v>
      </c>
    </row>
    <row r="66" spans="1:6" x14ac:dyDescent="0.2">
      <c r="A66" s="70" t="s">
        <v>96</v>
      </c>
      <c r="B66" s="71"/>
      <c r="C66" s="71"/>
      <c r="D66" s="71"/>
      <c r="E66" s="72"/>
    </row>
    <row r="67" spans="1:6" x14ac:dyDescent="0.2">
      <c r="A67" s="21" t="s">
        <v>6</v>
      </c>
      <c r="B67" s="19" t="s">
        <v>85</v>
      </c>
      <c r="C67" s="19" t="s">
        <v>66</v>
      </c>
      <c r="D67" s="19" t="s">
        <v>67</v>
      </c>
      <c r="E67" s="35" t="s">
        <v>69</v>
      </c>
    </row>
    <row r="68" spans="1:6" x14ac:dyDescent="0.2">
      <c r="A68" s="25" t="s">
        <v>99</v>
      </c>
      <c r="B68" s="27">
        <f>ROUND(B153,-6)</f>
        <v>72000000</v>
      </c>
      <c r="C68" s="27">
        <f>ROUND(C153,-6)</f>
        <v>40000000</v>
      </c>
      <c r="D68" s="36">
        <f>D153</f>
        <v>0.55886469890172163</v>
      </c>
      <c r="E68" s="37">
        <f>E153</f>
        <v>0.55886469890172163</v>
      </c>
      <c r="F68" s="86" t="str">
        <f>PROPER(A68)</f>
        <v>Bank Of America Corporation</v>
      </c>
    </row>
    <row r="69" spans="1:6" x14ac:dyDescent="0.2">
      <c r="A69" s="25" t="s">
        <v>100</v>
      </c>
      <c r="B69" s="27">
        <f t="shared" ref="B69:C88" si="31">ROUND(B154,-6)</f>
        <v>57000000</v>
      </c>
      <c r="C69" s="27">
        <f t="shared" si="31"/>
        <v>30000000</v>
      </c>
      <c r="D69" s="36">
        <f>D154</f>
        <v>0.53721643171069811</v>
      </c>
      <c r="E69" s="37">
        <f t="shared" ref="E69:E88" si="32">E154</f>
        <v>0.53721643171069811</v>
      </c>
      <c r="F69" s="86" t="str">
        <f t="shared" ref="F69:F88" si="33">PROPER(A69)</f>
        <v>Hewlett-Packard Company</v>
      </c>
    </row>
    <row r="70" spans="1:6" x14ac:dyDescent="0.2">
      <c r="A70" s="25" t="s">
        <v>101</v>
      </c>
      <c r="B70" s="27">
        <f t="shared" si="31"/>
        <v>36000000</v>
      </c>
      <c r="C70" s="27">
        <f t="shared" si="31"/>
        <v>23000000</v>
      </c>
      <c r="D70" s="36">
        <f t="shared" ref="D70:D88" si="34">D155</f>
        <v>0.64566732510796199</v>
      </c>
      <c r="E70" s="37">
        <f t="shared" si="32"/>
        <v>0.64566732510796199</v>
      </c>
      <c r="F70" s="86" t="str">
        <f t="shared" si="33"/>
        <v>Symantec Corporation</v>
      </c>
    </row>
    <row r="71" spans="1:6" x14ac:dyDescent="0.2">
      <c r="A71" s="25" t="s">
        <v>13</v>
      </c>
      <c r="B71" s="27">
        <f t="shared" si="31"/>
        <v>49000000</v>
      </c>
      <c r="C71" s="27">
        <f t="shared" si="31"/>
        <v>18000000</v>
      </c>
      <c r="D71" s="36">
        <f t="shared" si="34"/>
        <v>0.36524692188635527</v>
      </c>
      <c r="E71" s="37">
        <f t="shared" si="32"/>
        <v>0.36524692188635527</v>
      </c>
      <c r="F71" s="86" t="str">
        <f t="shared" si="33"/>
        <v>Us Federal Mhs</v>
      </c>
    </row>
    <row r="72" spans="1:6" x14ac:dyDescent="0.2">
      <c r="A72" s="25" t="s">
        <v>15</v>
      </c>
      <c r="B72" s="27">
        <f t="shared" si="31"/>
        <v>36000000</v>
      </c>
      <c r="C72" s="27">
        <f t="shared" si="31"/>
        <v>17000000</v>
      </c>
      <c r="D72" s="36">
        <f t="shared" si="34"/>
        <v>0.4655869755970472</v>
      </c>
      <c r="E72" s="37">
        <f t="shared" si="32"/>
        <v>0.4655869755970472</v>
      </c>
      <c r="F72" s="86" t="str">
        <f t="shared" si="33"/>
        <v>Wal-Mart Stores, Inc.</v>
      </c>
    </row>
    <row r="73" spans="1:6" x14ac:dyDescent="0.2">
      <c r="A73" s="25" t="s">
        <v>102</v>
      </c>
      <c r="B73" s="27">
        <f t="shared" si="31"/>
        <v>28000000</v>
      </c>
      <c r="C73" s="27">
        <f t="shared" si="31"/>
        <v>15000000</v>
      </c>
      <c r="D73" s="36">
        <f t="shared" si="34"/>
        <v>0.53806871623305408</v>
      </c>
      <c r="E73" s="37">
        <f t="shared" si="32"/>
        <v>0.53806871623305408</v>
      </c>
      <c r="F73" s="86" t="str">
        <f t="shared" si="33"/>
        <v>American Express Company</v>
      </c>
    </row>
    <row r="74" spans="1:6" x14ac:dyDescent="0.2">
      <c r="A74" s="25" t="s">
        <v>103</v>
      </c>
      <c r="B74" s="27">
        <f t="shared" si="31"/>
        <v>29000000</v>
      </c>
      <c r="C74" s="27">
        <f t="shared" si="31"/>
        <v>15000000</v>
      </c>
      <c r="D74" s="36">
        <f t="shared" si="34"/>
        <v>0.50436312633033409</v>
      </c>
      <c r="E74" s="37">
        <f t="shared" si="32"/>
        <v>0.50436312633033409</v>
      </c>
      <c r="F74" s="86" t="str">
        <f t="shared" si="33"/>
        <v>Pfizer Inc.</v>
      </c>
    </row>
    <row r="75" spans="1:6" x14ac:dyDescent="0.2">
      <c r="A75" s="25" t="s">
        <v>104</v>
      </c>
      <c r="B75" s="27">
        <f t="shared" si="31"/>
        <v>26000000</v>
      </c>
      <c r="C75" s="27">
        <f t="shared" si="31"/>
        <v>14000000</v>
      </c>
      <c r="D75" s="36">
        <f t="shared" si="34"/>
        <v>0.55661830242153565</v>
      </c>
      <c r="E75" s="37">
        <f t="shared" si="32"/>
        <v>0.55661830242153565</v>
      </c>
      <c r="F75" s="86" t="str">
        <f t="shared" si="33"/>
        <v>Tpg Capital Management, L.P.</v>
      </c>
    </row>
    <row r="76" spans="1:6" x14ac:dyDescent="0.2">
      <c r="A76" s="25" t="s">
        <v>18</v>
      </c>
      <c r="B76" s="27">
        <f t="shared" si="31"/>
        <v>24000000</v>
      </c>
      <c r="C76" s="27">
        <f t="shared" si="31"/>
        <v>13000000</v>
      </c>
      <c r="D76" s="36">
        <f t="shared" si="34"/>
        <v>0.54030080909148559</v>
      </c>
      <c r="E76" s="37">
        <f t="shared" si="32"/>
        <v>0.54030080909148559</v>
      </c>
      <c r="F76" s="86" t="str">
        <f t="shared" si="33"/>
        <v>Catholic Health Initiatives</v>
      </c>
    </row>
    <row r="77" spans="1:6" x14ac:dyDescent="0.2">
      <c r="A77" s="25" t="s">
        <v>105</v>
      </c>
      <c r="B77" s="27">
        <f t="shared" si="31"/>
        <v>33000000</v>
      </c>
      <c r="C77" s="27">
        <f t="shared" si="31"/>
        <v>13000000</v>
      </c>
      <c r="D77" s="36">
        <f t="shared" si="34"/>
        <v>0.39215825335306859</v>
      </c>
      <c r="E77" s="37">
        <f t="shared" si="32"/>
        <v>0.39215825335306859</v>
      </c>
      <c r="F77" s="86" t="str">
        <f t="shared" si="33"/>
        <v>Commonwealth Of Pennsylvania</v>
      </c>
    </row>
    <row r="78" spans="1:6" x14ac:dyDescent="0.2">
      <c r="A78" s="25" t="s">
        <v>26</v>
      </c>
      <c r="B78" s="27">
        <f t="shared" si="31"/>
        <v>30000000</v>
      </c>
      <c r="C78" s="27">
        <f t="shared" si="31"/>
        <v>12000000</v>
      </c>
      <c r="D78" s="36">
        <f t="shared" si="34"/>
        <v>0.41456537909934271</v>
      </c>
      <c r="E78" s="37">
        <f t="shared" si="32"/>
        <v>0.41456537909934271</v>
      </c>
      <c r="F78" s="86" t="str">
        <f t="shared" si="33"/>
        <v>Us Internal Revenue Service</v>
      </c>
    </row>
    <row r="79" spans="1:6" x14ac:dyDescent="0.2">
      <c r="A79" s="25" t="s">
        <v>106</v>
      </c>
      <c r="B79" s="27">
        <f t="shared" si="31"/>
        <v>27000000</v>
      </c>
      <c r="C79" s="27">
        <f t="shared" si="31"/>
        <v>12000000</v>
      </c>
      <c r="D79" s="36">
        <f t="shared" si="34"/>
        <v>0.44768773476398793</v>
      </c>
      <c r="E79" s="37">
        <f t="shared" si="32"/>
        <v>0.44768773476398793</v>
      </c>
      <c r="F79" s="86" t="str">
        <f t="shared" si="33"/>
        <v>Wells Fargo &amp; Company</v>
      </c>
    </row>
    <row r="80" spans="1:6" x14ac:dyDescent="0.2">
      <c r="A80" s="25" t="s">
        <v>107</v>
      </c>
      <c r="B80" s="27">
        <f t="shared" si="31"/>
        <v>23000000</v>
      </c>
      <c r="C80" s="27">
        <f t="shared" si="31"/>
        <v>12000000</v>
      </c>
      <c r="D80" s="36">
        <f t="shared" si="34"/>
        <v>0.50264150821049447</v>
      </c>
      <c r="E80" s="37">
        <f t="shared" si="32"/>
        <v>0.50264150821049447</v>
      </c>
      <c r="F80" s="86" t="str">
        <f t="shared" si="33"/>
        <v>Commonwealth Of Kentucky</v>
      </c>
    </row>
    <row r="81" spans="1:17" x14ac:dyDescent="0.2">
      <c r="A81" s="25" t="s">
        <v>108</v>
      </c>
      <c r="B81" s="27">
        <f t="shared" si="31"/>
        <v>26000000</v>
      </c>
      <c r="C81" s="27">
        <f t="shared" si="31"/>
        <v>11000000</v>
      </c>
      <c r="D81" s="36">
        <f t="shared" si="34"/>
        <v>0.41558131452482666</v>
      </c>
      <c r="E81" s="37">
        <f t="shared" si="32"/>
        <v>0.41558131452482666</v>
      </c>
      <c r="F81" s="86" t="str">
        <f t="shared" si="33"/>
        <v>Citigroup Inc.</v>
      </c>
    </row>
    <row r="82" spans="1:17" x14ac:dyDescent="0.2">
      <c r="A82" s="25" t="s">
        <v>24</v>
      </c>
      <c r="B82" s="27">
        <f t="shared" si="31"/>
        <v>21000000</v>
      </c>
      <c r="C82" s="27">
        <f t="shared" si="31"/>
        <v>10000000</v>
      </c>
      <c r="D82" s="36">
        <f t="shared" si="34"/>
        <v>0.48804013605119734</v>
      </c>
      <c r="E82" s="37">
        <f t="shared" si="32"/>
        <v>0.48804013605119734</v>
      </c>
      <c r="F82" s="86" t="str">
        <f t="shared" si="33"/>
        <v>Johnson &amp; Johnson</v>
      </c>
    </row>
    <row r="83" spans="1:17" x14ac:dyDescent="0.2">
      <c r="A83" s="25" t="s">
        <v>109</v>
      </c>
      <c r="B83" s="27">
        <f t="shared" si="31"/>
        <v>25000000</v>
      </c>
      <c r="C83" s="27">
        <f t="shared" si="31"/>
        <v>10000000</v>
      </c>
      <c r="D83" s="36">
        <f t="shared" si="34"/>
        <v>0.41700677719558044</v>
      </c>
      <c r="E83" s="37">
        <f t="shared" si="32"/>
        <v>0.41700677719558044</v>
      </c>
      <c r="F83" s="86" t="str">
        <f t="shared" si="33"/>
        <v>Us Postal Service</v>
      </c>
    </row>
    <row r="84" spans="1:17" x14ac:dyDescent="0.2">
      <c r="A84" s="25" t="s">
        <v>19</v>
      </c>
      <c r="B84" s="27">
        <f t="shared" si="31"/>
        <v>29000000</v>
      </c>
      <c r="C84" s="27">
        <f t="shared" si="31"/>
        <v>9000000</v>
      </c>
      <c r="D84" s="36">
        <f t="shared" si="34"/>
        <v>0.32122250105483241</v>
      </c>
      <c r="E84" s="37">
        <f t="shared" si="32"/>
        <v>0.32122250105483241</v>
      </c>
      <c r="F84" s="86" t="str">
        <f t="shared" si="33"/>
        <v>Anthem, Inc.</v>
      </c>
    </row>
    <row r="85" spans="1:17" x14ac:dyDescent="0.2">
      <c r="A85" s="25" t="s">
        <v>110</v>
      </c>
      <c r="B85" s="27">
        <f t="shared" si="31"/>
        <v>25000000</v>
      </c>
      <c r="C85" s="27">
        <f t="shared" si="31"/>
        <v>9000000</v>
      </c>
      <c r="D85" s="36">
        <f t="shared" si="34"/>
        <v>0.34663182497081257</v>
      </c>
      <c r="E85" s="37">
        <f t="shared" si="32"/>
        <v>0.34663182497081257</v>
      </c>
      <c r="F85" s="86" t="str">
        <f t="shared" si="33"/>
        <v>Blackstone Group L P</v>
      </c>
    </row>
    <row r="86" spans="1:17" x14ac:dyDescent="0.2">
      <c r="A86" s="25" t="s">
        <v>64</v>
      </c>
      <c r="B86" s="27">
        <f t="shared" si="31"/>
        <v>25000000</v>
      </c>
      <c r="C86" s="27">
        <f t="shared" si="31"/>
        <v>8000000</v>
      </c>
      <c r="D86" s="36">
        <f t="shared" si="34"/>
        <v>0.31942691561251785</v>
      </c>
      <c r="E86" s="37">
        <f t="shared" si="32"/>
        <v>0.31942691561251785</v>
      </c>
      <c r="F86" s="86" t="str">
        <f t="shared" si="33"/>
        <v>Kkr &amp; Co., L.P.</v>
      </c>
    </row>
    <row r="87" spans="1:17" x14ac:dyDescent="0.2">
      <c r="A87" s="25" t="s">
        <v>25</v>
      </c>
      <c r="B87" s="27">
        <f t="shared" si="31"/>
        <v>25000000</v>
      </c>
      <c r="C87" s="27">
        <f t="shared" si="31"/>
        <v>7000000</v>
      </c>
      <c r="D87" s="36">
        <f t="shared" si="34"/>
        <v>0.28594713367307523</v>
      </c>
      <c r="E87" s="37">
        <f t="shared" si="32"/>
        <v>0.28594713367307523</v>
      </c>
      <c r="F87" s="86" t="str">
        <f t="shared" si="33"/>
        <v>Us Navy</v>
      </c>
    </row>
    <row r="88" spans="1:17" x14ac:dyDescent="0.2">
      <c r="A88" s="38" t="s">
        <v>37</v>
      </c>
      <c r="B88" s="39">
        <f t="shared" si="31"/>
        <v>647000000</v>
      </c>
      <c r="C88" s="39">
        <f t="shared" si="31"/>
        <v>300000000</v>
      </c>
      <c r="D88" s="40">
        <f t="shared" si="34"/>
        <v>0.45314213928949643</v>
      </c>
      <c r="E88" s="41">
        <f t="shared" si="32"/>
        <v>0.45314213928949643</v>
      </c>
      <c r="F88" t="str">
        <f t="shared" si="33"/>
        <v>Total</v>
      </c>
    </row>
    <row r="90" spans="1:17" s="9" customFormat="1" x14ac:dyDescent="0.2">
      <c r="A90" s="67" t="s">
        <v>38</v>
      </c>
      <c r="B90" s="68"/>
      <c r="C90" s="68"/>
      <c r="D90" s="68"/>
      <c r="E90" s="68"/>
      <c r="F90" s="68"/>
      <c r="G90" s="68"/>
      <c r="H90" s="69"/>
      <c r="I90" s="8"/>
      <c r="J90" s="8"/>
      <c r="K90" s="8"/>
      <c r="L90" s="8"/>
      <c r="M90" s="8"/>
      <c r="N90" s="8"/>
      <c r="O90" s="8"/>
      <c r="P90" s="8"/>
      <c r="Q90" s="8"/>
    </row>
    <row r="91" spans="1:17" x14ac:dyDescent="0.2">
      <c r="A91" s="73" t="s">
        <v>0</v>
      </c>
      <c r="B91" s="74"/>
      <c r="C91" s="74"/>
      <c r="D91" s="74"/>
      <c r="E91" s="74"/>
      <c r="F91" s="74"/>
      <c r="G91" s="74"/>
      <c r="H91" s="75"/>
    </row>
    <row r="92" spans="1:17" x14ac:dyDescent="0.2">
      <c r="A92" s="25"/>
      <c r="B92" s="19" t="s">
        <v>1</v>
      </c>
      <c r="C92" s="19" t="s">
        <v>2</v>
      </c>
      <c r="D92" s="19" t="s">
        <v>3</v>
      </c>
      <c r="E92" s="19" t="s">
        <v>4</v>
      </c>
      <c r="G92" s="19"/>
      <c r="H92" s="20"/>
    </row>
    <row r="93" spans="1:17" x14ac:dyDescent="0.2">
      <c r="A93" s="17" t="s">
        <v>85</v>
      </c>
      <c r="B93" s="42">
        <v>705212</v>
      </c>
      <c r="C93" s="42">
        <v>2547676</v>
      </c>
      <c r="D93" s="42">
        <v>803642</v>
      </c>
      <c r="E93" s="42">
        <v>254118</v>
      </c>
      <c r="G93" s="26"/>
      <c r="H93" s="20"/>
    </row>
    <row r="94" spans="1:17" x14ac:dyDescent="0.2">
      <c r="A94" s="25"/>
      <c r="B94" s="26"/>
      <c r="C94" s="26"/>
      <c r="D94" s="26"/>
      <c r="E94" s="26"/>
      <c r="F94" s="26"/>
      <c r="G94" s="26"/>
      <c r="H94" s="20"/>
    </row>
    <row r="95" spans="1:17" x14ac:dyDescent="0.2">
      <c r="A95" s="73" t="s">
        <v>54</v>
      </c>
      <c r="B95" s="74"/>
      <c r="C95" s="74"/>
      <c r="D95" s="74"/>
      <c r="E95" s="74"/>
      <c r="F95" s="74"/>
      <c r="G95" s="74"/>
      <c r="H95" s="75"/>
    </row>
    <row r="96" spans="1:17" x14ac:dyDescent="0.2">
      <c r="A96" s="17" t="s">
        <v>12</v>
      </c>
      <c r="B96" s="19" t="s">
        <v>6</v>
      </c>
      <c r="C96" s="19" t="s">
        <v>8</v>
      </c>
      <c r="D96" s="19" t="s">
        <v>7</v>
      </c>
      <c r="E96" s="19" t="s">
        <v>9</v>
      </c>
      <c r="F96" s="19" t="s">
        <v>10</v>
      </c>
      <c r="G96" s="19" t="s">
        <v>11</v>
      </c>
      <c r="H96" s="20"/>
    </row>
    <row r="97" spans="1:18" x14ac:dyDescent="0.2">
      <c r="A97" s="11">
        <v>1</v>
      </c>
      <c r="B97" s="26" t="s">
        <v>13</v>
      </c>
      <c r="C97" s="42">
        <v>3223020.32</v>
      </c>
      <c r="D97" s="42">
        <v>0</v>
      </c>
      <c r="E97" s="42">
        <v>36677704.310000002</v>
      </c>
      <c r="F97" s="42">
        <v>0</v>
      </c>
      <c r="G97" s="42">
        <v>39900725.010000005</v>
      </c>
      <c r="H97" s="20"/>
      <c r="I97" s="2"/>
    </row>
    <row r="98" spans="1:18" x14ac:dyDescent="0.2">
      <c r="A98" s="11">
        <v>2</v>
      </c>
      <c r="B98" s="26" t="s">
        <v>14</v>
      </c>
      <c r="C98" s="42">
        <v>7823446.5800000001</v>
      </c>
      <c r="D98" s="42">
        <v>123942.46</v>
      </c>
      <c r="E98" s="42">
        <v>29205949.609999999</v>
      </c>
      <c r="F98" s="42">
        <v>180001.2</v>
      </c>
      <c r="G98" s="42">
        <v>37333362.349999994</v>
      </c>
      <c r="H98" s="20"/>
      <c r="I98" s="2"/>
    </row>
    <row r="99" spans="1:18" x14ac:dyDescent="0.2">
      <c r="A99" s="11">
        <v>3</v>
      </c>
      <c r="B99" s="26" t="s">
        <v>15</v>
      </c>
      <c r="C99" s="42">
        <v>7734866.7199999997</v>
      </c>
      <c r="D99" s="42">
        <v>-2.86</v>
      </c>
      <c r="E99" s="42">
        <v>25018291.239999998</v>
      </c>
      <c r="F99" s="42">
        <v>1063999.6200000001</v>
      </c>
      <c r="G99" s="42">
        <v>33837339.68999999</v>
      </c>
      <c r="H99" s="20"/>
      <c r="I99" s="2"/>
    </row>
    <row r="100" spans="1:18" x14ac:dyDescent="0.2">
      <c r="A100" s="11">
        <v>4</v>
      </c>
      <c r="B100" s="26" t="s">
        <v>16</v>
      </c>
      <c r="C100" s="42">
        <v>3652986.39</v>
      </c>
      <c r="D100" s="42">
        <v>0</v>
      </c>
      <c r="E100" s="42">
        <v>28898381.649999999</v>
      </c>
      <c r="F100" s="42">
        <v>0</v>
      </c>
      <c r="G100" s="42">
        <v>32554869.02</v>
      </c>
      <c r="H100" s="20"/>
      <c r="I100" s="2"/>
    </row>
    <row r="101" spans="1:18" x14ac:dyDescent="0.2">
      <c r="A101" s="11">
        <v>5</v>
      </c>
      <c r="B101" s="26" t="s">
        <v>17</v>
      </c>
      <c r="C101" s="42">
        <v>6701796.6500000004</v>
      </c>
      <c r="D101" s="42">
        <v>8269.36</v>
      </c>
      <c r="E101" s="42">
        <v>20193427</v>
      </c>
      <c r="F101" s="42">
        <v>1034551.03</v>
      </c>
      <c r="G101" s="42">
        <v>27879810.309999999</v>
      </c>
      <c r="H101" s="20"/>
      <c r="I101" s="2"/>
    </row>
    <row r="102" spans="1:18" x14ac:dyDescent="0.2">
      <c r="A102" s="11">
        <v>6</v>
      </c>
      <c r="B102" s="26" t="s">
        <v>18</v>
      </c>
      <c r="C102" s="42">
        <v>1142207.3700000001</v>
      </c>
      <c r="D102" s="42">
        <v>0</v>
      </c>
      <c r="E102" s="42">
        <v>26678514.41</v>
      </c>
      <c r="F102" s="42">
        <v>5875.2</v>
      </c>
      <c r="G102" s="42">
        <v>27827730.859999999</v>
      </c>
      <c r="H102" s="20"/>
      <c r="I102" s="2"/>
    </row>
    <row r="103" spans="1:18" x14ac:dyDescent="0.2">
      <c r="A103" s="11">
        <v>7</v>
      </c>
      <c r="B103" s="26" t="s">
        <v>19</v>
      </c>
      <c r="C103" s="42">
        <v>841552.14</v>
      </c>
      <c r="D103" s="42">
        <v>0</v>
      </c>
      <c r="E103" s="42">
        <v>26619603.359999999</v>
      </c>
      <c r="F103" s="42">
        <v>246450</v>
      </c>
      <c r="G103" s="42">
        <v>27717728.5</v>
      </c>
      <c r="H103" s="20"/>
      <c r="I103" s="2"/>
    </row>
    <row r="104" spans="1:18" x14ac:dyDescent="0.2">
      <c r="A104" s="11">
        <v>8</v>
      </c>
      <c r="B104" s="26" t="s">
        <v>35</v>
      </c>
      <c r="C104" s="42">
        <v>13897192.859999999</v>
      </c>
      <c r="D104" s="42">
        <v>277.5</v>
      </c>
      <c r="E104" s="42">
        <v>12405309.15</v>
      </c>
      <c r="F104" s="42">
        <v>926834.43</v>
      </c>
      <c r="G104" s="42">
        <v>27217737.48</v>
      </c>
      <c r="H104" s="20"/>
      <c r="I104" s="2"/>
    </row>
    <row r="105" spans="1:18" x14ac:dyDescent="0.2">
      <c r="A105" s="11">
        <v>9</v>
      </c>
      <c r="B105" s="26" t="s">
        <v>20</v>
      </c>
      <c r="C105" s="42">
        <v>270227.15999999997</v>
      </c>
      <c r="D105" s="42">
        <v>12452.2</v>
      </c>
      <c r="E105" s="42">
        <v>24922152.010000002</v>
      </c>
      <c r="F105" s="42">
        <v>282263.12</v>
      </c>
      <c r="G105" s="42">
        <v>25488059.140000001</v>
      </c>
      <c r="H105" s="20"/>
      <c r="I105" s="2"/>
    </row>
    <row r="106" spans="1:18" x14ac:dyDescent="0.2">
      <c r="A106" s="11">
        <v>10</v>
      </c>
      <c r="B106" s="26" t="s">
        <v>21</v>
      </c>
      <c r="C106" s="42">
        <v>5339258.58</v>
      </c>
      <c r="D106" s="42">
        <v>280346.5</v>
      </c>
      <c r="E106" s="42">
        <v>17920333.059999999</v>
      </c>
      <c r="F106" s="42">
        <v>868880.15</v>
      </c>
      <c r="G106" s="42">
        <v>24410085.400000002</v>
      </c>
      <c r="H106" s="20"/>
      <c r="I106" s="2"/>
    </row>
    <row r="107" spans="1:18" x14ac:dyDescent="0.2">
      <c r="A107" s="11">
        <v>11</v>
      </c>
      <c r="B107" s="26" t="s">
        <v>22</v>
      </c>
      <c r="C107" s="42">
        <v>7047895.6799999997</v>
      </c>
      <c r="D107" s="42">
        <v>20998.78</v>
      </c>
      <c r="E107" s="42">
        <v>15458166.49</v>
      </c>
      <c r="F107" s="42">
        <v>1097091.1000000001</v>
      </c>
      <c r="G107" s="42">
        <v>23624861.909999996</v>
      </c>
      <c r="H107" s="20"/>
      <c r="I107" s="2"/>
    </row>
    <row r="108" spans="1:18" x14ac:dyDescent="0.2">
      <c r="A108" s="11">
        <v>12</v>
      </c>
      <c r="B108" s="26" t="s">
        <v>23</v>
      </c>
      <c r="C108" s="42">
        <v>9334130.8200000003</v>
      </c>
      <c r="D108" s="42">
        <v>93836.63</v>
      </c>
      <c r="E108" s="42">
        <v>13488627.359999999</v>
      </c>
      <c r="F108" s="42">
        <v>576942.18000000005</v>
      </c>
      <c r="G108" s="42">
        <v>23536541.420000006</v>
      </c>
      <c r="H108" s="20"/>
      <c r="I108" s="2"/>
    </row>
    <row r="109" spans="1:18" x14ac:dyDescent="0.2">
      <c r="A109" s="11">
        <v>13</v>
      </c>
      <c r="B109" s="26" t="s">
        <v>24</v>
      </c>
      <c r="C109" s="42">
        <v>4367372.88</v>
      </c>
      <c r="D109" s="42">
        <v>0</v>
      </c>
      <c r="E109" s="42">
        <v>16606382.6</v>
      </c>
      <c r="F109" s="42">
        <v>2429467.84</v>
      </c>
      <c r="G109" s="42">
        <v>23507208.570000004</v>
      </c>
      <c r="H109" s="20"/>
      <c r="I109" s="2"/>
    </row>
    <row r="110" spans="1:18" x14ac:dyDescent="0.2">
      <c r="A110" s="11">
        <v>14</v>
      </c>
      <c r="B110" s="26" t="s">
        <v>25</v>
      </c>
      <c r="C110" s="42">
        <v>6484658</v>
      </c>
      <c r="D110" s="42">
        <v>-1.84</v>
      </c>
      <c r="E110" s="42">
        <v>16352726.449999999</v>
      </c>
      <c r="F110" s="42">
        <v>9972.0300000000007</v>
      </c>
      <c r="G110" s="42">
        <v>22846098.969999999</v>
      </c>
      <c r="H110" s="20"/>
      <c r="I110" s="2"/>
    </row>
    <row r="111" spans="1:18" x14ac:dyDescent="0.2">
      <c r="A111" s="11">
        <v>15</v>
      </c>
      <c r="B111" s="26" t="s">
        <v>26</v>
      </c>
      <c r="C111" s="42">
        <v>1351849.58</v>
      </c>
      <c r="D111" s="42">
        <v>0</v>
      </c>
      <c r="E111" s="42">
        <v>20280916.34</v>
      </c>
      <c r="F111" s="42">
        <v>0</v>
      </c>
      <c r="G111" s="42">
        <v>21649100.91</v>
      </c>
      <c r="H111" s="20"/>
      <c r="I111" s="2"/>
    </row>
    <row r="112" spans="1:18" x14ac:dyDescent="0.2">
      <c r="A112" s="65" t="s">
        <v>37</v>
      </c>
      <c r="B112" s="66"/>
      <c r="C112" s="45">
        <f>SUM(C97:C111)</f>
        <v>79212461.729999989</v>
      </c>
      <c r="D112" s="45">
        <f>SUM(D97:D111)</f>
        <v>540118.7300000001</v>
      </c>
      <c r="E112" s="45">
        <f>SUM(E97:E111)</f>
        <v>330726485.03999996</v>
      </c>
      <c r="F112" s="45">
        <f>SUM(F97:F111)</f>
        <v>8722327.9000000004</v>
      </c>
      <c r="G112" s="45">
        <f>SUM(G97:G111)</f>
        <v>419331259.54000002</v>
      </c>
      <c r="H112" s="20"/>
      <c r="N112" s="4"/>
      <c r="O112" s="4"/>
      <c r="P112" s="4"/>
      <c r="Q112" s="4"/>
      <c r="R112" s="4"/>
    </row>
    <row r="113" spans="1:18" x14ac:dyDescent="0.2">
      <c r="A113" s="25"/>
      <c r="B113" s="26"/>
      <c r="C113" s="26"/>
      <c r="D113" s="26"/>
      <c r="E113" s="26"/>
      <c r="F113" s="26"/>
      <c r="G113" s="26"/>
      <c r="H113" s="20"/>
      <c r="N113" s="4"/>
      <c r="O113" s="4"/>
      <c r="P113" s="4"/>
      <c r="Q113" s="4"/>
      <c r="R113" s="4"/>
    </row>
    <row r="114" spans="1:18" x14ac:dyDescent="0.2">
      <c r="A114" s="73" t="s">
        <v>62</v>
      </c>
      <c r="B114" s="74"/>
      <c r="C114" s="74"/>
      <c r="D114" s="74"/>
      <c r="E114" s="74"/>
      <c r="F114" s="74"/>
      <c r="G114" s="74"/>
      <c r="H114" s="75"/>
      <c r="K114" s="4"/>
      <c r="L114" s="5"/>
      <c r="M114" s="4"/>
      <c r="N114" s="4"/>
      <c r="O114" s="4"/>
      <c r="P114" s="4"/>
      <c r="Q114" s="4"/>
      <c r="R114" s="4"/>
    </row>
    <row r="115" spans="1:18" x14ac:dyDescent="0.2">
      <c r="A115" s="17" t="s">
        <v>12</v>
      </c>
      <c r="B115" s="19" t="s">
        <v>6</v>
      </c>
      <c r="C115" s="19" t="s">
        <v>8</v>
      </c>
      <c r="D115" s="19" t="s">
        <v>7</v>
      </c>
      <c r="E115" s="19" t="s">
        <v>9</v>
      </c>
      <c r="F115" s="19" t="s">
        <v>10</v>
      </c>
      <c r="G115" s="19" t="s">
        <v>11</v>
      </c>
      <c r="H115" s="20"/>
      <c r="K115" s="4"/>
      <c r="L115" s="4"/>
      <c r="M115" s="4"/>
      <c r="N115" s="4"/>
      <c r="O115" s="4"/>
      <c r="P115" s="4"/>
      <c r="Q115" s="4"/>
      <c r="R115" s="4"/>
    </row>
    <row r="116" spans="1:18" x14ac:dyDescent="0.2">
      <c r="A116" s="11">
        <v>1</v>
      </c>
      <c r="B116" s="18" t="s">
        <v>32</v>
      </c>
      <c r="C116" s="42">
        <v>55006715.490000002</v>
      </c>
      <c r="D116" s="42">
        <v>249920.56</v>
      </c>
      <c r="E116" s="42">
        <v>11772247.09</v>
      </c>
      <c r="F116" s="42">
        <v>5101348.5600000005</v>
      </c>
      <c r="G116" s="46">
        <v>72294884.699999988</v>
      </c>
      <c r="H116" s="20"/>
      <c r="I116" s="2"/>
      <c r="K116" s="4"/>
      <c r="L116" s="4"/>
      <c r="M116" s="4"/>
      <c r="N116" s="4"/>
      <c r="O116" s="4"/>
      <c r="P116" s="4"/>
      <c r="Q116" s="4"/>
      <c r="R116" s="4"/>
    </row>
    <row r="117" spans="1:18" x14ac:dyDescent="0.2">
      <c r="A117" s="11">
        <v>2</v>
      </c>
      <c r="B117" s="18" t="s">
        <v>55</v>
      </c>
      <c r="C117" s="42">
        <v>8007386.1699999999</v>
      </c>
      <c r="D117" s="42">
        <v>-9451.0500000000011</v>
      </c>
      <c r="E117" s="42">
        <v>43234848.390000001</v>
      </c>
      <c r="F117" s="42">
        <v>5440938.3399999999</v>
      </c>
      <c r="G117" s="46">
        <v>56677822.349999994</v>
      </c>
      <c r="H117" s="20"/>
      <c r="I117" s="2"/>
      <c r="K117" s="4"/>
      <c r="L117" s="4"/>
      <c r="M117" s="4"/>
      <c r="N117" s="4"/>
      <c r="O117" s="4"/>
      <c r="P117" s="4"/>
      <c r="Q117" s="4"/>
      <c r="R117" s="4"/>
    </row>
    <row r="118" spans="1:18" x14ac:dyDescent="0.2">
      <c r="A118" s="11">
        <v>3</v>
      </c>
      <c r="B118" s="18" t="s">
        <v>13</v>
      </c>
      <c r="C118" s="42">
        <v>5478165.9199999999</v>
      </c>
      <c r="D118" s="42">
        <v>0</v>
      </c>
      <c r="E118" s="42">
        <v>43579372.190000005</v>
      </c>
      <c r="F118" s="42">
        <v>0</v>
      </c>
      <c r="G118" s="46">
        <v>49057538.109999999</v>
      </c>
      <c r="H118" s="20"/>
      <c r="I118" s="2"/>
      <c r="K118" s="4"/>
      <c r="L118" s="4"/>
      <c r="M118" s="4"/>
      <c r="N118" s="4"/>
      <c r="O118" s="4"/>
      <c r="P118" s="4"/>
      <c r="Q118" s="4"/>
      <c r="R118" s="4"/>
    </row>
    <row r="119" spans="1:18" x14ac:dyDescent="0.2">
      <c r="A119" s="11">
        <v>4</v>
      </c>
      <c r="B119" s="18" t="s">
        <v>15</v>
      </c>
      <c r="C119" s="42">
        <v>10243012.01</v>
      </c>
      <c r="D119" s="42">
        <v>308671.25</v>
      </c>
      <c r="E119" s="42">
        <v>24299950.93</v>
      </c>
      <c r="F119" s="42">
        <v>1009212</v>
      </c>
      <c r="G119" s="46">
        <v>35887178.370000005</v>
      </c>
      <c r="H119" s="20"/>
      <c r="I119" s="2"/>
      <c r="K119" s="4"/>
      <c r="L119" s="4"/>
      <c r="M119" s="4"/>
      <c r="N119" s="4"/>
      <c r="O119" s="4"/>
      <c r="P119" s="4"/>
      <c r="Q119" s="4"/>
      <c r="R119" s="4"/>
    </row>
    <row r="120" spans="1:18" x14ac:dyDescent="0.2">
      <c r="A120" s="11">
        <v>5</v>
      </c>
      <c r="B120" s="18" t="s">
        <v>56</v>
      </c>
      <c r="C120" s="42">
        <v>3146028.03</v>
      </c>
      <c r="D120" s="42">
        <v>0</v>
      </c>
      <c r="E120" s="42">
        <v>31629266.84</v>
      </c>
      <c r="F120" s="42">
        <v>922903.02999999991</v>
      </c>
      <c r="G120" s="46">
        <v>35808152.899999999</v>
      </c>
      <c r="H120" s="20"/>
      <c r="I120" s="2"/>
      <c r="K120" s="4"/>
      <c r="L120" s="4"/>
      <c r="M120" s="4"/>
      <c r="N120" s="4"/>
      <c r="O120" s="4"/>
      <c r="P120" s="4"/>
      <c r="Q120" s="4"/>
      <c r="R120" s="4"/>
    </row>
    <row r="121" spans="1:18" x14ac:dyDescent="0.2">
      <c r="A121" s="11">
        <v>6</v>
      </c>
      <c r="B121" s="18" t="s">
        <v>16</v>
      </c>
      <c r="C121" s="42">
        <v>3221309.22</v>
      </c>
      <c r="D121" s="42">
        <v>0</v>
      </c>
      <c r="E121" s="42">
        <v>30008881.119999997</v>
      </c>
      <c r="F121" s="42">
        <v>0</v>
      </c>
      <c r="G121" s="46">
        <v>33244310.960000001</v>
      </c>
      <c r="H121" s="20"/>
      <c r="I121" s="2"/>
      <c r="K121" s="4"/>
      <c r="L121" s="4"/>
      <c r="M121" s="4"/>
      <c r="N121" s="4"/>
      <c r="O121" s="4"/>
      <c r="P121" s="4"/>
      <c r="Q121" s="4"/>
      <c r="R121" s="4"/>
    </row>
    <row r="122" spans="1:18" x14ac:dyDescent="0.2">
      <c r="A122" s="11">
        <v>7</v>
      </c>
      <c r="B122" s="18" t="s">
        <v>26</v>
      </c>
      <c r="C122" s="42">
        <v>1787808.5799999998</v>
      </c>
      <c r="D122" s="42">
        <v>-6.9999999999999993E-2</v>
      </c>
      <c r="E122" s="42">
        <v>28193579.399999999</v>
      </c>
      <c r="F122" s="42">
        <v>3166.63</v>
      </c>
      <c r="G122" s="46">
        <v>29984554.540000003</v>
      </c>
      <c r="H122" s="20"/>
      <c r="I122" s="2"/>
      <c r="K122" s="4"/>
      <c r="L122" s="4"/>
      <c r="M122" s="4"/>
      <c r="N122" s="4"/>
      <c r="O122" s="4"/>
      <c r="P122" s="4"/>
      <c r="Q122" s="4"/>
      <c r="R122" s="4"/>
    </row>
    <row r="123" spans="1:18" x14ac:dyDescent="0.2">
      <c r="A123" s="11">
        <v>8</v>
      </c>
      <c r="B123" s="18" t="s">
        <v>22</v>
      </c>
      <c r="C123" s="42">
        <v>7332573.6299999999</v>
      </c>
      <c r="D123" s="42">
        <v>2916.3199999999997</v>
      </c>
      <c r="E123" s="42">
        <v>20021012.82</v>
      </c>
      <c r="F123" s="42">
        <v>1430307.13</v>
      </c>
      <c r="G123" s="46">
        <v>28785378.990000002</v>
      </c>
      <c r="H123" s="20"/>
      <c r="I123" s="2"/>
      <c r="K123" s="4"/>
      <c r="L123" s="4"/>
      <c r="M123" s="4"/>
      <c r="N123" s="4"/>
      <c r="O123" s="4"/>
      <c r="P123" s="4"/>
      <c r="Q123" s="4"/>
      <c r="R123" s="4"/>
    </row>
    <row r="124" spans="1:18" x14ac:dyDescent="0.2">
      <c r="A124" s="11">
        <v>9</v>
      </c>
      <c r="B124" s="18" t="s">
        <v>19</v>
      </c>
      <c r="C124" s="42">
        <v>605912.58000000007</v>
      </c>
      <c r="D124" s="42">
        <v>0</v>
      </c>
      <c r="E124" s="42">
        <v>27784569.719999999</v>
      </c>
      <c r="F124" s="42">
        <v>185446.14</v>
      </c>
      <c r="G124" s="46">
        <v>28588872.510000002</v>
      </c>
      <c r="H124" s="20"/>
      <c r="I124" s="2"/>
      <c r="K124" s="4"/>
      <c r="L124" s="4"/>
      <c r="M124" s="4"/>
      <c r="N124" s="4"/>
      <c r="O124" s="4"/>
      <c r="P124" s="4"/>
      <c r="Q124" s="4"/>
      <c r="R124" s="4"/>
    </row>
    <row r="125" spans="1:18" x14ac:dyDescent="0.2">
      <c r="A125" s="11">
        <v>10</v>
      </c>
      <c r="B125" s="18" t="s">
        <v>17</v>
      </c>
      <c r="C125" s="42">
        <v>5286476.83</v>
      </c>
      <c r="D125" s="42">
        <v>40.08</v>
      </c>
      <c r="E125" s="42">
        <v>21937136.52</v>
      </c>
      <c r="F125" s="42">
        <v>923229.28</v>
      </c>
      <c r="G125" s="46">
        <v>28149127.709999997</v>
      </c>
      <c r="H125" s="20"/>
      <c r="I125" s="2"/>
      <c r="K125" s="4"/>
      <c r="L125" s="4"/>
      <c r="M125" s="4"/>
      <c r="N125" s="4"/>
      <c r="O125" s="4"/>
      <c r="P125" s="4"/>
      <c r="Q125" s="4"/>
      <c r="R125" s="4"/>
    </row>
    <row r="126" spans="1:18" x14ac:dyDescent="0.2">
      <c r="A126" s="11">
        <v>11</v>
      </c>
      <c r="B126" s="18" t="s">
        <v>57</v>
      </c>
      <c r="C126" s="42">
        <v>11813762.9</v>
      </c>
      <c r="D126" s="42">
        <v>8801.15</v>
      </c>
      <c r="E126" s="42">
        <v>14606262.98</v>
      </c>
      <c r="F126" s="42">
        <v>808678.04</v>
      </c>
      <c r="G126" s="46">
        <v>27241827.199999999</v>
      </c>
      <c r="H126" s="20"/>
      <c r="I126" s="2"/>
      <c r="K126" s="4"/>
      <c r="L126" s="4"/>
      <c r="M126" s="4"/>
      <c r="N126" s="4"/>
      <c r="O126" s="4"/>
      <c r="P126" s="4"/>
      <c r="Q126" s="4"/>
      <c r="R126" s="4"/>
    </row>
    <row r="127" spans="1:18" x14ac:dyDescent="0.2">
      <c r="A127" s="11">
        <v>12</v>
      </c>
      <c r="B127" s="18" t="s">
        <v>58</v>
      </c>
      <c r="C127" s="42">
        <v>14326554.190000001</v>
      </c>
      <c r="D127" s="42">
        <v>-53.03</v>
      </c>
      <c r="E127" s="42">
        <v>11416829.99</v>
      </c>
      <c r="F127" s="42">
        <v>464811.18</v>
      </c>
      <c r="G127" s="46">
        <v>26215672.840000004</v>
      </c>
      <c r="H127" s="20"/>
      <c r="I127" s="2"/>
      <c r="N127" s="4"/>
      <c r="O127" s="4"/>
      <c r="P127" s="4"/>
      <c r="Q127" s="4"/>
      <c r="R127" s="4"/>
    </row>
    <row r="128" spans="1:18" x14ac:dyDescent="0.2">
      <c r="A128" s="11">
        <v>13</v>
      </c>
      <c r="B128" s="18" t="s">
        <v>25</v>
      </c>
      <c r="C128" s="42">
        <v>4467288.5</v>
      </c>
      <c r="D128" s="42">
        <v>0</v>
      </c>
      <c r="E128" s="42">
        <v>20536922.77</v>
      </c>
      <c r="F128" s="42">
        <v>12107.23</v>
      </c>
      <c r="G128" s="46">
        <v>25015551.050000001</v>
      </c>
      <c r="H128" s="20"/>
      <c r="I128" s="2"/>
      <c r="N128" s="4"/>
      <c r="O128" s="4"/>
      <c r="P128" s="4"/>
      <c r="Q128" s="4"/>
      <c r="R128" s="4"/>
    </row>
    <row r="129" spans="1:16" x14ac:dyDescent="0.2">
      <c r="A129" s="11">
        <v>14</v>
      </c>
      <c r="B129" s="18" t="s">
        <v>36</v>
      </c>
      <c r="C129" s="42">
        <v>9832304.1699999999</v>
      </c>
      <c r="D129" s="42">
        <v>729296.57</v>
      </c>
      <c r="E129" s="42">
        <v>14067887.68</v>
      </c>
      <c r="F129" s="42">
        <v>0</v>
      </c>
      <c r="G129" s="46">
        <v>24629488.419999998</v>
      </c>
      <c r="H129" s="20"/>
      <c r="I129" s="2"/>
      <c r="N129" s="4"/>
      <c r="O129" s="4"/>
      <c r="P129" s="4"/>
    </row>
    <row r="130" spans="1:16" x14ac:dyDescent="0.2">
      <c r="A130" s="11">
        <v>15</v>
      </c>
      <c r="B130" s="18" t="s">
        <v>59</v>
      </c>
      <c r="C130" s="42">
        <v>3631695.83</v>
      </c>
      <c r="D130" s="42">
        <v>140</v>
      </c>
      <c r="E130" s="42">
        <v>20732012.32</v>
      </c>
      <c r="F130" s="42">
        <v>37332.33</v>
      </c>
      <c r="G130" s="42">
        <v>24405325.530000001</v>
      </c>
      <c r="H130" s="20"/>
      <c r="I130" s="2"/>
      <c r="N130" s="4"/>
      <c r="O130" s="4"/>
      <c r="P130" s="4"/>
    </row>
    <row r="131" spans="1:16" x14ac:dyDescent="0.2">
      <c r="A131" s="65" t="s">
        <v>37</v>
      </c>
      <c r="B131" s="66"/>
      <c r="C131" s="45">
        <f>SUM(C116:C130)</f>
        <v>144186994.05000001</v>
      </c>
      <c r="D131" s="45">
        <f>SUM(D116:D130)</f>
        <v>1290281.7799999998</v>
      </c>
      <c r="E131" s="45">
        <f>SUM(E116:E130)</f>
        <v>363820780.76000005</v>
      </c>
      <c r="F131" s="45">
        <f>SUM(F116:F130)</f>
        <v>16339479.890000002</v>
      </c>
      <c r="G131" s="45">
        <f>SUM(G116:G130)</f>
        <v>525985686.17999995</v>
      </c>
      <c r="H131" s="20"/>
      <c r="I131" s="2"/>
      <c r="N131" s="4"/>
      <c r="O131" s="4"/>
      <c r="P131" s="4"/>
    </row>
    <row r="132" spans="1:16" x14ac:dyDescent="0.2">
      <c r="A132" s="25"/>
      <c r="B132" s="47"/>
      <c r="C132" s="26"/>
      <c r="D132" s="26"/>
      <c r="E132" s="26"/>
      <c r="F132" s="26"/>
      <c r="G132" s="26"/>
      <c r="H132" s="20"/>
      <c r="N132" s="4"/>
      <c r="O132" s="4"/>
      <c r="P132" s="4"/>
    </row>
    <row r="133" spans="1:16" x14ac:dyDescent="0.2">
      <c r="A133" s="73" t="s">
        <v>60</v>
      </c>
      <c r="B133" s="74"/>
      <c r="C133" s="74"/>
      <c r="D133" s="74"/>
      <c r="E133" s="74"/>
      <c r="F133" s="74"/>
      <c r="G133" s="74"/>
      <c r="H133" s="75"/>
      <c r="K133" s="4"/>
      <c r="L133" s="4"/>
      <c r="N133" s="4"/>
      <c r="O133" s="4"/>
      <c r="P133" s="4"/>
    </row>
    <row r="134" spans="1:16" x14ac:dyDescent="0.2">
      <c r="A134" s="17" t="s">
        <v>12</v>
      </c>
      <c r="B134" s="19" t="s">
        <v>6</v>
      </c>
      <c r="C134" s="19" t="s">
        <v>8</v>
      </c>
      <c r="D134" s="19" t="s">
        <v>7</v>
      </c>
      <c r="E134" s="19" t="s">
        <v>9</v>
      </c>
      <c r="F134" s="19" t="s">
        <v>10</v>
      </c>
      <c r="G134" s="19" t="s">
        <v>11</v>
      </c>
      <c r="H134" s="20"/>
      <c r="K134" s="4"/>
      <c r="L134" s="4"/>
      <c r="N134" s="4"/>
      <c r="O134" s="4"/>
      <c r="P134" s="4"/>
    </row>
    <row r="135" spans="1:16" x14ac:dyDescent="0.2">
      <c r="A135" s="11">
        <v>1</v>
      </c>
      <c r="B135" s="26" t="s">
        <v>48</v>
      </c>
      <c r="C135" s="42">
        <v>4704620</v>
      </c>
      <c r="D135" s="42">
        <v>7257016</v>
      </c>
      <c r="E135" s="42">
        <v>0</v>
      </c>
      <c r="F135" s="42">
        <v>15635894</v>
      </c>
      <c r="G135" s="42">
        <v>27597530.260000002</v>
      </c>
      <c r="H135" s="20"/>
      <c r="K135" s="4"/>
      <c r="L135" s="4"/>
      <c r="N135" s="4"/>
      <c r="O135" s="4"/>
      <c r="P135" s="4"/>
    </row>
    <row r="136" spans="1:16" x14ac:dyDescent="0.2">
      <c r="A136" s="11">
        <v>2</v>
      </c>
      <c r="B136" s="26" t="s">
        <v>49</v>
      </c>
      <c r="C136" s="42">
        <v>0</v>
      </c>
      <c r="D136" s="42">
        <v>12777854</v>
      </c>
      <c r="E136" s="42">
        <v>18279</v>
      </c>
      <c r="F136" s="42">
        <v>1173544</v>
      </c>
      <c r="G136" s="42">
        <v>13969676.57</v>
      </c>
      <c r="H136" s="20"/>
      <c r="K136" s="4"/>
      <c r="L136" s="4"/>
    </row>
    <row r="137" spans="1:16" x14ac:dyDescent="0.2">
      <c r="A137" s="11">
        <v>3</v>
      </c>
      <c r="B137" s="26" t="s">
        <v>50</v>
      </c>
      <c r="C137" s="42">
        <v>0</v>
      </c>
      <c r="D137" s="42">
        <v>2996536</v>
      </c>
      <c r="E137" s="42">
        <v>2024</v>
      </c>
      <c r="F137" s="42">
        <v>10244611</v>
      </c>
      <c r="G137" s="42">
        <v>13243171.880000001</v>
      </c>
      <c r="H137" s="20"/>
      <c r="K137" s="4"/>
      <c r="L137" s="4"/>
    </row>
    <row r="138" spans="1:16" x14ac:dyDescent="0.2">
      <c r="A138" s="11">
        <v>4</v>
      </c>
      <c r="B138" s="26" t="s">
        <v>51</v>
      </c>
      <c r="C138" s="42">
        <v>759518</v>
      </c>
      <c r="D138" s="42">
        <v>6852193</v>
      </c>
      <c r="E138" s="42">
        <v>0</v>
      </c>
      <c r="F138" s="42">
        <v>3957830</v>
      </c>
      <c r="G138" s="42">
        <v>11569539.649999999</v>
      </c>
      <c r="H138" s="20"/>
    </row>
    <row r="139" spans="1:16" x14ac:dyDescent="0.2">
      <c r="A139" s="11">
        <v>5</v>
      </c>
      <c r="B139" s="26" t="s">
        <v>52</v>
      </c>
      <c r="C139" s="42">
        <v>831318</v>
      </c>
      <c r="D139" s="42">
        <v>7534748</v>
      </c>
      <c r="E139" s="42">
        <v>0</v>
      </c>
      <c r="F139" s="42">
        <v>2342581</v>
      </c>
      <c r="G139" s="42">
        <v>10708647.370000001</v>
      </c>
      <c r="H139" s="20"/>
    </row>
    <row r="140" spans="1:16" x14ac:dyDescent="0.2">
      <c r="A140" s="65" t="s">
        <v>37</v>
      </c>
      <c r="B140" s="66"/>
      <c r="C140" s="45">
        <f>SUM(C135:C139)</f>
        <v>6295456</v>
      </c>
      <c r="D140" s="45">
        <f>SUM(D135:D139)</f>
        <v>37418347</v>
      </c>
      <c r="E140" s="45">
        <f>SUM(E135:E139)</f>
        <v>20303</v>
      </c>
      <c r="F140" s="45">
        <f>SUM(F135:F139)</f>
        <v>33354460</v>
      </c>
      <c r="G140" s="45">
        <f>SUM(G135:G139)</f>
        <v>77088565.730000004</v>
      </c>
      <c r="H140" s="20"/>
    </row>
    <row r="141" spans="1:16" x14ac:dyDescent="0.2">
      <c r="A141" s="25"/>
      <c r="B141" s="26"/>
      <c r="C141" s="48"/>
      <c r="D141" s="48"/>
      <c r="E141" s="48"/>
      <c r="F141" s="48"/>
      <c r="G141" s="48"/>
      <c r="H141" s="20"/>
      <c r="I141" s="4"/>
      <c r="J141" s="4"/>
      <c r="K141" s="4"/>
    </row>
    <row r="142" spans="1:16" x14ac:dyDescent="0.2">
      <c r="A142" s="73" t="s">
        <v>61</v>
      </c>
      <c r="B142" s="74"/>
      <c r="C142" s="74"/>
      <c r="D142" s="74"/>
      <c r="E142" s="74"/>
      <c r="F142" s="74"/>
      <c r="G142" s="74"/>
      <c r="H142" s="75"/>
      <c r="I142" s="4"/>
      <c r="J142" s="4"/>
      <c r="K142" s="4"/>
    </row>
    <row r="143" spans="1:16" x14ac:dyDescent="0.2">
      <c r="A143" s="17" t="s">
        <v>12</v>
      </c>
      <c r="B143" s="19" t="s">
        <v>6</v>
      </c>
      <c r="C143" s="19" t="s">
        <v>8</v>
      </c>
      <c r="D143" s="19" t="s">
        <v>7</v>
      </c>
      <c r="E143" s="19" t="s">
        <v>9</v>
      </c>
      <c r="F143" s="19" t="s">
        <v>10</v>
      </c>
      <c r="G143" s="19" t="s">
        <v>11</v>
      </c>
      <c r="H143" s="20"/>
      <c r="I143" s="4"/>
      <c r="J143" s="4"/>
      <c r="K143" s="4"/>
    </row>
    <row r="144" spans="1:16" x14ac:dyDescent="0.2">
      <c r="A144" s="11">
        <v>1</v>
      </c>
      <c r="B144" s="26" t="s">
        <v>63</v>
      </c>
      <c r="C144" s="42">
        <v>387626</v>
      </c>
      <c r="D144" s="42">
        <v>0</v>
      </c>
      <c r="E144" s="42">
        <v>24118495</v>
      </c>
      <c r="F144" s="42">
        <v>1331188</v>
      </c>
      <c r="G144" s="49">
        <v>25837308.740000002</v>
      </c>
      <c r="H144" s="20"/>
      <c r="I144" s="4"/>
      <c r="J144" s="4"/>
      <c r="K144" s="4"/>
    </row>
    <row r="145" spans="1:11" x14ac:dyDescent="0.2">
      <c r="A145" s="11">
        <v>2</v>
      </c>
      <c r="B145" s="26" t="s">
        <v>64</v>
      </c>
      <c r="C145" s="42">
        <v>57638</v>
      </c>
      <c r="D145" s="42">
        <v>3230130</v>
      </c>
      <c r="E145" s="42">
        <v>0</v>
      </c>
      <c r="F145" s="42">
        <v>22155314</v>
      </c>
      <c r="G145" s="49">
        <v>25443081.540000003</v>
      </c>
      <c r="H145" s="20"/>
      <c r="I145" s="4"/>
      <c r="J145" s="4"/>
      <c r="K145" s="4"/>
    </row>
    <row r="146" spans="1:11" x14ac:dyDescent="0.2">
      <c r="A146" s="11">
        <v>3</v>
      </c>
      <c r="B146" s="26" t="s">
        <v>48</v>
      </c>
      <c r="C146" s="49">
        <v>3034179</v>
      </c>
      <c r="D146" s="49">
        <v>7635912</v>
      </c>
      <c r="E146" s="49">
        <v>0</v>
      </c>
      <c r="F146" s="49">
        <v>14392027</v>
      </c>
      <c r="G146" s="49">
        <v>25062137.25</v>
      </c>
      <c r="H146" s="20"/>
      <c r="I146" s="4"/>
      <c r="J146" s="4"/>
      <c r="K146" s="4"/>
    </row>
    <row r="147" spans="1:11" x14ac:dyDescent="0.2">
      <c r="A147" s="11">
        <v>4</v>
      </c>
      <c r="B147" s="26" t="s">
        <v>49</v>
      </c>
      <c r="C147" s="49">
        <v>0</v>
      </c>
      <c r="D147" s="49">
        <v>14100100</v>
      </c>
      <c r="E147" s="49">
        <v>1983034</v>
      </c>
      <c r="F147" s="49">
        <v>1324232</v>
      </c>
      <c r="G147" s="49">
        <v>17407365.330000002</v>
      </c>
      <c r="H147" s="20"/>
      <c r="I147" s="4"/>
      <c r="J147" s="4"/>
      <c r="K147" s="4"/>
    </row>
    <row r="148" spans="1:11" x14ac:dyDescent="0.2">
      <c r="A148" s="11">
        <v>5</v>
      </c>
      <c r="B148" s="26" t="s">
        <v>51</v>
      </c>
      <c r="C148" s="49">
        <v>996206</v>
      </c>
      <c r="D148" s="49">
        <v>7581389</v>
      </c>
      <c r="E148" s="49">
        <v>0</v>
      </c>
      <c r="F148" s="49">
        <v>3827336</v>
      </c>
      <c r="G148" s="49">
        <v>12404931.250000002</v>
      </c>
      <c r="H148" s="20"/>
      <c r="I148" s="4"/>
      <c r="J148" s="4"/>
      <c r="K148" s="4"/>
    </row>
    <row r="149" spans="1:11" x14ac:dyDescent="0.2">
      <c r="A149" s="65" t="s">
        <v>37</v>
      </c>
      <c r="B149" s="66"/>
      <c r="C149" s="50">
        <f>SUM(C144:C148)</f>
        <v>4475649</v>
      </c>
      <c r="D149" s="50">
        <f>SUM(D144:D148)</f>
        <v>32547531</v>
      </c>
      <c r="E149" s="50">
        <f>SUM(E144:E148)</f>
        <v>26101529</v>
      </c>
      <c r="F149" s="50">
        <f>SUM(F144:F148)</f>
        <v>43030097</v>
      </c>
      <c r="G149" s="51">
        <f>SUM(G144:G148)</f>
        <v>106154824.11</v>
      </c>
      <c r="H149" s="52"/>
      <c r="I149" s="4"/>
      <c r="J149" s="4"/>
      <c r="K149" s="4"/>
    </row>
    <row r="150" spans="1:11" x14ac:dyDescent="0.2">
      <c r="A150" s="65"/>
      <c r="B150" s="66"/>
      <c r="C150" s="48"/>
      <c r="D150" s="48"/>
      <c r="E150" s="48"/>
      <c r="F150" s="48"/>
      <c r="G150" s="48"/>
      <c r="H150" s="53"/>
      <c r="I150" s="4"/>
      <c r="J150" s="4"/>
      <c r="K150" s="4"/>
    </row>
    <row r="151" spans="1:11" x14ac:dyDescent="0.2">
      <c r="A151" s="73" t="s">
        <v>65</v>
      </c>
      <c r="B151" s="74"/>
      <c r="C151" s="74"/>
      <c r="D151" s="74"/>
      <c r="E151" s="74"/>
      <c r="F151" s="74"/>
      <c r="G151" s="74"/>
      <c r="H151" s="75"/>
      <c r="I151" s="4"/>
    </row>
    <row r="152" spans="1:11" x14ac:dyDescent="0.2">
      <c r="A152" s="17" t="s">
        <v>6</v>
      </c>
      <c r="B152" s="54" t="s">
        <v>68</v>
      </c>
      <c r="C152" s="19" t="s">
        <v>66</v>
      </c>
      <c r="D152" s="54" t="s">
        <v>67</v>
      </c>
      <c r="E152" s="19" t="s">
        <v>69</v>
      </c>
      <c r="F152" s="26"/>
      <c r="G152" s="26"/>
      <c r="H152" s="53"/>
      <c r="I152" s="4"/>
    </row>
    <row r="153" spans="1:11" x14ac:dyDescent="0.2">
      <c r="A153" s="25" t="s">
        <v>70</v>
      </c>
      <c r="B153" s="42">
        <v>72294884.699999988</v>
      </c>
      <c r="C153" s="42">
        <v>40403058.970000178</v>
      </c>
      <c r="D153" s="55">
        <f t="shared" ref="D153:D172" si="35">C153/B153</f>
        <v>0.55886469890172163</v>
      </c>
      <c r="E153" s="55">
        <v>0.55886469890172163</v>
      </c>
      <c r="F153" s="26"/>
      <c r="G153" s="48"/>
      <c r="H153" s="53"/>
      <c r="I153" s="4"/>
    </row>
    <row r="154" spans="1:11" x14ac:dyDescent="0.2">
      <c r="A154" s="25" t="s">
        <v>71</v>
      </c>
      <c r="B154" s="42">
        <v>56677822.350000001</v>
      </c>
      <c r="C154" s="42">
        <v>30448257.479999855</v>
      </c>
      <c r="D154" s="55">
        <f t="shared" si="35"/>
        <v>0.53721643171069811</v>
      </c>
      <c r="E154" s="56">
        <v>0.53721643171069811</v>
      </c>
      <c r="F154" s="26"/>
      <c r="G154" s="48"/>
      <c r="H154" s="53"/>
      <c r="I154" s="4"/>
    </row>
    <row r="155" spans="1:11" x14ac:dyDescent="0.2">
      <c r="A155" s="25" t="s">
        <v>72</v>
      </c>
      <c r="B155" s="42">
        <v>35808152.899999999</v>
      </c>
      <c r="C155" s="42">
        <v>23120154.299999911</v>
      </c>
      <c r="D155" s="55">
        <f t="shared" si="35"/>
        <v>0.64566732510796199</v>
      </c>
      <c r="E155" s="56">
        <v>0.64566732510796199</v>
      </c>
      <c r="F155" s="26"/>
      <c r="G155" s="48"/>
      <c r="H155" s="53"/>
      <c r="I155" s="4"/>
    </row>
    <row r="156" spans="1:11" x14ac:dyDescent="0.2">
      <c r="A156" s="25" t="s">
        <v>39</v>
      </c>
      <c r="B156" s="42">
        <v>49057538.109999999</v>
      </c>
      <c r="C156" s="42">
        <v>17918114.790000066</v>
      </c>
      <c r="D156" s="55">
        <f t="shared" si="35"/>
        <v>0.36524692188635527</v>
      </c>
      <c r="E156" s="56">
        <v>0.36524692188635527</v>
      </c>
      <c r="F156" s="26"/>
      <c r="G156" s="48"/>
      <c r="H156" s="53"/>
      <c r="I156" s="4"/>
      <c r="J156" s="4"/>
      <c r="K156" s="4"/>
    </row>
    <row r="157" spans="1:11" x14ac:dyDescent="0.2">
      <c r="A157" s="25" t="s">
        <v>73</v>
      </c>
      <c r="B157" s="42">
        <v>35887178.369999997</v>
      </c>
      <c r="C157" s="42">
        <v>16708602.840000069</v>
      </c>
      <c r="D157" s="55">
        <f t="shared" si="35"/>
        <v>0.4655869755970472</v>
      </c>
      <c r="E157" s="56">
        <v>0.4655869755970472</v>
      </c>
      <c r="F157" s="26"/>
      <c r="G157" s="48"/>
      <c r="H157" s="53"/>
      <c r="I157" s="4"/>
      <c r="J157" s="4"/>
      <c r="K157" s="4"/>
    </row>
    <row r="158" spans="1:11" x14ac:dyDescent="0.2">
      <c r="A158" s="25" t="s">
        <v>74</v>
      </c>
      <c r="B158" s="42">
        <v>28149127.710000001</v>
      </c>
      <c r="C158" s="42">
        <v>15146165.009999989</v>
      </c>
      <c r="D158" s="55">
        <f t="shared" si="35"/>
        <v>0.53806871623305408</v>
      </c>
      <c r="E158" s="56">
        <v>0.53806871623305408</v>
      </c>
      <c r="F158" s="26"/>
      <c r="G158" s="26"/>
      <c r="H158" s="20"/>
      <c r="J158" s="4"/>
      <c r="K158" s="4"/>
    </row>
    <row r="159" spans="1:11" x14ac:dyDescent="0.2">
      <c r="A159" s="25" t="s">
        <v>75</v>
      </c>
      <c r="B159" s="42">
        <v>28785378.989999998</v>
      </c>
      <c r="C159" s="42">
        <v>14518283.739999913</v>
      </c>
      <c r="D159" s="55">
        <f t="shared" si="35"/>
        <v>0.50436312633033409</v>
      </c>
      <c r="E159" s="56">
        <v>0.50436312633033409</v>
      </c>
      <c r="F159" s="26"/>
      <c r="G159" s="26"/>
      <c r="H159" s="20"/>
      <c r="J159" s="4"/>
      <c r="K159" s="4"/>
    </row>
    <row r="160" spans="1:11" x14ac:dyDescent="0.2">
      <c r="A160" s="25" t="s">
        <v>76</v>
      </c>
      <c r="B160" s="42">
        <v>25837308.739999998</v>
      </c>
      <c r="C160" s="42">
        <v>14381518.929999905</v>
      </c>
      <c r="D160" s="55">
        <f t="shared" si="35"/>
        <v>0.55661830242153565</v>
      </c>
      <c r="E160" s="56">
        <v>0.55661830242153565</v>
      </c>
      <c r="F160" s="26"/>
      <c r="G160" s="26"/>
      <c r="H160" s="20"/>
      <c r="J160" s="4"/>
      <c r="K160" s="4"/>
    </row>
    <row r="161" spans="1:8" x14ac:dyDescent="0.2">
      <c r="A161" s="25" t="s">
        <v>77</v>
      </c>
      <c r="B161" s="42">
        <v>24405325.530000001</v>
      </c>
      <c r="C161" s="42">
        <v>13186217.13000009</v>
      </c>
      <c r="D161" s="55">
        <f t="shared" si="35"/>
        <v>0.54030080909148559</v>
      </c>
      <c r="E161" s="56">
        <v>0.54030080909148559</v>
      </c>
      <c r="F161" s="26"/>
      <c r="G161" s="26"/>
      <c r="H161" s="20"/>
    </row>
    <row r="162" spans="1:8" x14ac:dyDescent="0.2">
      <c r="A162" s="25" t="s">
        <v>78</v>
      </c>
      <c r="B162" s="42">
        <v>33244310.960000001</v>
      </c>
      <c r="C162" s="42">
        <v>13037030.919999875</v>
      </c>
      <c r="D162" s="55">
        <f t="shared" si="35"/>
        <v>0.39215825335306859</v>
      </c>
      <c r="E162" s="56">
        <v>0.39215825335306859</v>
      </c>
      <c r="F162" s="26"/>
      <c r="G162" s="26"/>
      <c r="H162" s="20"/>
    </row>
    <row r="163" spans="1:8" x14ac:dyDescent="0.2">
      <c r="A163" s="25" t="s">
        <v>40</v>
      </c>
      <c r="B163" s="42">
        <v>29984554.539999999</v>
      </c>
      <c r="C163" s="42">
        <v>12430558.220000017</v>
      </c>
      <c r="D163" s="55">
        <f t="shared" si="35"/>
        <v>0.41456537909934271</v>
      </c>
      <c r="E163" s="56">
        <v>0.41456537909934271</v>
      </c>
      <c r="F163" s="26"/>
      <c r="G163" s="26"/>
      <c r="H163" s="20"/>
    </row>
    <row r="164" spans="1:8" x14ac:dyDescent="0.2">
      <c r="A164" s="25" t="s">
        <v>79</v>
      </c>
      <c r="B164" s="42">
        <v>27241827.200000003</v>
      </c>
      <c r="C164" s="42">
        <v>12195831.909999993</v>
      </c>
      <c r="D164" s="55">
        <f t="shared" si="35"/>
        <v>0.44768773476398793</v>
      </c>
      <c r="E164" s="56">
        <v>0.44768773476398793</v>
      </c>
      <c r="F164" s="26"/>
      <c r="G164" s="26"/>
      <c r="H164" s="20"/>
    </row>
    <row r="165" spans="1:8" x14ac:dyDescent="0.2">
      <c r="A165" s="25" t="s">
        <v>80</v>
      </c>
      <c r="B165" s="42">
        <v>22879582.489999998</v>
      </c>
      <c r="C165" s="42">
        <v>11500227.85000002</v>
      </c>
      <c r="D165" s="55">
        <f t="shared" si="35"/>
        <v>0.50264150821049447</v>
      </c>
      <c r="E165" s="56">
        <v>0.50264150821049447</v>
      </c>
      <c r="F165" s="26"/>
      <c r="G165" s="26"/>
      <c r="H165" s="20"/>
    </row>
    <row r="166" spans="1:8" x14ac:dyDescent="0.2">
      <c r="A166" s="25" t="s">
        <v>81</v>
      </c>
      <c r="B166" s="42">
        <v>26215672.839999996</v>
      </c>
      <c r="C166" s="42">
        <v>10894743.779999994</v>
      </c>
      <c r="D166" s="55">
        <f t="shared" si="35"/>
        <v>0.41558131452482666</v>
      </c>
      <c r="E166" s="56">
        <v>0.41558131452482666</v>
      </c>
      <c r="F166" s="26"/>
      <c r="G166" s="26"/>
      <c r="H166" s="20"/>
    </row>
    <row r="167" spans="1:8" x14ac:dyDescent="0.2">
      <c r="A167" s="25" t="s">
        <v>82</v>
      </c>
      <c r="B167" s="42">
        <v>21397650.600000001</v>
      </c>
      <c r="C167" s="42">
        <v>10442912.309999986</v>
      </c>
      <c r="D167" s="55">
        <f t="shared" si="35"/>
        <v>0.48804013605119734</v>
      </c>
      <c r="E167" s="56">
        <v>0.48804013605119734</v>
      </c>
      <c r="F167" s="26"/>
      <c r="G167" s="26"/>
      <c r="H167" s="20"/>
    </row>
    <row r="168" spans="1:8" x14ac:dyDescent="0.2">
      <c r="A168" s="25" t="s">
        <v>43</v>
      </c>
      <c r="B168" s="42">
        <v>24629488.420000002</v>
      </c>
      <c r="C168" s="42">
        <v>10270663.590000069</v>
      </c>
      <c r="D168" s="55">
        <f t="shared" si="35"/>
        <v>0.41700677719558044</v>
      </c>
      <c r="E168" s="56">
        <v>0.41700677719558044</v>
      </c>
      <c r="F168" s="26"/>
      <c r="G168" s="26"/>
      <c r="H168" s="20"/>
    </row>
    <row r="169" spans="1:8" x14ac:dyDescent="0.2">
      <c r="A169" s="25" t="s">
        <v>41</v>
      </c>
      <c r="B169" s="42">
        <v>28588872.510000002</v>
      </c>
      <c r="C169" s="42">
        <v>9183389.1299999449</v>
      </c>
      <c r="D169" s="55">
        <f t="shared" si="35"/>
        <v>0.32122250105483241</v>
      </c>
      <c r="E169" s="56">
        <v>0.32122250105483241</v>
      </c>
      <c r="F169" s="26"/>
      <c r="G169" s="26"/>
      <c r="H169" s="20"/>
    </row>
    <row r="170" spans="1:8" x14ac:dyDescent="0.2">
      <c r="A170" s="25" t="s">
        <v>83</v>
      </c>
      <c r="B170" s="42">
        <v>25062117.25</v>
      </c>
      <c r="C170" s="42">
        <v>8687327.4399999827</v>
      </c>
      <c r="D170" s="55">
        <f t="shared" si="35"/>
        <v>0.34663182497081257</v>
      </c>
      <c r="E170" s="56">
        <v>0.34663182497081257</v>
      </c>
      <c r="F170" s="26"/>
      <c r="G170" s="26"/>
      <c r="H170" s="20"/>
    </row>
    <row r="171" spans="1:8" x14ac:dyDescent="0.2">
      <c r="A171" s="25" t="s">
        <v>84</v>
      </c>
      <c r="B171" s="42">
        <v>25443081.540000003</v>
      </c>
      <c r="C171" s="42">
        <v>8127205.0599999912</v>
      </c>
      <c r="D171" s="55">
        <f t="shared" si="35"/>
        <v>0.31942691561251785</v>
      </c>
      <c r="E171" s="56">
        <v>0.31942691561251785</v>
      </c>
      <c r="F171" s="26"/>
      <c r="G171" s="26"/>
      <c r="H171" s="20"/>
    </row>
    <row r="172" spans="1:8" x14ac:dyDescent="0.2">
      <c r="A172" s="25" t="s">
        <v>42</v>
      </c>
      <c r="B172" s="42">
        <v>25015551.050000001</v>
      </c>
      <c r="C172" s="42">
        <v>7153125.119999988</v>
      </c>
      <c r="D172" s="55">
        <f t="shared" si="35"/>
        <v>0.28594713367307523</v>
      </c>
      <c r="E172" s="56">
        <v>0.28594713367307523</v>
      </c>
      <c r="F172" s="26"/>
      <c r="G172" s="26"/>
      <c r="H172" s="20"/>
    </row>
    <row r="173" spans="1:8" x14ac:dyDescent="0.2">
      <c r="A173" s="57" t="s">
        <v>37</v>
      </c>
      <c r="B173" s="39">
        <f>SUM(B153:B172)</f>
        <v>646605426.79999983</v>
      </c>
      <c r="C173" s="39">
        <f>SUM(C153:C172)</f>
        <v>299753388.51999986</v>
      </c>
      <c r="D173" s="58">
        <f>AVERAGE(D153:D172)</f>
        <v>0.45314213928949643</v>
      </c>
      <c r="E173" s="58">
        <v>0.45314213928949643</v>
      </c>
      <c r="F173" s="59"/>
      <c r="G173" s="59"/>
      <c r="H173" s="60"/>
    </row>
  </sheetData>
  <mergeCells count="27">
    <mergeCell ref="A55:C55"/>
    <mergeCell ref="A114:H114"/>
    <mergeCell ref="A133:H133"/>
    <mergeCell ref="A142:H142"/>
    <mergeCell ref="A1:B1"/>
    <mergeCell ref="A57:I57"/>
    <mergeCell ref="A48:I48"/>
    <mergeCell ref="A27:I27"/>
    <mergeCell ref="A6:I6"/>
    <mergeCell ref="A2:E2"/>
    <mergeCell ref="A24:C25"/>
    <mergeCell ref="D24:E25"/>
    <mergeCell ref="A45:C46"/>
    <mergeCell ref="D45:E46"/>
    <mergeCell ref="D55:E55"/>
    <mergeCell ref="A64:C64"/>
    <mergeCell ref="A151:H151"/>
    <mergeCell ref="A91:H91"/>
    <mergeCell ref="A140:B140"/>
    <mergeCell ref="A131:B131"/>
    <mergeCell ref="A149:B149"/>
    <mergeCell ref="A112:B112"/>
    <mergeCell ref="D64:E64"/>
    <mergeCell ref="A150:B150"/>
    <mergeCell ref="A90:H90"/>
    <mergeCell ref="A66:E66"/>
    <mergeCell ref="A95:H95"/>
  </mergeCells>
  <dataValidations disablePrompts="1" count="1">
    <dataValidation type="textLength" allowBlank="1" showInputMessage="1" showErrorMessage="1" sqref="A9:A23">
      <formula1>0</formula1>
      <formula2>25</formula2>
    </dataValidation>
  </dataValidation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3"/>
  <sheetViews>
    <sheetView topLeftCell="A4" workbookViewId="0">
      <selection activeCell="K65" sqref="K65"/>
    </sheetView>
  </sheetViews>
  <sheetFormatPr baseColWidth="10" defaultRowHeight="16" x14ac:dyDescent="0.2"/>
  <cols>
    <col min="2" max="2" width="25.6640625" customWidth="1"/>
    <col min="3" max="3" width="19" customWidth="1"/>
    <col min="4" max="4" width="20" customWidth="1"/>
    <col min="5" max="5" width="20.33203125" customWidth="1"/>
    <col min="6" max="6" width="20.6640625" customWidth="1"/>
    <col min="7" max="7" width="19.5" customWidth="1"/>
    <col min="8" max="8" width="20.1640625" customWidth="1"/>
    <col min="9" max="9" width="28.33203125" customWidth="1"/>
  </cols>
  <sheetData>
    <row r="1" spans="1:11" x14ac:dyDescent="0.2">
      <c r="A1" s="78" t="s">
        <v>98</v>
      </c>
      <c r="B1" s="79"/>
    </row>
    <row r="2" spans="1:11" x14ac:dyDescent="0.2">
      <c r="A2" s="70" t="s">
        <v>0</v>
      </c>
      <c r="B2" s="71"/>
      <c r="C2" s="71"/>
      <c r="D2" s="71"/>
      <c r="E2" s="72"/>
      <c r="F2" s="10"/>
      <c r="G2" s="10"/>
      <c r="H2" s="10"/>
      <c r="I2" s="10"/>
      <c r="J2" s="10"/>
    </row>
    <row r="3" spans="1:11" x14ac:dyDescent="0.2">
      <c r="A3" s="11"/>
      <c r="B3" s="44" t="s">
        <v>1</v>
      </c>
      <c r="C3" s="44" t="s">
        <v>2</v>
      </c>
      <c r="D3" s="44" t="s">
        <v>3</v>
      </c>
      <c r="E3" s="13" t="s">
        <v>4</v>
      </c>
    </row>
    <row r="4" spans="1:11" x14ac:dyDescent="0.2">
      <c r="A4" s="30" t="s">
        <v>5</v>
      </c>
      <c r="B4" s="15">
        <f>B93/SUM($B93:$E93)</f>
        <v>0.16359767719377691</v>
      </c>
      <c r="C4" s="15">
        <f>C93/SUM($B93:$E93)</f>
        <v>0.59101926206918309</v>
      </c>
      <c r="D4" s="15">
        <f>D93/SUM($B93:$E93)</f>
        <v>0.18643183113072559</v>
      </c>
      <c r="E4" s="16">
        <f>E93/SUM($B93:$E93)</f>
        <v>5.8951229606314409E-2</v>
      </c>
    </row>
    <row r="6" spans="1:11" x14ac:dyDescent="0.2">
      <c r="A6" s="70" t="s">
        <v>44</v>
      </c>
      <c r="B6" s="71"/>
      <c r="C6" s="71"/>
      <c r="D6" s="71"/>
      <c r="E6" s="71"/>
      <c r="F6" s="71"/>
      <c r="G6" s="71"/>
      <c r="H6" s="71"/>
      <c r="I6" s="72"/>
    </row>
    <row r="7" spans="1:11" x14ac:dyDescent="0.2">
      <c r="A7" s="17" t="s">
        <v>27</v>
      </c>
      <c r="B7" s="18" t="s">
        <v>28</v>
      </c>
      <c r="C7" s="19"/>
      <c r="D7" s="19"/>
      <c r="E7" s="19"/>
      <c r="F7" s="19"/>
      <c r="G7" s="19"/>
      <c r="H7" s="19"/>
      <c r="I7" s="20"/>
    </row>
    <row r="8" spans="1:11" ht="32" x14ac:dyDescent="0.2">
      <c r="A8" s="43" t="s">
        <v>6</v>
      </c>
      <c r="B8" s="44" t="s">
        <v>12</v>
      </c>
      <c r="C8" s="19" t="s">
        <v>30</v>
      </c>
      <c r="D8" s="22" t="s">
        <v>11</v>
      </c>
      <c r="E8" s="23" t="s">
        <v>86</v>
      </c>
      <c r="F8" s="23" t="s">
        <v>88</v>
      </c>
      <c r="G8" s="23" t="s">
        <v>89</v>
      </c>
      <c r="H8" s="23" t="s">
        <v>91</v>
      </c>
      <c r="I8" s="24" t="s">
        <v>92</v>
      </c>
    </row>
    <row r="9" spans="1:11" x14ac:dyDescent="0.2">
      <c r="A9" s="25" t="str">
        <f t="shared" ref="A9:A23" si="0">B97</f>
        <v>US Federal MHS</v>
      </c>
      <c r="B9" s="26">
        <f t="shared" ref="B9:B23" si="1">A97</f>
        <v>1</v>
      </c>
      <c r="C9" s="26">
        <f t="shared" ref="C9:C23" si="2">B9-MATCH(A9,A$30:A$44,0)</f>
        <v>-14</v>
      </c>
      <c r="D9" s="27">
        <f t="shared" ref="D9:D24" si="3">ROUND(G97,-6)</f>
        <v>40000000</v>
      </c>
      <c r="E9" s="28">
        <f t="shared" ref="E9:E23" si="4">G97/MAX(G$97:G$111,G$116:G$130)</f>
        <v>0.18121639375791992</v>
      </c>
      <c r="F9" s="28">
        <f>C97/MAX($G$97:$G$111,$G$116:$G$130)</f>
        <v>1.4637932500036468E-2</v>
      </c>
      <c r="G9" s="28">
        <f>D97/MAX($G$97:$G$111,$G$116:$G$130)</f>
        <v>0</v>
      </c>
      <c r="H9" s="28">
        <f>E97/MAX($G$97:$G$111,$G$116:$G$130)</f>
        <v>0.16657845953204439</v>
      </c>
      <c r="I9" s="29">
        <f>F97/MAX($G$97:$G$111,$G$116:$G$130)</f>
        <v>0</v>
      </c>
      <c r="J9" s="2"/>
      <c r="K9" s="63">
        <f t="shared" ref="K9:K23" si="5">E9*135</f>
        <v>24.46421315731919</v>
      </c>
    </row>
    <row r="10" spans="1:11" x14ac:dyDescent="0.2">
      <c r="A10" s="25" t="str">
        <f t="shared" si="0"/>
        <v>National Grid USA</v>
      </c>
      <c r="B10" s="26">
        <f t="shared" si="1"/>
        <v>2</v>
      </c>
      <c r="C10" s="26" t="e">
        <f t="shared" si="2"/>
        <v>#N/A</v>
      </c>
      <c r="D10" s="27">
        <f t="shared" si="3"/>
        <v>37000000</v>
      </c>
      <c r="E10" s="28">
        <f t="shared" si="4"/>
        <v>0.16955624967288535</v>
      </c>
      <c r="F10" s="28">
        <f t="shared" ref="F10:I23" si="6">C98/MAX($G$97:$G$111,$G$116:$G$130)</f>
        <v>3.5531604391399296E-2</v>
      </c>
      <c r="G10" s="28">
        <f t="shared" si="6"/>
        <v>5.629072060484156E-4</v>
      </c>
      <c r="H10" s="28">
        <f t="shared" si="6"/>
        <v>0.13264412772633294</v>
      </c>
      <c r="I10" s="29">
        <f t="shared" si="6"/>
        <v>8.1750816126581688E-4</v>
      </c>
      <c r="K10" s="63">
        <f t="shared" si="5"/>
        <v>22.890093705839522</v>
      </c>
    </row>
    <row r="11" spans="1:11" x14ac:dyDescent="0.2">
      <c r="A11" s="25" t="str">
        <f t="shared" si="0"/>
        <v>Wal-Mart Stores, Inc.</v>
      </c>
      <c r="B11" s="26">
        <f t="shared" si="1"/>
        <v>3</v>
      </c>
      <c r="C11" s="26">
        <f t="shared" si="2"/>
        <v>-1</v>
      </c>
      <c r="D11" s="27">
        <f t="shared" si="3"/>
        <v>34000000</v>
      </c>
      <c r="E11" s="28">
        <f t="shared" si="4"/>
        <v>0.15367842743325455</v>
      </c>
      <c r="F11" s="28">
        <f t="shared" si="6"/>
        <v>3.5129302859666263E-2</v>
      </c>
      <c r="G11" s="28">
        <f t="shared" si="6"/>
        <v>-1.2989209745380786E-8</v>
      </c>
      <c r="H11" s="28">
        <f t="shared" si="6"/>
        <v>0.11362511621936459</v>
      </c>
      <c r="I11" s="29">
        <f t="shared" si="6"/>
        <v>4.8323476339809284E-3</v>
      </c>
      <c r="K11" s="63">
        <f t="shared" si="5"/>
        <v>20.746587703489364</v>
      </c>
    </row>
    <row r="12" spans="1:11" x14ac:dyDescent="0.2">
      <c r="A12" s="25" t="str">
        <f t="shared" si="0"/>
        <v>Commonwealth of Pennsylvania</v>
      </c>
      <c r="B12" s="26">
        <f t="shared" si="1"/>
        <v>4</v>
      </c>
      <c r="C12" s="26">
        <f t="shared" si="2"/>
        <v>-2</v>
      </c>
      <c r="D12" s="27">
        <f t="shared" si="3"/>
        <v>33000000</v>
      </c>
      <c r="E12" s="28">
        <f t="shared" si="4"/>
        <v>0.14785385382313954</v>
      </c>
      <c r="F12" s="28">
        <f t="shared" si="6"/>
        <v>1.6590701544311671E-2</v>
      </c>
      <c r="G12" s="28">
        <f t="shared" si="6"/>
        <v>0</v>
      </c>
      <c r="H12" s="28">
        <f t="shared" si="6"/>
        <v>0.13124725194192771</v>
      </c>
      <c r="I12" s="29">
        <f t="shared" si="6"/>
        <v>0</v>
      </c>
      <c r="K12" s="63">
        <f t="shared" si="5"/>
        <v>19.960270266123839</v>
      </c>
    </row>
    <row r="13" spans="1:11" x14ac:dyDescent="0.2">
      <c r="A13" s="25" t="str">
        <f t="shared" si="0"/>
        <v xml:space="preserve">American Express Co. </v>
      </c>
      <c r="B13" s="26">
        <f t="shared" si="1"/>
        <v>5</v>
      </c>
      <c r="C13" s="26">
        <f t="shared" si="2"/>
        <v>-5</v>
      </c>
      <c r="D13" s="27">
        <f t="shared" si="3"/>
        <v>28000000</v>
      </c>
      <c r="E13" s="28">
        <f t="shared" si="4"/>
        <v>0.12662122509720969</v>
      </c>
      <c r="F13" s="28">
        <f t="shared" si="6"/>
        <v>3.0437427397811301E-2</v>
      </c>
      <c r="G13" s="28">
        <f t="shared" si="6"/>
        <v>3.7556801223797931E-5</v>
      </c>
      <c r="H13" s="28">
        <f t="shared" si="6"/>
        <v>9.1712118454907524E-2</v>
      </c>
      <c r="I13" s="29">
        <f t="shared" si="6"/>
        <v>4.6986015108285775E-3</v>
      </c>
      <c r="K13" s="63">
        <f t="shared" si="5"/>
        <v>17.093865388123309</v>
      </c>
    </row>
    <row r="14" spans="1:11" x14ac:dyDescent="0.2">
      <c r="A14" s="25" t="str">
        <f t="shared" si="0"/>
        <v>Catholic Health Initiatives</v>
      </c>
      <c r="B14" s="26">
        <f t="shared" si="1"/>
        <v>6</v>
      </c>
      <c r="C14" s="26">
        <f t="shared" si="2"/>
        <v>3</v>
      </c>
      <c r="D14" s="27">
        <f t="shared" si="3"/>
        <v>28000000</v>
      </c>
      <c r="E14" s="28">
        <f t="shared" si="4"/>
        <v>0.12638469681068029</v>
      </c>
      <c r="F14" s="28">
        <f t="shared" si="6"/>
        <v>5.1875423432341822E-3</v>
      </c>
      <c r="G14" s="28">
        <f t="shared" si="6"/>
        <v>0</v>
      </c>
      <c r="H14" s="28">
        <f t="shared" si="6"/>
        <v>0.12116532145687195</v>
      </c>
      <c r="I14" s="29">
        <f t="shared" si="6"/>
        <v>2.6683288495126292E-5</v>
      </c>
      <c r="K14" s="63">
        <f t="shared" si="5"/>
        <v>17.06193406944184</v>
      </c>
    </row>
    <row r="15" spans="1:11" x14ac:dyDescent="0.2">
      <c r="A15" s="25" t="str">
        <f t="shared" si="0"/>
        <v>Anthem, Inc.</v>
      </c>
      <c r="B15" s="26">
        <f t="shared" si="1"/>
        <v>7</v>
      </c>
      <c r="C15" s="26">
        <f t="shared" si="2"/>
        <v>-2</v>
      </c>
      <c r="D15" s="27">
        <f t="shared" si="3"/>
        <v>28000000</v>
      </c>
      <c r="E15" s="28">
        <f t="shared" si="4"/>
        <v>0.12588510110210446</v>
      </c>
      <c r="F15" s="28">
        <f t="shared" si="6"/>
        <v>3.8220619783685514E-3</v>
      </c>
      <c r="G15" s="28">
        <f t="shared" si="6"/>
        <v>0</v>
      </c>
      <c r="H15" s="28">
        <f t="shared" si="6"/>
        <v>0.12089776621744165</v>
      </c>
      <c r="I15" s="29">
        <f t="shared" si="6"/>
        <v>1.1192974621500333E-3</v>
      </c>
      <c r="K15" s="63">
        <f t="shared" si="5"/>
        <v>16.994488648784102</v>
      </c>
    </row>
    <row r="16" spans="1:11" x14ac:dyDescent="0.2">
      <c r="A16" s="25" t="str">
        <f t="shared" si="0"/>
        <v xml:space="preserve">Wells Fargo &amp; Co. </v>
      </c>
      <c r="B16" s="26">
        <f t="shared" si="1"/>
        <v>8</v>
      </c>
      <c r="C16" s="26">
        <f t="shared" si="2"/>
        <v>-3</v>
      </c>
      <c r="D16" s="27">
        <f t="shared" si="3"/>
        <v>27000000</v>
      </c>
      <c r="E16" s="28">
        <f t="shared" si="4"/>
        <v>0.12361430102182934</v>
      </c>
      <c r="F16" s="28">
        <f t="shared" si="6"/>
        <v>6.3116626898793105E-2</v>
      </c>
      <c r="G16" s="28">
        <f t="shared" si="6"/>
        <v>1.2603166798402686E-6</v>
      </c>
      <c r="H16" s="28">
        <f t="shared" si="6"/>
        <v>5.6340965911063447E-2</v>
      </c>
      <c r="I16" s="29">
        <f t="shared" si="6"/>
        <v>4.2093869966819747E-3</v>
      </c>
      <c r="K16" s="63">
        <f t="shared" si="5"/>
        <v>16.687930637946963</v>
      </c>
    </row>
    <row r="17" spans="1:15" x14ac:dyDescent="0.2">
      <c r="A17" s="25" t="str">
        <f t="shared" si="0"/>
        <v xml:space="preserve">T-Mobile US, Inc. </v>
      </c>
      <c r="B17" s="26">
        <f t="shared" si="1"/>
        <v>9</v>
      </c>
      <c r="C17" s="26" t="e">
        <f t="shared" si="2"/>
        <v>#N/A</v>
      </c>
      <c r="D17" s="27">
        <f t="shared" si="3"/>
        <v>25000000</v>
      </c>
      <c r="E17" s="28">
        <f t="shared" si="4"/>
        <v>0.11575865250773772</v>
      </c>
      <c r="F17" s="28">
        <f t="shared" si="6"/>
        <v>1.2272857552932074E-3</v>
      </c>
      <c r="G17" s="28">
        <f t="shared" si="6"/>
        <v>5.6553929227772953E-5</v>
      </c>
      <c r="H17" s="28">
        <f t="shared" si="6"/>
        <v>0.11318848243501867</v>
      </c>
      <c r="I17" s="29">
        <f t="shared" si="6"/>
        <v>1.2819492549180373E-3</v>
      </c>
      <c r="K17" s="63">
        <f t="shared" si="5"/>
        <v>15.627418088544593</v>
      </c>
    </row>
    <row r="18" spans="1:15" x14ac:dyDescent="0.2">
      <c r="A18" s="25" t="str">
        <f t="shared" si="0"/>
        <v xml:space="preserve">Baxter International, Inc. </v>
      </c>
      <c r="B18" s="26">
        <f t="shared" si="1"/>
        <v>10</v>
      </c>
      <c r="C18" s="26" t="e">
        <f t="shared" si="2"/>
        <v>#N/A</v>
      </c>
      <c r="D18" s="27">
        <f t="shared" si="3"/>
        <v>24000000</v>
      </c>
      <c r="E18" s="28">
        <f t="shared" si="4"/>
        <v>0.11086283886827178</v>
      </c>
      <c r="F18" s="28">
        <f t="shared" si="6"/>
        <v>2.424921314001538E-2</v>
      </c>
      <c r="G18" s="28">
        <f t="shared" si="6"/>
        <v>1.2732445768823058E-3</v>
      </c>
      <c r="H18" s="28">
        <f t="shared" si="6"/>
        <v>8.1388449238958563E-2</v>
      </c>
      <c r="I18" s="29">
        <f t="shared" si="6"/>
        <v>3.9461771020796923E-3</v>
      </c>
      <c r="K18" s="63">
        <f t="shared" si="5"/>
        <v>14.96648324721669</v>
      </c>
    </row>
    <row r="19" spans="1:15" x14ac:dyDescent="0.2">
      <c r="A19" s="25" t="str">
        <f t="shared" si="0"/>
        <v>Pfizer, Inc.</v>
      </c>
      <c r="B19" s="26">
        <f t="shared" si="1"/>
        <v>11</v>
      </c>
      <c r="C19" s="26">
        <f t="shared" si="2"/>
        <v>3</v>
      </c>
      <c r="D19" s="27">
        <f t="shared" si="3"/>
        <v>24000000</v>
      </c>
      <c r="E19" s="28">
        <f t="shared" si="4"/>
        <v>0.10729660369043613</v>
      </c>
      <c r="F19" s="28">
        <f t="shared" si="6"/>
        <v>3.2009299038840262E-2</v>
      </c>
      <c r="G19" s="28">
        <f t="shared" si="6"/>
        <v>9.536977546052697E-5</v>
      </c>
      <c r="H19" s="28">
        <f t="shared" si="6"/>
        <v>7.0206072313855492E-2</v>
      </c>
      <c r="I19" s="29">
        <f t="shared" si="6"/>
        <v>4.9826386040875978E-3</v>
      </c>
      <c r="K19" s="63">
        <f t="shared" si="5"/>
        <v>14.485041498208878</v>
      </c>
    </row>
    <row r="20" spans="1:15" x14ac:dyDescent="0.2">
      <c r="A20" s="25" t="str">
        <f t="shared" si="0"/>
        <v xml:space="preserve">Citigroup, Inc. </v>
      </c>
      <c r="B20" s="26">
        <f t="shared" si="1"/>
        <v>12</v>
      </c>
      <c r="C20" s="26">
        <f t="shared" si="2"/>
        <v>0</v>
      </c>
      <c r="D20" s="27">
        <f t="shared" si="3"/>
        <v>24000000</v>
      </c>
      <c r="E20" s="28">
        <f t="shared" si="4"/>
        <v>0.10689548013469323</v>
      </c>
      <c r="F20" s="28">
        <f t="shared" si="6"/>
        <v>4.2392651402728382E-2</v>
      </c>
      <c r="G20" s="28">
        <f t="shared" si="6"/>
        <v>4.2617610799639552E-4</v>
      </c>
      <c r="H20" s="28">
        <f t="shared" si="6"/>
        <v>6.1261052432280388E-2</v>
      </c>
      <c r="I20" s="29">
        <f t="shared" si="6"/>
        <v>2.6202877576843486E-3</v>
      </c>
      <c r="K20" s="63">
        <f t="shared" si="5"/>
        <v>14.430889818183585</v>
      </c>
    </row>
    <row r="21" spans="1:15" x14ac:dyDescent="0.2">
      <c r="A21" s="25" t="str">
        <f t="shared" si="0"/>
        <v>Johnson &amp; Johnson</v>
      </c>
      <c r="B21" s="26">
        <f t="shared" si="1"/>
        <v>13</v>
      </c>
      <c r="C21" s="26" t="e">
        <f t="shared" si="2"/>
        <v>#N/A</v>
      </c>
      <c r="D21" s="27">
        <f t="shared" si="3"/>
        <v>24000000</v>
      </c>
      <c r="E21" s="28">
        <f t="shared" si="4"/>
        <v>0.1067622596657842</v>
      </c>
      <c r="F21" s="28">
        <f t="shared" si="6"/>
        <v>1.9835217613499215E-2</v>
      </c>
      <c r="G21" s="28">
        <f t="shared" si="6"/>
        <v>0</v>
      </c>
      <c r="H21" s="28">
        <f t="shared" si="6"/>
        <v>7.5420904441762915E-2</v>
      </c>
      <c r="I21" s="29">
        <f t="shared" si="6"/>
        <v>1.1033869700495528E-2</v>
      </c>
      <c r="K21" s="63">
        <f t="shared" si="5"/>
        <v>14.412905054880868</v>
      </c>
    </row>
    <row r="22" spans="1:15" x14ac:dyDescent="0.2">
      <c r="A22" s="25" t="str">
        <f t="shared" si="0"/>
        <v>US Navy</v>
      </c>
      <c r="B22" s="26">
        <f t="shared" si="1"/>
        <v>14</v>
      </c>
      <c r="C22" s="26">
        <f t="shared" si="2"/>
        <v>1</v>
      </c>
      <c r="D22" s="27">
        <f t="shared" si="3"/>
        <v>23000000</v>
      </c>
      <c r="E22" s="28">
        <f t="shared" si="4"/>
        <v>0.10375971027449579</v>
      </c>
      <c r="F22" s="28">
        <f t="shared" si="6"/>
        <v>2.9451252758413107E-2</v>
      </c>
      <c r="G22" s="28">
        <f t="shared" si="6"/>
        <v>-8.3566943816435836E-9</v>
      </c>
      <c r="H22" s="28">
        <f t="shared" si="6"/>
        <v>7.4268878939820329E-2</v>
      </c>
      <c r="I22" s="29">
        <f t="shared" si="6"/>
        <v>4.5289786453576775E-5</v>
      </c>
      <c r="K22" s="63">
        <f t="shared" si="5"/>
        <v>14.007560887056933</v>
      </c>
    </row>
    <row r="23" spans="1:15" x14ac:dyDescent="0.2">
      <c r="A23" s="25" t="str">
        <f t="shared" si="0"/>
        <v>US Internal Revenue Service</v>
      </c>
      <c r="B23" s="26">
        <f t="shared" si="1"/>
        <v>15</v>
      </c>
      <c r="C23" s="26">
        <f t="shared" si="2"/>
        <v>8</v>
      </c>
      <c r="D23" s="27">
        <f t="shared" si="3"/>
        <v>22000000</v>
      </c>
      <c r="E23" s="28">
        <f t="shared" si="4"/>
        <v>9.8323326055560864E-2</v>
      </c>
      <c r="F23" s="28">
        <f t="shared" si="6"/>
        <v>6.1396705380506733E-3</v>
      </c>
      <c r="G23" s="28">
        <f t="shared" si="6"/>
        <v>0</v>
      </c>
      <c r="H23" s="28">
        <f t="shared" si="6"/>
        <v>9.2109467191881275E-2</v>
      </c>
      <c r="I23" s="29">
        <f t="shared" si="6"/>
        <v>0</v>
      </c>
      <c r="K23" s="63">
        <f t="shared" si="5"/>
        <v>13.273649017500716</v>
      </c>
    </row>
    <row r="24" spans="1:15" x14ac:dyDescent="0.2">
      <c r="A24" s="80" t="s">
        <v>37</v>
      </c>
      <c r="B24" s="81"/>
      <c r="C24" s="81"/>
      <c r="D24" s="84">
        <f t="shared" si="3"/>
        <v>419000000</v>
      </c>
      <c r="E24" s="84"/>
      <c r="F24" s="42">
        <f>ROUND(C112,-6)</f>
        <v>79000000</v>
      </c>
      <c r="G24" s="42">
        <f>ROUND(D112,-6)</f>
        <v>1000000</v>
      </c>
      <c r="H24" s="42">
        <f>ROUND(E112,-6)</f>
        <v>331000000</v>
      </c>
      <c r="I24" s="61">
        <f>ROUND(F112,-6)</f>
        <v>9000000</v>
      </c>
    </row>
    <row r="25" spans="1:15" x14ac:dyDescent="0.2">
      <c r="A25" s="82"/>
      <c r="B25" s="83"/>
      <c r="C25" s="83"/>
      <c r="D25" s="85"/>
      <c r="E25" s="85"/>
      <c r="F25" s="31">
        <f>C112/$G112</f>
        <v>0.18890187632778641</v>
      </c>
      <c r="G25" s="31">
        <f>D112/$G112</f>
        <v>1.2880478564667515E-3</v>
      </c>
      <c r="H25" s="31">
        <f>E112/$G112</f>
        <v>0.78869981074819429</v>
      </c>
      <c r="I25" s="32">
        <f>F112/$G112</f>
        <v>2.0800566858688904E-2</v>
      </c>
    </row>
    <row r="27" spans="1:15" x14ac:dyDescent="0.2">
      <c r="A27" s="70" t="s">
        <v>45</v>
      </c>
      <c r="B27" s="71"/>
      <c r="C27" s="71"/>
      <c r="D27" s="71"/>
      <c r="E27" s="71"/>
      <c r="F27" s="71"/>
      <c r="G27" s="71"/>
      <c r="H27" s="71"/>
      <c r="I27" s="72"/>
    </row>
    <row r="28" spans="1:15" x14ac:dyDescent="0.2">
      <c r="A28" s="17" t="s">
        <v>27</v>
      </c>
      <c r="B28" s="18" t="s">
        <v>29</v>
      </c>
      <c r="C28" s="19"/>
      <c r="D28" s="19"/>
      <c r="E28" s="19"/>
      <c r="F28" s="19"/>
      <c r="G28" s="19"/>
      <c r="H28" s="19"/>
      <c r="I28" s="20"/>
    </row>
    <row r="29" spans="1:15" ht="32" x14ac:dyDescent="0.2">
      <c r="A29" s="43" t="s">
        <v>6</v>
      </c>
      <c r="B29" s="44" t="s">
        <v>12</v>
      </c>
      <c r="C29" s="44" t="s">
        <v>31</v>
      </c>
      <c r="D29" s="22" t="s">
        <v>11</v>
      </c>
      <c r="E29" s="23" t="s">
        <v>86</v>
      </c>
      <c r="F29" s="23" t="s">
        <v>88</v>
      </c>
      <c r="G29" s="23" t="s">
        <v>89</v>
      </c>
      <c r="H29" s="23" t="s">
        <v>91</v>
      </c>
      <c r="I29" s="24" t="s">
        <v>92</v>
      </c>
    </row>
    <row r="30" spans="1:15" x14ac:dyDescent="0.2">
      <c r="A30" s="25" t="str">
        <f t="shared" ref="A30:A44" si="7">B116</f>
        <v>Bank of America Corp.</v>
      </c>
      <c r="B30" s="26">
        <v>1</v>
      </c>
      <c r="C30" s="26" t="e">
        <f t="shared" ref="C30:C43" si="8">(B30-MATCH(A30,A$9:A$23,0))*-1</f>
        <v>#N/A</v>
      </c>
      <c r="D30" s="27">
        <f t="shared" ref="D30:D45" si="9">ROUND(G116,-6)</f>
        <v>220000000</v>
      </c>
      <c r="E30" s="28">
        <f t="shared" ref="E30:E44" si="10">G116/MAX(G$97:G$111,G$116:G$130)</f>
        <v>1</v>
      </c>
      <c r="F30" s="28">
        <f t="shared" ref="F30:I44" si="11">C116/MAX($G$97:$G$111,$G$116:$G$130)</f>
        <v>0.8217190904813636</v>
      </c>
      <c r="G30" s="28">
        <f t="shared" si="11"/>
        <v>1.1350596410919663E-3</v>
      </c>
      <c r="H30" s="28">
        <f t="shared" si="11"/>
        <v>0.13386827168245638</v>
      </c>
      <c r="I30" s="29">
        <f t="shared" si="11"/>
        <v>4.7973043810933133E-2</v>
      </c>
      <c r="K30" s="63">
        <f>E30*135</f>
        <v>135</v>
      </c>
      <c r="L30" s="63">
        <f>F30*135</f>
        <v>110.93207721498409</v>
      </c>
      <c r="M30" s="63"/>
      <c r="N30" s="63">
        <f>H30*135</f>
        <v>18.07221667713161</v>
      </c>
      <c r="O30" s="63">
        <f>I30*135</f>
        <v>6.4763609144759728</v>
      </c>
    </row>
    <row r="31" spans="1:15" x14ac:dyDescent="0.2">
      <c r="A31" s="25" t="str">
        <f t="shared" si="7"/>
        <v>Hewlett-Packard Co.</v>
      </c>
      <c r="B31" s="26">
        <v>2</v>
      </c>
      <c r="C31" s="26" t="e">
        <f t="shared" si="8"/>
        <v>#N/A</v>
      </c>
      <c r="D31" s="27">
        <f t="shared" si="9"/>
        <v>57000000</v>
      </c>
      <c r="E31" s="28">
        <f t="shared" si="10"/>
        <v>0.25741263021523808</v>
      </c>
      <c r="F31" s="28">
        <f t="shared" si="11"/>
        <v>3.6366999466570397E-2</v>
      </c>
      <c r="G31" s="28">
        <f t="shared" si="11"/>
        <v>-4.2923661106322066E-5</v>
      </c>
      <c r="H31" s="28">
        <f t="shared" si="11"/>
        <v>0.19635892099561147</v>
      </c>
      <c r="I31" s="29">
        <f t="shared" si="11"/>
        <v>2.4711010248232156E-2</v>
      </c>
      <c r="K31" s="63">
        <f t="shared" ref="K31:K44" si="12">E31*135</f>
        <v>34.750705079057141</v>
      </c>
    </row>
    <row r="32" spans="1:15" x14ac:dyDescent="0.2">
      <c r="A32" s="25" t="str">
        <f t="shared" si="7"/>
        <v>Catholic Health Initiatives</v>
      </c>
      <c r="B32" s="26">
        <v>3</v>
      </c>
      <c r="C32" s="26">
        <f>(B32-MATCH(A32,A$9:A$23,0))*-1</f>
        <v>3</v>
      </c>
      <c r="D32" s="27">
        <f t="shared" si="9"/>
        <v>49000000</v>
      </c>
      <c r="E32" s="28">
        <f t="shared" si="10"/>
        <v>0.22280372451146901</v>
      </c>
      <c r="F32" s="28">
        <f t="shared" si="11"/>
        <v>2.4880086068138779E-2</v>
      </c>
      <c r="G32" s="28">
        <f t="shared" si="11"/>
        <v>0</v>
      </c>
      <c r="H32" s="28">
        <f t="shared" si="11"/>
        <v>0.19792363844333025</v>
      </c>
      <c r="I32" s="29">
        <f t="shared" si="11"/>
        <v>0</v>
      </c>
      <c r="K32" s="63">
        <f t="shared" si="12"/>
        <v>30.078502809048317</v>
      </c>
    </row>
    <row r="33" spans="1:15" x14ac:dyDescent="0.2">
      <c r="A33" s="25" t="str">
        <f t="shared" si="7"/>
        <v>Wal-Mart Stores, Inc.</v>
      </c>
      <c r="B33" s="26">
        <v>4</v>
      </c>
      <c r="C33" s="26">
        <f t="shared" si="8"/>
        <v>-1</v>
      </c>
      <c r="D33" s="27">
        <f t="shared" si="9"/>
        <v>36000000</v>
      </c>
      <c r="E33" s="28">
        <f t="shared" si="10"/>
        <v>0.162988142313924</v>
      </c>
      <c r="F33" s="28">
        <f t="shared" si="11"/>
        <v>4.6520500497323231E-2</v>
      </c>
      <c r="G33" s="28">
        <f t="shared" si="11"/>
        <v>1.401886576440164E-3</v>
      </c>
      <c r="H33" s="28">
        <f t="shared" si="11"/>
        <v>0.11036264315812271</v>
      </c>
      <c r="I33" s="29">
        <f t="shared" si="11"/>
        <v>4.5835197012430891E-3</v>
      </c>
      <c r="K33" s="63">
        <f t="shared" si="12"/>
        <v>22.00339921237974</v>
      </c>
    </row>
    <row r="34" spans="1:15" x14ac:dyDescent="0.2">
      <c r="A34" s="25" t="str">
        <f t="shared" si="7"/>
        <v>Symantec Corp</v>
      </c>
      <c r="B34" s="26">
        <v>5</v>
      </c>
      <c r="C34" s="26" t="e">
        <f t="shared" si="8"/>
        <v>#N/A</v>
      </c>
      <c r="D34" s="27">
        <f t="shared" si="9"/>
        <v>36000000</v>
      </c>
      <c r="E34" s="28">
        <f t="shared" si="10"/>
        <v>0.16262923378068717</v>
      </c>
      <c r="F34" s="28">
        <f t="shared" si="11"/>
        <v>1.4288258023257732E-2</v>
      </c>
      <c r="G34" s="28">
        <f t="shared" si="11"/>
        <v>0</v>
      </c>
      <c r="H34" s="28">
        <f t="shared" si="11"/>
        <v>0.14365006331376831</v>
      </c>
      <c r="I34" s="29">
        <f t="shared" si="11"/>
        <v>4.1915318291319776E-3</v>
      </c>
      <c r="K34" s="63">
        <f t="shared" si="12"/>
        <v>21.954946560392766</v>
      </c>
    </row>
    <row r="35" spans="1:15" x14ac:dyDescent="0.2">
      <c r="A35" s="25" t="str">
        <f t="shared" si="7"/>
        <v>Commonwealth of Pennsylvania</v>
      </c>
      <c r="B35" s="26">
        <v>6</v>
      </c>
      <c r="C35" s="26">
        <f t="shared" si="8"/>
        <v>-2</v>
      </c>
      <c r="D35" s="27">
        <f t="shared" si="9"/>
        <v>33000000</v>
      </c>
      <c r="E35" s="28">
        <f t="shared" si="10"/>
        <v>0.1509850796853501</v>
      </c>
      <c r="F35" s="28">
        <f t="shared" si="11"/>
        <v>1.4630161228429715E-2</v>
      </c>
      <c r="G35" s="28">
        <f t="shared" si="11"/>
        <v>0</v>
      </c>
      <c r="H35" s="28">
        <f t="shared" si="11"/>
        <v>0.13629078709506207</v>
      </c>
      <c r="I35" s="29">
        <f t="shared" si="11"/>
        <v>0</v>
      </c>
      <c r="K35" s="63">
        <f t="shared" si="12"/>
        <v>20.382985757522263</v>
      </c>
    </row>
    <row r="36" spans="1:15" x14ac:dyDescent="0.2">
      <c r="A36" s="25" t="str">
        <f t="shared" si="7"/>
        <v>US Internal Revenue Service</v>
      </c>
      <c r="B36" s="26">
        <v>7</v>
      </c>
      <c r="C36" s="26">
        <f t="shared" si="8"/>
        <v>8</v>
      </c>
      <c r="D36" s="27">
        <f t="shared" si="9"/>
        <v>30000000</v>
      </c>
      <c r="E36" s="28">
        <f t="shared" si="10"/>
        <v>0.13618030351114327</v>
      </c>
      <c r="F36" s="28">
        <f t="shared" si="11"/>
        <v>8.1196575630109735E-3</v>
      </c>
      <c r="G36" s="28">
        <f t="shared" si="11"/>
        <v>-3.1791772104078848E-10</v>
      </c>
      <c r="H36" s="28">
        <f t="shared" si="11"/>
        <v>0.12804626444043601</v>
      </c>
      <c r="I36" s="29">
        <f t="shared" si="11"/>
        <v>1.4381825613991315E-5</v>
      </c>
      <c r="K36" s="63">
        <f t="shared" si="12"/>
        <v>18.384340974004342</v>
      </c>
    </row>
    <row r="37" spans="1:15" x14ac:dyDescent="0.2">
      <c r="A37" s="25" t="str">
        <f t="shared" si="7"/>
        <v>Pfizer, Inc.</v>
      </c>
      <c r="B37" s="26">
        <v>8</v>
      </c>
      <c r="C37" s="26">
        <f t="shared" si="8"/>
        <v>3</v>
      </c>
      <c r="D37" s="27">
        <f t="shared" si="9"/>
        <v>29000000</v>
      </c>
      <c r="E37" s="28">
        <f t="shared" si="10"/>
        <v>0.13073402982565993</v>
      </c>
      <c r="F37" s="28">
        <f t="shared" si="11"/>
        <v>3.3302215683048315E-2</v>
      </c>
      <c r="G37" s="28">
        <f t="shared" si="11"/>
        <v>1.3244997260366747E-5</v>
      </c>
      <c r="H37" s="28">
        <f t="shared" si="11"/>
        <v>9.0929068123754439E-2</v>
      </c>
      <c r="I37" s="29">
        <f t="shared" si="11"/>
        <v>6.4959997593998682E-3</v>
      </c>
      <c r="K37" s="63">
        <f t="shared" si="12"/>
        <v>17.649094026464091</v>
      </c>
    </row>
    <row r="38" spans="1:15" x14ac:dyDescent="0.2">
      <c r="A38" s="25" t="str">
        <f t="shared" si="7"/>
        <v>Anthem, Inc.</v>
      </c>
      <c r="B38" s="26">
        <v>9</v>
      </c>
      <c r="C38" s="26">
        <f t="shared" si="8"/>
        <v>-2</v>
      </c>
      <c r="D38" s="27">
        <f t="shared" si="9"/>
        <v>29000000</v>
      </c>
      <c r="E38" s="28">
        <f t="shared" si="10"/>
        <v>0.12984155993578353</v>
      </c>
      <c r="F38" s="28">
        <f t="shared" si="11"/>
        <v>2.7518620940506352E-3</v>
      </c>
      <c r="G38" s="28">
        <f t="shared" si="11"/>
        <v>0</v>
      </c>
      <c r="H38" s="28">
        <f t="shared" si="11"/>
        <v>0.12618867264973282</v>
      </c>
      <c r="I38" s="29">
        <f t="shared" si="11"/>
        <v>8.4223734578015735E-4</v>
      </c>
      <c r="K38" s="63">
        <f t="shared" si="12"/>
        <v>17.528610591330775</v>
      </c>
    </row>
    <row r="39" spans="1:15" x14ac:dyDescent="0.2">
      <c r="A39" s="25" t="str">
        <f t="shared" si="7"/>
        <v xml:space="preserve">American Express Co. </v>
      </c>
      <c r="B39" s="26">
        <v>10</v>
      </c>
      <c r="C39" s="26">
        <f t="shared" si="8"/>
        <v>-5</v>
      </c>
      <c r="D39" s="27">
        <f t="shared" si="9"/>
        <v>28000000</v>
      </c>
      <c r="E39" s="28">
        <f t="shared" si="10"/>
        <v>0.12784437901213297</v>
      </c>
      <c r="F39" s="28">
        <f t="shared" si="11"/>
        <v>2.4009495230407598E-2</v>
      </c>
      <c r="G39" s="28">
        <f t="shared" si="11"/>
        <v>1.8203060370449717E-7</v>
      </c>
      <c r="H39" s="28">
        <f t="shared" si="11"/>
        <v>9.9631492122843626E-2</v>
      </c>
      <c r="I39" s="29">
        <f t="shared" si="11"/>
        <v>4.1930135527961142E-3</v>
      </c>
      <c r="K39" s="63">
        <f t="shared" si="12"/>
        <v>17.258991166637951</v>
      </c>
    </row>
    <row r="40" spans="1:15" x14ac:dyDescent="0.2">
      <c r="A40" s="25" t="str">
        <f t="shared" si="7"/>
        <v xml:space="preserve">Wells Fargo &amp; Co. </v>
      </c>
      <c r="B40" s="26">
        <v>11</v>
      </c>
      <c r="C40" s="26">
        <f t="shared" si="8"/>
        <v>-3</v>
      </c>
      <c r="D40" s="27">
        <f t="shared" si="9"/>
        <v>27000000</v>
      </c>
      <c r="E40" s="28">
        <f t="shared" si="10"/>
        <v>0.12372370886301377</v>
      </c>
      <c r="F40" s="28">
        <f t="shared" si="11"/>
        <v>5.3654351115488809E-2</v>
      </c>
      <c r="G40" s="28">
        <f t="shared" si="11"/>
        <v>3.9972022150544795E-5</v>
      </c>
      <c r="H40" s="28">
        <f t="shared" si="11"/>
        <v>6.6336997707486231E-2</v>
      </c>
      <c r="I40" s="29">
        <f t="shared" si="11"/>
        <v>3.6727582790361661E-3</v>
      </c>
      <c r="K40" s="63">
        <f t="shared" si="12"/>
        <v>16.702700696506859</v>
      </c>
    </row>
    <row r="41" spans="1:15" x14ac:dyDescent="0.2">
      <c r="A41" s="25" t="str">
        <f t="shared" si="7"/>
        <v xml:space="preserve">Citigroup, Inc. </v>
      </c>
      <c r="B41" s="26">
        <v>12</v>
      </c>
      <c r="C41" s="26">
        <f t="shared" si="8"/>
        <v>0</v>
      </c>
      <c r="D41" s="27">
        <f t="shared" si="9"/>
        <v>26000000</v>
      </c>
      <c r="E41" s="28">
        <f t="shared" si="10"/>
        <v>0.11906324235490995</v>
      </c>
      <c r="F41" s="28">
        <f t="shared" si="11"/>
        <v>6.5066649406459426E-2</v>
      </c>
      <c r="G41" s="28">
        <f t="shared" si="11"/>
        <v>-2.4084538209704305E-7</v>
      </c>
      <c r="H41" s="28">
        <f t="shared" si="11"/>
        <v>5.1851608170441835E-2</v>
      </c>
      <c r="I41" s="29">
        <f t="shared" si="11"/>
        <v>2.1110244437125675E-3</v>
      </c>
      <c r="K41" s="63">
        <f t="shared" si="12"/>
        <v>16.073537717912842</v>
      </c>
    </row>
    <row r="42" spans="1:15" x14ac:dyDescent="0.2">
      <c r="A42" s="25" t="str">
        <f t="shared" si="7"/>
        <v>US Navy</v>
      </c>
      <c r="B42" s="26">
        <v>13</v>
      </c>
      <c r="C42" s="26">
        <f t="shared" si="8"/>
        <v>1</v>
      </c>
      <c r="D42" s="27">
        <f t="shared" si="9"/>
        <v>25000000</v>
      </c>
      <c r="E42" s="28">
        <f t="shared" si="10"/>
        <v>0.1136126711485072</v>
      </c>
      <c r="F42" s="28">
        <f t="shared" si="11"/>
        <v>2.0289002559310321E-2</v>
      </c>
      <c r="G42" s="28">
        <f t="shared" si="11"/>
        <v>0</v>
      </c>
      <c r="H42" s="28">
        <f t="shared" si="11"/>
        <v>9.3272166917558241E-2</v>
      </c>
      <c r="I42" s="29">
        <f t="shared" si="11"/>
        <v>5.4987185281666651E-5</v>
      </c>
      <c r="K42" s="63">
        <f t="shared" si="12"/>
        <v>15.337710605048473</v>
      </c>
    </row>
    <row r="43" spans="1:15" x14ac:dyDescent="0.2">
      <c r="A43" s="25" t="str">
        <f t="shared" si="7"/>
        <v>US Postal Service</v>
      </c>
      <c r="B43" s="26">
        <v>14</v>
      </c>
      <c r="C43" s="26" t="e">
        <f t="shared" si="8"/>
        <v>#N/A</v>
      </c>
      <c r="D43" s="27">
        <f t="shared" si="9"/>
        <v>25000000</v>
      </c>
      <c r="E43" s="28">
        <f t="shared" si="10"/>
        <v>0.111859297555527</v>
      </c>
      <c r="F43" s="28">
        <f t="shared" si="11"/>
        <v>4.4655196204374879E-2</v>
      </c>
      <c r="G43" s="28">
        <f t="shared" si="11"/>
        <v>3.3122329071037697E-3</v>
      </c>
      <c r="H43" s="28">
        <f t="shared" si="11"/>
        <v>6.3891868444048358E-2</v>
      </c>
      <c r="I43" s="29">
        <f t="shared" si="11"/>
        <v>0</v>
      </c>
      <c r="K43" s="63">
        <f t="shared" si="12"/>
        <v>15.101005169996144</v>
      </c>
    </row>
    <row r="44" spans="1:15" x14ac:dyDescent="0.2">
      <c r="A44" s="25" t="str">
        <f t="shared" si="7"/>
        <v>US Federal MHS</v>
      </c>
      <c r="B44" s="26">
        <v>15</v>
      </c>
      <c r="C44" s="26">
        <f>(B44-MATCH(A44,A$9:A$23,0))*-1</f>
        <v>-14</v>
      </c>
      <c r="D44" s="27">
        <f t="shared" si="9"/>
        <v>24000000</v>
      </c>
      <c r="E44" s="28">
        <f t="shared" si="10"/>
        <v>0.11084122105365964</v>
      </c>
      <c r="F44" s="28">
        <f t="shared" si="11"/>
        <v>1.6494006596956212E-2</v>
      </c>
      <c r="G44" s="28">
        <f t="shared" si="11"/>
        <v>6.3583544208157705E-7</v>
      </c>
      <c r="H44" s="28">
        <f t="shared" si="11"/>
        <v>9.4158201562342156E-2</v>
      </c>
      <c r="I44" s="29">
        <f t="shared" si="11"/>
        <v>1.6955156106775228E-4</v>
      </c>
      <c r="K44" s="63">
        <f t="shared" si="12"/>
        <v>14.96356484224405</v>
      </c>
    </row>
    <row r="45" spans="1:15" x14ac:dyDescent="0.2">
      <c r="A45" s="80" t="s">
        <v>37</v>
      </c>
      <c r="B45" s="81"/>
      <c r="C45" s="81"/>
      <c r="D45" s="84">
        <f t="shared" si="9"/>
        <v>674000000</v>
      </c>
      <c r="E45" s="84"/>
      <c r="F45" s="42">
        <f>ROUND(C131, -6)</f>
        <v>270000000</v>
      </c>
      <c r="G45" s="42">
        <f>ROUND(D131, -6)</f>
        <v>1000000</v>
      </c>
      <c r="H45" s="42">
        <f>ROUND(E131, -6)</f>
        <v>382000000</v>
      </c>
      <c r="I45" s="61">
        <f>ROUND(F131, -6)</f>
        <v>22000000</v>
      </c>
    </row>
    <row r="46" spans="1:15" x14ac:dyDescent="0.2">
      <c r="A46" s="82"/>
      <c r="B46" s="83"/>
      <c r="C46" s="83"/>
      <c r="D46" s="85"/>
      <c r="E46" s="85"/>
      <c r="F46" s="31">
        <f t="shared" ref="F46:I46" si="13">C131/$G131</f>
        <v>0.40082987314429025</v>
      </c>
      <c r="G46" s="31">
        <f t="shared" si="13"/>
        <v>1.9147238612909874E-3</v>
      </c>
      <c r="H46" s="31">
        <f t="shared" si="13"/>
        <v>0.56616558764634906</v>
      </c>
      <c r="I46" s="32">
        <f t="shared" si="13"/>
        <v>3.2351719529589991E-2</v>
      </c>
      <c r="K46" s="63">
        <f>E46*135</f>
        <v>0</v>
      </c>
      <c r="L46" s="63">
        <f>F46*135</f>
        <v>54.112032874479183</v>
      </c>
      <c r="M46" s="63">
        <f>G46*135</f>
        <v>0.25848772127428332</v>
      </c>
      <c r="N46" s="63">
        <f>H46*135</f>
        <v>76.43235433225712</v>
      </c>
      <c r="O46" s="63">
        <f>I46*135</f>
        <v>4.3674821364946483</v>
      </c>
    </row>
    <row r="48" spans="1:15" x14ac:dyDescent="0.2">
      <c r="A48" s="70" t="s">
        <v>46</v>
      </c>
      <c r="B48" s="71"/>
      <c r="C48" s="71"/>
      <c r="D48" s="71"/>
      <c r="E48" s="71"/>
      <c r="F48" s="71"/>
      <c r="G48" s="71"/>
      <c r="H48" s="71"/>
      <c r="I48" s="72"/>
    </row>
    <row r="49" spans="1:11" ht="32" x14ac:dyDescent="0.2">
      <c r="A49" s="43" t="s">
        <v>6</v>
      </c>
      <c r="B49" s="44" t="s">
        <v>12</v>
      </c>
      <c r="C49" s="44" t="s">
        <v>95</v>
      </c>
      <c r="D49" s="22" t="s">
        <v>11</v>
      </c>
      <c r="E49" s="23" t="s">
        <v>86</v>
      </c>
      <c r="F49" s="23" t="s">
        <v>87</v>
      </c>
      <c r="G49" s="23" t="s">
        <v>90</v>
      </c>
      <c r="H49" s="23" t="s">
        <v>93</v>
      </c>
      <c r="I49" s="24" t="s">
        <v>94</v>
      </c>
    </row>
    <row r="50" spans="1:11" x14ac:dyDescent="0.2">
      <c r="A50" s="25" t="s">
        <v>48</v>
      </c>
      <c r="B50" s="26">
        <v>1</v>
      </c>
      <c r="C50" s="26">
        <f>B50-MATCH(A50,A$59:A$63,0)</f>
        <v>-2</v>
      </c>
      <c r="D50" s="27">
        <f t="shared" ref="D50:D55" si="14">ROUND(G135,-6)</f>
        <v>28000000</v>
      </c>
      <c r="E50" s="28">
        <f>G135/MAX(G$97:G$111,G$116:G$130)</f>
        <v>0.12533919895161999</v>
      </c>
      <c r="F50" s="28">
        <f t="shared" ref="F50:I54" si="15">C135/MAX($G$97:$G$111,$G$116:$G$130)</f>
        <v>2.1366886696613064E-2</v>
      </c>
      <c r="G50" s="28">
        <f t="shared" si="15"/>
        <v>3.2959056975379125E-2</v>
      </c>
      <c r="H50" s="28">
        <f t="shared" si="15"/>
        <v>0</v>
      </c>
      <c r="I50" s="29">
        <f t="shared" si="15"/>
        <v>7.1013254098790557E-2</v>
      </c>
      <c r="K50" s="63">
        <f>E50*135</f>
        <v>16.9207918584687</v>
      </c>
    </row>
    <row r="51" spans="1:11" x14ac:dyDescent="0.2">
      <c r="A51" s="25" t="s">
        <v>49</v>
      </c>
      <c r="B51" s="26">
        <v>2</v>
      </c>
      <c r="C51" s="26">
        <f>B51-MATCH(A51,A$59:A$63,0)</f>
        <v>-2</v>
      </c>
      <c r="D51" s="27">
        <f t="shared" si="14"/>
        <v>14000000</v>
      </c>
      <c r="E51" s="28">
        <f>G136/MAX(G$97:G$111,G$116:G$130)</f>
        <v>6.3445824840161411E-2</v>
      </c>
      <c r="F51" s="28">
        <f t="shared" si="15"/>
        <v>0</v>
      </c>
      <c r="G51" s="28">
        <f t="shared" si="15"/>
        <v>5.803294604959891E-2</v>
      </c>
      <c r="H51" s="28">
        <f t="shared" si="15"/>
        <v>8.3017400327208186E-5</v>
      </c>
      <c r="I51" s="29">
        <f t="shared" si="15"/>
        <v>5.3298633431584442E-3</v>
      </c>
      <c r="K51" s="63">
        <f>E51*135</f>
        <v>8.5651863534217902</v>
      </c>
    </row>
    <row r="52" spans="1:11" x14ac:dyDescent="0.2">
      <c r="A52" s="25" t="s">
        <v>50</v>
      </c>
      <c r="B52" s="26">
        <v>3</v>
      </c>
      <c r="C52" s="26">
        <f>B52-MATCH(A52,A$59:A$63,0)</f>
        <v>1</v>
      </c>
      <c r="D52" s="27">
        <f t="shared" si="14"/>
        <v>13000000</v>
      </c>
      <c r="E52" s="28">
        <f>G137/MAX(G$97:G$111,G$116:G$130)</f>
        <v>6.0146271763443643E-2</v>
      </c>
      <c r="F52" s="28">
        <f t="shared" si="15"/>
        <v>0</v>
      </c>
      <c r="G52" s="28">
        <f t="shared" si="15"/>
        <v>1.3609312801952574E-2</v>
      </c>
      <c r="H52" s="28">
        <f t="shared" si="15"/>
        <v>9.192363819807942E-6</v>
      </c>
      <c r="I52" s="29">
        <f t="shared" si="15"/>
        <v>4.6527762600991333E-2</v>
      </c>
      <c r="K52" s="63">
        <f>E52*135</f>
        <v>8.1197466880648914</v>
      </c>
    </row>
    <row r="53" spans="1:11" x14ac:dyDescent="0.2">
      <c r="A53" s="25" t="s">
        <v>51</v>
      </c>
      <c r="B53" s="26">
        <v>4</v>
      </c>
      <c r="C53" s="26">
        <f>B53-MATCH(A53,A$59:A$63,0)</f>
        <v>-1</v>
      </c>
      <c r="D53" s="27">
        <f t="shared" si="14"/>
        <v>12000000</v>
      </c>
      <c r="E53" s="28">
        <f>G138/MAX(G$97:G$111,G$116:G$130)</f>
        <v>5.2545166843129161E-2</v>
      </c>
      <c r="F53" s="28">
        <f t="shared" si="15"/>
        <v>3.4494890235636801E-3</v>
      </c>
      <c r="G53" s="28">
        <f t="shared" si="15"/>
        <v>3.1120479752737767E-2</v>
      </c>
      <c r="H53" s="28">
        <f t="shared" si="15"/>
        <v>0</v>
      </c>
      <c r="I53" s="29">
        <f t="shared" si="15"/>
        <v>1.7975204198098057E-2</v>
      </c>
      <c r="K53" s="63">
        <f>E53*135</f>
        <v>7.0935975238224369</v>
      </c>
    </row>
    <row r="54" spans="1:11" x14ac:dyDescent="0.2">
      <c r="A54" s="25" t="s">
        <v>52</v>
      </c>
      <c r="B54" s="26">
        <v>5</v>
      </c>
      <c r="C54" s="26" t="e">
        <f>B54-MATCH(A54,A$59:A$63,0)</f>
        <v>#N/A</v>
      </c>
      <c r="D54" s="27">
        <f t="shared" si="14"/>
        <v>11000000</v>
      </c>
      <c r="E54" s="28">
        <f>G139/MAX(G$97:G$111,G$116:G$130)</f>
        <v>4.8635268104283341E-2</v>
      </c>
      <c r="F54" s="28">
        <f t="shared" si="15"/>
        <v>3.7755817717169461E-3</v>
      </c>
      <c r="G54" s="28">
        <f t="shared" si="15"/>
        <v>3.422042732538056E-2</v>
      </c>
      <c r="H54" s="28">
        <f t="shared" si="15"/>
        <v>0</v>
      </c>
      <c r="I54" s="29">
        <f t="shared" si="15"/>
        <v>1.0639257326763591E-2</v>
      </c>
      <c r="K54" s="63">
        <f>E54*135</f>
        <v>6.5657611940782514</v>
      </c>
    </row>
    <row r="55" spans="1:11" x14ac:dyDescent="0.2">
      <c r="A55" s="76" t="s">
        <v>37</v>
      </c>
      <c r="B55" s="77"/>
      <c r="C55" s="77"/>
      <c r="D55" s="64">
        <f t="shared" si="14"/>
        <v>77000000</v>
      </c>
      <c r="E55" s="64"/>
      <c r="F55" s="33">
        <f>C140/$G140</f>
        <v>8.1665237125433277E-2</v>
      </c>
      <c r="G55" s="33">
        <f>D140/$G140</f>
        <v>0.48539425588817475</v>
      </c>
      <c r="H55" s="33">
        <f>E140/$G140</f>
        <v>2.6337239262059364E-4</v>
      </c>
      <c r="I55" s="34">
        <f>F140/$G140</f>
        <v>0.43267713809623631</v>
      </c>
    </row>
    <row r="57" spans="1:11" x14ac:dyDescent="0.2">
      <c r="A57" s="70" t="s">
        <v>47</v>
      </c>
      <c r="B57" s="71"/>
      <c r="C57" s="71"/>
      <c r="D57" s="71"/>
      <c r="E57" s="71"/>
      <c r="F57" s="71"/>
      <c r="G57" s="71"/>
      <c r="H57" s="71"/>
      <c r="I57" s="72"/>
    </row>
    <row r="58" spans="1:11" ht="32" x14ac:dyDescent="0.2">
      <c r="A58" s="43" t="s">
        <v>6</v>
      </c>
      <c r="B58" s="44" t="s">
        <v>12</v>
      </c>
      <c r="C58" s="44" t="s">
        <v>31</v>
      </c>
      <c r="D58" s="22" t="s">
        <v>11</v>
      </c>
      <c r="E58" s="23" t="s">
        <v>86</v>
      </c>
      <c r="F58" s="23" t="s">
        <v>87</v>
      </c>
      <c r="G58" s="23" t="s">
        <v>90</v>
      </c>
      <c r="H58" s="23" t="s">
        <v>93</v>
      </c>
      <c r="I58" s="24" t="s">
        <v>94</v>
      </c>
    </row>
    <row r="59" spans="1:11" x14ac:dyDescent="0.2">
      <c r="A59" s="25" t="s">
        <v>53</v>
      </c>
      <c r="B59" s="26">
        <v>1</v>
      </c>
      <c r="C59" s="26" t="e">
        <f>(B59-MATCH(A59,A$50:A$54,0))*-1</f>
        <v>#N/A</v>
      </c>
      <c r="D59" s="27">
        <f t="shared" ref="D59:D64" si="16">ROUND(G144,-6)</f>
        <v>26000000</v>
      </c>
      <c r="E59" s="28">
        <f>G144/MAX(G$97:G$111,G$116:G$130)</f>
        <v>0.1173448330349721</v>
      </c>
      <c r="F59" s="28">
        <f t="shared" ref="F59:I63" si="17">C144/MAX($G$97:$G$111,$G$116:$G$130)</f>
        <v>1.7604739219450954E-3</v>
      </c>
      <c r="G59" s="28">
        <f t="shared" si="17"/>
        <v>0</v>
      </c>
      <c r="H59" s="28">
        <f t="shared" si="17"/>
        <v>0.10953852807619503</v>
      </c>
      <c r="I59" s="29">
        <f t="shared" si="17"/>
        <v>6.045832217669217E-3</v>
      </c>
      <c r="K59" s="63">
        <f>E59*135</f>
        <v>15.841552459721234</v>
      </c>
    </row>
    <row r="60" spans="1:11" x14ac:dyDescent="0.2">
      <c r="A60" s="25" t="s">
        <v>50</v>
      </c>
      <c r="B60" s="26">
        <v>2</v>
      </c>
      <c r="C60" s="26">
        <f>(B60-MATCH(A60,A$50:A$54,0))*-1</f>
        <v>1</v>
      </c>
      <c r="D60" s="27">
        <f t="shared" si="16"/>
        <v>25000000</v>
      </c>
      <c r="E60" s="28">
        <f>G145/MAX(G$97:G$111,G$116:G$130)</f>
        <v>0.11555437856359652</v>
      </c>
      <c r="F60" s="28">
        <f t="shared" si="17"/>
        <v>2.6177345150498523E-4</v>
      </c>
      <c r="G60" s="28">
        <f t="shared" si="17"/>
        <v>1.4670222403792602E-2</v>
      </c>
      <c r="H60" s="28">
        <f t="shared" si="17"/>
        <v>0</v>
      </c>
      <c r="I60" s="29">
        <f t="shared" si="17"/>
        <v>0.10062238479747251</v>
      </c>
      <c r="K60" s="63">
        <f>E60*135</f>
        <v>15.599841106085529</v>
      </c>
    </row>
    <row r="61" spans="1:11" x14ac:dyDescent="0.2">
      <c r="A61" s="25" t="s">
        <v>48</v>
      </c>
      <c r="B61" s="26">
        <v>3</v>
      </c>
      <c r="C61" s="26">
        <f>(B61-MATCH(A61,A$50:A$54,0))*-1</f>
        <v>-2</v>
      </c>
      <c r="D61" s="27">
        <f t="shared" si="16"/>
        <v>25000000</v>
      </c>
      <c r="E61" s="28">
        <f>G146/MAX(G$97:G$111,G$116:G$130)</f>
        <v>0.11382425084187792</v>
      </c>
      <c r="F61" s="28">
        <f t="shared" si="17"/>
        <v>1.3780275327283122E-2</v>
      </c>
      <c r="G61" s="28">
        <f t="shared" si="17"/>
        <v>3.4679882015828709E-2</v>
      </c>
      <c r="H61" s="28">
        <f t="shared" si="17"/>
        <v>0</v>
      </c>
      <c r="I61" s="29">
        <f t="shared" si="17"/>
        <v>6.5364006071392797E-2</v>
      </c>
      <c r="K61" s="63">
        <f>E61*135</f>
        <v>15.366273863653518</v>
      </c>
    </row>
    <row r="62" spans="1:11" x14ac:dyDescent="0.2">
      <c r="A62" s="25" t="s">
        <v>49</v>
      </c>
      <c r="B62" s="26">
        <v>4</v>
      </c>
      <c r="C62" s="26">
        <f>(B62-MATCH(A62,A$50:A$54,0))*-1</f>
        <v>-2</v>
      </c>
      <c r="D62" s="27">
        <f t="shared" si="16"/>
        <v>17000000</v>
      </c>
      <c r="E62" s="28">
        <f>G147/MAX(G$97:G$111,G$116:G$130)</f>
        <v>7.9058713071971917E-2</v>
      </c>
      <c r="F62" s="28">
        <f t="shared" si="17"/>
        <v>0</v>
      </c>
      <c r="G62" s="28">
        <f t="shared" si="17"/>
        <v>6.4038166549246031E-2</v>
      </c>
      <c r="H62" s="28">
        <f t="shared" si="17"/>
        <v>9.0063092860914132E-3</v>
      </c>
      <c r="I62" s="29">
        <f t="shared" si="17"/>
        <v>6.0142402795612202E-3</v>
      </c>
      <c r="K62" s="63">
        <f>E62*135</f>
        <v>10.672926264716208</v>
      </c>
    </row>
    <row r="63" spans="1:11" x14ac:dyDescent="0.2">
      <c r="A63" s="25" t="s">
        <v>51</v>
      </c>
      <c r="B63" s="26">
        <v>5</v>
      </c>
      <c r="C63" s="26">
        <f>(B63-MATCH(A63,A$50:A$54,0))*-1</f>
        <v>-1</v>
      </c>
      <c r="D63" s="27">
        <f t="shared" si="16"/>
        <v>12000000</v>
      </c>
      <c r="E63" s="28">
        <f>G148/MAX(G$97:G$111,G$116:G$130)</f>
        <v>5.6339249609538004E-2</v>
      </c>
      <c r="F63" s="28">
        <f t="shared" si="17"/>
        <v>4.5244505886737106E-3</v>
      </c>
      <c r="G63" s="28">
        <f t="shared" si="17"/>
        <v>3.4432255902910033E-2</v>
      </c>
      <c r="H63" s="28">
        <f t="shared" si="17"/>
        <v>0</v>
      </c>
      <c r="I63" s="29">
        <f t="shared" si="17"/>
        <v>1.738254198253382E-2</v>
      </c>
      <c r="K63" s="63">
        <f>E63*135</f>
        <v>7.6057986972876304</v>
      </c>
    </row>
    <row r="64" spans="1:11" x14ac:dyDescent="0.2">
      <c r="A64" s="76" t="s">
        <v>37</v>
      </c>
      <c r="B64" s="77"/>
      <c r="C64" s="77"/>
      <c r="D64" s="64">
        <f t="shared" si="16"/>
        <v>106000000</v>
      </c>
      <c r="E64" s="64"/>
      <c r="F64" s="33">
        <f>C149/$G149</f>
        <v>4.2161522451040309E-2</v>
      </c>
      <c r="G64" s="33">
        <f>D149/$G149</f>
        <v>0.30660435145437687</v>
      </c>
      <c r="H64" s="33">
        <f>E149/$G149</f>
        <v>0.24588170362331355</v>
      </c>
      <c r="I64" s="34">
        <f>F149/$G149</f>
        <v>0.40535225187139168</v>
      </c>
    </row>
    <row r="66" spans="1:5" x14ac:dyDescent="0.2">
      <c r="A66" s="70" t="s">
        <v>96</v>
      </c>
      <c r="B66" s="71"/>
      <c r="C66" s="71"/>
      <c r="D66" s="71"/>
      <c r="E66" s="72"/>
    </row>
    <row r="67" spans="1:5" x14ac:dyDescent="0.2">
      <c r="A67" s="43" t="s">
        <v>6</v>
      </c>
      <c r="B67" s="19" t="s">
        <v>85</v>
      </c>
      <c r="C67" s="19" t="s">
        <v>66</v>
      </c>
      <c r="D67" s="19" t="s">
        <v>67</v>
      </c>
      <c r="E67" s="35" t="s">
        <v>69</v>
      </c>
    </row>
    <row r="68" spans="1:5" x14ac:dyDescent="0.2">
      <c r="A68" s="25" t="str">
        <f t="shared" ref="A68:A87" si="18">A153</f>
        <v>BANK OF AMERICA CORPORATION</v>
      </c>
      <c r="B68" s="27">
        <f>ROUND(B153,-6)</f>
        <v>72000000</v>
      </c>
      <c r="C68" s="27">
        <f>ROUND(C153,-6)</f>
        <v>40000000</v>
      </c>
      <c r="D68" s="36">
        <f>D153</f>
        <v>0.55886469890172163</v>
      </c>
      <c r="E68" s="37">
        <f>E153</f>
        <v>0.55886469890172163</v>
      </c>
    </row>
    <row r="69" spans="1:5" x14ac:dyDescent="0.2">
      <c r="A69" s="25" t="str">
        <f t="shared" si="18"/>
        <v>HEWLETT-PACKARD COMPANY</v>
      </c>
      <c r="B69" s="27">
        <f t="shared" ref="B69:C84" si="19">ROUND(B154,-6)</f>
        <v>57000000</v>
      </c>
      <c r="C69" s="27">
        <f t="shared" si="19"/>
        <v>30000000</v>
      </c>
      <c r="D69" s="36">
        <f>D154</f>
        <v>0.53721643171069811</v>
      </c>
      <c r="E69" s="37">
        <f t="shared" ref="E69:E88" si="20">E154</f>
        <v>0.53721643171069811</v>
      </c>
    </row>
    <row r="70" spans="1:5" x14ac:dyDescent="0.2">
      <c r="A70" s="25" t="str">
        <f t="shared" si="18"/>
        <v>SYMANTEC CORPORATION</v>
      </c>
      <c r="B70" s="27">
        <f t="shared" si="19"/>
        <v>36000000</v>
      </c>
      <c r="C70" s="27">
        <f t="shared" si="19"/>
        <v>23000000</v>
      </c>
      <c r="D70" s="36">
        <f t="shared" ref="D70:D88" si="21">D155</f>
        <v>0.64566732510796199</v>
      </c>
      <c r="E70" s="37">
        <f t="shared" si="20"/>
        <v>0.64566732510796199</v>
      </c>
    </row>
    <row r="71" spans="1:5" x14ac:dyDescent="0.2">
      <c r="A71" s="25" t="str">
        <f t="shared" si="18"/>
        <v>US FEDERAL MHS</v>
      </c>
      <c r="B71" s="27">
        <f t="shared" si="19"/>
        <v>49000000</v>
      </c>
      <c r="C71" s="27">
        <f t="shared" si="19"/>
        <v>18000000</v>
      </c>
      <c r="D71" s="36">
        <f t="shared" si="21"/>
        <v>0.36524692188635527</v>
      </c>
      <c r="E71" s="37">
        <f t="shared" si="20"/>
        <v>0.36524692188635527</v>
      </c>
    </row>
    <row r="72" spans="1:5" x14ac:dyDescent="0.2">
      <c r="A72" s="25" t="str">
        <f t="shared" si="18"/>
        <v>WAL-MART STORES, INC.</v>
      </c>
      <c r="B72" s="27">
        <f t="shared" si="19"/>
        <v>36000000</v>
      </c>
      <c r="C72" s="27">
        <f t="shared" si="19"/>
        <v>17000000</v>
      </c>
      <c r="D72" s="36">
        <f t="shared" si="21"/>
        <v>0.4655869755970472</v>
      </c>
      <c r="E72" s="37">
        <f t="shared" si="20"/>
        <v>0.4655869755970472</v>
      </c>
    </row>
    <row r="73" spans="1:5" x14ac:dyDescent="0.2">
      <c r="A73" s="25" t="str">
        <f t="shared" si="18"/>
        <v>AMERICAN EXPRESS COMPANY</v>
      </c>
      <c r="B73" s="27">
        <f t="shared" si="19"/>
        <v>28000000</v>
      </c>
      <c r="C73" s="27">
        <f t="shared" si="19"/>
        <v>15000000</v>
      </c>
      <c r="D73" s="36">
        <f t="shared" si="21"/>
        <v>0.53806871623305408</v>
      </c>
      <c r="E73" s="37">
        <f t="shared" si="20"/>
        <v>0.53806871623305408</v>
      </c>
    </row>
    <row r="74" spans="1:5" x14ac:dyDescent="0.2">
      <c r="A74" s="25" t="str">
        <f t="shared" si="18"/>
        <v>PFIZER INC.</v>
      </c>
      <c r="B74" s="27">
        <f t="shared" si="19"/>
        <v>29000000</v>
      </c>
      <c r="C74" s="27">
        <f t="shared" si="19"/>
        <v>15000000</v>
      </c>
      <c r="D74" s="36">
        <f t="shared" si="21"/>
        <v>0.50436312633033409</v>
      </c>
      <c r="E74" s="37">
        <f t="shared" si="20"/>
        <v>0.50436312633033409</v>
      </c>
    </row>
    <row r="75" spans="1:5" x14ac:dyDescent="0.2">
      <c r="A75" s="25" t="str">
        <f t="shared" si="18"/>
        <v>TPG CAPITAL MANAGEMENT, L.P.</v>
      </c>
      <c r="B75" s="27">
        <f t="shared" si="19"/>
        <v>26000000</v>
      </c>
      <c r="C75" s="27">
        <f t="shared" si="19"/>
        <v>14000000</v>
      </c>
      <c r="D75" s="36">
        <f t="shared" si="21"/>
        <v>0.55661830242153565</v>
      </c>
      <c r="E75" s="37">
        <f t="shared" si="20"/>
        <v>0.55661830242153565</v>
      </c>
    </row>
    <row r="76" spans="1:5" x14ac:dyDescent="0.2">
      <c r="A76" s="25" t="str">
        <f t="shared" si="18"/>
        <v>CATHOLIC HEALTH INITIATIVES</v>
      </c>
      <c r="B76" s="27">
        <f t="shared" si="19"/>
        <v>24000000</v>
      </c>
      <c r="C76" s="27">
        <f t="shared" si="19"/>
        <v>13000000</v>
      </c>
      <c r="D76" s="36">
        <f t="shared" si="21"/>
        <v>0.54030080909148559</v>
      </c>
      <c r="E76" s="37">
        <f t="shared" si="20"/>
        <v>0.54030080909148559</v>
      </c>
    </row>
    <row r="77" spans="1:5" x14ac:dyDescent="0.2">
      <c r="A77" s="25" t="str">
        <f t="shared" si="18"/>
        <v>COMMONWEALTH OF PENNSYLVANIA</v>
      </c>
      <c r="B77" s="27">
        <f t="shared" si="19"/>
        <v>33000000</v>
      </c>
      <c r="C77" s="27">
        <f t="shared" si="19"/>
        <v>13000000</v>
      </c>
      <c r="D77" s="36">
        <f t="shared" si="21"/>
        <v>0.39215825335306859</v>
      </c>
      <c r="E77" s="37">
        <f t="shared" si="20"/>
        <v>0.39215825335306859</v>
      </c>
    </row>
    <row r="78" spans="1:5" x14ac:dyDescent="0.2">
      <c r="A78" s="25" t="str">
        <f t="shared" si="18"/>
        <v>US INTERNAL REVENUE SERVICE</v>
      </c>
      <c r="B78" s="27">
        <f t="shared" si="19"/>
        <v>30000000</v>
      </c>
      <c r="C78" s="27">
        <f t="shared" si="19"/>
        <v>12000000</v>
      </c>
      <c r="D78" s="36">
        <f t="shared" si="21"/>
        <v>0.41456537909934271</v>
      </c>
      <c r="E78" s="37">
        <f t="shared" si="20"/>
        <v>0.41456537909934271</v>
      </c>
    </row>
    <row r="79" spans="1:5" x14ac:dyDescent="0.2">
      <c r="A79" s="25" t="str">
        <f t="shared" si="18"/>
        <v>WELLS FARGO &amp; COMPANY</v>
      </c>
      <c r="B79" s="27">
        <f t="shared" si="19"/>
        <v>27000000</v>
      </c>
      <c r="C79" s="27">
        <f t="shared" si="19"/>
        <v>12000000</v>
      </c>
      <c r="D79" s="36">
        <f t="shared" si="21"/>
        <v>0.44768773476398793</v>
      </c>
      <c r="E79" s="37">
        <f t="shared" si="20"/>
        <v>0.44768773476398793</v>
      </c>
    </row>
    <row r="80" spans="1:5" x14ac:dyDescent="0.2">
      <c r="A80" s="25" t="str">
        <f t="shared" si="18"/>
        <v>COMMONWEALTH OF KENTUCKY</v>
      </c>
      <c r="B80" s="27">
        <f t="shared" si="19"/>
        <v>23000000</v>
      </c>
      <c r="C80" s="27">
        <f t="shared" si="19"/>
        <v>12000000</v>
      </c>
      <c r="D80" s="36">
        <f t="shared" si="21"/>
        <v>0.50264150821049447</v>
      </c>
      <c r="E80" s="37">
        <f t="shared" si="20"/>
        <v>0.50264150821049447</v>
      </c>
    </row>
    <row r="81" spans="1:10" x14ac:dyDescent="0.2">
      <c r="A81" s="25" t="str">
        <f t="shared" si="18"/>
        <v>CITIGROUP INC.</v>
      </c>
      <c r="B81" s="27">
        <f t="shared" si="19"/>
        <v>26000000</v>
      </c>
      <c r="C81" s="27">
        <f t="shared" si="19"/>
        <v>11000000</v>
      </c>
      <c r="D81" s="36">
        <f t="shared" si="21"/>
        <v>0.41558131452482666</v>
      </c>
      <c r="E81" s="37">
        <f t="shared" si="20"/>
        <v>0.41558131452482666</v>
      </c>
    </row>
    <row r="82" spans="1:10" x14ac:dyDescent="0.2">
      <c r="A82" s="25" t="str">
        <f t="shared" si="18"/>
        <v>JOHNSON &amp; JOHNSON</v>
      </c>
      <c r="B82" s="27">
        <f t="shared" si="19"/>
        <v>21000000</v>
      </c>
      <c r="C82" s="27">
        <f t="shared" si="19"/>
        <v>10000000</v>
      </c>
      <c r="D82" s="36">
        <f t="shared" si="21"/>
        <v>0.48804013605119734</v>
      </c>
      <c r="E82" s="37">
        <f t="shared" si="20"/>
        <v>0.48804013605119734</v>
      </c>
    </row>
    <row r="83" spans="1:10" x14ac:dyDescent="0.2">
      <c r="A83" s="25" t="str">
        <f t="shared" si="18"/>
        <v>US POSTAL SERVICE</v>
      </c>
      <c r="B83" s="27">
        <f t="shared" si="19"/>
        <v>25000000</v>
      </c>
      <c r="C83" s="27">
        <f t="shared" si="19"/>
        <v>10000000</v>
      </c>
      <c r="D83" s="36">
        <f t="shared" si="21"/>
        <v>0.41700677719558044</v>
      </c>
      <c r="E83" s="37">
        <f t="shared" si="20"/>
        <v>0.41700677719558044</v>
      </c>
    </row>
    <row r="84" spans="1:10" x14ac:dyDescent="0.2">
      <c r="A84" s="25" t="str">
        <f t="shared" si="18"/>
        <v>ANTHEM, INC.</v>
      </c>
      <c r="B84" s="27">
        <f t="shared" si="19"/>
        <v>29000000</v>
      </c>
      <c r="C84" s="27">
        <f t="shared" si="19"/>
        <v>9000000</v>
      </c>
      <c r="D84" s="36">
        <f t="shared" si="21"/>
        <v>0.32122250105483241</v>
      </c>
      <c r="E84" s="37">
        <f t="shared" si="20"/>
        <v>0.32122250105483241</v>
      </c>
    </row>
    <row r="85" spans="1:10" x14ac:dyDescent="0.2">
      <c r="A85" s="25" t="str">
        <f t="shared" si="18"/>
        <v>BLACKSTONE GROUP L P</v>
      </c>
      <c r="B85" s="27">
        <f t="shared" ref="B85:C88" si="22">ROUND(B170,-6)</f>
        <v>25000000</v>
      </c>
      <c r="C85" s="27">
        <f t="shared" si="22"/>
        <v>9000000</v>
      </c>
      <c r="D85" s="36">
        <f t="shared" si="21"/>
        <v>0.34663182497081257</v>
      </c>
      <c r="E85" s="37">
        <f t="shared" si="20"/>
        <v>0.34663182497081257</v>
      </c>
    </row>
    <row r="86" spans="1:10" x14ac:dyDescent="0.2">
      <c r="A86" s="25" t="str">
        <f t="shared" si="18"/>
        <v>KKR &amp; CO. L.P.</v>
      </c>
      <c r="B86" s="27">
        <f t="shared" si="22"/>
        <v>25000000</v>
      </c>
      <c r="C86" s="27">
        <f t="shared" si="22"/>
        <v>8000000</v>
      </c>
      <c r="D86" s="36">
        <f t="shared" si="21"/>
        <v>0.31942691561251785</v>
      </c>
      <c r="E86" s="37">
        <f t="shared" si="20"/>
        <v>0.31942691561251785</v>
      </c>
    </row>
    <row r="87" spans="1:10" x14ac:dyDescent="0.2">
      <c r="A87" s="25" t="str">
        <f t="shared" si="18"/>
        <v>US NAVY</v>
      </c>
      <c r="B87" s="27">
        <f t="shared" si="22"/>
        <v>25000000</v>
      </c>
      <c r="C87" s="27">
        <f t="shared" si="22"/>
        <v>7000000</v>
      </c>
      <c r="D87" s="36">
        <f t="shared" si="21"/>
        <v>0.28594713367307523</v>
      </c>
      <c r="E87" s="37">
        <f t="shared" si="20"/>
        <v>0.28594713367307523</v>
      </c>
    </row>
    <row r="88" spans="1:10" x14ac:dyDescent="0.2">
      <c r="A88" s="38" t="s">
        <v>37</v>
      </c>
      <c r="B88" s="39">
        <f t="shared" si="22"/>
        <v>647000000</v>
      </c>
      <c r="C88" s="39">
        <f t="shared" si="22"/>
        <v>300000000</v>
      </c>
      <c r="D88" s="40">
        <f t="shared" si="21"/>
        <v>0.45314213928949643</v>
      </c>
      <c r="E88" s="41">
        <f t="shared" si="20"/>
        <v>0.45314213928949643</v>
      </c>
    </row>
    <row r="90" spans="1:10" x14ac:dyDescent="0.2">
      <c r="A90" s="67" t="s">
        <v>38</v>
      </c>
      <c r="B90" s="68"/>
      <c r="C90" s="68"/>
      <c r="D90" s="68"/>
      <c r="E90" s="68"/>
      <c r="F90" s="68"/>
      <c r="G90" s="68"/>
      <c r="H90" s="69"/>
      <c r="I90" s="8"/>
      <c r="J90" s="8"/>
    </row>
    <row r="91" spans="1:10" x14ac:dyDescent="0.2">
      <c r="A91" s="73" t="s">
        <v>0</v>
      </c>
      <c r="B91" s="74"/>
      <c r="C91" s="74"/>
      <c r="D91" s="74"/>
      <c r="E91" s="74"/>
      <c r="F91" s="74"/>
      <c r="G91" s="74"/>
      <c r="H91" s="75"/>
    </row>
    <row r="92" spans="1:10" x14ac:dyDescent="0.2">
      <c r="A92" s="25"/>
      <c r="B92" s="19" t="s">
        <v>1</v>
      </c>
      <c r="C92" s="19" t="s">
        <v>2</v>
      </c>
      <c r="D92" s="19" t="s">
        <v>3</v>
      </c>
      <c r="E92" s="19" t="s">
        <v>4</v>
      </c>
      <c r="G92" s="19"/>
      <c r="H92" s="20"/>
    </row>
    <row r="93" spans="1:10" x14ac:dyDescent="0.2">
      <c r="A93" s="17" t="s">
        <v>85</v>
      </c>
      <c r="B93" s="42">
        <v>705212</v>
      </c>
      <c r="C93" s="42">
        <v>2547676</v>
      </c>
      <c r="D93" s="42">
        <v>803642</v>
      </c>
      <c r="E93" s="42">
        <v>254118</v>
      </c>
      <c r="G93" s="26"/>
      <c r="H93" s="20"/>
    </row>
    <row r="94" spans="1:10" x14ac:dyDescent="0.2">
      <c r="A94" s="25"/>
      <c r="B94" s="26"/>
      <c r="C94" s="26"/>
      <c r="D94" s="26"/>
      <c r="E94" s="26"/>
      <c r="F94" s="26"/>
      <c r="G94" s="26"/>
      <c r="H94" s="20"/>
    </row>
    <row r="95" spans="1:10" x14ac:dyDescent="0.2">
      <c r="A95" s="73" t="s">
        <v>54</v>
      </c>
      <c r="B95" s="74"/>
      <c r="C95" s="74"/>
      <c r="D95" s="74"/>
      <c r="E95" s="74"/>
      <c r="F95" s="74"/>
      <c r="G95" s="74"/>
      <c r="H95" s="75"/>
    </row>
    <row r="96" spans="1:10" x14ac:dyDescent="0.2">
      <c r="A96" s="17" t="s">
        <v>12</v>
      </c>
      <c r="B96" s="19" t="s">
        <v>6</v>
      </c>
      <c r="C96" s="19" t="s">
        <v>8</v>
      </c>
      <c r="D96" s="19" t="s">
        <v>7</v>
      </c>
      <c r="E96" s="19" t="s">
        <v>9</v>
      </c>
      <c r="F96" s="19" t="s">
        <v>10</v>
      </c>
      <c r="G96" s="19" t="s">
        <v>11</v>
      </c>
      <c r="H96" s="20"/>
    </row>
    <row r="97" spans="1:9" x14ac:dyDescent="0.2">
      <c r="A97" s="11">
        <v>1</v>
      </c>
      <c r="B97" s="26" t="s">
        <v>13</v>
      </c>
      <c r="C97" s="42">
        <v>3223020.32</v>
      </c>
      <c r="D97" s="42">
        <v>0</v>
      </c>
      <c r="E97" s="42">
        <v>36677704.310000002</v>
      </c>
      <c r="F97" s="42">
        <v>0</v>
      </c>
      <c r="G97" s="42">
        <v>39900725.010000005</v>
      </c>
      <c r="H97" s="20"/>
      <c r="I97" s="2"/>
    </row>
    <row r="98" spans="1:9" x14ac:dyDescent="0.2">
      <c r="A98" s="11">
        <v>2</v>
      </c>
      <c r="B98" s="26" t="s">
        <v>14</v>
      </c>
      <c r="C98" s="42">
        <v>7823446.5800000001</v>
      </c>
      <c r="D98" s="42">
        <v>123942.46</v>
      </c>
      <c r="E98" s="42">
        <v>29205949.609999999</v>
      </c>
      <c r="F98" s="42">
        <v>180001.2</v>
      </c>
      <c r="G98" s="42">
        <v>37333362.349999994</v>
      </c>
      <c r="H98" s="20"/>
      <c r="I98" s="2"/>
    </row>
    <row r="99" spans="1:9" x14ac:dyDescent="0.2">
      <c r="A99" s="11">
        <v>3</v>
      </c>
      <c r="B99" s="26" t="s">
        <v>15</v>
      </c>
      <c r="C99" s="42">
        <v>7734866.7199999997</v>
      </c>
      <c r="D99" s="42">
        <v>-2.86</v>
      </c>
      <c r="E99" s="42">
        <v>25018291.239999998</v>
      </c>
      <c r="F99" s="42">
        <v>1063999.6200000001</v>
      </c>
      <c r="G99" s="42">
        <v>33837339.68999999</v>
      </c>
      <c r="H99" s="20"/>
      <c r="I99" s="2"/>
    </row>
    <row r="100" spans="1:9" x14ac:dyDescent="0.2">
      <c r="A100" s="11">
        <v>4</v>
      </c>
      <c r="B100" s="26" t="s">
        <v>16</v>
      </c>
      <c r="C100" s="42">
        <v>3652986.39</v>
      </c>
      <c r="D100" s="42">
        <v>0</v>
      </c>
      <c r="E100" s="42">
        <v>28898381.649999999</v>
      </c>
      <c r="F100" s="42">
        <v>0</v>
      </c>
      <c r="G100" s="42">
        <v>32554869.02</v>
      </c>
      <c r="H100" s="20"/>
      <c r="I100" s="2"/>
    </row>
    <row r="101" spans="1:9" x14ac:dyDescent="0.2">
      <c r="A101" s="11">
        <v>5</v>
      </c>
      <c r="B101" s="26" t="s">
        <v>17</v>
      </c>
      <c r="C101" s="42">
        <v>6701796.6500000004</v>
      </c>
      <c r="D101" s="42">
        <v>8269.36</v>
      </c>
      <c r="E101" s="42">
        <v>20193427</v>
      </c>
      <c r="F101" s="42">
        <v>1034551.03</v>
      </c>
      <c r="G101" s="42">
        <v>27879810.309999999</v>
      </c>
      <c r="H101" s="20"/>
      <c r="I101" s="2"/>
    </row>
    <row r="102" spans="1:9" x14ac:dyDescent="0.2">
      <c r="A102" s="11">
        <v>6</v>
      </c>
      <c r="B102" s="26" t="s">
        <v>18</v>
      </c>
      <c r="C102" s="42">
        <v>1142207.3700000001</v>
      </c>
      <c r="D102" s="42">
        <v>0</v>
      </c>
      <c r="E102" s="42">
        <v>26678514.41</v>
      </c>
      <c r="F102" s="42">
        <v>5875.2</v>
      </c>
      <c r="G102" s="42">
        <v>27827730.859999999</v>
      </c>
      <c r="H102" s="20"/>
      <c r="I102" s="2"/>
    </row>
    <row r="103" spans="1:9" x14ac:dyDescent="0.2">
      <c r="A103" s="11">
        <v>7</v>
      </c>
      <c r="B103" s="26" t="s">
        <v>19</v>
      </c>
      <c r="C103" s="42">
        <v>841552.14</v>
      </c>
      <c r="D103" s="42">
        <v>0</v>
      </c>
      <c r="E103" s="42">
        <v>26619603.359999999</v>
      </c>
      <c r="F103" s="42">
        <v>246450</v>
      </c>
      <c r="G103" s="42">
        <v>27717728.5</v>
      </c>
      <c r="H103" s="20"/>
      <c r="I103" s="2"/>
    </row>
    <row r="104" spans="1:9" x14ac:dyDescent="0.2">
      <c r="A104" s="11">
        <v>8</v>
      </c>
      <c r="B104" s="26" t="s">
        <v>35</v>
      </c>
      <c r="C104" s="42">
        <v>13897192.859999999</v>
      </c>
      <c r="D104" s="42">
        <v>277.5</v>
      </c>
      <c r="E104" s="42">
        <v>12405309.15</v>
      </c>
      <c r="F104" s="42">
        <v>926834.43</v>
      </c>
      <c r="G104" s="42">
        <v>27217737.48</v>
      </c>
      <c r="H104" s="20"/>
      <c r="I104" s="2"/>
    </row>
    <row r="105" spans="1:9" x14ac:dyDescent="0.2">
      <c r="A105" s="11">
        <v>9</v>
      </c>
      <c r="B105" s="26" t="s">
        <v>20</v>
      </c>
      <c r="C105" s="42">
        <v>270227.15999999997</v>
      </c>
      <c r="D105" s="42">
        <v>12452.2</v>
      </c>
      <c r="E105" s="42">
        <v>24922152.010000002</v>
      </c>
      <c r="F105" s="42">
        <v>282263.12</v>
      </c>
      <c r="G105" s="42">
        <v>25488059.140000001</v>
      </c>
      <c r="H105" s="20"/>
      <c r="I105" s="2"/>
    </row>
    <row r="106" spans="1:9" x14ac:dyDescent="0.2">
      <c r="A106" s="11">
        <v>10</v>
      </c>
      <c r="B106" s="26" t="s">
        <v>21</v>
      </c>
      <c r="C106" s="42">
        <v>5339258.58</v>
      </c>
      <c r="D106" s="42">
        <v>280346.5</v>
      </c>
      <c r="E106" s="42">
        <v>17920333.059999999</v>
      </c>
      <c r="F106" s="42">
        <v>868880.15</v>
      </c>
      <c r="G106" s="42">
        <v>24410085.400000002</v>
      </c>
      <c r="H106" s="20"/>
      <c r="I106" s="2"/>
    </row>
    <row r="107" spans="1:9" x14ac:dyDescent="0.2">
      <c r="A107" s="11">
        <v>11</v>
      </c>
      <c r="B107" s="26" t="s">
        <v>22</v>
      </c>
      <c r="C107" s="42">
        <v>7047895.6799999997</v>
      </c>
      <c r="D107" s="42">
        <v>20998.78</v>
      </c>
      <c r="E107" s="42">
        <v>15458166.49</v>
      </c>
      <c r="F107" s="42">
        <v>1097091.1000000001</v>
      </c>
      <c r="G107" s="42">
        <v>23624861.909999996</v>
      </c>
      <c r="H107" s="20"/>
      <c r="I107" s="2"/>
    </row>
    <row r="108" spans="1:9" x14ac:dyDescent="0.2">
      <c r="A108" s="11">
        <v>12</v>
      </c>
      <c r="B108" s="26" t="s">
        <v>23</v>
      </c>
      <c r="C108" s="42">
        <v>9334130.8200000003</v>
      </c>
      <c r="D108" s="42">
        <v>93836.63</v>
      </c>
      <c r="E108" s="42">
        <v>13488627.359999999</v>
      </c>
      <c r="F108" s="42">
        <v>576942.18000000005</v>
      </c>
      <c r="G108" s="42">
        <v>23536541.420000006</v>
      </c>
      <c r="H108" s="20"/>
      <c r="I108" s="2"/>
    </row>
    <row r="109" spans="1:9" x14ac:dyDescent="0.2">
      <c r="A109" s="11">
        <v>13</v>
      </c>
      <c r="B109" s="26" t="s">
        <v>24</v>
      </c>
      <c r="C109" s="42">
        <v>4367372.88</v>
      </c>
      <c r="D109" s="42">
        <v>0</v>
      </c>
      <c r="E109" s="42">
        <v>16606382.6</v>
      </c>
      <c r="F109" s="42">
        <v>2429467.84</v>
      </c>
      <c r="G109" s="42">
        <v>23507208.570000004</v>
      </c>
      <c r="H109" s="20"/>
      <c r="I109" s="2"/>
    </row>
    <row r="110" spans="1:9" x14ac:dyDescent="0.2">
      <c r="A110" s="11">
        <v>14</v>
      </c>
      <c r="B110" s="26" t="s">
        <v>25</v>
      </c>
      <c r="C110" s="42">
        <v>6484658</v>
      </c>
      <c r="D110" s="42">
        <v>-1.84</v>
      </c>
      <c r="E110" s="42">
        <v>16352726.449999999</v>
      </c>
      <c r="F110" s="42">
        <v>9972.0300000000007</v>
      </c>
      <c r="G110" s="42">
        <v>22846098.969999999</v>
      </c>
      <c r="H110" s="20"/>
      <c r="I110" s="2"/>
    </row>
    <row r="111" spans="1:9" x14ac:dyDescent="0.2">
      <c r="A111" s="11">
        <v>15</v>
      </c>
      <c r="B111" s="26" t="s">
        <v>26</v>
      </c>
      <c r="C111" s="42">
        <v>1351849.58</v>
      </c>
      <c r="D111" s="42">
        <v>0</v>
      </c>
      <c r="E111" s="42">
        <v>20280916.34</v>
      </c>
      <c r="F111" s="42">
        <v>0</v>
      </c>
      <c r="G111" s="42">
        <v>21649100.91</v>
      </c>
      <c r="H111" s="20"/>
      <c r="I111" s="2"/>
    </row>
    <row r="112" spans="1:9" x14ac:dyDescent="0.2">
      <c r="A112" s="65" t="s">
        <v>37</v>
      </c>
      <c r="B112" s="66"/>
      <c r="C112" s="45">
        <f>SUM(C97:C111)</f>
        <v>79212461.729999989</v>
      </c>
      <c r="D112" s="45">
        <f>SUM(D97:D111)</f>
        <v>540118.7300000001</v>
      </c>
      <c r="E112" s="45">
        <f>SUM(E97:E111)</f>
        <v>330726485.03999996</v>
      </c>
      <c r="F112" s="45">
        <f>SUM(F97:F111)</f>
        <v>8722327.9000000004</v>
      </c>
      <c r="G112" s="45">
        <f>SUM(G97:G111)</f>
        <v>419331259.54000002</v>
      </c>
      <c r="H112" s="20"/>
    </row>
    <row r="113" spans="1:9" x14ac:dyDescent="0.2">
      <c r="A113" s="25"/>
      <c r="B113" s="26"/>
      <c r="C113" s="26"/>
      <c r="D113" s="26"/>
      <c r="E113" s="26"/>
      <c r="F113" s="26"/>
      <c r="G113" s="26"/>
      <c r="H113" s="20"/>
    </row>
    <row r="114" spans="1:9" x14ac:dyDescent="0.2">
      <c r="A114" s="73" t="s">
        <v>62</v>
      </c>
      <c r="B114" s="74"/>
      <c r="C114" s="74"/>
      <c r="D114" s="74"/>
      <c r="E114" s="74"/>
      <c r="F114" s="74"/>
      <c r="G114" s="74"/>
      <c r="H114" s="75"/>
    </row>
    <row r="115" spans="1:9" x14ac:dyDescent="0.2">
      <c r="A115" s="17" t="s">
        <v>12</v>
      </c>
      <c r="B115" s="19" t="s">
        <v>6</v>
      </c>
      <c r="C115" s="19" t="s">
        <v>8</v>
      </c>
      <c r="D115" s="19" t="s">
        <v>7</v>
      </c>
      <c r="E115" s="19" t="s">
        <v>9</v>
      </c>
      <c r="F115" s="19" t="s">
        <v>10</v>
      </c>
      <c r="G115" s="19" t="s">
        <v>11</v>
      </c>
      <c r="H115" s="20"/>
    </row>
    <row r="116" spans="1:9" x14ac:dyDescent="0.2">
      <c r="A116" s="11">
        <v>1</v>
      </c>
      <c r="B116" s="18" t="s">
        <v>32</v>
      </c>
      <c r="C116" s="42">
        <v>180928374</v>
      </c>
      <c r="D116" s="42">
        <v>249920.56</v>
      </c>
      <c r="E116" s="42">
        <v>29475485</v>
      </c>
      <c r="F116" s="42">
        <v>10562837</v>
      </c>
      <c r="G116" s="46">
        <v>220182756</v>
      </c>
      <c r="H116" s="20"/>
      <c r="I116" s="2"/>
    </row>
    <row r="117" spans="1:9" x14ac:dyDescent="0.2">
      <c r="A117" s="11">
        <v>2</v>
      </c>
      <c r="B117" s="18" t="s">
        <v>55</v>
      </c>
      <c r="C117" s="42">
        <v>8007386.1699999999</v>
      </c>
      <c r="D117" s="42">
        <v>-9451.0500000000011</v>
      </c>
      <c r="E117" s="42">
        <v>43234848.390000001</v>
      </c>
      <c r="F117" s="42">
        <v>5440938.3399999999</v>
      </c>
      <c r="G117" s="46">
        <v>56677822.349999994</v>
      </c>
      <c r="H117" s="20"/>
      <c r="I117" s="2"/>
    </row>
    <row r="118" spans="1:9" x14ac:dyDescent="0.2">
      <c r="A118" s="11">
        <v>3</v>
      </c>
      <c r="B118" s="62" t="s">
        <v>18</v>
      </c>
      <c r="C118" s="42">
        <v>5478165.9199999999</v>
      </c>
      <c r="D118" s="42">
        <v>0</v>
      </c>
      <c r="E118" s="42">
        <v>43579372.190000005</v>
      </c>
      <c r="F118" s="42">
        <v>0</v>
      </c>
      <c r="G118" s="46">
        <v>49057538.109999999</v>
      </c>
      <c r="H118" s="20"/>
      <c r="I118" s="2"/>
    </row>
    <row r="119" spans="1:9" x14ac:dyDescent="0.2">
      <c r="A119" s="11">
        <v>4</v>
      </c>
      <c r="B119" s="18" t="s">
        <v>15</v>
      </c>
      <c r="C119" s="42">
        <v>10243012.01</v>
      </c>
      <c r="D119" s="42">
        <v>308671.25</v>
      </c>
      <c r="E119" s="42">
        <v>24299950.93</v>
      </c>
      <c r="F119" s="42">
        <v>1009212</v>
      </c>
      <c r="G119" s="46">
        <v>35887178.370000005</v>
      </c>
      <c r="H119" s="20"/>
      <c r="I119" s="2"/>
    </row>
    <row r="120" spans="1:9" x14ac:dyDescent="0.2">
      <c r="A120" s="11">
        <v>5</v>
      </c>
      <c r="B120" s="18" t="s">
        <v>56</v>
      </c>
      <c r="C120" s="42">
        <v>3146028.03</v>
      </c>
      <c r="D120" s="42">
        <v>0</v>
      </c>
      <c r="E120" s="42">
        <v>31629266.84</v>
      </c>
      <c r="F120" s="42">
        <v>922903.02999999991</v>
      </c>
      <c r="G120" s="46">
        <v>35808152.899999999</v>
      </c>
      <c r="H120" s="20"/>
      <c r="I120" s="2"/>
    </row>
    <row r="121" spans="1:9" x14ac:dyDescent="0.2">
      <c r="A121" s="11">
        <v>6</v>
      </c>
      <c r="B121" s="18" t="s">
        <v>16</v>
      </c>
      <c r="C121" s="42">
        <v>3221309.22</v>
      </c>
      <c r="D121" s="42">
        <v>0</v>
      </c>
      <c r="E121" s="42">
        <v>30008881.119999997</v>
      </c>
      <c r="F121" s="42">
        <v>0</v>
      </c>
      <c r="G121" s="46">
        <v>33244310.960000001</v>
      </c>
      <c r="H121" s="20"/>
      <c r="I121" s="2"/>
    </row>
    <row r="122" spans="1:9" x14ac:dyDescent="0.2">
      <c r="A122" s="11">
        <v>7</v>
      </c>
      <c r="B122" s="18" t="s">
        <v>26</v>
      </c>
      <c r="C122" s="42">
        <v>1787808.5799999998</v>
      </c>
      <c r="D122" s="42">
        <v>-6.9999999999999993E-2</v>
      </c>
      <c r="E122" s="42">
        <v>28193579.399999999</v>
      </c>
      <c r="F122" s="42">
        <v>3166.63</v>
      </c>
      <c r="G122" s="46">
        <v>29984554.540000003</v>
      </c>
      <c r="H122" s="20"/>
      <c r="I122" s="2"/>
    </row>
    <row r="123" spans="1:9" x14ac:dyDescent="0.2">
      <c r="A123" s="11">
        <v>8</v>
      </c>
      <c r="B123" s="18" t="s">
        <v>22</v>
      </c>
      <c r="C123" s="42">
        <v>7332573.6299999999</v>
      </c>
      <c r="D123" s="42">
        <v>2916.3199999999997</v>
      </c>
      <c r="E123" s="42">
        <v>20021012.82</v>
      </c>
      <c r="F123" s="42">
        <v>1430307.13</v>
      </c>
      <c r="G123" s="46">
        <v>28785378.990000002</v>
      </c>
      <c r="H123" s="20"/>
      <c r="I123" s="2"/>
    </row>
    <row r="124" spans="1:9" x14ac:dyDescent="0.2">
      <c r="A124" s="11">
        <v>9</v>
      </c>
      <c r="B124" s="18" t="s">
        <v>19</v>
      </c>
      <c r="C124" s="42">
        <v>605912.58000000007</v>
      </c>
      <c r="D124" s="42">
        <v>0</v>
      </c>
      <c r="E124" s="42">
        <v>27784569.719999999</v>
      </c>
      <c r="F124" s="42">
        <v>185446.14</v>
      </c>
      <c r="G124" s="46">
        <v>28588872.510000002</v>
      </c>
      <c r="H124" s="20"/>
      <c r="I124" s="2"/>
    </row>
    <row r="125" spans="1:9" x14ac:dyDescent="0.2">
      <c r="A125" s="11">
        <v>10</v>
      </c>
      <c r="B125" s="18" t="s">
        <v>17</v>
      </c>
      <c r="C125" s="42">
        <v>5286476.83</v>
      </c>
      <c r="D125" s="42">
        <v>40.08</v>
      </c>
      <c r="E125" s="42">
        <v>21937136.52</v>
      </c>
      <c r="F125" s="42">
        <v>923229.28</v>
      </c>
      <c r="G125" s="46">
        <v>28149127.709999997</v>
      </c>
      <c r="H125" s="20"/>
      <c r="I125" s="2"/>
    </row>
    <row r="126" spans="1:9" x14ac:dyDescent="0.2">
      <c r="A126" s="11">
        <v>11</v>
      </c>
      <c r="B126" s="26" t="s">
        <v>35</v>
      </c>
      <c r="C126" s="42">
        <v>11813762.9</v>
      </c>
      <c r="D126" s="42">
        <v>8801.15</v>
      </c>
      <c r="E126" s="42">
        <v>14606262.98</v>
      </c>
      <c r="F126" s="42">
        <v>808678.04</v>
      </c>
      <c r="G126" s="46">
        <v>27241827.199999999</v>
      </c>
      <c r="H126" s="20"/>
      <c r="I126" s="2"/>
    </row>
    <row r="127" spans="1:9" x14ac:dyDescent="0.2">
      <c r="A127" s="11">
        <v>12</v>
      </c>
      <c r="B127" s="26" t="s">
        <v>23</v>
      </c>
      <c r="C127" s="42">
        <v>14326554.190000001</v>
      </c>
      <c r="D127" s="42">
        <v>-53.03</v>
      </c>
      <c r="E127" s="42">
        <v>11416829.99</v>
      </c>
      <c r="F127" s="42">
        <v>464811.18</v>
      </c>
      <c r="G127" s="46">
        <v>26215672.840000004</v>
      </c>
      <c r="H127" s="20"/>
      <c r="I127" s="2"/>
    </row>
    <row r="128" spans="1:9" x14ac:dyDescent="0.2">
      <c r="A128" s="11">
        <v>13</v>
      </c>
      <c r="B128" s="18" t="s">
        <v>25</v>
      </c>
      <c r="C128" s="42">
        <v>4467288.5</v>
      </c>
      <c r="D128" s="42">
        <v>0</v>
      </c>
      <c r="E128" s="42">
        <v>20536922.77</v>
      </c>
      <c r="F128" s="42">
        <v>12107.23</v>
      </c>
      <c r="G128" s="46">
        <v>25015551.050000001</v>
      </c>
      <c r="H128" s="20"/>
      <c r="I128" s="2"/>
    </row>
    <row r="129" spans="1:10" x14ac:dyDescent="0.2">
      <c r="A129" s="11">
        <v>14</v>
      </c>
      <c r="B129" s="18" t="s">
        <v>36</v>
      </c>
      <c r="C129" s="42">
        <v>9832304.1699999999</v>
      </c>
      <c r="D129" s="42">
        <v>729296.57</v>
      </c>
      <c r="E129" s="42">
        <v>14067887.68</v>
      </c>
      <c r="F129" s="42">
        <v>0</v>
      </c>
      <c r="G129" s="46">
        <v>24629488.419999998</v>
      </c>
      <c r="H129" s="20"/>
      <c r="I129" s="2"/>
    </row>
    <row r="130" spans="1:10" x14ac:dyDescent="0.2">
      <c r="A130" s="11">
        <v>15</v>
      </c>
      <c r="B130" s="18" t="s">
        <v>13</v>
      </c>
      <c r="C130" s="42">
        <v>3631695.83</v>
      </c>
      <c r="D130" s="42">
        <v>140</v>
      </c>
      <c r="E130" s="42">
        <v>20732012.32</v>
      </c>
      <c r="F130" s="42">
        <v>37332.33</v>
      </c>
      <c r="G130" s="42">
        <v>24405325.530000001</v>
      </c>
      <c r="H130" s="20"/>
      <c r="I130" s="2"/>
    </row>
    <row r="131" spans="1:10" x14ac:dyDescent="0.2">
      <c r="A131" s="65" t="s">
        <v>37</v>
      </c>
      <c r="B131" s="66"/>
      <c r="C131" s="45">
        <f>SUM(C116:C130)</f>
        <v>270108652.56</v>
      </c>
      <c r="D131" s="45">
        <f>SUM(D116:D130)</f>
        <v>1290281.7799999998</v>
      </c>
      <c r="E131" s="45">
        <f>SUM(E116:E130)</f>
        <v>381524018.67000002</v>
      </c>
      <c r="F131" s="45">
        <f>SUM(F116:F130)</f>
        <v>21800968.329999998</v>
      </c>
      <c r="G131" s="45">
        <f>SUM(G116:G130)</f>
        <v>673873557.48000002</v>
      </c>
      <c r="H131" s="20"/>
      <c r="I131" s="2"/>
    </row>
    <row r="132" spans="1:10" x14ac:dyDescent="0.2">
      <c r="A132" s="25"/>
      <c r="B132" s="47"/>
      <c r="C132" s="26"/>
      <c r="D132" s="26"/>
      <c r="E132" s="26"/>
      <c r="F132" s="26"/>
      <c r="G132" s="26"/>
      <c r="H132" s="20"/>
    </row>
    <row r="133" spans="1:10" x14ac:dyDescent="0.2">
      <c r="A133" s="73" t="s">
        <v>60</v>
      </c>
      <c r="B133" s="74"/>
      <c r="C133" s="74"/>
      <c r="D133" s="74"/>
      <c r="E133" s="74"/>
      <c r="F133" s="74"/>
      <c r="G133" s="74"/>
      <c r="H133" s="75"/>
    </row>
    <row r="134" spans="1:10" x14ac:dyDescent="0.2">
      <c r="A134" s="17" t="s">
        <v>12</v>
      </c>
      <c r="B134" s="19" t="s">
        <v>6</v>
      </c>
      <c r="C134" s="19" t="s">
        <v>8</v>
      </c>
      <c r="D134" s="19" t="s">
        <v>7</v>
      </c>
      <c r="E134" s="19" t="s">
        <v>9</v>
      </c>
      <c r="F134" s="19" t="s">
        <v>10</v>
      </c>
      <c r="G134" s="19" t="s">
        <v>11</v>
      </c>
      <c r="H134" s="20"/>
    </row>
    <row r="135" spans="1:10" x14ac:dyDescent="0.2">
      <c r="A135" s="11">
        <v>1</v>
      </c>
      <c r="B135" s="26" t="s">
        <v>48</v>
      </c>
      <c r="C135" s="42">
        <v>4704620</v>
      </c>
      <c r="D135" s="42">
        <v>7257016</v>
      </c>
      <c r="E135" s="42">
        <v>0</v>
      </c>
      <c r="F135" s="42">
        <v>15635894</v>
      </c>
      <c r="G135" s="42">
        <v>27597530.260000002</v>
      </c>
      <c r="H135" s="20"/>
    </row>
    <row r="136" spans="1:10" x14ac:dyDescent="0.2">
      <c r="A136" s="11">
        <v>2</v>
      </c>
      <c r="B136" s="26" t="s">
        <v>49</v>
      </c>
      <c r="C136" s="42">
        <v>0</v>
      </c>
      <c r="D136" s="42">
        <v>12777854</v>
      </c>
      <c r="E136" s="42">
        <v>18279</v>
      </c>
      <c r="F136" s="42">
        <v>1173544</v>
      </c>
      <c r="G136" s="42">
        <v>13969676.57</v>
      </c>
      <c r="H136" s="20"/>
    </row>
    <row r="137" spans="1:10" x14ac:dyDescent="0.2">
      <c r="A137" s="11">
        <v>3</v>
      </c>
      <c r="B137" s="26" t="s">
        <v>50</v>
      </c>
      <c r="C137" s="42">
        <v>0</v>
      </c>
      <c r="D137" s="42">
        <v>2996536</v>
      </c>
      <c r="E137" s="42">
        <v>2024</v>
      </c>
      <c r="F137" s="42">
        <v>10244611</v>
      </c>
      <c r="G137" s="42">
        <v>13243171.880000001</v>
      </c>
      <c r="H137" s="20"/>
    </row>
    <row r="138" spans="1:10" x14ac:dyDescent="0.2">
      <c r="A138" s="11">
        <v>4</v>
      </c>
      <c r="B138" s="26" t="s">
        <v>51</v>
      </c>
      <c r="C138" s="42">
        <v>759518</v>
      </c>
      <c r="D138" s="42">
        <v>6852193</v>
      </c>
      <c r="E138" s="42">
        <v>0</v>
      </c>
      <c r="F138" s="42">
        <v>3957830</v>
      </c>
      <c r="G138" s="42">
        <v>11569539.649999999</v>
      </c>
      <c r="H138" s="20"/>
    </row>
    <row r="139" spans="1:10" x14ac:dyDescent="0.2">
      <c r="A139" s="11">
        <v>5</v>
      </c>
      <c r="B139" s="26" t="s">
        <v>52</v>
      </c>
      <c r="C139" s="42">
        <v>831318</v>
      </c>
      <c r="D139" s="42">
        <v>7534748</v>
      </c>
      <c r="E139" s="42">
        <v>0</v>
      </c>
      <c r="F139" s="42">
        <v>2342581</v>
      </c>
      <c r="G139" s="42">
        <v>10708647.370000001</v>
      </c>
      <c r="H139" s="20"/>
    </row>
    <row r="140" spans="1:10" x14ac:dyDescent="0.2">
      <c r="A140" s="65" t="s">
        <v>37</v>
      </c>
      <c r="B140" s="66"/>
      <c r="C140" s="45">
        <f>SUM(C135:C139)</f>
        <v>6295456</v>
      </c>
      <c r="D140" s="45">
        <f>SUM(D135:D139)</f>
        <v>37418347</v>
      </c>
      <c r="E140" s="45">
        <f>SUM(E135:E139)</f>
        <v>20303</v>
      </c>
      <c r="F140" s="45">
        <f>SUM(F135:F139)</f>
        <v>33354460</v>
      </c>
      <c r="G140" s="45">
        <f>SUM(G135:G139)</f>
        <v>77088565.730000004</v>
      </c>
      <c r="H140" s="20"/>
    </row>
    <row r="141" spans="1:10" x14ac:dyDescent="0.2">
      <c r="A141" s="25"/>
      <c r="B141" s="26"/>
      <c r="C141" s="48"/>
      <c r="D141" s="48"/>
      <c r="E141" s="48"/>
      <c r="F141" s="48"/>
      <c r="G141" s="48"/>
      <c r="H141" s="20"/>
      <c r="I141" s="4"/>
      <c r="J141" s="4"/>
    </row>
    <row r="142" spans="1:10" x14ac:dyDescent="0.2">
      <c r="A142" s="73" t="s">
        <v>61</v>
      </c>
      <c r="B142" s="74"/>
      <c r="C142" s="74"/>
      <c r="D142" s="74"/>
      <c r="E142" s="74"/>
      <c r="F142" s="74"/>
      <c r="G142" s="74"/>
      <c r="H142" s="75"/>
      <c r="I142" s="4"/>
      <c r="J142" s="4"/>
    </row>
    <row r="143" spans="1:10" x14ac:dyDescent="0.2">
      <c r="A143" s="17" t="s">
        <v>12</v>
      </c>
      <c r="B143" s="19" t="s">
        <v>6</v>
      </c>
      <c r="C143" s="19" t="s">
        <v>8</v>
      </c>
      <c r="D143" s="19" t="s">
        <v>7</v>
      </c>
      <c r="E143" s="19" t="s">
        <v>9</v>
      </c>
      <c r="F143" s="19" t="s">
        <v>10</v>
      </c>
      <c r="G143" s="19" t="s">
        <v>11</v>
      </c>
      <c r="H143" s="20"/>
      <c r="I143" s="4"/>
      <c r="J143" s="4"/>
    </row>
    <row r="144" spans="1:10" x14ac:dyDescent="0.2">
      <c r="A144" s="11">
        <v>1</v>
      </c>
      <c r="B144" s="26" t="s">
        <v>63</v>
      </c>
      <c r="C144" s="42">
        <v>387626</v>
      </c>
      <c r="D144" s="42">
        <v>0</v>
      </c>
      <c r="E144" s="42">
        <v>24118495</v>
      </c>
      <c r="F144" s="42">
        <v>1331188</v>
      </c>
      <c r="G144" s="49">
        <v>25837308.740000002</v>
      </c>
      <c r="H144" s="20"/>
      <c r="I144" s="4"/>
      <c r="J144" s="4"/>
    </row>
    <row r="145" spans="1:10" x14ac:dyDescent="0.2">
      <c r="A145" s="11">
        <v>2</v>
      </c>
      <c r="B145" s="26" t="s">
        <v>64</v>
      </c>
      <c r="C145" s="42">
        <v>57638</v>
      </c>
      <c r="D145" s="42">
        <v>3230130</v>
      </c>
      <c r="E145" s="42">
        <v>0</v>
      </c>
      <c r="F145" s="42">
        <v>22155314</v>
      </c>
      <c r="G145" s="49">
        <v>25443081.540000003</v>
      </c>
      <c r="H145" s="20"/>
      <c r="I145" s="4"/>
      <c r="J145" s="4"/>
    </row>
    <row r="146" spans="1:10" x14ac:dyDescent="0.2">
      <c r="A146" s="11">
        <v>3</v>
      </c>
      <c r="B146" s="26" t="s">
        <v>48</v>
      </c>
      <c r="C146" s="49">
        <v>3034179</v>
      </c>
      <c r="D146" s="49">
        <v>7635912</v>
      </c>
      <c r="E146" s="49">
        <v>0</v>
      </c>
      <c r="F146" s="49">
        <v>14392027</v>
      </c>
      <c r="G146" s="49">
        <v>25062137.25</v>
      </c>
      <c r="H146" s="20"/>
      <c r="I146" s="4"/>
      <c r="J146" s="4"/>
    </row>
    <row r="147" spans="1:10" x14ac:dyDescent="0.2">
      <c r="A147" s="11">
        <v>4</v>
      </c>
      <c r="B147" s="26" t="s">
        <v>49</v>
      </c>
      <c r="C147" s="49">
        <v>0</v>
      </c>
      <c r="D147" s="49">
        <v>14100100</v>
      </c>
      <c r="E147" s="49">
        <v>1983034</v>
      </c>
      <c r="F147" s="49">
        <v>1324232</v>
      </c>
      <c r="G147" s="49">
        <v>17407365.330000002</v>
      </c>
      <c r="H147" s="20"/>
      <c r="I147" s="4"/>
      <c r="J147" s="4"/>
    </row>
    <row r="148" spans="1:10" x14ac:dyDescent="0.2">
      <c r="A148" s="11">
        <v>5</v>
      </c>
      <c r="B148" s="26" t="s">
        <v>51</v>
      </c>
      <c r="C148" s="49">
        <v>996206</v>
      </c>
      <c r="D148" s="49">
        <v>7581389</v>
      </c>
      <c r="E148" s="49">
        <v>0</v>
      </c>
      <c r="F148" s="49">
        <v>3827336</v>
      </c>
      <c r="G148" s="49">
        <v>12404931.250000002</v>
      </c>
      <c r="H148" s="20"/>
      <c r="I148" s="4"/>
      <c r="J148" s="4"/>
    </row>
    <row r="149" spans="1:10" x14ac:dyDescent="0.2">
      <c r="A149" s="65" t="s">
        <v>37</v>
      </c>
      <c r="B149" s="66"/>
      <c r="C149" s="50">
        <f>SUM(C144:C148)</f>
        <v>4475649</v>
      </c>
      <c r="D149" s="50">
        <f>SUM(D144:D148)</f>
        <v>32547531</v>
      </c>
      <c r="E149" s="50">
        <f>SUM(E144:E148)</f>
        <v>26101529</v>
      </c>
      <c r="F149" s="50">
        <f>SUM(F144:F148)</f>
        <v>43030097</v>
      </c>
      <c r="G149" s="51">
        <f>SUM(G144:G148)</f>
        <v>106154824.11</v>
      </c>
      <c r="H149" s="52"/>
      <c r="I149" s="4"/>
      <c r="J149" s="4"/>
    </row>
    <row r="150" spans="1:10" x14ac:dyDescent="0.2">
      <c r="A150" s="65"/>
      <c r="B150" s="66"/>
      <c r="C150" s="48"/>
      <c r="D150" s="48"/>
      <c r="E150" s="48"/>
      <c r="F150" s="48"/>
      <c r="G150" s="48"/>
      <c r="H150" s="53"/>
      <c r="I150" s="4"/>
      <c r="J150" s="4"/>
    </row>
    <row r="151" spans="1:10" x14ac:dyDescent="0.2">
      <c r="A151" s="73" t="s">
        <v>65</v>
      </c>
      <c r="B151" s="74"/>
      <c r="C151" s="74"/>
      <c r="D151" s="74"/>
      <c r="E151" s="74"/>
      <c r="F151" s="74"/>
      <c r="G151" s="74"/>
      <c r="H151" s="75"/>
      <c r="I151" s="4"/>
    </row>
    <row r="152" spans="1:10" x14ac:dyDescent="0.2">
      <c r="A152" s="17" t="s">
        <v>6</v>
      </c>
      <c r="B152" s="54" t="s">
        <v>68</v>
      </c>
      <c r="C152" s="19" t="s">
        <v>66</v>
      </c>
      <c r="D152" s="54" t="s">
        <v>67</v>
      </c>
      <c r="E152" s="19" t="s">
        <v>69</v>
      </c>
      <c r="F152" s="26"/>
      <c r="G152" s="26"/>
      <c r="H152" s="53"/>
      <c r="I152" s="4"/>
    </row>
    <row r="153" spans="1:10" x14ac:dyDescent="0.2">
      <c r="A153" s="25" t="s">
        <v>70</v>
      </c>
      <c r="B153" s="42">
        <v>72294884.699999988</v>
      </c>
      <c r="C153" s="42">
        <v>40403058.970000178</v>
      </c>
      <c r="D153" s="55">
        <f t="shared" ref="D153:D172" si="23">C153/B153</f>
        <v>0.55886469890172163</v>
      </c>
      <c r="E153" s="55">
        <v>0.55886469890172163</v>
      </c>
      <c r="F153" s="26"/>
      <c r="G153" s="48"/>
      <c r="H153" s="53"/>
      <c r="I153" s="4"/>
    </row>
    <row r="154" spans="1:10" x14ac:dyDescent="0.2">
      <c r="A154" s="25" t="s">
        <v>71</v>
      </c>
      <c r="B154" s="42">
        <v>56677822.350000001</v>
      </c>
      <c r="C154" s="42">
        <v>30448257.479999855</v>
      </c>
      <c r="D154" s="55">
        <f t="shared" si="23"/>
        <v>0.53721643171069811</v>
      </c>
      <c r="E154" s="56">
        <v>0.53721643171069811</v>
      </c>
      <c r="F154" s="26"/>
      <c r="G154" s="48"/>
      <c r="H154" s="53"/>
      <c r="I154" s="4"/>
    </row>
    <row r="155" spans="1:10" x14ac:dyDescent="0.2">
      <c r="A155" s="25" t="s">
        <v>72</v>
      </c>
      <c r="B155" s="42">
        <v>35808152.899999999</v>
      </c>
      <c r="C155" s="42">
        <v>23120154.299999911</v>
      </c>
      <c r="D155" s="55">
        <f t="shared" si="23"/>
        <v>0.64566732510796199</v>
      </c>
      <c r="E155" s="56">
        <v>0.64566732510796199</v>
      </c>
      <c r="F155" s="26"/>
      <c r="G155" s="48"/>
      <c r="H155" s="53"/>
      <c r="I155" s="4"/>
    </row>
    <row r="156" spans="1:10" x14ac:dyDescent="0.2">
      <c r="A156" s="25" t="s">
        <v>39</v>
      </c>
      <c r="B156" s="42">
        <v>49057538.109999999</v>
      </c>
      <c r="C156" s="42">
        <v>17918114.790000066</v>
      </c>
      <c r="D156" s="55">
        <f t="shared" si="23"/>
        <v>0.36524692188635527</v>
      </c>
      <c r="E156" s="56">
        <v>0.36524692188635527</v>
      </c>
      <c r="F156" s="26"/>
      <c r="G156" s="48"/>
      <c r="H156" s="53"/>
      <c r="I156" s="4"/>
      <c r="J156" s="4"/>
    </row>
    <row r="157" spans="1:10" x14ac:dyDescent="0.2">
      <c r="A157" s="25" t="s">
        <v>73</v>
      </c>
      <c r="B157" s="42">
        <v>35887178.369999997</v>
      </c>
      <c r="C157" s="42">
        <v>16708602.840000069</v>
      </c>
      <c r="D157" s="55">
        <f t="shared" si="23"/>
        <v>0.4655869755970472</v>
      </c>
      <c r="E157" s="56">
        <v>0.4655869755970472</v>
      </c>
      <c r="F157" s="26"/>
      <c r="G157" s="48"/>
      <c r="H157" s="53"/>
      <c r="I157" s="4"/>
      <c r="J157" s="4"/>
    </row>
    <row r="158" spans="1:10" x14ac:dyDescent="0.2">
      <c r="A158" s="25" t="s">
        <v>74</v>
      </c>
      <c r="B158" s="42">
        <v>28149127.710000001</v>
      </c>
      <c r="C158" s="42">
        <v>15146165.009999989</v>
      </c>
      <c r="D158" s="55">
        <f t="shared" si="23"/>
        <v>0.53806871623305408</v>
      </c>
      <c r="E158" s="56">
        <v>0.53806871623305408</v>
      </c>
      <c r="F158" s="26"/>
      <c r="G158" s="26"/>
      <c r="H158" s="20"/>
      <c r="J158" s="4"/>
    </row>
    <row r="159" spans="1:10" x14ac:dyDescent="0.2">
      <c r="A159" s="25" t="s">
        <v>75</v>
      </c>
      <c r="B159" s="42">
        <v>28785378.989999998</v>
      </c>
      <c r="C159" s="42">
        <v>14518283.739999913</v>
      </c>
      <c r="D159" s="55">
        <f t="shared" si="23"/>
        <v>0.50436312633033409</v>
      </c>
      <c r="E159" s="56">
        <v>0.50436312633033409</v>
      </c>
      <c r="F159" s="26"/>
      <c r="G159" s="26"/>
      <c r="H159" s="20"/>
      <c r="J159" s="4"/>
    </row>
    <row r="160" spans="1:10" x14ac:dyDescent="0.2">
      <c r="A160" s="25" t="s">
        <v>76</v>
      </c>
      <c r="B160" s="42">
        <v>25837308.739999998</v>
      </c>
      <c r="C160" s="42">
        <v>14381518.929999905</v>
      </c>
      <c r="D160" s="55">
        <f t="shared" si="23"/>
        <v>0.55661830242153565</v>
      </c>
      <c r="E160" s="56">
        <v>0.55661830242153565</v>
      </c>
      <c r="F160" s="26"/>
      <c r="G160" s="26"/>
      <c r="H160" s="20"/>
      <c r="J160" s="4"/>
    </row>
    <row r="161" spans="1:8" x14ac:dyDescent="0.2">
      <c r="A161" s="25" t="s">
        <v>77</v>
      </c>
      <c r="B161" s="42">
        <v>24405325.530000001</v>
      </c>
      <c r="C161" s="42">
        <v>13186217.13000009</v>
      </c>
      <c r="D161" s="55">
        <f t="shared" si="23"/>
        <v>0.54030080909148559</v>
      </c>
      <c r="E161" s="56">
        <v>0.54030080909148559</v>
      </c>
      <c r="F161" s="26"/>
      <c r="G161" s="26"/>
      <c r="H161" s="20"/>
    </row>
    <row r="162" spans="1:8" x14ac:dyDescent="0.2">
      <c r="A162" s="25" t="s">
        <v>78</v>
      </c>
      <c r="B162" s="42">
        <v>33244310.960000001</v>
      </c>
      <c r="C162" s="42">
        <v>13037030.919999875</v>
      </c>
      <c r="D162" s="55">
        <f t="shared" si="23"/>
        <v>0.39215825335306859</v>
      </c>
      <c r="E162" s="56">
        <v>0.39215825335306859</v>
      </c>
      <c r="F162" s="26"/>
      <c r="G162" s="26"/>
      <c r="H162" s="20"/>
    </row>
    <row r="163" spans="1:8" x14ac:dyDescent="0.2">
      <c r="A163" s="25" t="s">
        <v>40</v>
      </c>
      <c r="B163" s="42">
        <v>29984554.539999999</v>
      </c>
      <c r="C163" s="42">
        <v>12430558.220000017</v>
      </c>
      <c r="D163" s="55">
        <f t="shared" si="23"/>
        <v>0.41456537909934271</v>
      </c>
      <c r="E163" s="56">
        <v>0.41456537909934271</v>
      </c>
      <c r="F163" s="26"/>
      <c r="G163" s="26"/>
      <c r="H163" s="20"/>
    </row>
    <row r="164" spans="1:8" x14ac:dyDescent="0.2">
      <c r="A164" s="25" t="s">
        <v>79</v>
      </c>
      <c r="B164" s="42">
        <v>27241827.200000003</v>
      </c>
      <c r="C164" s="42">
        <v>12195831.909999993</v>
      </c>
      <c r="D164" s="55">
        <f t="shared" si="23"/>
        <v>0.44768773476398793</v>
      </c>
      <c r="E164" s="56">
        <v>0.44768773476398793</v>
      </c>
      <c r="F164" s="26"/>
      <c r="G164" s="26"/>
      <c r="H164" s="20"/>
    </row>
    <row r="165" spans="1:8" x14ac:dyDescent="0.2">
      <c r="A165" s="25" t="s">
        <v>80</v>
      </c>
      <c r="B165" s="42">
        <v>22879582.489999998</v>
      </c>
      <c r="C165" s="42">
        <v>11500227.85000002</v>
      </c>
      <c r="D165" s="55">
        <f t="shared" si="23"/>
        <v>0.50264150821049447</v>
      </c>
      <c r="E165" s="56">
        <v>0.50264150821049447</v>
      </c>
      <c r="F165" s="26"/>
      <c r="G165" s="26"/>
      <c r="H165" s="20"/>
    </row>
    <row r="166" spans="1:8" x14ac:dyDescent="0.2">
      <c r="A166" s="25" t="s">
        <v>81</v>
      </c>
      <c r="B166" s="42">
        <v>26215672.839999996</v>
      </c>
      <c r="C166" s="42">
        <v>10894743.779999994</v>
      </c>
      <c r="D166" s="55">
        <f t="shared" si="23"/>
        <v>0.41558131452482666</v>
      </c>
      <c r="E166" s="56">
        <v>0.41558131452482666</v>
      </c>
      <c r="F166" s="26"/>
      <c r="G166" s="26"/>
      <c r="H166" s="20"/>
    </row>
    <row r="167" spans="1:8" x14ac:dyDescent="0.2">
      <c r="A167" s="25" t="s">
        <v>82</v>
      </c>
      <c r="B167" s="42">
        <v>21397650.600000001</v>
      </c>
      <c r="C167" s="42">
        <v>10442912.309999986</v>
      </c>
      <c r="D167" s="55">
        <f t="shared" si="23"/>
        <v>0.48804013605119734</v>
      </c>
      <c r="E167" s="56">
        <v>0.48804013605119734</v>
      </c>
      <c r="F167" s="26"/>
      <c r="G167" s="26"/>
      <c r="H167" s="20"/>
    </row>
    <row r="168" spans="1:8" x14ac:dyDescent="0.2">
      <c r="A168" s="25" t="s">
        <v>43</v>
      </c>
      <c r="B168" s="42">
        <v>24629488.420000002</v>
      </c>
      <c r="C168" s="42">
        <v>10270663.590000069</v>
      </c>
      <c r="D168" s="55">
        <f t="shared" si="23"/>
        <v>0.41700677719558044</v>
      </c>
      <c r="E168" s="56">
        <v>0.41700677719558044</v>
      </c>
      <c r="F168" s="26"/>
      <c r="G168" s="26"/>
      <c r="H168" s="20"/>
    </row>
    <row r="169" spans="1:8" x14ac:dyDescent="0.2">
      <c r="A169" s="25" t="s">
        <v>41</v>
      </c>
      <c r="B169" s="42">
        <v>28588872.510000002</v>
      </c>
      <c r="C169" s="42">
        <v>9183389.1299999449</v>
      </c>
      <c r="D169" s="55">
        <f t="shared" si="23"/>
        <v>0.32122250105483241</v>
      </c>
      <c r="E169" s="56">
        <v>0.32122250105483241</v>
      </c>
      <c r="F169" s="26"/>
      <c r="G169" s="26"/>
      <c r="H169" s="20"/>
    </row>
    <row r="170" spans="1:8" x14ac:dyDescent="0.2">
      <c r="A170" s="25" t="s">
        <v>83</v>
      </c>
      <c r="B170" s="42">
        <v>25062117.25</v>
      </c>
      <c r="C170" s="42">
        <v>8687327.4399999827</v>
      </c>
      <c r="D170" s="55">
        <f t="shared" si="23"/>
        <v>0.34663182497081257</v>
      </c>
      <c r="E170" s="56">
        <v>0.34663182497081257</v>
      </c>
      <c r="F170" s="26"/>
      <c r="G170" s="26"/>
      <c r="H170" s="20"/>
    </row>
    <row r="171" spans="1:8" x14ac:dyDescent="0.2">
      <c r="A171" s="25" t="s">
        <v>84</v>
      </c>
      <c r="B171" s="42">
        <v>25443081.540000003</v>
      </c>
      <c r="C171" s="42">
        <v>8127205.0599999912</v>
      </c>
      <c r="D171" s="55">
        <f t="shared" si="23"/>
        <v>0.31942691561251785</v>
      </c>
      <c r="E171" s="56">
        <v>0.31942691561251785</v>
      </c>
      <c r="F171" s="26"/>
      <c r="G171" s="26"/>
      <c r="H171" s="20"/>
    </row>
    <row r="172" spans="1:8" x14ac:dyDescent="0.2">
      <c r="A172" s="25" t="s">
        <v>42</v>
      </c>
      <c r="B172" s="42">
        <v>25015551.050000001</v>
      </c>
      <c r="C172" s="42">
        <v>7153125.119999988</v>
      </c>
      <c r="D172" s="55">
        <f t="shared" si="23"/>
        <v>0.28594713367307523</v>
      </c>
      <c r="E172" s="56">
        <v>0.28594713367307523</v>
      </c>
      <c r="F172" s="26"/>
      <c r="G172" s="26"/>
      <c r="H172" s="20"/>
    </row>
    <row r="173" spans="1:8" x14ac:dyDescent="0.2">
      <c r="A173" s="57" t="s">
        <v>37</v>
      </c>
      <c r="B173" s="39">
        <f>SUM(B153:B172)</f>
        <v>646605426.79999983</v>
      </c>
      <c r="C173" s="39">
        <f>SUM(C153:C172)</f>
        <v>299753388.51999986</v>
      </c>
      <c r="D173" s="58">
        <f>AVERAGE(D153:D172)</f>
        <v>0.45314213928949643</v>
      </c>
      <c r="E173" s="58">
        <v>0.45314213928949643</v>
      </c>
      <c r="F173" s="59"/>
      <c r="G173" s="59"/>
      <c r="H173" s="60"/>
    </row>
  </sheetData>
  <mergeCells count="27">
    <mergeCell ref="A149:B149"/>
    <mergeCell ref="A150:B150"/>
    <mergeCell ref="A151:H151"/>
    <mergeCell ref="A112:B112"/>
    <mergeCell ref="A114:H114"/>
    <mergeCell ref="A131:B131"/>
    <mergeCell ref="A133:H133"/>
    <mergeCell ref="A140:B140"/>
    <mergeCell ref="A142:H142"/>
    <mergeCell ref="A95:H95"/>
    <mergeCell ref="A45:C46"/>
    <mergeCell ref="D45:E46"/>
    <mergeCell ref="A48:I48"/>
    <mergeCell ref="A55:C55"/>
    <mergeCell ref="D55:E55"/>
    <mergeCell ref="A57:I57"/>
    <mergeCell ref="A64:C64"/>
    <mergeCell ref="D64:E64"/>
    <mergeCell ref="A66:E66"/>
    <mergeCell ref="A90:H90"/>
    <mergeCell ref="A91:H91"/>
    <mergeCell ref="A27:I27"/>
    <mergeCell ref="A1:B1"/>
    <mergeCell ref="A2:E2"/>
    <mergeCell ref="A6:I6"/>
    <mergeCell ref="A24:C25"/>
    <mergeCell ref="D24:E25"/>
  </mergeCells>
  <dataValidations count="1">
    <dataValidation type="textLength" allowBlank="1" showInputMessage="1" showErrorMessage="1" sqref="A9:A23">
      <formula1>0</formula1>
      <formula2>25</formula2>
    </dataValidation>
  </dataValidation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Maga Design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Duchesne</dc:creator>
  <cp:lastModifiedBy>Microsoft Office User</cp:lastModifiedBy>
  <dcterms:created xsi:type="dcterms:W3CDTF">2015-11-06T22:01:18Z</dcterms:created>
  <dcterms:modified xsi:type="dcterms:W3CDTF">2015-12-28T20:57:16Z</dcterms:modified>
</cp:coreProperties>
</file>