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20" yWindow="20" windowWidth="28720" windowHeight="17540" tabRatio="500"/>
  </bookViews>
  <sheets>
    <sheet name="P4 Data" sheetId="1" r:id="rId1"/>
    <sheet name="Dummy Data" sheetId="2" r:id="rId2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8" i="2" l="1"/>
  <c r="M58" i="2"/>
  <c r="J58" i="2"/>
  <c r="G58" i="2"/>
  <c r="D58" i="2"/>
  <c r="P57" i="2"/>
  <c r="M57" i="2"/>
  <c r="J57" i="2"/>
  <c r="G57" i="2"/>
  <c r="D57" i="2"/>
  <c r="P56" i="2"/>
  <c r="M56" i="2"/>
  <c r="J56" i="2"/>
  <c r="G56" i="2"/>
  <c r="D56" i="2"/>
  <c r="P55" i="2"/>
  <c r="M55" i="2"/>
  <c r="J55" i="2"/>
  <c r="G55" i="2"/>
  <c r="D55" i="2"/>
  <c r="P54" i="2"/>
  <c r="M54" i="2"/>
  <c r="J54" i="2"/>
  <c r="G54" i="2"/>
  <c r="D54" i="2"/>
  <c r="P53" i="2"/>
  <c r="M53" i="2"/>
  <c r="J53" i="2"/>
  <c r="G53" i="2"/>
  <c r="D53" i="2"/>
  <c r="P52" i="2"/>
  <c r="M52" i="2"/>
  <c r="J52" i="2"/>
  <c r="G52" i="2"/>
  <c r="D52" i="2"/>
  <c r="P51" i="2"/>
  <c r="M51" i="2"/>
  <c r="J51" i="2"/>
  <c r="G51" i="2"/>
  <c r="D51" i="2"/>
  <c r="P50" i="2"/>
  <c r="M50" i="2"/>
  <c r="J50" i="2"/>
  <c r="G50" i="2"/>
  <c r="D50" i="2"/>
  <c r="P49" i="2"/>
  <c r="M49" i="2"/>
  <c r="J49" i="2"/>
  <c r="G49" i="2"/>
  <c r="D49" i="2"/>
  <c r="P48" i="2"/>
  <c r="M48" i="2"/>
  <c r="J48" i="2"/>
  <c r="G48" i="2"/>
  <c r="D48" i="2"/>
  <c r="P47" i="2"/>
  <c r="M47" i="2"/>
  <c r="J47" i="2"/>
  <c r="G47" i="2"/>
  <c r="D47" i="2"/>
  <c r="P46" i="2"/>
  <c r="M46" i="2"/>
  <c r="J46" i="2"/>
  <c r="G46" i="2"/>
  <c r="D46" i="2"/>
  <c r="P45" i="2"/>
  <c r="M45" i="2"/>
  <c r="J45" i="2"/>
  <c r="G45" i="2"/>
  <c r="D45" i="2"/>
  <c r="P44" i="2"/>
  <c r="M44" i="2"/>
  <c r="J44" i="2"/>
  <c r="G44" i="2"/>
  <c r="D44" i="2"/>
  <c r="P43" i="2"/>
  <c r="M43" i="2"/>
  <c r="J43" i="2"/>
  <c r="G43" i="2"/>
  <c r="D43" i="2"/>
  <c r="P42" i="2"/>
  <c r="M42" i="2"/>
  <c r="J42" i="2"/>
  <c r="G42" i="2"/>
  <c r="D42" i="2"/>
  <c r="P41" i="2"/>
  <c r="M41" i="2"/>
  <c r="J41" i="2"/>
  <c r="G41" i="2"/>
  <c r="D41" i="2"/>
  <c r="P40" i="2"/>
  <c r="M40" i="2"/>
  <c r="J40" i="2"/>
  <c r="G40" i="2"/>
  <c r="D40" i="2"/>
  <c r="P39" i="2"/>
  <c r="M39" i="2"/>
  <c r="J39" i="2"/>
  <c r="G39" i="2"/>
  <c r="D39" i="2"/>
  <c r="P38" i="2"/>
  <c r="M38" i="2"/>
  <c r="J38" i="2"/>
  <c r="G38" i="2"/>
  <c r="D38" i="2"/>
  <c r="P37" i="2"/>
  <c r="M37" i="2"/>
  <c r="J37" i="2"/>
  <c r="G37" i="2"/>
  <c r="D37" i="2"/>
  <c r="P36" i="2"/>
  <c r="M36" i="2"/>
  <c r="J36" i="2"/>
  <c r="G36" i="2"/>
  <c r="D36" i="2"/>
  <c r="P35" i="2"/>
  <c r="M35" i="2"/>
  <c r="J35" i="2"/>
  <c r="G35" i="2"/>
  <c r="D35" i="2"/>
  <c r="P34" i="2"/>
  <c r="M34" i="2"/>
  <c r="J34" i="2"/>
  <c r="G34" i="2"/>
  <c r="D34" i="2"/>
  <c r="P33" i="2"/>
  <c r="M33" i="2"/>
  <c r="J33" i="2"/>
  <c r="G33" i="2"/>
  <c r="D33" i="2"/>
  <c r="P32" i="2"/>
  <c r="M32" i="2"/>
  <c r="J32" i="2"/>
  <c r="G32" i="2"/>
  <c r="D32" i="2"/>
  <c r="P31" i="2"/>
  <c r="M31" i="2"/>
  <c r="J31" i="2"/>
  <c r="G31" i="2"/>
  <c r="D31" i="2"/>
  <c r="P30" i="2"/>
  <c r="M30" i="2"/>
  <c r="J30" i="2"/>
  <c r="G30" i="2"/>
  <c r="D30" i="2"/>
  <c r="P29" i="2"/>
  <c r="M29" i="2"/>
  <c r="J29" i="2"/>
  <c r="G29" i="2"/>
  <c r="D29" i="2"/>
  <c r="P28" i="2"/>
  <c r="M28" i="2"/>
  <c r="J28" i="2"/>
  <c r="G28" i="2"/>
  <c r="D28" i="2"/>
  <c r="P27" i="2"/>
  <c r="M27" i="2"/>
  <c r="J27" i="2"/>
  <c r="G27" i="2"/>
  <c r="D27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B17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5" i="2"/>
  <c r="F5" i="2"/>
  <c r="D5" i="2"/>
  <c r="B5" i="2"/>
  <c r="H4" i="2"/>
  <c r="F4" i="2"/>
  <c r="D4" i="2"/>
  <c r="B4" i="2"/>
  <c r="H3" i="2"/>
  <c r="F3" i="2"/>
  <c r="D3" i="2"/>
  <c r="B3" i="2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17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D9" i="1"/>
  <c r="C12" i="1"/>
  <c r="C11" i="1"/>
  <c r="C10" i="1"/>
  <c r="C9" i="1"/>
  <c r="B14" i="1"/>
  <c r="B13" i="1"/>
  <c r="B12" i="1"/>
  <c r="B11" i="1"/>
  <c r="B10" i="1"/>
  <c r="B9" i="1"/>
  <c r="D3" i="1"/>
  <c r="H4" i="1"/>
  <c r="F4" i="1"/>
  <c r="D4" i="1"/>
  <c r="B4" i="1"/>
  <c r="H5" i="1"/>
  <c r="F5" i="1"/>
  <c r="D5" i="1"/>
  <c r="B5" i="1"/>
  <c r="B3" i="1"/>
  <c r="F3" i="1"/>
  <c r="H3" i="1"/>
  <c r="I33" i="1"/>
  <c r="J33" i="1"/>
  <c r="J42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7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I32" i="1"/>
  <c r="J32" i="1"/>
  <c r="I31" i="1"/>
  <c r="J31" i="1"/>
  <c r="I30" i="1"/>
  <c r="J30" i="1"/>
  <c r="H29" i="1"/>
  <c r="J29" i="1"/>
  <c r="J28" i="1"/>
  <c r="J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E27" i="1"/>
  <c r="F27" i="1"/>
  <c r="G27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I29" i="1"/>
  <c r="I28" i="1"/>
  <c r="I27" i="1"/>
  <c r="H33" i="1"/>
  <c r="H32" i="1"/>
  <c r="H31" i="1"/>
  <c r="H30" i="1"/>
  <c r="H28" i="1"/>
  <c r="H27" i="1"/>
  <c r="D53" i="1"/>
  <c r="D54" i="1"/>
  <c r="D55" i="1"/>
  <c r="D56" i="1"/>
  <c r="D57" i="1"/>
  <c r="D58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3" i="1"/>
  <c r="D32" i="1"/>
  <c r="D31" i="1"/>
  <c r="D30" i="1"/>
  <c r="D29" i="1"/>
  <c r="D28" i="1"/>
  <c r="D27" i="1"/>
</calcChain>
</file>

<file path=xl/sharedStrings.xml><?xml version="1.0" encoding="utf-8"?>
<sst xmlns="http://schemas.openxmlformats.org/spreadsheetml/2006/main" count="206" uniqueCount="70">
  <si>
    <t>HEADLINE METRICS</t>
  </si>
  <si>
    <t>Top Growth - Advisory</t>
  </si>
  <si>
    <t>Top Growth - Audit</t>
  </si>
  <si>
    <t>Top Growth - Consulting</t>
  </si>
  <si>
    <t>Top Growth - Tax</t>
  </si>
  <si>
    <t>Sector Name</t>
  </si>
  <si>
    <t>YoY Rev Growth</t>
  </si>
  <si>
    <t>Revenue Amount</t>
  </si>
  <si>
    <t>REVENUE MIX BY INDUSTRY</t>
  </si>
  <si>
    <t>CIP</t>
  </si>
  <si>
    <t>E&amp;R</t>
  </si>
  <si>
    <t>FED</t>
  </si>
  <si>
    <t>FS</t>
  </si>
  <si>
    <t>LS&amp;HC</t>
  </si>
  <si>
    <t>PS</t>
  </si>
  <si>
    <t>TMT</t>
  </si>
  <si>
    <t>Advisory Width (%)</t>
  </si>
  <si>
    <t>Audit Width (%)</t>
  </si>
  <si>
    <t>Consulting Width (%)</t>
  </si>
  <si>
    <t>Tax Width (%)</t>
  </si>
  <si>
    <t>Overall Revenue</t>
  </si>
  <si>
    <t>YoY Revenue Growth</t>
  </si>
  <si>
    <t>A&amp;D</t>
  </si>
  <si>
    <t>Auto</t>
  </si>
  <si>
    <t>CP</t>
  </si>
  <si>
    <t>P&amp;IP</t>
  </si>
  <si>
    <t>Retail</t>
  </si>
  <si>
    <t>TH&amp;L</t>
  </si>
  <si>
    <t>O&amp;G</t>
  </si>
  <si>
    <t>P&amp;U</t>
  </si>
  <si>
    <t>Civilian</t>
  </si>
  <si>
    <t>Defense</t>
  </si>
  <si>
    <t>Health</t>
  </si>
  <si>
    <t>Nat. Sec.</t>
  </si>
  <si>
    <t>B&amp;S</t>
  </si>
  <si>
    <t>IM</t>
  </si>
  <si>
    <t>Ins</t>
  </si>
  <si>
    <t>RE</t>
  </si>
  <si>
    <t>HCP</t>
  </si>
  <si>
    <t>HP</t>
  </si>
  <si>
    <t>LS</t>
  </si>
  <si>
    <t>High Edu.</t>
  </si>
  <si>
    <t>LGE&amp;NFP</t>
  </si>
  <si>
    <t>State</t>
  </si>
  <si>
    <t>M&amp;E</t>
  </si>
  <si>
    <t>Tech</t>
  </si>
  <si>
    <t>Telco</t>
  </si>
  <si>
    <t>MAX HEIGHT (100%):</t>
  </si>
  <si>
    <t>Advisory Height (% of Max)</t>
  </si>
  <si>
    <t>Audit Height (% of Max)</t>
  </si>
  <si>
    <t>Consulting Height (% of Max)</t>
  </si>
  <si>
    <t>Tax Height (% of Max)</t>
  </si>
  <si>
    <t>Source Data</t>
  </si>
  <si>
    <t>Industry / Sector</t>
  </si>
  <si>
    <t>Total Revenue - Current Year</t>
  </si>
  <si>
    <t>Total Revenue - Prior Year</t>
  </si>
  <si>
    <t>Advisory Revenue - Current Year</t>
  </si>
  <si>
    <t>Advisory Revenue - Prior Year</t>
  </si>
  <si>
    <t>Advisory Revenue - YoY Growth</t>
  </si>
  <si>
    <t>Total Revenue - YoY Growth</t>
  </si>
  <si>
    <t>Audit Revenue - Current Year</t>
  </si>
  <si>
    <t>Audit Revenue - Prior Year</t>
  </si>
  <si>
    <t>Audit Revenue - YoY Growth</t>
  </si>
  <si>
    <t>Consulting Revenue - Current Year</t>
  </si>
  <si>
    <t>Consulting Revenue - Prior Year</t>
  </si>
  <si>
    <t>Consulting Revenue - YoY Growth</t>
  </si>
  <si>
    <t>Tax Revenue - Current Year</t>
  </si>
  <si>
    <t>Tax Revenue - Prior Year</t>
  </si>
  <si>
    <t>Tax Revenue - YoY Growth</t>
  </si>
  <si>
    <t>TH*L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</si>
</sst>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_);_(* \(#,##0\);_(* &quot;-&quot;??_);_(@_)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auto="1"/>
      </bottom>
      <diagonal/>
    </border>
  </borders>
  <cellStyleXfs count="17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0" fontId="2" fillId="3" borderId="0" xfId="0" applyFont="1" applyFill="1"/>
    <xf numFmtId="0" fontId="2" fillId="0" borderId="2" xfId="0" applyFont="1" applyBorder="1"/>
    <xf numFmtId="0" fontId="2" fillId="0" borderId="3" xfId="0" applyFont="1" applyBorder="1"/>
    <xf numFmtId="44" fontId="0" fillId="0" borderId="0" xfId="1" applyFont="1"/>
    <xf numFmtId="164" fontId="5" fillId="0" borderId="9" xfId="0" applyNumberFormat="1" applyFont="1" applyBorder="1"/>
    <xf numFmtId="164" fontId="0" fillId="0" borderId="0" xfId="0" applyNumberFormat="1"/>
    <xf numFmtId="43" fontId="0" fillId="0" borderId="0" xfId="0" applyNumberFormat="1"/>
    <xf numFmtId="9" fontId="0" fillId="0" borderId="0" xfId="0" applyNumberFormat="1"/>
    <xf numFmtId="44" fontId="7" fillId="0" borderId="9" xfId="1" applyFont="1" applyBorder="1"/>
    <xf numFmtId="0" fontId="6" fillId="0" borderId="0" xfId="0" applyFont="1"/>
    <xf numFmtId="164" fontId="5" fillId="0" borderId="10" xfId="0" applyNumberFormat="1" applyFont="1" applyBorder="1"/>
    <xf numFmtId="164" fontId="5" fillId="0" borderId="11" xfId="0" applyNumberFormat="1" applyFont="1" applyBorder="1"/>
    <xf numFmtId="164" fontId="5" fillId="0" borderId="12" xfId="0" applyNumberFormat="1" applyFont="1" applyBorder="1"/>
    <xf numFmtId="164" fontId="5" fillId="0" borderId="13" xfId="0" applyNumberFormat="1" applyFont="1" applyBorder="1"/>
    <xf numFmtId="165" fontId="0" fillId="0" borderId="0" xfId="2" applyNumberFormat="1" applyFont="1" applyBorder="1"/>
    <xf numFmtId="44" fontId="0" fillId="0" borderId="0" xfId="0" applyNumberFormat="1" applyBorder="1"/>
    <xf numFmtId="9" fontId="0" fillId="0" borderId="7" xfId="0" applyNumberFormat="1" applyBorder="1"/>
    <xf numFmtId="165" fontId="0" fillId="0" borderId="5" xfId="2" applyNumberFormat="1" applyFont="1" applyBorder="1"/>
    <xf numFmtId="9" fontId="0" fillId="0" borderId="8" xfId="0" applyNumberFormat="1" applyBorder="1"/>
    <xf numFmtId="44" fontId="0" fillId="3" borderId="0" xfId="0" applyNumberFormat="1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4" fontId="1" fillId="0" borderId="0" xfId="1" applyFont="1" applyBorder="1"/>
    <xf numFmtId="165" fontId="1" fillId="0" borderId="0" xfId="2" applyNumberFormat="1" applyFont="1" applyBorder="1"/>
    <xf numFmtId="44" fontId="1" fillId="0" borderId="0" xfId="0" applyNumberFormat="1" applyFont="1" applyBorder="1"/>
    <xf numFmtId="9" fontId="1" fillId="0" borderId="0" xfId="2" applyFont="1" applyBorder="1"/>
    <xf numFmtId="165" fontId="6" fillId="0" borderId="0" xfId="0" applyNumberFormat="1" applyFont="1" applyBorder="1"/>
    <xf numFmtId="165" fontId="6" fillId="0" borderId="5" xfId="0" applyNumberFormat="1" applyFont="1" applyBorder="1"/>
    <xf numFmtId="44" fontId="7" fillId="0" borderId="14" xfId="1" applyFont="1" applyBorder="1"/>
    <xf numFmtId="165" fontId="1" fillId="0" borderId="7" xfId="2" applyNumberFormat="1" applyFont="1" applyBorder="1"/>
    <xf numFmtId="44" fontId="1" fillId="0" borderId="7" xfId="1" applyFont="1" applyBorder="1"/>
    <xf numFmtId="9" fontId="1" fillId="0" borderId="7" xfId="2" applyFont="1" applyBorder="1"/>
    <xf numFmtId="165" fontId="6" fillId="0" borderId="7" xfId="0" applyNumberFormat="1" applyFont="1" applyBorder="1"/>
    <xf numFmtId="165" fontId="6" fillId="0" borderId="8" xfId="0" applyNumberFormat="1" applyFont="1" applyBorder="1"/>
    <xf numFmtId="0" fontId="2" fillId="2" borderId="0" xfId="0" applyFont="1" applyFill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17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abSelected="1" topLeftCell="A13" workbookViewId="0">
      <selection activeCell="I45" sqref="I45"/>
    </sheetView>
  </sheetViews>
  <sheetFormatPr baseColWidth="10" defaultRowHeight="15" x14ac:dyDescent="0"/>
  <cols>
    <col min="1" max="1" width="28.5" customWidth="1"/>
    <col min="2" max="2" width="25.1640625" customWidth="1"/>
    <col min="3" max="3" width="24.5" customWidth="1"/>
    <col min="4" max="4" width="18.6640625" customWidth="1"/>
    <col min="5" max="5" width="24.1640625" customWidth="1"/>
    <col min="6" max="6" width="25.5" customWidth="1"/>
    <col min="7" max="7" width="17.33203125" customWidth="1"/>
    <col min="8" max="8" width="25.6640625" customWidth="1"/>
    <col min="9" max="9" width="24.5" customWidth="1"/>
    <col min="11" max="11" width="25.1640625" customWidth="1"/>
    <col min="12" max="12" width="24.5" customWidth="1"/>
    <col min="13" max="13" width="13.33203125" customWidth="1"/>
    <col min="14" max="14" width="22.5" customWidth="1"/>
    <col min="15" max="15" width="22.33203125" customWidth="1"/>
  </cols>
  <sheetData>
    <row r="1" spans="1:26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26">
      <c r="B2" s="2" t="s">
        <v>1</v>
      </c>
      <c r="D2" s="2" t="s">
        <v>2</v>
      </c>
      <c r="F2" s="2" t="s">
        <v>3</v>
      </c>
      <c r="H2" s="2" t="s">
        <v>4</v>
      </c>
    </row>
    <row r="3" spans="1:26">
      <c r="A3" s="1" t="s">
        <v>5</v>
      </c>
      <c r="B3" t="str">
        <f>INDEX($A34:$A58,MATCH(MAX(G34:G58),G34:G58,0))</f>
        <v>High Edu.</v>
      </c>
      <c r="D3" t="str">
        <f>INDEX($A34:$A58,MATCH(MAX(J34:J58),J34:J58,0))</f>
        <v>Nat. Sec.</v>
      </c>
      <c r="F3" t="str">
        <f>INDEX($A34:$A58,MATCH(MAX(M34:M58),M34:M58,0))</f>
        <v>Auto</v>
      </c>
      <c r="H3" t="str">
        <f>INDEX($A34:$A58,MATCH(MAX(P34:P58),P34:P58,0))</f>
        <v>High Edu.</v>
      </c>
    </row>
    <row r="4" spans="1:26">
      <c r="A4" s="1" t="s">
        <v>6</v>
      </c>
      <c r="B4" s="15">
        <f>MAX(G34:G58)</f>
        <v>0.88604465195541171</v>
      </c>
      <c r="D4" s="15">
        <f>MAX(J34:J58)</f>
        <v>286.28677713899225</v>
      </c>
      <c r="F4" s="15">
        <f>MAX(M34:M58)</f>
        <v>1.3021288357178791</v>
      </c>
      <c r="H4" s="15">
        <f>MAX(P34:P58)</f>
        <v>0.56320151231915205</v>
      </c>
    </row>
    <row r="5" spans="1:26">
      <c r="A5" s="1" t="s">
        <v>7</v>
      </c>
      <c r="B5" s="11">
        <f>ROUND(INDEX(E34:E58,MATCH(MAX(G34:G58),G34:G58,0)),-6)</f>
        <v>4000000</v>
      </c>
      <c r="D5" s="11">
        <f>ROUND(INDEX(H34:H58,MATCH(MAX(J34:J58),J34:J58,0)),-6)</f>
        <v>0</v>
      </c>
      <c r="F5" s="11">
        <f>ROUND(INDEX(K34:K58,MATCH(MAX(M34:M58),M34:M58,0)),-6)</f>
        <v>50000000</v>
      </c>
      <c r="H5" s="11">
        <f>ROUND(INDEX(N34:N58,MATCH(MAX(P34:P58),P34:P58,0)),-6)</f>
        <v>2000000</v>
      </c>
    </row>
    <row r="7" spans="1:26">
      <c r="A7" s="43" t="s">
        <v>8</v>
      </c>
      <c r="B7" s="43"/>
      <c r="C7" s="43"/>
      <c r="D7" s="43"/>
      <c r="E7" s="43"/>
      <c r="F7" s="43"/>
      <c r="G7" s="43"/>
      <c r="H7" s="43"/>
      <c r="I7" s="43"/>
      <c r="J7" s="43"/>
    </row>
    <row r="8" spans="1:26">
      <c r="A8" s="3"/>
      <c r="B8" s="4" t="s">
        <v>9</v>
      </c>
      <c r="C8" s="4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5" t="s">
        <v>15</v>
      </c>
    </row>
    <row r="9" spans="1:26">
      <c r="A9" s="6" t="s">
        <v>16</v>
      </c>
      <c r="B9" s="22">
        <f>E27/$B$27</f>
        <v>0.15333097945072907</v>
      </c>
      <c r="C9" s="22">
        <f>E28/$B$28</f>
        <v>0.18864318035564817</v>
      </c>
      <c r="D9" s="22">
        <f>E29/B29</f>
        <v>0.22456313564884992</v>
      </c>
      <c r="E9" s="22">
        <f>E30/B30</f>
        <v>0.2572007114612932</v>
      </c>
      <c r="F9" s="22">
        <f>E31/B31</f>
        <v>0.17454002095110335</v>
      </c>
      <c r="G9" s="22">
        <f>E32/B32</f>
        <v>8.6780649508566482E-2</v>
      </c>
      <c r="H9" s="25">
        <f>E33/B33</f>
        <v>0.15705926378659818</v>
      </c>
    </row>
    <row r="10" spans="1:26">
      <c r="A10" s="6" t="s">
        <v>17</v>
      </c>
      <c r="B10" s="22">
        <f>H27/$B$27</f>
        <v>0.18846304424509269</v>
      </c>
      <c r="C10" s="22">
        <f>H28/$B$28</f>
        <v>0.21344784058715799</v>
      </c>
      <c r="D10" s="22">
        <f>H29/B29</f>
        <v>1.8186306409256898E-3</v>
      </c>
      <c r="E10" s="22">
        <f>H30/B30</f>
        <v>0.17079049763844845</v>
      </c>
      <c r="F10" s="22">
        <f>H31/B31</f>
        <v>8.2611198541975905E-2</v>
      </c>
      <c r="G10" s="22">
        <f>H32/B32</f>
        <v>4.1418392023092554E-2</v>
      </c>
      <c r="H10" s="25">
        <f>H33/B33</f>
        <v>0.15686042450178722</v>
      </c>
    </row>
    <row r="11" spans="1:26">
      <c r="A11" s="6" t="s">
        <v>18</v>
      </c>
      <c r="B11" s="22">
        <f>K27/$B$27</f>
        <v>0.40606304071664084</v>
      </c>
      <c r="C11" s="22">
        <f>K28/$B$28</f>
        <v>0.37020940335636876</v>
      </c>
      <c r="D11" s="22">
        <f>K29/B29</f>
        <v>0.77310127341981827</v>
      </c>
      <c r="E11" s="22">
        <f>K30/B30</f>
        <v>0.28699345340919019</v>
      </c>
      <c r="F11" s="22">
        <f>K31/B31</f>
        <v>0.63327724957539699</v>
      </c>
      <c r="G11" s="22">
        <f>K32/B32</f>
        <v>0.85306118444655199</v>
      </c>
      <c r="H11" s="25">
        <f>K33/B33</f>
        <v>0.46908833980240455</v>
      </c>
    </row>
    <row r="12" spans="1:26">
      <c r="A12" s="6" t="s">
        <v>19</v>
      </c>
      <c r="B12" s="22">
        <f>N27/$B$27</f>
        <v>0.25062247129807874</v>
      </c>
      <c r="C12" s="22">
        <f>N28/$B$28</f>
        <v>0.22632692147679309</v>
      </c>
      <c r="D12" s="22">
        <f>N29/B29</f>
        <v>4.9850067120260633E-4</v>
      </c>
      <c r="E12" s="22">
        <f>N30/B30</f>
        <v>0.28291740000778975</v>
      </c>
      <c r="F12" s="22">
        <f>N31/B31</f>
        <v>0.10866089390943032</v>
      </c>
      <c r="G12" s="22">
        <f>N32/B32</f>
        <v>1.8163064829960225E-2</v>
      </c>
      <c r="H12" s="25">
        <f>N33/B33</f>
        <v>0.2155528282059764</v>
      </c>
    </row>
    <row r="13" spans="1:26">
      <c r="A13" s="6" t="s">
        <v>20</v>
      </c>
      <c r="B13" s="23">
        <f>ROUND(B27,-6)</f>
        <v>1062000000</v>
      </c>
      <c r="C13" s="23">
        <f>ROUND(B28,-6)</f>
        <v>257000000</v>
      </c>
      <c r="D13" s="23">
        <f>ROUND(B29,-6)</f>
        <v>460000000</v>
      </c>
      <c r="E13" s="23">
        <f>ROUND(B30,-6)</f>
        <v>1010000000</v>
      </c>
      <c r="F13" s="23">
        <f>ROUND(B31,-6)</f>
        <v>570000000</v>
      </c>
      <c r="G13" s="23">
        <f>ROUND(B32,-6)</f>
        <v>332000000</v>
      </c>
      <c r="H13" s="23">
        <f>ROUND(B33,-6)</f>
        <v>487000000</v>
      </c>
    </row>
    <row r="14" spans="1:26">
      <c r="A14" s="7" t="s">
        <v>21</v>
      </c>
      <c r="B14" s="24">
        <f>D27</f>
        <v>9.8258476826326602E-2</v>
      </c>
      <c r="C14" s="24">
        <f>D28</f>
        <v>-4.6455259182130559E-2</v>
      </c>
      <c r="D14" s="24">
        <f>D29</f>
        <v>0.1553513304646732</v>
      </c>
      <c r="E14" s="24">
        <f>D30</f>
        <v>0.17114427464248938</v>
      </c>
      <c r="F14" s="24">
        <f>D31</f>
        <v>1.435600587201824E-2</v>
      </c>
      <c r="G14" s="24">
        <f>D32</f>
        <v>9.660363471596467E-2</v>
      </c>
      <c r="H14" s="26">
        <f>D33</f>
        <v>0.17183505757248918</v>
      </c>
    </row>
    <row r="16" spans="1:26">
      <c r="A16" s="43" t="s">
        <v>8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>
      <c r="A17" s="8" t="s">
        <v>47</v>
      </c>
      <c r="B17" s="27">
        <f>ROUNDUP(MAX(B34:B58)/500,-6)*500</f>
        <v>500000000</v>
      </c>
    </row>
    <row r="18" spans="1:26">
      <c r="A18" s="3"/>
      <c r="B18" s="9" t="s">
        <v>22</v>
      </c>
      <c r="C18" s="9" t="s">
        <v>23</v>
      </c>
      <c r="D18" s="9" t="s">
        <v>24</v>
      </c>
      <c r="E18" s="9" t="s">
        <v>25</v>
      </c>
      <c r="F18" s="9" t="s">
        <v>26</v>
      </c>
      <c r="G18" s="9" t="s">
        <v>27</v>
      </c>
      <c r="H18" s="9" t="s">
        <v>28</v>
      </c>
      <c r="I18" s="9" t="s">
        <v>29</v>
      </c>
      <c r="J18" s="9" t="s">
        <v>30</v>
      </c>
      <c r="K18" s="9" t="s">
        <v>31</v>
      </c>
      <c r="L18" s="9" t="s">
        <v>32</v>
      </c>
      <c r="M18" s="9" t="s">
        <v>33</v>
      </c>
      <c r="N18" s="9" t="s">
        <v>34</v>
      </c>
      <c r="O18" s="9" t="s">
        <v>35</v>
      </c>
      <c r="P18" s="9" t="s">
        <v>36</v>
      </c>
      <c r="Q18" s="9" t="s">
        <v>37</v>
      </c>
      <c r="R18" s="9" t="s">
        <v>38</v>
      </c>
      <c r="S18" s="9" t="s">
        <v>39</v>
      </c>
      <c r="T18" s="9" t="s">
        <v>40</v>
      </c>
      <c r="U18" s="9" t="s">
        <v>41</v>
      </c>
      <c r="V18" s="9" t="s">
        <v>42</v>
      </c>
      <c r="W18" s="9" t="s">
        <v>43</v>
      </c>
      <c r="X18" s="9" t="s">
        <v>44</v>
      </c>
      <c r="Y18" s="9" t="s">
        <v>45</v>
      </c>
      <c r="Z18" s="10" t="s">
        <v>46</v>
      </c>
    </row>
    <row r="19" spans="1:26">
      <c r="A19" s="6" t="s">
        <v>48</v>
      </c>
      <c r="B19" s="22">
        <f>E34/$B$17</f>
        <v>1.8063213839999991E-2</v>
      </c>
      <c r="C19" s="22">
        <f>$E35/$B$17</f>
        <v>3.3885242200000013E-2</v>
      </c>
      <c r="D19" s="22">
        <f>$E36/$B$17</f>
        <v>4.7492129680000016E-2</v>
      </c>
      <c r="E19" s="22">
        <f>$E37/$B$17</f>
        <v>7.5659399840000099E-2</v>
      </c>
      <c r="F19" s="22">
        <f>$E38/$B$17</f>
        <v>7.8899951999999954E-2</v>
      </c>
      <c r="G19" s="22">
        <f>$E39/$B$17</f>
        <v>7.1645881239999945E-2</v>
      </c>
      <c r="H19" s="22">
        <f>$E40/$B$17</f>
        <v>4.9053424140000003E-2</v>
      </c>
      <c r="I19" s="22">
        <f>$E41/$B$17</f>
        <v>4.782669484000001E-2</v>
      </c>
      <c r="J19" s="22">
        <f>$E42/$B$17</f>
        <v>7.4616284220000009E-2</v>
      </c>
      <c r="K19" s="22">
        <f>$E43/$B$17</f>
        <v>3.3446842639999995E-2</v>
      </c>
      <c r="L19" s="22">
        <f>$E44/$B$17</f>
        <v>3.8835929759999999E-2</v>
      </c>
      <c r="M19" s="22">
        <f>$E45/$B$17</f>
        <v>5.9757059760000009E-2</v>
      </c>
      <c r="N19" s="22">
        <f>$E46/$B$17</f>
        <v>0.35721603617999986</v>
      </c>
      <c r="O19" s="22">
        <f>$E47/$B$17</f>
        <v>5.4078602560000015E-2</v>
      </c>
      <c r="P19" s="22">
        <f>$E48/$B$17</f>
        <v>8.4976193399999955E-2</v>
      </c>
      <c r="Q19" s="22">
        <f>$E49/$B$17</f>
        <v>2.3219306900000018E-2</v>
      </c>
      <c r="R19" s="22">
        <f>$E50/$B$17</f>
        <v>7.5177082899999997E-2</v>
      </c>
      <c r="S19" s="22">
        <f>$E51/$B$17</f>
        <v>1.7059197260000002E-2</v>
      </c>
      <c r="T19" s="22">
        <f>$E52/$B$17</f>
        <v>0.10669540858000001</v>
      </c>
      <c r="U19" s="22">
        <f>$E53/$B$17</f>
        <v>7.6244246400000021E-3</v>
      </c>
      <c r="V19" s="22">
        <f>$E54/$B$17</f>
        <v>8.2878951599999976E-3</v>
      </c>
      <c r="W19" s="22">
        <f>$E55/$B$17</f>
        <v>4.1756958279999999E-2</v>
      </c>
      <c r="X19" s="22">
        <f>$E56/$B$17</f>
        <v>4.2427112080000003E-2</v>
      </c>
      <c r="Y19" s="22">
        <f>$E57/$B$17</f>
        <v>8.4147832259999916E-2</v>
      </c>
      <c r="Z19" s="22">
        <f>$E58/$B$17</f>
        <v>2.6365215479999999E-2</v>
      </c>
    </row>
    <row r="20" spans="1:26">
      <c r="A20" s="6" t="s">
        <v>49</v>
      </c>
      <c r="B20" s="22">
        <f>$H34/$B$17</f>
        <v>4.2970609999999992E-2</v>
      </c>
      <c r="C20" s="22">
        <f>$H35/$B$17</f>
        <v>2.6094882720000007E-2</v>
      </c>
      <c r="D20" s="22">
        <f>$H36/$B$17</f>
        <v>4.7402453980000016E-2</v>
      </c>
      <c r="E20" s="22">
        <f>$H37/$B$17</f>
        <v>9.4132223840000015E-2</v>
      </c>
      <c r="F20" s="22">
        <f>$H38/$B$17</f>
        <v>8.8660685360000047E-2</v>
      </c>
      <c r="G20" s="22">
        <f>$H39/$B$17</f>
        <v>0.10099878227999998</v>
      </c>
      <c r="H20" s="22">
        <f>$H40/$B$17</f>
        <v>3.8923863100000004E-2</v>
      </c>
      <c r="I20" s="22">
        <f>$H41/$B$17</f>
        <v>7.0695006519999992E-2</v>
      </c>
      <c r="J20" s="22">
        <f>$H42/$B$17</f>
        <v>1.5200407199999998E-3</v>
      </c>
      <c r="K20" s="22">
        <f>$H43/$B$17</f>
        <v>-7.484E-8</v>
      </c>
      <c r="L20" s="22">
        <f>$H44/$B$17</f>
        <v>3.4713299999999998E-5</v>
      </c>
      <c r="M20" s="22">
        <f>$H45/$B$17</f>
        <v>1.1893098000000002E-4</v>
      </c>
      <c r="N20" s="22">
        <f>$H46/$B$17</f>
        <v>0.10350999353999994</v>
      </c>
      <c r="O20" s="22">
        <f>$H47/$B$17</f>
        <v>7.2337723919999986E-2</v>
      </c>
      <c r="P20" s="22">
        <f>$H48/$B$17</f>
        <v>0.11125885155999997</v>
      </c>
      <c r="Q20" s="22">
        <f>$H49/$B$17</f>
        <v>5.7853516279999961E-2</v>
      </c>
      <c r="R20" s="22">
        <f>$H50/$B$17</f>
        <v>3.7150671380000021E-2</v>
      </c>
      <c r="S20" s="22">
        <f>$H51/$B$17</f>
        <v>1.4833890319999996E-2</v>
      </c>
      <c r="T20" s="22">
        <f>$H52/$B$17</f>
        <v>4.2171409779999995E-2</v>
      </c>
      <c r="U20" s="22">
        <f>$H53/$B$17</f>
        <v>1.0127729680000001E-2</v>
      </c>
      <c r="V20" s="22">
        <f>$H54/$B$17</f>
        <v>1.5550934420000002E-2</v>
      </c>
      <c r="W20" s="22">
        <f>$H55/$B$17</f>
        <v>1.8455452799999998E-3</v>
      </c>
      <c r="X20" s="22">
        <f>$H56/$B$17</f>
        <v>5.0416439299999997E-2</v>
      </c>
      <c r="Y20" s="22">
        <f>$H57/$B$17</f>
        <v>8.1535045679999973E-2</v>
      </c>
      <c r="Z20" s="22">
        <f>$H58/$B$17</f>
        <v>2.0795050400000001E-2</v>
      </c>
    </row>
    <row r="21" spans="1:26">
      <c r="A21" s="6" t="s">
        <v>50</v>
      </c>
      <c r="B21" s="22">
        <f>$K34/$B$17</f>
        <v>7.2785671139999994E-2</v>
      </c>
      <c r="C21" s="22">
        <f>$K35/$B$17</f>
        <v>9.9154048960000032E-2</v>
      </c>
      <c r="D21" s="22">
        <f>$K36/$B$17</f>
        <v>0.19507963657999997</v>
      </c>
      <c r="E21" s="22">
        <f>$K37/$B$17</f>
        <v>0.1822102992399999</v>
      </c>
      <c r="F21" s="22">
        <f>$K38/$B$17</f>
        <v>0.23535895158000003</v>
      </c>
      <c r="G21" s="22">
        <f>$K39/$B$17</f>
        <v>7.7812010120000011E-2</v>
      </c>
      <c r="H21" s="22">
        <f>$K40/$B$17</f>
        <v>0.10081308987999994</v>
      </c>
      <c r="I21" s="22">
        <f>$K41/$B$17</f>
        <v>8.9312686080000009E-2</v>
      </c>
      <c r="J21" s="22">
        <f>$K42/$B$17</f>
        <v>0.26641429881999995</v>
      </c>
      <c r="K21" s="22">
        <f>$K43/$B$17</f>
        <v>0.1020110047</v>
      </c>
      <c r="L21" s="22">
        <f>$K44/$B$17</f>
        <v>0.21500269702000002</v>
      </c>
      <c r="M21" s="22">
        <f>$K45/$B$17</f>
        <v>0.12802495576</v>
      </c>
      <c r="N21" s="22">
        <f>$K46/$B$17</f>
        <v>0.27605131549999989</v>
      </c>
      <c r="O21" s="22">
        <f>$K47/$B$17</f>
        <v>0.16951585435999991</v>
      </c>
      <c r="P21" s="22">
        <f>$K48/$B$17</f>
        <v>8.9466682280000001E-2</v>
      </c>
      <c r="Q21" s="22">
        <f>$K49/$B$17</f>
        <v>4.4631220199999995E-2</v>
      </c>
      <c r="R21" s="22">
        <f>$K50/$B$17</f>
        <v>0.22163080846000019</v>
      </c>
      <c r="S21" s="22">
        <f>$K51/$B$17</f>
        <v>0.14690939778000001</v>
      </c>
      <c r="T21" s="22">
        <f>$K52/$B$17</f>
        <v>0.35323644998000014</v>
      </c>
      <c r="U21" s="22">
        <f>$K53/$B$17</f>
        <v>3.189539101999999E-2</v>
      </c>
      <c r="V21" s="22">
        <f>$K54/$B$17</f>
        <v>4.2540044619999981E-2</v>
      </c>
      <c r="W21" s="22">
        <f>$K55/$B$17</f>
        <v>0.4924584853400002</v>
      </c>
      <c r="X21" s="22">
        <f>$K56/$B$17</f>
        <v>5.0315370540000008E-2</v>
      </c>
      <c r="Y21" s="22">
        <f>$K57/$B$17</f>
        <v>0.32355105559999997</v>
      </c>
      <c r="Z21" s="22">
        <f>$K58/$B$17</f>
        <v>8.2919400619999986E-2</v>
      </c>
    </row>
    <row r="22" spans="1:26">
      <c r="A22" s="6" t="s">
        <v>51</v>
      </c>
      <c r="B22" s="22">
        <f>$N34/$B$17</f>
        <v>2.5216478260000005E-2</v>
      </c>
      <c r="C22" s="22">
        <f>$N35/$B$17</f>
        <v>4.4103360740000035E-2</v>
      </c>
      <c r="D22" s="22">
        <f>$N36/$B$17</f>
        <v>9.373961465999997E-2</v>
      </c>
      <c r="E22" s="22">
        <f>$N37/$B$17</f>
        <v>0.1686229354800001</v>
      </c>
      <c r="F22" s="22">
        <f>$N38/$B$17</f>
        <v>8.1195164280000037E-2</v>
      </c>
      <c r="G22" s="22">
        <f>$N39/$B$17</f>
        <v>0.11939687780000004</v>
      </c>
      <c r="H22" s="22">
        <f>$N40/$B$17</f>
        <v>8.5967510740000003E-2</v>
      </c>
      <c r="I22" s="22">
        <f>$N41/$B$17</f>
        <v>3.0265575660000005E-2</v>
      </c>
      <c r="J22" s="22">
        <f>$N42/$B$17</f>
        <v>4.0163925999999996E-4</v>
      </c>
      <c r="K22" s="22">
        <f>$N43/$B$17</f>
        <v>5.6091999999999998E-5</v>
      </c>
      <c r="L22" s="22">
        <f>$N44/$B$17</f>
        <v>0</v>
      </c>
      <c r="M22" s="22">
        <f>$N45/$B$17</f>
        <v>1.0181800000000001E-6</v>
      </c>
      <c r="N22" s="22">
        <f>$N46/$B$17</f>
        <v>0.12214326986000003</v>
      </c>
      <c r="O22" s="22">
        <f>$N47/$B$17</f>
        <v>4.5745747720000007E-2</v>
      </c>
      <c r="P22" s="22">
        <f>$N48/$B$17</f>
        <v>0.29275358393999995</v>
      </c>
      <c r="Q22" s="22">
        <f>$N49/$B$17</f>
        <v>0.11078971930000005</v>
      </c>
      <c r="R22" s="22">
        <f>$N50/$B$17</f>
        <v>1.9186602600000019E-2</v>
      </c>
      <c r="S22" s="22">
        <f>$N51/$B$17</f>
        <v>8.7637738199999992E-3</v>
      </c>
      <c r="T22" s="22">
        <f>$N52/$B$17</f>
        <v>9.5895690559999996E-2</v>
      </c>
      <c r="U22" s="22">
        <f>$N53/$B$17</f>
        <v>4.3614868200000023E-3</v>
      </c>
      <c r="V22" s="22">
        <f>$N54/$B$17</f>
        <v>7.5758280200000014E-3</v>
      </c>
      <c r="W22" s="22">
        <f>$N55/$B$17</f>
        <v>1.3278191999999998E-4</v>
      </c>
      <c r="X22" s="22">
        <f>$N56/$B$17</f>
        <v>6.3279652299999989E-2</v>
      </c>
      <c r="Y22" s="22">
        <f>$N57/$B$17</f>
        <v>0.11339510102000017</v>
      </c>
      <c r="Z22" s="22">
        <f>$N58/$B$17</f>
        <v>3.322489348000001E-2</v>
      </c>
    </row>
    <row r="23" spans="1:26">
      <c r="A23" s="7" t="s">
        <v>21</v>
      </c>
      <c r="B23" s="24">
        <f>D34</f>
        <v>0.19454187896470709</v>
      </c>
      <c r="C23" s="24">
        <f>$D35</f>
        <v>0.41333187280248085</v>
      </c>
      <c r="D23" s="24">
        <f>$D36</f>
        <v>7.9036315167318572E-2</v>
      </c>
      <c r="E23" s="24">
        <f>$D37</f>
        <v>5.6041361409647106E-2</v>
      </c>
      <c r="F23" s="24">
        <f>$D38</f>
        <v>0.12249612064362014</v>
      </c>
      <c r="G23" s="24">
        <f>$D39</f>
        <v>-1.1164955629152762E-2</v>
      </c>
      <c r="H23" s="24">
        <f>$D40</f>
        <v>-8.4827318485896974E-2</v>
      </c>
      <c r="I23" s="24">
        <f>$D41</f>
        <v>1.987663074038748E-3</v>
      </c>
      <c r="J23" s="24">
        <f>$D42</f>
        <v>0.12390736963574045</v>
      </c>
      <c r="K23" s="24">
        <f>$D43</f>
        <v>0.14434687923741807</v>
      </c>
      <c r="L23" s="24">
        <f>$D44</f>
        <v>0.19450187462706858</v>
      </c>
      <c r="M23" s="24">
        <f>$D45</f>
        <v>0.17142409332138575</v>
      </c>
      <c r="N23" s="24">
        <f>$D46</f>
        <v>0.19444421091242203</v>
      </c>
      <c r="O23" s="24">
        <f>$D47</f>
        <v>2.9078143159680492E-2</v>
      </c>
      <c r="P23" s="24">
        <f>$D48</f>
        <v>0.23979635125429932</v>
      </c>
      <c r="Q23" s="24">
        <f>$D49</f>
        <v>0.16322785263827688</v>
      </c>
      <c r="R23" s="24">
        <f>$D50</f>
        <v>-0.11451170476137118</v>
      </c>
      <c r="S23" s="24">
        <f>$D51</f>
        <v>-0.18409266752991804</v>
      </c>
      <c r="T23" s="24">
        <f>$D52</f>
        <v>0.21094975445799768</v>
      </c>
      <c r="U23" s="24">
        <f>$D53</f>
        <v>0.20540124289817063</v>
      </c>
      <c r="V23" s="24">
        <f>$D54</f>
        <v>0.10879426208035792</v>
      </c>
      <c r="W23" s="24">
        <f>$D55</f>
        <v>8.5081028233623845E-2</v>
      </c>
      <c r="X23" s="24">
        <f>$D56</f>
        <v>-5.0573728231816828E-2</v>
      </c>
      <c r="Y23" s="24">
        <f>$D57</f>
        <v>0.34647054807866895</v>
      </c>
      <c r="Z23" s="24">
        <f>$D58</f>
        <v>-8.8853997136455476E-3</v>
      </c>
    </row>
    <row r="25" spans="1:26">
      <c r="A25" s="44" t="s">
        <v>52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26" ht="60">
      <c r="A26" s="28" t="s">
        <v>53</v>
      </c>
      <c r="B26" s="29" t="s">
        <v>54</v>
      </c>
      <c r="C26" s="29" t="s">
        <v>55</v>
      </c>
      <c r="D26" s="29" t="s">
        <v>59</v>
      </c>
      <c r="E26" s="29" t="s">
        <v>56</v>
      </c>
      <c r="F26" s="29" t="s">
        <v>57</v>
      </c>
      <c r="G26" s="29" t="s">
        <v>58</v>
      </c>
      <c r="H26" s="29" t="s">
        <v>60</v>
      </c>
      <c r="I26" s="29" t="s">
        <v>61</v>
      </c>
      <c r="J26" s="29" t="s">
        <v>62</v>
      </c>
      <c r="K26" s="29" t="s">
        <v>63</v>
      </c>
      <c r="L26" s="29" t="s">
        <v>64</v>
      </c>
      <c r="M26" s="29" t="s">
        <v>65</v>
      </c>
      <c r="N26" s="29" t="s">
        <v>66</v>
      </c>
      <c r="O26" s="29" t="s">
        <v>67</v>
      </c>
      <c r="P26" s="30" t="s">
        <v>68</v>
      </c>
    </row>
    <row r="27" spans="1:26">
      <c r="A27" s="6" t="s">
        <v>9</v>
      </c>
      <c r="B27" s="31">
        <v>1061904841.3</v>
      </c>
      <c r="C27" s="16">
        <v>966898834.57000124</v>
      </c>
      <c r="D27" s="32">
        <f t="shared" ref="D27:D33" si="0">B27/C27-1</f>
        <v>9.8258476826326602E-2</v>
      </c>
      <c r="E27" s="33">
        <f>SUM(E34:E39)</f>
        <v>162822909.40000001</v>
      </c>
      <c r="F27" s="33">
        <f>SUM(F34:F39)</f>
        <v>150798320.36000004</v>
      </c>
      <c r="G27" s="34">
        <f>E27/F27-1</f>
        <v>7.9739542266079155E-2</v>
      </c>
      <c r="H27" s="33">
        <f>SUM(H34:H39)</f>
        <v>200129819.09000003</v>
      </c>
      <c r="I27" s="33">
        <f>SUM(I34:I39)</f>
        <v>196357438.30000001</v>
      </c>
      <c r="J27" s="32">
        <f>H27/I27-1</f>
        <v>1.9211804873093152E-2</v>
      </c>
      <c r="K27" s="33">
        <f>SUM(K34:K39)</f>
        <v>431200308.80999994</v>
      </c>
      <c r="L27" s="33">
        <f>SUM(L34:L39)</f>
        <v>362288277.91000003</v>
      </c>
      <c r="M27" s="35">
        <f>K27/L27-1</f>
        <v>0.19021325033629455</v>
      </c>
      <c r="N27" s="33">
        <f>SUM(N34:N39)</f>
        <v>266137215.61000007</v>
      </c>
      <c r="O27" s="33">
        <f>SUM(O34:O39)</f>
        <v>255395076.96999988</v>
      </c>
      <c r="P27" s="36">
        <f>N27/O27-1</f>
        <v>4.206086807719478E-2</v>
      </c>
    </row>
    <row r="28" spans="1:26">
      <c r="A28" s="6" t="s">
        <v>10</v>
      </c>
      <c r="B28" s="31">
        <v>256781397.54999983</v>
      </c>
      <c r="C28" s="16">
        <v>269291399.29999995</v>
      </c>
      <c r="D28" s="32">
        <f t="shared" si="0"/>
        <v>-4.6455259182130559E-2</v>
      </c>
      <c r="E28" s="33">
        <f>SUM(E40:E41)</f>
        <v>48440059.49000001</v>
      </c>
      <c r="F28" s="33">
        <f t="shared" ref="F28:F33" si="1">SUM(F35:F40)</f>
        <v>167901641.81000003</v>
      </c>
      <c r="G28" s="34">
        <f t="shared" ref="G28:G58" si="2">E28/F28-1</f>
        <v>-0.71149740426710362</v>
      </c>
      <c r="H28" s="33">
        <f>SUM(H40:H41)</f>
        <v>54809434.810000002</v>
      </c>
      <c r="I28" s="33">
        <f t="shared" ref="I28:I33" si="3">SUM(I35:I40)</f>
        <v>191450587.32000002</v>
      </c>
      <c r="J28" s="32">
        <f t="shared" ref="J28:J58" si="4">H28/I28-1</f>
        <v>-0.71371498214111617</v>
      </c>
      <c r="K28" s="33">
        <f>SUM(K40:K41)</f>
        <v>95062887.979999974</v>
      </c>
      <c r="L28" s="33">
        <f t="shared" ref="L28:L33" si="5">SUM(L35:L40)</f>
        <v>398660584.32000005</v>
      </c>
      <c r="M28" s="35">
        <f t="shared" ref="M28:M58" si="6">K28/L28-1</f>
        <v>-0.76154430179710431</v>
      </c>
      <c r="N28" s="33">
        <f>SUM(N40:N41)</f>
        <v>58116543.200000003</v>
      </c>
      <c r="O28" s="33">
        <f t="shared" ref="O28:O33" si="7">SUM(O35:O40)</f>
        <v>289918342.06999981</v>
      </c>
      <c r="P28" s="36">
        <f t="shared" ref="P28:P58" si="8">N28/O28-1</f>
        <v>-0.79954168203001119</v>
      </c>
    </row>
    <row r="29" spans="1:26">
      <c r="A29" s="6" t="s">
        <v>11</v>
      </c>
      <c r="B29" s="31">
        <v>460129209.95000005</v>
      </c>
      <c r="C29" s="16">
        <v>398259125.00999993</v>
      </c>
      <c r="D29" s="32">
        <f t="shared" si="0"/>
        <v>0.1553513304646732</v>
      </c>
      <c r="E29" s="33">
        <f>SUM(E42:E45)</f>
        <v>103328058.19</v>
      </c>
      <c r="F29" s="33">
        <f t="shared" si="1"/>
        <v>174133363.50000003</v>
      </c>
      <c r="G29" s="34">
        <f t="shared" si="2"/>
        <v>-0.40661538884247195</v>
      </c>
      <c r="H29" s="33">
        <f>SUM(H42:H45)</f>
        <v>836805.07999999984</v>
      </c>
      <c r="I29" s="33">
        <f t="shared" si="3"/>
        <v>211466916.38999999</v>
      </c>
      <c r="J29" s="32">
        <f t="shared" si="4"/>
        <v>-0.99604285580796614</v>
      </c>
      <c r="K29" s="33">
        <f>SUM(K42:K45)</f>
        <v>355726478.14999998</v>
      </c>
      <c r="L29" s="33">
        <f t="shared" si="5"/>
        <v>427144652.60000002</v>
      </c>
      <c r="M29" s="35">
        <f t="shared" si="6"/>
        <v>-0.16719903670871816</v>
      </c>
      <c r="N29" s="33">
        <f>SUM(N42:N45)</f>
        <v>229374.71999999997</v>
      </c>
      <c r="O29" s="33">
        <f t="shared" si="7"/>
        <v>282258326.44999987</v>
      </c>
      <c r="P29" s="36">
        <f t="shared" si="8"/>
        <v>-0.99918735888898347</v>
      </c>
    </row>
    <row r="30" spans="1:26">
      <c r="A30" s="6" t="s">
        <v>12</v>
      </c>
      <c r="B30" s="31">
        <v>1009892500.0799993</v>
      </c>
      <c r="C30" s="16">
        <v>862312630.42999995</v>
      </c>
      <c r="D30" s="32">
        <f t="shared" si="0"/>
        <v>0.17114427464248938</v>
      </c>
      <c r="E30" s="33">
        <f>SUM(E46:E49)</f>
        <v>259745069.51999995</v>
      </c>
      <c r="F30" s="33">
        <f t="shared" si="1"/>
        <v>190169598.03000003</v>
      </c>
      <c r="G30" s="34">
        <f t="shared" si="2"/>
        <v>0.36586011755161896</v>
      </c>
      <c r="H30" s="33">
        <f>SUM(H46:H49)</f>
        <v>172480042.64999992</v>
      </c>
      <c r="I30" s="33">
        <f t="shared" si="3"/>
        <v>185190293.03999999</v>
      </c>
      <c r="J30" s="32">
        <f t="shared" si="4"/>
        <v>-6.8633459029381894E-2</v>
      </c>
      <c r="K30" s="33">
        <f>SUM(K46:K49)</f>
        <v>289832536.1699999</v>
      </c>
      <c r="L30" s="33">
        <f t="shared" si="5"/>
        <v>456558124.62</v>
      </c>
      <c r="M30" s="35">
        <f t="shared" si="6"/>
        <v>-0.36517932648503026</v>
      </c>
      <c r="N30" s="33">
        <f>SUM(N46:N49)</f>
        <v>285716160.41000003</v>
      </c>
      <c r="O30" s="33">
        <f t="shared" si="7"/>
        <v>237909556.49999988</v>
      </c>
      <c r="P30" s="36">
        <f t="shared" si="8"/>
        <v>0.20094444549981816</v>
      </c>
    </row>
    <row r="31" spans="1:26">
      <c r="A31" s="6" t="s">
        <v>13</v>
      </c>
      <c r="B31" s="31">
        <v>569874140.19999993</v>
      </c>
      <c r="C31" s="16">
        <v>561808809.63000011</v>
      </c>
      <c r="D31" s="32">
        <f t="shared" si="0"/>
        <v>1.435600587201824E-2</v>
      </c>
      <c r="E31" s="33">
        <f>SUM(E50:E52)</f>
        <v>99465844.370000005</v>
      </c>
      <c r="F31" s="33">
        <f t="shared" si="1"/>
        <v>170343834.67000005</v>
      </c>
      <c r="G31" s="34">
        <f t="shared" si="2"/>
        <v>-0.41608779347552549</v>
      </c>
      <c r="H31" s="33">
        <f>SUM(H50:H52)</f>
        <v>47077985.74000001</v>
      </c>
      <c r="I31" s="33">
        <f t="shared" si="3"/>
        <v>139912119.97000006</v>
      </c>
      <c r="J31" s="32">
        <f t="shared" si="4"/>
        <v>-0.66351745831530207</v>
      </c>
      <c r="K31" s="33">
        <f>SUM(K50:K52)</f>
        <v>360888328.11000013</v>
      </c>
      <c r="L31" s="33">
        <f t="shared" si="5"/>
        <v>415779936.98999995</v>
      </c>
      <c r="M31" s="35">
        <f t="shared" si="6"/>
        <v>-0.13202082158504924</v>
      </c>
      <c r="N31" s="33">
        <f>SUM(N50:N52)</f>
        <v>61923033.49000001</v>
      </c>
      <c r="O31" s="33">
        <f t="shared" si="7"/>
        <v>156705061.86999992</v>
      </c>
      <c r="P31" s="36">
        <f t="shared" si="8"/>
        <v>-0.60484343804177554</v>
      </c>
    </row>
    <row r="32" spans="1:26">
      <c r="A32" s="6" t="s">
        <v>14</v>
      </c>
      <c r="B32" s="31">
        <v>332270375.98000014</v>
      </c>
      <c r="C32" s="16">
        <v>302999520.94000006</v>
      </c>
      <c r="D32" s="32">
        <f t="shared" si="0"/>
        <v>9.660363471596467E-2</v>
      </c>
      <c r="E32" s="33">
        <f>SUM(E53:E55)</f>
        <v>28834639.039999999</v>
      </c>
      <c r="F32" s="33">
        <f t="shared" si="1"/>
        <v>148468881.20999998</v>
      </c>
      <c r="G32" s="34">
        <f t="shared" si="2"/>
        <v>-0.80578664831982394</v>
      </c>
      <c r="H32" s="33">
        <f>SUM(H53:H55)</f>
        <v>13762104.690000001</v>
      </c>
      <c r="I32" s="33">
        <f t="shared" si="3"/>
        <v>94764966.770000026</v>
      </c>
      <c r="J32" s="32">
        <f t="shared" si="4"/>
        <v>-0.85477645211018316</v>
      </c>
      <c r="K32" s="33">
        <f>SUM(K53:K55)</f>
        <v>283446960.49000007</v>
      </c>
      <c r="L32" s="33">
        <f t="shared" si="5"/>
        <v>413352841.51999986</v>
      </c>
      <c r="M32" s="35">
        <f t="shared" si="6"/>
        <v>-0.3142735890052285</v>
      </c>
      <c r="N32" s="33">
        <f>SUM(N53:N55)</f>
        <v>6035048.3800000018</v>
      </c>
      <c r="O32" s="33">
        <f t="shared" si="7"/>
        <v>116802449.01999995</v>
      </c>
      <c r="P32" s="36">
        <f t="shared" si="8"/>
        <v>-0.94833114861344536</v>
      </c>
    </row>
    <row r="33" spans="1:16">
      <c r="A33" s="6" t="s">
        <v>15</v>
      </c>
      <c r="B33" s="31">
        <v>486886784.43000013</v>
      </c>
      <c r="C33" s="16">
        <v>415490884.39000005</v>
      </c>
      <c r="D33" s="32">
        <f t="shared" si="0"/>
        <v>0.17183505757248918</v>
      </c>
      <c r="E33" s="33">
        <f>SUM(E56:E58)</f>
        <v>76470079.909999952</v>
      </c>
      <c r="F33" s="33">
        <f t="shared" si="1"/>
        <v>130203692.51999998</v>
      </c>
      <c r="G33" s="34">
        <f t="shared" si="2"/>
        <v>-0.41268885367245833</v>
      </c>
      <c r="H33" s="33">
        <f>SUM(H56:H58)</f>
        <v>76373267.689999983</v>
      </c>
      <c r="I33" s="33">
        <f t="shared" si="3"/>
        <v>50325557.57</v>
      </c>
      <c r="J33" s="32">
        <f t="shared" si="4"/>
        <v>0.51758413374296142</v>
      </c>
      <c r="K33" s="33">
        <f>SUM(K56:K58)</f>
        <v>228392913.38</v>
      </c>
      <c r="L33" s="33">
        <f t="shared" si="5"/>
        <v>425156452.98999989</v>
      </c>
      <c r="M33" s="35">
        <f t="shared" si="6"/>
        <v>-0.46280266529231762</v>
      </c>
      <c r="N33" s="33">
        <f>SUM(N56:N58)</f>
        <v>104949823.40000008</v>
      </c>
      <c r="O33" s="33">
        <f t="shared" si="7"/>
        <v>60837606.599999949</v>
      </c>
      <c r="P33" s="36">
        <f t="shared" si="8"/>
        <v>0.72508139726851395</v>
      </c>
    </row>
    <row r="34" spans="1:16">
      <c r="A34" s="6" t="s">
        <v>22</v>
      </c>
      <c r="B34" s="16">
        <v>79662975.01000002</v>
      </c>
      <c r="C34" s="16">
        <v>66689143.690000072</v>
      </c>
      <c r="D34" s="32">
        <f t="shared" ref="D34:D58" si="9">B34/C34-1</f>
        <v>0.19454187896470709</v>
      </c>
      <c r="E34" s="31">
        <v>9031606.9199999962</v>
      </c>
      <c r="F34" s="31">
        <v>6515510.2199999979</v>
      </c>
      <c r="G34" s="34">
        <f t="shared" si="2"/>
        <v>0.38617032512305682</v>
      </c>
      <c r="H34" s="16">
        <v>21485304.999999996</v>
      </c>
      <c r="I34" s="16">
        <v>22103848.609999999</v>
      </c>
      <c r="J34" s="32">
        <f t="shared" si="4"/>
        <v>-2.798352544453131E-2</v>
      </c>
      <c r="K34" s="31">
        <v>36392835.57</v>
      </c>
      <c r="L34" s="31">
        <v>26215324.189999998</v>
      </c>
      <c r="M34" s="35">
        <f t="shared" si="6"/>
        <v>0.38822756133919101</v>
      </c>
      <c r="N34" s="31">
        <v>12608239.130000003</v>
      </c>
      <c r="O34" s="31">
        <v>11658023.879999993</v>
      </c>
      <c r="P34" s="36">
        <f t="shared" si="8"/>
        <v>8.1507402951040309E-2</v>
      </c>
    </row>
    <row r="35" spans="1:16">
      <c r="A35" s="6" t="s">
        <v>23</v>
      </c>
      <c r="B35" s="16">
        <v>101790646.47</v>
      </c>
      <c r="C35" s="16">
        <v>72021758.249999985</v>
      </c>
      <c r="D35" s="32">
        <f t="shared" si="9"/>
        <v>0.41333187280248085</v>
      </c>
      <c r="E35" s="31">
        <v>16942621.100000005</v>
      </c>
      <c r="F35" s="31">
        <v>15248442.289999997</v>
      </c>
      <c r="G35" s="34">
        <f t="shared" si="2"/>
        <v>0.11110504127435084</v>
      </c>
      <c r="H35" s="16">
        <v>13047441.360000003</v>
      </c>
      <c r="I35" s="16">
        <v>13107402.829999998</v>
      </c>
      <c r="J35" s="32">
        <f t="shared" si="4"/>
        <v>-4.5746263220625139E-3</v>
      </c>
      <c r="K35" s="31">
        <v>49577024.480000019</v>
      </c>
      <c r="L35" s="31">
        <v>21535295.379999999</v>
      </c>
      <c r="M35" s="35">
        <f t="shared" si="6"/>
        <v>1.3021288357178791</v>
      </c>
      <c r="N35" s="31">
        <v>22051680.370000016</v>
      </c>
      <c r="O35" s="31">
        <v>21800762.169999972</v>
      </c>
      <c r="P35" s="36">
        <f t="shared" si="8"/>
        <v>1.1509606776286541E-2</v>
      </c>
    </row>
    <row r="36" spans="1:16">
      <c r="A36" s="6" t="s">
        <v>24</v>
      </c>
      <c r="B36" s="16">
        <v>192097061.40000007</v>
      </c>
      <c r="C36" s="16">
        <v>178026502.62999994</v>
      </c>
      <c r="D36" s="32">
        <f t="shared" si="9"/>
        <v>7.9036315167318572E-2</v>
      </c>
      <c r="E36" s="31">
        <v>23746064.840000007</v>
      </c>
      <c r="F36" s="31">
        <v>15892041.430000009</v>
      </c>
      <c r="G36" s="34">
        <f t="shared" si="2"/>
        <v>0.49421110840887073</v>
      </c>
      <c r="H36" s="16">
        <v>23701226.99000001</v>
      </c>
      <c r="I36" s="16">
        <v>26280028.880000006</v>
      </c>
      <c r="J36" s="32">
        <f t="shared" si="4"/>
        <v>-9.8127817963037045E-2</v>
      </c>
      <c r="K36" s="31">
        <v>97539818.289999977</v>
      </c>
      <c r="L36" s="31">
        <v>90693965.5</v>
      </c>
      <c r="M36" s="35">
        <f t="shared" si="6"/>
        <v>7.5483002118812204E-2</v>
      </c>
      <c r="N36" s="31">
        <v>46869807.329999983</v>
      </c>
      <c r="O36" s="31">
        <v>44819350.889999986</v>
      </c>
      <c r="P36" s="36">
        <f t="shared" si="8"/>
        <v>4.5749356009916919E-2</v>
      </c>
    </row>
    <row r="37" spans="1:16">
      <c r="A37" s="6" t="s">
        <v>25</v>
      </c>
      <c r="B37" s="16">
        <v>260745847.51999977</v>
      </c>
      <c r="C37" s="16">
        <v>246908745.29000038</v>
      </c>
      <c r="D37" s="32">
        <f t="shared" si="9"/>
        <v>5.6041361409647106E-2</v>
      </c>
      <c r="E37" s="31">
        <v>37829699.920000046</v>
      </c>
      <c r="F37" s="31">
        <v>34978538.699999988</v>
      </c>
      <c r="G37" s="34">
        <f t="shared" si="2"/>
        <v>8.151173050577043E-2</v>
      </c>
      <c r="H37" s="16">
        <v>47066111.920000009</v>
      </c>
      <c r="I37" s="16">
        <v>45278171.24999997</v>
      </c>
      <c r="J37" s="32">
        <f t="shared" si="4"/>
        <v>3.9487917039053189E-2</v>
      </c>
      <c r="K37" s="31">
        <v>91105149.619999945</v>
      </c>
      <c r="L37" s="31">
        <v>84804034.160000041</v>
      </c>
      <c r="M37" s="35">
        <f t="shared" si="6"/>
        <v>7.4302072093782368E-2</v>
      </c>
      <c r="N37" s="31">
        <v>84311467.740000054</v>
      </c>
      <c r="O37" s="31">
        <v>81232554.73999998</v>
      </c>
      <c r="P37" s="36">
        <f t="shared" si="8"/>
        <v>3.7902451915426294E-2</v>
      </c>
    </row>
    <row r="38" spans="1:16">
      <c r="A38" s="6" t="s">
        <v>26</v>
      </c>
      <c r="B38" s="16">
        <v>242351095.99000025</v>
      </c>
      <c r="C38" s="16">
        <v>215903727.00000089</v>
      </c>
      <c r="D38" s="32">
        <f t="shared" si="9"/>
        <v>0.12249612064362014</v>
      </c>
      <c r="E38" s="31">
        <v>39449975.999999978</v>
      </c>
      <c r="F38" s="31">
        <v>36088911.000000045</v>
      </c>
      <c r="G38" s="34">
        <f t="shared" si="2"/>
        <v>9.3132901682733804E-2</v>
      </c>
      <c r="H38" s="16">
        <v>44330342.680000022</v>
      </c>
      <c r="I38" s="16">
        <v>45148370.540000014</v>
      </c>
      <c r="J38" s="32">
        <f t="shared" si="4"/>
        <v>-1.8118657444685549E-2</v>
      </c>
      <c r="K38" s="31">
        <v>117679475.79000002</v>
      </c>
      <c r="L38" s="31">
        <v>94470065.870000035</v>
      </c>
      <c r="M38" s="35">
        <f t="shared" si="6"/>
        <v>0.24568004379226727</v>
      </c>
      <c r="N38" s="31">
        <v>40597582.140000015</v>
      </c>
      <c r="O38" s="31">
        <v>39903595.319999941</v>
      </c>
      <c r="P38" s="36">
        <f t="shared" si="8"/>
        <v>1.7391586257698544E-2</v>
      </c>
    </row>
    <row r="39" spans="1:16">
      <c r="A39" s="6" t="s">
        <v>69</v>
      </c>
      <c r="B39" s="16">
        <v>185257214.90999979</v>
      </c>
      <c r="C39" s="16">
        <v>187348957.70999995</v>
      </c>
      <c r="D39" s="32">
        <f t="shared" si="9"/>
        <v>-1.1164955629152762E-2</v>
      </c>
      <c r="E39" s="31">
        <v>35822940.619999975</v>
      </c>
      <c r="F39" s="31">
        <v>42074876.720000006</v>
      </c>
      <c r="G39" s="34">
        <f t="shared" si="2"/>
        <v>-0.14859071701161319</v>
      </c>
      <c r="H39" s="16">
        <v>50499391.139999986</v>
      </c>
      <c r="I39" s="16">
        <v>44439616.19000002</v>
      </c>
      <c r="J39" s="32">
        <f t="shared" si="4"/>
        <v>0.13635974991529198</v>
      </c>
      <c r="K39" s="31">
        <v>38906005.060000002</v>
      </c>
      <c r="L39" s="31">
        <v>44569592.810000002</v>
      </c>
      <c r="M39" s="35">
        <f t="shared" si="6"/>
        <v>-0.12707290762434942</v>
      </c>
      <c r="N39" s="31">
        <v>59698438.900000021</v>
      </c>
      <c r="O39" s="31">
        <v>55980789.969999991</v>
      </c>
      <c r="P39" s="36">
        <f t="shared" si="8"/>
        <v>6.6409368856572337E-2</v>
      </c>
    </row>
    <row r="40" spans="1:16">
      <c r="A40" s="6" t="s">
        <v>28</v>
      </c>
      <c r="B40" s="16">
        <v>137518519.08999994</v>
      </c>
      <c r="C40" s="16">
        <v>150265105.00999996</v>
      </c>
      <c r="D40" s="32">
        <f t="shared" si="9"/>
        <v>-8.4827318485896974E-2</v>
      </c>
      <c r="E40" s="31">
        <v>24526712.07</v>
      </c>
      <c r="F40" s="31">
        <v>23618831.669999987</v>
      </c>
      <c r="G40" s="34">
        <f t="shared" si="2"/>
        <v>3.8438836123853681E-2</v>
      </c>
      <c r="H40" s="16">
        <v>19461931.550000001</v>
      </c>
      <c r="I40" s="16">
        <v>17196997.630000003</v>
      </c>
      <c r="J40" s="32">
        <f t="shared" si="4"/>
        <v>0.13170519463518682</v>
      </c>
      <c r="K40" s="31">
        <v>50406544.939999968</v>
      </c>
      <c r="L40" s="31">
        <v>62587630.599999972</v>
      </c>
      <c r="M40" s="35">
        <f t="shared" si="6"/>
        <v>-0.19462448958724454</v>
      </c>
      <c r="N40" s="31">
        <v>42983755.370000005</v>
      </c>
      <c r="O40" s="31">
        <v>46181288.979999959</v>
      </c>
      <c r="P40" s="36">
        <f t="shared" si="8"/>
        <v>-6.923872591310154E-2</v>
      </c>
    </row>
    <row r="41" spans="1:16">
      <c r="A41" s="6" t="s">
        <v>29</v>
      </c>
      <c r="B41" s="16">
        <v>119262878.45999987</v>
      </c>
      <c r="C41" s="16">
        <v>119026294.28999998</v>
      </c>
      <c r="D41" s="32">
        <f t="shared" si="9"/>
        <v>1.987663074038748E-3</v>
      </c>
      <c r="E41" s="31">
        <v>23913347.420000006</v>
      </c>
      <c r="F41" s="31">
        <v>21480163.979999993</v>
      </c>
      <c r="G41" s="34">
        <f t="shared" si="2"/>
        <v>0.11327583170526667</v>
      </c>
      <c r="H41" s="16">
        <v>35347503.259999998</v>
      </c>
      <c r="I41" s="16">
        <v>33123731.899999991</v>
      </c>
      <c r="J41" s="32">
        <f t="shared" si="4"/>
        <v>6.7135290392807745E-2</v>
      </c>
      <c r="K41" s="31">
        <v>44656343.040000007</v>
      </c>
      <c r="L41" s="31">
        <v>50019363.659999989</v>
      </c>
      <c r="M41" s="35">
        <f t="shared" si="6"/>
        <v>-0.10721888939760227</v>
      </c>
      <c r="N41" s="31">
        <v>15132787.830000002</v>
      </c>
      <c r="O41" s="31">
        <v>14140746.550000001</v>
      </c>
      <c r="P41" s="36">
        <f t="shared" si="8"/>
        <v>7.015480239973626E-2</v>
      </c>
    </row>
    <row r="42" spans="1:16">
      <c r="A42" s="6" t="s">
        <v>30</v>
      </c>
      <c r="B42" s="16">
        <v>171489145.20000002</v>
      </c>
      <c r="C42" s="16">
        <v>152582988.44999996</v>
      </c>
      <c r="D42" s="32">
        <f t="shared" si="9"/>
        <v>0.12390736963574045</v>
      </c>
      <c r="E42" s="31">
        <v>37308142.110000007</v>
      </c>
      <c r="F42" s="31">
        <v>31928275.960000005</v>
      </c>
      <c r="G42" s="34">
        <f t="shared" si="2"/>
        <v>0.16849848569148995</v>
      </c>
      <c r="H42" s="16">
        <v>760020.35999999987</v>
      </c>
      <c r="I42" s="16">
        <v>3405.53</v>
      </c>
      <c r="J42" s="32">
        <f t="shared" si="4"/>
        <v>222.1724166282487</v>
      </c>
      <c r="K42" s="31">
        <v>133207149.40999998</v>
      </c>
      <c r="L42" s="31">
        <v>120107437.51999997</v>
      </c>
      <c r="M42" s="35">
        <f t="shared" si="6"/>
        <v>0.10906661702626597</v>
      </c>
      <c r="N42" s="31">
        <v>200819.62999999998</v>
      </c>
      <c r="O42" s="31">
        <v>470580.94</v>
      </c>
      <c r="P42" s="36">
        <f t="shared" si="8"/>
        <v>-0.57325167058402327</v>
      </c>
    </row>
    <row r="43" spans="1:16">
      <c r="A43" s="6" t="s">
        <v>31</v>
      </c>
      <c r="B43" s="16">
        <v>67756142.520000011</v>
      </c>
      <c r="C43" s="16">
        <v>59209444.050000004</v>
      </c>
      <c r="D43" s="32">
        <f t="shared" si="9"/>
        <v>0.14434687923741807</v>
      </c>
      <c r="E43" s="31">
        <v>16723421.319999998</v>
      </c>
      <c r="F43" s="31">
        <v>15152775.340000002</v>
      </c>
      <c r="G43" s="34">
        <f t="shared" si="2"/>
        <v>0.10365401352277925</v>
      </c>
      <c r="H43" s="16">
        <v>-37.42</v>
      </c>
      <c r="I43" s="16">
        <v>-1.82</v>
      </c>
      <c r="J43" s="32">
        <f t="shared" si="4"/>
        <v>19.560439560439562</v>
      </c>
      <c r="K43" s="31">
        <v>51005502.350000001</v>
      </c>
      <c r="L43" s="31">
        <v>44025846.529999994</v>
      </c>
      <c r="M43" s="35">
        <f t="shared" si="6"/>
        <v>0.15853541431040852</v>
      </c>
      <c r="N43" s="31">
        <v>28046</v>
      </c>
      <c r="O43" s="31">
        <v>28060.11</v>
      </c>
      <c r="P43" s="36">
        <f t="shared" si="8"/>
        <v>-5.0284906224529191E-4</v>
      </c>
    </row>
    <row r="44" spans="1:16">
      <c r="A44" s="6" t="s">
        <v>32</v>
      </c>
      <c r="B44" s="16">
        <v>126932995.92000002</v>
      </c>
      <c r="C44" s="16">
        <v>106264375.65000001</v>
      </c>
      <c r="D44" s="32">
        <f t="shared" si="9"/>
        <v>0.19450187462706858</v>
      </c>
      <c r="E44" s="31">
        <v>19417964.879999999</v>
      </c>
      <c r="F44" s="31">
        <v>14213957.539999999</v>
      </c>
      <c r="G44" s="34">
        <f t="shared" si="2"/>
        <v>0.3661195219807869</v>
      </c>
      <c r="H44" s="16">
        <v>17356.649999999998</v>
      </c>
      <c r="I44" s="16">
        <v>1217.3400000000001</v>
      </c>
      <c r="J44" s="32">
        <f t="shared" si="4"/>
        <v>13.257849080782687</v>
      </c>
      <c r="K44" s="31">
        <v>107501348.51000001</v>
      </c>
      <c r="L44" s="31">
        <v>92042970.400000006</v>
      </c>
      <c r="M44" s="35">
        <f t="shared" si="6"/>
        <v>0.16794740589988599</v>
      </c>
      <c r="N44" s="31">
        <v>0</v>
      </c>
      <c r="O44" s="31">
        <v>982.46999999999991</v>
      </c>
      <c r="P44" s="36">
        <f t="shared" si="8"/>
        <v>-1</v>
      </c>
    </row>
    <row r="45" spans="1:16">
      <c r="A45" s="6" t="s">
        <v>33</v>
      </c>
      <c r="B45" s="16">
        <v>93950926.309999987</v>
      </c>
      <c r="C45" s="16">
        <v>80202316.859999999</v>
      </c>
      <c r="D45" s="32">
        <f t="shared" si="9"/>
        <v>0.17142409332138575</v>
      </c>
      <c r="E45" s="31">
        <v>29878529.880000003</v>
      </c>
      <c r="F45" s="31">
        <v>23809688.029999997</v>
      </c>
      <c r="G45" s="34">
        <f t="shared" si="2"/>
        <v>0.25488959966016012</v>
      </c>
      <c r="H45" s="16">
        <v>59465.490000000005</v>
      </c>
      <c r="I45" s="16">
        <v>206.99</v>
      </c>
      <c r="J45" s="32">
        <f t="shared" si="4"/>
        <v>286.28677713899225</v>
      </c>
      <c r="K45" s="31">
        <v>64012477.879999995</v>
      </c>
      <c r="L45" s="31">
        <v>56373204.280000001</v>
      </c>
      <c r="M45" s="35">
        <f t="shared" si="6"/>
        <v>0.13551249565407875</v>
      </c>
      <c r="N45" s="31">
        <v>509.09000000000003</v>
      </c>
      <c r="O45" s="31">
        <v>15947.55</v>
      </c>
      <c r="P45" s="36">
        <f t="shared" si="8"/>
        <v>-0.96807722816357367</v>
      </c>
    </row>
    <row r="46" spans="1:16">
      <c r="A46" s="6" t="s">
        <v>34</v>
      </c>
      <c r="B46" s="16">
        <v>430128497.79999906</v>
      </c>
      <c r="C46" s="16">
        <v>360107649.96000016</v>
      </c>
      <c r="D46" s="32">
        <f t="shared" si="9"/>
        <v>0.19444421091242203</v>
      </c>
      <c r="E46" s="31">
        <v>178608018.08999994</v>
      </c>
      <c r="F46" s="31">
        <v>144581083.28999996</v>
      </c>
      <c r="G46" s="34">
        <f t="shared" si="2"/>
        <v>0.23534845655948589</v>
      </c>
      <c r="H46" s="16">
        <v>51754996.769999973</v>
      </c>
      <c r="I46" s="16">
        <v>49829988.139999986</v>
      </c>
      <c r="J46" s="32">
        <f t="shared" si="4"/>
        <v>3.8631528961868833E-2</v>
      </c>
      <c r="K46" s="31">
        <v>138025657.74999994</v>
      </c>
      <c r="L46" s="31">
        <v>111258519.13999997</v>
      </c>
      <c r="M46" s="35">
        <f t="shared" si="6"/>
        <v>0.24058506995152484</v>
      </c>
      <c r="N46" s="31">
        <v>61071634.930000015</v>
      </c>
      <c r="O46" s="31">
        <v>53887631.859999999</v>
      </c>
      <c r="P46" s="36">
        <f t="shared" si="8"/>
        <v>0.13331450691067759</v>
      </c>
    </row>
    <row r="47" spans="1:16">
      <c r="A47" s="6" t="s">
        <v>35</v>
      </c>
      <c r="B47" s="16">
        <v>171231042.2200003</v>
      </c>
      <c r="C47" s="16">
        <v>166392652.83999977</v>
      </c>
      <c r="D47" s="32">
        <f t="shared" si="9"/>
        <v>2.9078143159680492E-2</v>
      </c>
      <c r="E47" s="31">
        <v>27039301.280000009</v>
      </c>
      <c r="F47" s="31">
        <v>25227337.509999998</v>
      </c>
      <c r="G47" s="34">
        <f t="shared" si="2"/>
        <v>7.1825406437827866E-2</v>
      </c>
      <c r="H47" s="16">
        <v>36168861.959999993</v>
      </c>
      <c r="I47" s="16">
        <v>33043622.860000011</v>
      </c>
      <c r="J47" s="32">
        <f t="shared" si="4"/>
        <v>9.4579190461078433E-2</v>
      </c>
      <c r="K47" s="31">
        <v>84757927.179999962</v>
      </c>
      <c r="L47" s="31">
        <v>84447832.739999965</v>
      </c>
      <c r="M47" s="35">
        <f t="shared" si="6"/>
        <v>3.672023661693391E-3</v>
      </c>
      <c r="N47" s="31">
        <v>22872873.860000003</v>
      </c>
      <c r="O47" s="31">
        <v>23033383.130000006</v>
      </c>
      <c r="P47" s="36">
        <f t="shared" si="8"/>
        <v>-6.9685494785586277E-3</v>
      </c>
    </row>
    <row r="48" spans="1:16">
      <c r="A48" s="6" t="s">
        <v>36</v>
      </c>
      <c r="B48" s="16">
        <v>289945222.59999996</v>
      </c>
      <c r="C48" s="16">
        <v>233865200.76999983</v>
      </c>
      <c r="D48" s="32">
        <f t="shared" si="9"/>
        <v>0.23979635125429932</v>
      </c>
      <c r="E48" s="31">
        <v>42488096.699999981</v>
      </c>
      <c r="F48" s="31">
        <v>35020583.719999991</v>
      </c>
      <c r="G48" s="34">
        <f t="shared" si="2"/>
        <v>0.21323211056974323</v>
      </c>
      <c r="H48" s="16">
        <v>55629425.779999986</v>
      </c>
      <c r="I48" s="16">
        <v>51962032.180000022</v>
      </c>
      <c r="J48" s="32">
        <f t="shared" si="4"/>
        <v>7.0578332796836341E-2</v>
      </c>
      <c r="K48" s="31">
        <v>44733341.140000001</v>
      </c>
      <c r="L48" s="31">
        <v>21073711.789999999</v>
      </c>
      <c r="M48" s="35">
        <f t="shared" si="6"/>
        <v>1.1227082151340366</v>
      </c>
      <c r="N48" s="31">
        <v>146376791.96999997</v>
      </c>
      <c r="O48" s="31">
        <v>124978226.12999989</v>
      </c>
      <c r="P48" s="36">
        <f t="shared" si="8"/>
        <v>0.17121835140900243</v>
      </c>
    </row>
    <row r="49" spans="1:16">
      <c r="A49" s="6" t="s">
        <v>37</v>
      </c>
      <c r="B49" s="16">
        <v>118587737.45999998</v>
      </c>
      <c r="C49" s="16">
        <v>101947126.86000016</v>
      </c>
      <c r="D49" s="32">
        <f t="shared" si="9"/>
        <v>0.16322785263827688</v>
      </c>
      <c r="E49" s="31">
        <v>11609653.450000009</v>
      </c>
      <c r="F49" s="31">
        <v>7616454.8000000017</v>
      </c>
      <c r="G49" s="34">
        <f t="shared" si="2"/>
        <v>0.52428574118236826</v>
      </c>
      <c r="H49" s="16">
        <v>28926758.139999982</v>
      </c>
      <c r="I49" s="16">
        <v>24995970.86999999</v>
      </c>
      <c r="J49" s="32">
        <f t="shared" si="4"/>
        <v>0.15725683512928468</v>
      </c>
      <c r="K49" s="31">
        <v>22315610.099999998</v>
      </c>
      <c r="L49" s="31">
        <v>19372087.629999995</v>
      </c>
      <c r="M49" s="35">
        <f t="shared" si="6"/>
        <v>0.1519465803696658</v>
      </c>
      <c r="N49" s="31">
        <v>55394859.650000021</v>
      </c>
      <c r="O49" s="31">
        <v>49640605.850000031</v>
      </c>
      <c r="P49" s="36">
        <f t="shared" si="8"/>
        <v>0.11591828305616825</v>
      </c>
    </row>
    <row r="50" spans="1:16">
      <c r="A50" s="6" t="s">
        <v>38</v>
      </c>
      <c r="B50" s="16">
        <v>176746181.54999998</v>
      </c>
      <c r="C50" s="16">
        <v>199603069.28999996</v>
      </c>
      <c r="D50" s="32">
        <f t="shared" si="9"/>
        <v>-0.11451170476137118</v>
      </c>
      <c r="E50" s="31">
        <v>37588541.449999996</v>
      </c>
      <c r="F50" s="31">
        <v>30764289.720000017</v>
      </c>
      <c r="G50" s="34">
        <f t="shared" si="2"/>
        <v>0.22182380260069845</v>
      </c>
      <c r="H50" s="16">
        <v>18575335.690000009</v>
      </c>
      <c r="I50" s="16">
        <v>17187325.36999999</v>
      </c>
      <c r="J50" s="32">
        <f t="shared" si="4"/>
        <v>8.0757784595313131E-2</v>
      </c>
      <c r="K50" s="31">
        <v>110815404.23000009</v>
      </c>
      <c r="L50" s="31">
        <v>140913877.34999993</v>
      </c>
      <c r="M50" s="35">
        <f t="shared" si="6"/>
        <v>-0.2135948118526444</v>
      </c>
      <c r="N50" s="31">
        <v>9593301.3000000101</v>
      </c>
      <c r="O50" s="31">
        <v>10508469.15</v>
      </c>
      <c r="P50" s="36">
        <f t="shared" si="8"/>
        <v>-8.7088598437764841E-2</v>
      </c>
    </row>
    <row r="51" spans="1:16">
      <c r="A51" s="6" t="s">
        <v>39</v>
      </c>
      <c r="B51" s="16">
        <v>93943176.209999979</v>
      </c>
      <c r="C51" s="16">
        <v>115139517.04000004</v>
      </c>
      <c r="D51" s="32">
        <f t="shared" si="9"/>
        <v>-0.18409266752991804</v>
      </c>
      <c r="E51" s="31">
        <v>8529598.6300000008</v>
      </c>
      <c r="F51" s="31">
        <v>11580311.480000002</v>
      </c>
      <c r="G51" s="34">
        <f t="shared" si="2"/>
        <v>-0.26343961950149553</v>
      </c>
      <c r="H51" s="16">
        <v>7416945.1599999983</v>
      </c>
      <c r="I51" s="16">
        <v>5051690.1099999994</v>
      </c>
      <c r="J51" s="32">
        <f t="shared" si="4"/>
        <v>0.46821063812245578</v>
      </c>
      <c r="K51" s="31">
        <v>73454698.890000001</v>
      </c>
      <c r="L51" s="31">
        <v>93277544.530000001</v>
      </c>
      <c r="M51" s="35">
        <f t="shared" si="6"/>
        <v>-0.21251465977027906</v>
      </c>
      <c r="N51" s="31">
        <v>4381886.9099999992</v>
      </c>
      <c r="O51" s="31">
        <v>5093819.29</v>
      </c>
      <c r="P51" s="36">
        <f t="shared" si="8"/>
        <v>-0.1397639648107738</v>
      </c>
    </row>
    <row r="52" spans="1:16">
      <c r="A52" s="6" t="s">
        <v>40</v>
      </c>
      <c r="B52" s="16">
        <v>299184782.44</v>
      </c>
      <c r="C52" s="16">
        <v>247066223.30000016</v>
      </c>
      <c r="D52" s="32">
        <f t="shared" si="9"/>
        <v>0.21094975445799768</v>
      </c>
      <c r="E52" s="31">
        <v>53347704.290000007</v>
      </c>
      <c r="F52" s="31">
        <v>37911600.720000036</v>
      </c>
      <c r="G52" s="34">
        <f t="shared" si="2"/>
        <v>0.40716042785966433</v>
      </c>
      <c r="H52" s="16">
        <v>21085704.889999997</v>
      </c>
      <c r="I52" s="16">
        <v>20103256.130000006</v>
      </c>
      <c r="J52" s="32">
        <f t="shared" si="4"/>
        <v>4.88701309701709E-2</v>
      </c>
      <c r="K52" s="31">
        <v>176618224.99000007</v>
      </c>
      <c r="L52" s="31">
        <v>145002439.56999999</v>
      </c>
      <c r="M52" s="35">
        <f t="shared" si="6"/>
        <v>0.21803623107139192</v>
      </c>
      <c r="N52" s="31">
        <v>47947845.280000001</v>
      </c>
      <c r="O52" s="31">
        <v>43446493.409999989</v>
      </c>
      <c r="P52" s="36">
        <f t="shared" si="8"/>
        <v>0.10360679347631652</v>
      </c>
    </row>
    <row r="53" spans="1:16">
      <c r="A53" s="6" t="s">
        <v>41</v>
      </c>
      <c r="B53" s="16">
        <v>27029899.449999988</v>
      </c>
      <c r="C53" s="16">
        <v>22423985.049999993</v>
      </c>
      <c r="D53" s="32">
        <f t="shared" si="9"/>
        <v>0.20540124289817063</v>
      </c>
      <c r="E53" s="31">
        <v>3812212.3200000012</v>
      </c>
      <c r="F53" s="31">
        <v>2021273.63</v>
      </c>
      <c r="G53" s="34">
        <f t="shared" si="2"/>
        <v>0.88604465195541171</v>
      </c>
      <c r="H53" s="16">
        <v>5063864.8400000008</v>
      </c>
      <c r="I53" s="16">
        <v>4656042.290000001</v>
      </c>
      <c r="J53" s="32">
        <f t="shared" si="4"/>
        <v>8.7589958294816084E-2</v>
      </c>
      <c r="K53" s="31">
        <v>15947695.509999996</v>
      </c>
      <c r="L53" s="31">
        <v>14324411.780000003</v>
      </c>
      <c r="M53" s="35">
        <f t="shared" si="6"/>
        <v>0.11332288926980238</v>
      </c>
      <c r="N53" s="31">
        <v>2180743.4100000011</v>
      </c>
      <c r="O53" s="31">
        <v>1395049.45</v>
      </c>
      <c r="P53" s="36">
        <f t="shared" si="8"/>
        <v>0.56320151231915205</v>
      </c>
    </row>
    <row r="54" spans="1:16">
      <c r="A54" s="6" t="s">
        <v>42</v>
      </c>
      <c r="B54" s="16">
        <v>37092809.480000012</v>
      </c>
      <c r="C54" s="16">
        <v>33453284.120000053</v>
      </c>
      <c r="D54" s="32">
        <f t="shared" si="9"/>
        <v>0.10879426208035792</v>
      </c>
      <c r="E54" s="31">
        <v>4143947.5799999991</v>
      </c>
      <c r="F54" s="31">
        <v>4953108.6600000039</v>
      </c>
      <c r="G54" s="34">
        <f t="shared" si="2"/>
        <v>-0.16336429009413334</v>
      </c>
      <c r="H54" s="16">
        <v>7775467.2100000009</v>
      </c>
      <c r="I54" s="16">
        <v>7559832.3299999963</v>
      </c>
      <c r="J54" s="32">
        <f t="shared" si="4"/>
        <v>2.852376489149E-2</v>
      </c>
      <c r="K54" s="31">
        <v>21270022.309999991</v>
      </c>
      <c r="L54" s="31">
        <v>17638797.430000007</v>
      </c>
      <c r="M54" s="35">
        <f t="shared" si="6"/>
        <v>0.20586578503498254</v>
      </c>
      <c r="N54" s="31">
        <v>3787914.0100000007</v>
      </c>
      <c r="O54" s="31">
        <v>3111444.66</v>
      </c>
      <c r="P54" s="36">
        <f t="shared" si="8"/>
        <v>0.21741326744342637</v>
      </c>
    </row>
    <row r="55" spans="1:16">
      <c r="A55" s="6" t="s">
        <v>43</v>
      </c>
      <c r="B55" s="16">
        <v>268147667.0500001</v>
      </c>
      <c r="C55" s="16">
        <v>247122251.77000004</v>
      </c>
      <c r="D55" s="32">
        <f t="shared" si="9"/>
        <v>8.5081028233623845E-2</v>
      </c>
      <c r="E55" s="31">
        <v>20878479.140000001</v>
      </c>
      <c r="F55" s="31">
        <v>18845122.919999998</v>
      </c>
      <c r="G55" s="34">
        <f t="shared" si="2"/>
        <v>0.10789827313049982</v>
      </c>
      <c r="H55" s="16">
        <v>922772.6399999999</v>
      </c>
      <c r="I55" s="16">
        <v>1493308.6999999997</v>
      </c>
      <c r="J55" s="32">
        <f t="shared" si="4"/>
        <v>-0.38206169963383985</v>
      </c>
      <c r="K55" s="31">
        <v>246229242.67000011</v>
      </c>
      <c r="L55" s="31">
        <v>226563137.66999999</v>
      </c>
      <c r="M55" s="35">
        <f t="shared" si="6"/>
        <v>8.6801874313043648E-2</v>
      </c>
      <c r="N55" s="31">
        <v>66390.959999999992</v>
      </c>
      <c r="O55" s="31">
        <v>43281.120000000003</v>
      </c>
      <c r="P55" s="36">
        <f t="shared" si="8"/>
        <v>0.53394736550255595</v>
      </c>
    </row>
    <row r="56" spans="1:16">
      <c r="A56" s="6" t="s">
        <v>44</v>
      </c>
      <c r="B56" s="16">
        <v>103351156.80000004</v>
      </c>
      <c r="C56" s="16">
        <v>108856432.42999999</v>
      </c>
      <c r="D56" s="32">
        <f t="shared" si="9"/>
        <v>-5.0573728231816828E-2</v>
      </c>
      <c r="E56" s="31">
        <v>21213556.040000003</v>
      </c>
      <c r="F56" s="31">
        <v>17758862.130000003</v>
      </c>
      <c r="G56" s="34">
        <f t="shared" si="2"/>
        <v>0.19453351710884648</v>
      </c>
      <c r="H56" s="16">
        <v>25208219.649999999</v>
      </c>
      <c r="I56" s="16">
        <v>27768354.999999989</v>
      </c>
      <c r="J56" s="32">
        <f t="shared" si="4"/>
        <v>-9.2196147377112903E-2</v>
      </c>
      <c r="K56" s="31">
        <v>25157685.270000003</v>
      </c>
      <c r="L56" s="31">
        <v>35215095.429999992</v>
      </c>
      <c r="M56" s="35">
        <f t="shared" si="6"/>
        <v>-0.28559940097257297</v>
      </c>
      <c r="N56" s="31">
        <v>31639826.149999991</v>
      </c>
      <c r="O56" s="31">
        <v>27962901.350000001</v>
      </c>
      <c r="P56" s="36">
        <f t="shared" si="8"/>
        <v>0.13149296469552474</v>
      </c>
    </row>
    <row r="57" spans="1:16">
      <c r="A57" s="6" t="s">
        <v>45</v>
      </c>
      <c r="B57" s="16">
        <v>301707968.13000005</v>
      </c>
      <c r="C57" s="16">
        <v>224073202.76000011</v>
      </c>
      <c r="D57" s="32">
        <f t="shared" si="9"/>
        <v>0.34647054807866895</v>
      </c>
      <c r="E57" s="31">
        <v>42073916.129999958</v>
      </c>
      <c r="F57" s="31">
        <v>35254971.049999997</v>
      </c>
      <c r="G57" s="34">
        <f t="shared" si="2"/>
        <v>0.19341797417246664</v>
      </c>
      <c r="H57" s="16">
        <v>40767522.839999989</v>
      </c>
      <c r="I57" s="16">
        <v>42613352.590000004</v>
      </c>
      <c r="J57" s="32">
        <f t="shared" si="4"/>
        <v>-4.3315759915899532E-2</v>
      </c>
      <c r="K57" s="31">
        <v>161775527.79999998</v>
      </c>
      <c r="L57" s="31">
        <v>97949153.600000024</v>
      </c>
      <c r="M57" s="35">
        <f t="shared" si="6"/>
        <v>0.65162762366126192</v>
      </c>
      <c r="N57" s="31">
        <v>56697550.51000008</v>
      </c>
      <c r="O57" s="31">
        <v>47813535.159999922</v>
      </c>
      <c r="P57" s="36">
        <f t="shared" si="8"/>
        <v>0.1858054486092966</v>
      </c>
    </row>
    <row r="58" spans="1:16">
      <c r="A58" s="7" t="s">
        <v>46</v>
      </c>
      <c r="B58" s="37">
        <v>81827659.50000003</v>
      </c>
      <c r="C58" s="37">
        <v>82561249.199999928</v>
      </c>
      <c r="D58" s="38">
        <f t="shared" si="9"/>
        <v>-8.8853997136455476E-3</v>
      </c>
      <c r="E58" s="39">
        <v>13182607.74</v>
      </c>
      <c r="F58" s="39">
        <v>9527264.7800000049</v>
      </c>
      <c r="G58" s="40">
        <f t="shared" si="2"/>
        <v>0.38367181393692662</v>
      </c>
      <c r="H58" s="37">
        <v>10397525.200000001</v>
      </c>
      <c r="I58" s="37">
        <v>11974034.740000002</v>
      </c>
      <c r="J58" s="38">
        <f t="shared" si="4"/>
        <v>-0.13166067864606856</v>
      </c>
      <c r="K58" s="39">
        <v>41459700.309999995</v>
      </c>
      <c r="L58" s="39">
        <v>49313974.840000011</v>
      </c>
      <c r="M58" s="41">
        <f t="shared" si="6"/>
        <v>-0.15927076564976428</v>
      </c>
      <c r="N58" s="39">
        <v>16612446.740000004</v>
      </c>
      <c r="O58" s="39">
        <v>11531017.090000004</v>
      </c>
      <c r="P58" s="42">
        <f t="shared" si="8"/>
        <v>0.44067488672848709</v>
      </c>
    </row>
    <row r="59" spans="1:16">
      <c r="G59" s="13"/>
      <c r="H59" s="13"/>
    </row>
    <row r="60" spans="1:16">
      <c r="G60" s="13"/>
      <c r="H60" s="13"/>
    </row>
    <row r="65" spans="5:8">
      <c r="E65" s="12"/>
      <c r="F65" s="12"/>
      <c r="G65" s="14"/>
      <c r="H65" s="14"/>
    </row>
    <row r="66" spans="5:8">
      <c r="E66" s="12"/>
      <c r="F66" s="12"/>
      <c r="G66" s="14"/>
      <c r="H66" s="14"/>
    </row>
    <row r="67" spans="5:8">
      <c r="E67" s="12"/>
      <c r="G67" s="17"/>
      <c r="H67" s="17"/>
    </row>
    <row r="68" spans="5:8">
      <c r="G68" s="17"/>
      <c r="H68" s="17"/>
    </row>
    <row r="69" spans="5:8">
      <c r="F69" s="12"/>
      <c r="G69" s="18"/>
      <c r="H69" s="19"/>
    </row>
    <row r="70" spans="5:8">
      <c r="E70" s="17"/>
      <c r="F70" s="17"/>
      <c r="G70" s="17"/>
      <c r="H70" s="17"/>
    </row>
    <row r="71" spans="5:8">
      <c r="E71" s="17"/>
      <c r="F71" s="17"/>
      <c r="G71" s="17"/>
      <c r="H71" s="17"/>
    </row>
    <row r="72" spans="5:8">
      <c r="E72" s="17"/>
      <c r="F72" s="17"/>
      <c r="G72" s="18"/>
      <c r="H72" s="19"/>
    </row>
    <row r="73" spans="5:8">
      <c r="E73" s="17"/>
      <c r="F73" s="17"/>
      <c r="G73" s="20"/>
      <c r="H73" s="21"/>
    </row>
    <row r="74" spans="5:8">
      <c r="E74" s="18"/>
      <c r="F74" s="17"/>
      <c r="G74" s="17"/>
      <c r="H74" s="21"/>
    </row>
    <row r="75" spans="5:8">
      <c r="E75" s="20"/>
      <c r="F75" s="17"/>
      <c r="G75" s="17"/>
      <c r="H75" s="17"/>
    </row>
    <row r="76" spans="5:8">
      <c r="E76" s="17"/>
      <c r="F76" s="17"/>
      <c r="G76" s="17"/>
      <c r="H76" s="17"/>
    </row>
    <row r="77" spans="5:8">
      <c r="E77" s="17"/>
      <c r="F77" s="17"/>
      <c r="G77" s="18"/>
      <c r="H77" s="19"/>
    </row>
    <row r="78" spans="5:8">
      <c r="E78" s="18"/>
      <c r="F78" s="19"/>
      <c r="G78" s="20"/>
      <c r="H78" s="21"/>
    </row>
    <row r="79" spans="5:8">
      <c r="E79" s="20"/>
      <c r="F79" s="21"/>
      <c r="G79" s="20"/>
      <c r="H79" s="21"/>
    </row>
    <row r="80" spans="5:8">
      <c r="E80" s="20"/>
      <c r="F80" s="21"/>
      <c r="G80" s="20"/>
      <c r="H80" s="21"/>
    </row>
    <row r="81" spans="5:8">
      <c r="E81" s="17"/>
      <c r="F81" s="17"/>
      <c r="G81" s="17"/>
      <c r="H81" s="17"/>
    </row>
    <row r="82" spans="5:8">
      <c r="E82" s="17"/>
      <c r="F82" s="17"/>
      <c r="G82" s="17"/>
      <c r="H82" s="17"/>
    </row>
    <row r="83" spans="5:8">
      <c r="E83" s="18"/>
      <c r="F83" s="19"/>
      <c r="G83" s="18"/>
      <c r="H83" s="19"/>
    </row>
    <row r="84" spans="5:8">
      <c r="E84" s="20"/>
      <c r="F84" s="21"/>
      <c r="G84" s="20"/>
      <c r="H84" s="21"/>
    </row>
    <row r="85" spans="5:8">
      <c r="E85" s="20"/>
      <c r="F85" s="21"/>
      <c r="G85" s="20"/>
      <c r="H85" s="21"/>
    </row>
    <row r="86" spans="5:8">
      <c r="E86" s="17"/>
      <c r="F86" s="17"/>
      <c r="G86" s="17"/>
      <c r="H86" s="17"/>
    </row>
    <row r="87" spans="5:8">
      <c r="E87" s="17"/>
      <c r="F87" s="17"/>
      <c r="G87" s="17"/>
      <c r="H87" s="17"/>
    </row>
    <row r="88" spans="5:8">
      <c r="E88" s="18"/>
      <c r="F88" s="19"/>
      <c r="G88" s="18"/>
      <c r="H88" s="19"/>
    </row>
    <row r="89" spans="5:8">
      <c r="E89" s="20"/>
      <c r="F89" s="21"/>
      <c r="G89" s="20"/>
      <c r="H89" s="21"/>
    </row>
    <row r="90" spans="5:8">
      <c r="E90" s="20"/>
      <c r="F90" s="21"/>
      <c r="G90" s="20"/>
      <c r="H90" s="21"/>
    </row>
  </sheetData>
  <mergeCells count="4">
    <mergeCell ref="A1:J1"/>
    <mergeCell ref="A7:J7"/>
    <mergeCell ref="A16:Z16"/>
    <mergeCell ref="A25:P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opLeftCell="M17" workbookViewId="0">
      <selection activeCell="B23" sqref="B23"/>
    </sheetView>
  </sheetViews>
  <sheetFormatPr baseColWidth="10" defaultRowHeight="15" x14ac:dyDescent="0"/>
  <cols>
    <col min="1" max="1" width="29.33203125" customWidth="1"/>
    <col min="2" max="2" width="17.5" customWidth="1"/>
    <col min="3" max="3" width="22.5" customWidth="1"/>
    <col min="4" max="4" width="23.33203125" customWidth="1"/>
    <col min="5" max="5" width="22.33203125" customWidth="1"/>
    <col min="6" max="6" width="22" customWidth="1"/>
    <col min="7" max="7" width="22.5" customWidth="1"/>
    <col min="8" max="8" width="20" customWidth="1"/>
    <col min="9" max="9" width="16.83203125" customWidth="1"/>
    <col min="10" max="10" width="17.1640625" customWidth="1"/>
    <col min="11" max="11" width="21.83203125" customWidth="1"/>
    <col min="12" max="12" width="22.6640625" customWidth="1"/>
    <col min="13" max="13" width="20.1640625" customWidth="1"/>
    <col min="14" max="14" width="18.5" customWidth="1"/>
    <col min="15" max="15" width="22.33203125" customWidth="1"/>
    <col min="18" max="18" width="17.6640625" bestFit="1" customWidth="1"/>
    <col min="19" max="19" width="18" customWidth="1"/>
    <col min="21" max="21" width="16.6640625" customWidth="1"/>
    <col min="22" max="22" width="18.6640625" customWidth="1"/>
    <col min="24" max="24" width="19.1640625" customWidth="1"/>
    <col min="25" max="25" width="16.1640625" customWidth="1"/>
    <col min="27" max="27" width="21.5" customWidth="1"/>
    <col min="28" max="28" width="17.6640625" customWidth="1"/>
    <col min="30" max="30" width="19.83203125" customWidth="1"/>
    <col min="31" max="31" width="20.5" customWidth="1"/>
  </cols>
  <sheetData>
    <row r="1" spans="1:26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26" ht="30">
      <c r="B2" s="2" t="s">
        <v>1</v>
      </c>
      <c r="D2" s="2" t="s">
        <v>2</v>
      </c>
      <c r="F2" s="2" t="s">
        <v>3</v>
      </c>
      <c r="H2" s="2" t="s">
        <v>4</v>
      </c>
    </row>
    <row r="3" spans="1:26">
      <c r="A3" s="1" t="s">
        <v>5</v>
      </c>
      <c r="B3" t="str">
        <f>INDEX($A34:$A58,MATCH(MAX(G34:G58),G34:G58,0))</f>
        <v>High Edu.</v>
      </c>
      <c r="D3" t="str">
        <f>INDEX($A34:$A58,MATCH(MAX(J34:J58),J34:J58,0))</f>
        <v>HP</v>
      </c>
      <c r="F3" t="str">
        <f>INDEX($A34:$A58,MATCH(MAX(M34:M58),M34:M58,0))</f>
        <v>Auto</v>
      </c>
      <c r="H3" t="str">
        <f>INDEX($A34:$A58,MATCH(MAX(P34:P58),P34:P58,0))</f>
        <v>High Edu.</v>
      </c>
    </row>
    <row r="4" spans="1:26">
      <c r="A4" s="1" t="s">
        <v>6</v>
      </c>
      <c r="B4" s="15">
        <f>MAX(G34:G58)</f>
        <v>0.88604465195541149</v>
      </c>
      <c r="D4" s="15">
        <f>MAX(J34:J58)</f>
        <v>0.468210638122456</v>
      </c>
      <c r="F4" s="15">
        <f>MAX(M34:M58)</f>
        <v>1.3021288357178791</v>
      </c>
      <c r="H4" s="15">
        <f>MAX(P34:P58)</f>
        <v>0.56320151231915183</v>
      </c>
    </row>
    <row r="5" spans="1:26">
      <c r="A5" s="1" t="s">
        <v>7</v>
      </c>
      <c r="B5" s="11">
        <f>ROUND(INDEX(E34:E58,MATCH(MAX(G34:G58),G34:G58,0)),-6)</f>
        <v>13000000</v>
      </c>
      <c r="D5" s="11">
        <f>ROUND(INDEX(H34:H58,MATCH(MAX(J34:J58),J34:J58,0)),-6)</f>
        <v>26000000</v>
      </c>
      <c r="F5" s="11">
        <f>ROUND(INDEX(K34:K58,MATCH(MAX(M34:M58),M34:M58,0)),-6)</f>
        <v>174000000</v>
      </c>
      <c r="H5" s="11">
        <f>ROUND(INDEX(N34:N58,MATCH(MAX(P34:P58),P34:P58,0)),-6)</f>
        <v>8000000</v>
      </c>
    </row>
    <row r="7" spans="1:26">
      <c r="A7" s="43" t="s">
        <v>8</v>
      </c>
      <c r="B7" s="43"/>
      <c r="C7" s="43"/>
      <c r="D7" s="43"/>
      <c r="E7" s="43"/>
      <c r="F7" s="43"/>
      <c r="G7" s="43"/>
      <c r="H7" s="43"/>
      <c r="I7" s="43"/>
      <c r="J7" s="43"/>
    </row>
    <row r="8" spans="1:26">
      <c r="A8" s="3"/>
      <c r="B8" s="4" t="s">
        <v>9</v>
      </c>
      <c r="C8" s="4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5" t="s">
        <v>15</v>
      </c>
    </row>
    <row r="9" spans="1:26">
      <c r="A9" s="6" t="s">
        <v>16</v>
      </c>
      <c r="B9" s="22">
        <f>E27/$B$27</f>
        <v>0.15333097945072907</v>
      </c>
      <c r="C9" s="22">
        <f>E28/$B$28</f>
        <v>0.18864318035564814</v>
      </c>
      <c r="D9" s="22">
        <f>E29/B29</f>
        <v>0.22456313564884986</v>
      </c>
      <c r="E9" s="22">
        <f>E30/B30</f>
        <v>0.2572007114612932</v>
      </c>
      <c r="F9" s="22">
        <f>E31/B31</f>
        <v>0.17454002095110335</v>
      </c>
      <c r="G9" s="22">
        <f>E32/B32</f>
        <v>8.6780649508566482E-2</v>
      </c>
      <c r="H9" s="25">
        <f>E33/B33</f>
        <v>0.15705926378659818</v>
      </c>
    </row>
    <row r="10" spans="1:26">
      <c r="A10" s="6" t="s">
        <v>17</v>
      </c>
      <c r="B10" s="22">
        <f>H27/$B$27</f>
        <v>0.18846304424509269</v>
      </c>
      <c r="C10" s="22">
        <f>H28/$B$28</f>
        <v>0.21344784058715796</v>
      </c>
      <c r="D10" s="22">
        <f>H29/B29</f>
        <v>1.8186306409256896E-3</v>
      </c>
      <c r="E10" s="22">
        <f>H30/B30</f>
        <v>0.17079049763844845</v>
      </c>
      <c r="F10" s="22">
        <f>H31/B31</f>
        <v>8.2611198541975905E-2</v>
      </c>
      <c r="G10" s="22">
        <f>H32/B32</f>
        <v>4.1418392023092554E-2</v>
      </c>
      <c r="H10" s="25">
        <f>H33/B33</f>
        <v>0.15686042450178722</v>
      </c>
    </row>
    <row r="11" spans="1:26">
      <c r="A11" s="6" t="s">
        <v>18</v>
      </c>
      <c r="B11" s="22">
        <f>K27/$B$27</f>
        <v>0.4060630407166409</v>
      </c>
      <c r="C11" s="22">
        <f>K28/$B$28</f>
        <v>0.3702094033563687</v>
      </c>
      <c r="D11" s="22">
        <f>K29/B29</f>
        <v>0.77310127341981827</v>
      </c>
      <c r="E11" s="22">
        <f>K30/B30</f>
        <v>0.28699345340919019</v>
      </c>
      <c r="F11" s="22">
        <f>K31/B31</f>
        <v>0.63327724957539699</v>
      </c>
      <c r="G11" s="22">
        <f>K32/B32</f>
        <v>0.85306118444655199</v>
      </c>
      <c r="H11" s="25">
        <f>K33/B33</f>
        <v>0.46908833980240455</v>
      </c>
    </row>
    <row r="12" spans="1:26">
      <c r="A12" s="6" t="s">
        <v>19</v>
      </c>
      <c r="B12" s="22">
        <f>N27/$B$27</f>
        <v>0.25062247129807874</v>
      </c>
      <c r="C12" s="22">
        <f>N28/$B$28</f>
        <v>0.22632692147679309</v>
      </c>
      <c r="D12" s="22">
        <f>N29/B29</f>
        <v>4.9850067120260622E-4</v>
      </c>
      <c r="E12" s="22">
        <f>N30/B30</f>
        <v>0.28291740000778975</v>
      </c>
      <c r="F12" s="22">
        <f>N31/B31</f>
        <v>0.10866089390943032</v>
      </c>
      <c r="G12" s="22">
        <f>N32/B32</f>
        <v>1.8163064829960225E-2</v>
      </c>
      <c r="H12" s="25">
        <f>N33/B33</f>
        <v>0.2155528282059764</v>
      </c>
    </row>
    <row r="13" spans="1:26">
      <c r="A13" s="6" t="s">
        <v>20</v>
      </c>
      <c r="B13" s="23">
        <f>ROUND(B27,-6)</f>
        <v>3717000000</v>
      </c>
      <c r="C13" s="23">
        <f>ROUND(B28,-6)</f>
        <v>899000000</v>
      </c>
      <c r="D13" s="23">
        <f>ROUND(B29,-6)</f>
        <v>1610000000</v>
      </c>
      <c r="E13" s="23">
        <f>ROUND(B30,-6)</f>
        <v>3535000000</v>
      </c>
      <c r="F13" s="23">
        <f>ROUND(B31,-6)</f>
        <v>1995000000</v>
      </c>
      <c r="G13" s="23">
        <f>ROUND(B32,-6)</f>
        <v>1163000000</v>
      </c>
      <c r="H13" s="23">
        <f>ROUND(B33,-6)</f>
        <v>1704000000</v>
      </c>
    </row>
    <row r="14" spans="1:26">
      <c r="A14" s="7" t="s">
        <v>21</v>
      </c>
      <c r="B14" s="24">
        <f>D27</f>
        <v>9.8258476826326602E-2</v>
      </c>
      <c r="C14" s="24">
        <f>D28</f>
        <v>-4.6455259182130559E-2</v>
      </c>
      <c r="D14" s="24">
        <f>D29</f>
        <v>0.1553513304646732</v>
      </c>
      <c r="E14" s="24">
        <f>D30</f>
        <v>0.1711442746424896</v>
      </c>
      <c r="F14" s="24">
        <f>D31</f>
        <v>1.435600587201824E-2</v>
      </c>
      <c r="G14" s="24">
        <f>D32</f>
        <v>9.6603634715964892E-2</v>
      </c>
      <c r="H14" s="26">
        <f>D33</f>
        <v>0.17183505757248896</v>
      </c>
    </row>
    <row r="16" spans="1:26">
      <c r="A16" s="43" t="s">
        <v>8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>
      <c r="A17" s="8" t="s">
        <v>47</v>
      </c>
      <c r="B17" s="27">
        <f>ROUNDUP(MAX(B34:B58)/500,-6)*500</f>
        <v>2000000000</v>
      </c>
    </row>
    <row r="18" spans="1:26">
      <c r="A18" s="3"/>
      <c r="B18" s="9" t="s">
        <v>22</v>
      </c>
      <c r="C18" s="9" t="s">
        <v>23</v>
      </c>
      <c r="D18" s="9" t="s">
        <v>24</v>
      </c>
      <c r="E18" s="9" t="s">
        <v>25</v>
      </c>
      <c r="F18" s="9" t="s">
        <v>26</v>
      </c>
      <c r="G18" s="9" t="s">
        <v>27</v>
      </c>
      <c r="H18" s="9" t="s">
        <v>28</v>
      </c>
      <c r="I18" s="9" t="s">
        <v>29</v>
      </c>
      <c r="J18" s="9" t="s">
        <v>30</v>
      </c>
      <c r="K18" s="9" t="s">
        <v>31</v>
      </c>
      <c r="L18" s="9" t="s">
        <v>32</v>
      </c>
      <c r="M18" s="9" t="s">
        <v>33</v>
      </c>
      <c r="N18" s="9" t="s">
        <v>34</v>
      </c>
      <c r="O18" s="9" t="s">
        <v>35</v>
      </c>
      <c r="P18" s="9" t="s">
        <v>36</v>
      </c>
      <c r="Q18" s="9" t="s">
        <v>37</v>
      </c>
      <c r="R18" s="9" t="s">
        <v>38</v>
      </c>
      <c r="S18" s="9" t="s">
        <v>39</v>
      </c>
      <c r="T18" s="9" t="s">
        <v>40</v>
      </c>
      <c r="U18" s="9" t="s">
        <v>41</v>
      </c>
      <c r="V18" s="9" t="s">
        <v>42</v>
      </c>
      <c r="W18" s="9" t="s">
        <v>43</v>
      </c>
      <c r="X18" s="9" t="s">
        <v>44</v>
      </c>
      <c r="Y18" s="9" t="s">
        <v>45</v>
      </c>
      <c r="Z18" s="10" t="s">
        <v>46</v>
      </c>
    </row>
    <row r="19" spans="1:26">
      <c r="A19" s="6" t="s">
        <v>48</v>
      </c>
      <c r="B19" s="22">
        <f>E34/$B$17</f>
        <v>1.5805312109999994E-2</v>
      </c>
      <c r="C19" s="22">
        <f>$E35/$B$17</f>
        <v>2.9649586925000009E-2</v>
      </c>
      <c r="D19" s="22">
        <f>$E36/$B$17</f>
        <v>4.1555613470000016E-2</v>
      </c>
      <c r="E19" s="22">
        <f>$E37/$B$17</f>
        <v>6.6201974860000082E-2</v>
      </c>
      <c r="F19" s="22">
        <f>$E38/$B$17</f>
        <v>6.9037457999999954E-2</v>
      </c>
      <c r="G19" s="22">
        <f>$E39/$B$17</f>
        <v>6.2690146084999954E-2</v>
      </c>
      <c r="H19" s="22">
        <f>$E40/$B$17</f>
        <v>4.29217461225E-2</v>
      </c>
      <c r="I19" s="22">
        <f>$E41/$B$17</f>
        <v>4.1848357985000008E-2</v>
      </c>
      <c r="J19" s="22">
        <f>$E42/$B$17</f>
        <v>6.528924869250001E-2</v>
      </c>
      <c r="K19" s="22">
        <f>$E43/$B$17</f>
        <v>2.9265987309999998E-2</v>
      </c>
      <c r="L19" s="22">
        <f>$E44/$B$17</f>
        <v>3.3981438539999999E-2</v>
      </c>
      <c r="M19" s="22">
        <f>$E45/$B$17</f>
        <v>5.2287427290000008E-2</v>
      </c>
      <c r="N19" s="22">
        <f>$E46/$B$17</f>
        <v>0.31256403165749991</v>
      </c>
      <c r="O19" s="22">
        <f>$E47/$B$17</f>
        <v>4.7318777240000019E-2</v>
      </c>
      <c r="P19" s="22">
        <f>$E48/$B$17</f>
        <v>7.4354169224999961E-2</v>
      </c>
      <c r="Q19" s="22">
        <f>$E49/$B$17</f>
        <v>2.0316893537500016E-2</v>
      </c>
      <c r="R19" s="22">
        <f>$E50/$B$17</f>
        <v>6.5779947537499994E-2</v>
      </c>
      <c r="S19" s="22">
        <f>$E51/$B$17</f>
        <v>1.4926797602500002E-2</v>
      </c>
      <c r="T19" s="22">
        <f>$E52/$B$17</f>
        <v>9.3358482507500007E-2</v>
      </c>
      <c r="U19" s="22">
        <f>$E53/$B$17</f>
        <v>6.6713715600000027E-3</v>
      </c>
      <c r="V19" s="22">
        <f>$E54/$B$17</f>
        <v>7.251908264999999E-3</v>
      </c>
      <c r="W19" s="22">
        <f>$E55/$B$17</f>
        <v>3.6537338495000002E-2</v>
      </c>
      <c r="X19" s="22">
        <f>$E56/$B$17</f>
        <v>3.712372307000001E-2</v>
      </c>
      <c r="Y19" s="22">
        <f>$E57/$B$17</f>
        <v>7.362935322749993E-2</v>
      </c>
      <c r="Z19" s="22">
        <f>$E58/$B$17</f>
        <v>2.3069563545000001E-2</v>
      </c>
    </row>
    <row r="20" spans="1:26">
      <c r="A20" s="6" t="s">
        <v>49</v>
      </c>
      <c r="B20" s="22">
        <f>$H34/$B$17</f>
        <v>3.759928374999999E-2</v>
      </c>
      <c r="C20" s="22">
        <f>$H35/$B$17</f>
        <v>2.2833022380000005E-2</v>
      </c>
      <c r="D20" s="22">
        <f>$H36/$B$17</f>
        <v>4.1477147232500018E-2</v>
      </c>
      <c r="E20" s="22">
        <f>$H37/$B$17</f>
        <v>8.2365695860000018E-2</v>
      </c>
      <c r="F20" s="22">
        <f>$H38/$B$17</f>
        <v>7.7578099690000041E-2</v>
      </c>
      <c r="G20" s="22">
        <f>$H39/$B$17</f>
        <v>8.8373934494999973E-2</v>
      </c>
      <c r="H20" s="22">
        <f>$H40/$B$17</f>
        <v>3.4058380212499996E-2</v>
      </c>
      <c r="I20" s="22">
        <f>$H41/$B$17</f>
        <v>6.1858130705E-2</v>
      </c>
      <c r="J20" s="22">
        <f>$H42/$B$17</f>
        <v>1.3300356299999999E-3</v>
      </c>
      <c r="K20" s="22">
        <f>$H43/$B$17</f>
        <v>0</v>
      </c>
      <c r="L20" s="22">
        <f>$H44/$B$17</f>
        <v>3.0374137499999997E-5</v>
      </c>
      <c r="M20" s="22">
        <f>$H45/$B$17</f>
        <v>1.0406460750000001E-4</v>
      </c>
      <c r="N20" s="22">
        <f>$H46/$B$17</f>
        <v>9.0571244347499955E-2</v>
      </c>
      <c r="O20" s="22">
        <f>$H47/$B$17</f>
        <v>6.3295508429999994E-2</v>
      </c>
      <c r="P20" s="22">
        <f>$H48/$B$17</f>
        <v>9.7351495114999978E-2</v>
      </c>
      <c r="Q20" s="22">
        <f>$H49/$B$17</f>
        <v>5.0621826744999966E-2</v>
      </c>
      <c r="R20" s="22">
        <f>$H50/$B$17</f>
        <v>3.2506837457500014E-2</v>
      </c>
      <c r="S20" s="22">
        <f>$H51/$B$17</f>
        <v>1.2979654029999997E-2</v>
      </c>
      <c r="T20" s="22">
        <f>$H52/$B$17</f>
        <v>3.6899983557499995E-2</v>
      </c>
      <c r="U20" s="22">
        <f>$H53/$B$17</f>
        <v>8.8617634700000007E-3</v>
      </c>
      <c r="V20" s="22">
        <f>$H54/$B$17</f>
        <v>1.3607067617500001E-2</v>
      </c>
      <c r="W20" s="22">
        <f>$H55/$B$17</f>
        <v>1.6148521199999999E-3</v>
      </c>
      <c r="X20" s="22">
        <f>$H56/$B$17</f>
        <v>4.4114384387499997E-2</v>
      </c>
      <c r="Y20" s="22">
        <f>$H57/$B$17</f>
        <v>7.1343164969999984E-2</v>
      </c>
      <c r="Z20" s="22">
        <f>$H58/$B$17</f>
        <v>1.8195669100000002E-2</v>
      </c>
    </row>
    <row r="21" spans="1:26">
      <c r="A21" s="6" t="s">
        <v>50</v>
      </c>
      <c r="B21" s="22">
        <f>$K34/$B$17</f>
        <v>6.3687462247500007E-2</v>
      </c>
      <c r="C21" s="22">
        <f>$K35/$B$17</f>
        <v>8.675979284000003E-2</v>
      </c>
      <c r="D21" s="22">
        <f>$K36/$B$17</f>
        <v>0.17069468200749996</v>
      </c>
      <c r="E21" s="22">
        <f>$K37/$B$17</f>
        <v>0.15943401183499992</v>
      </c>
      <c r="F21" s="22">
        <f>$K38/$B$17</f>
        <v>0.20593908263250005</v>
      </c>
      <c r="G21" s="22">
        <f>$K39/$B$17</f>
        <v>6.8085508855000004E-2</v>
      </c>
      <c r="H21" s="22">
        <f>$K40/$B$17</f>
        <v>8.8211453644999951E-2</v>
      </c>
      <c r="I21" s="22">
        <f>$K41/$B$17</f>
        <v>7.8148600320000011E-2</v>
      </c>
      <c r="J21" s="22">
        <f>$K42/$B$17</f>
        <v>0.23311251146749998</v>
      </c>
      <c r="K21" s="22">
        <f>$K43/$B$17</f>
        <v>8.9259629112500002E-2</v>
      </c>
      <c r="L21" s="22">
        <f>$K44/$B$17</f>
        <v>0.18812735989250001</v>
      </c>
      <c r="M21" s="22">
        <f>$K45/$B$17</f>
        <v>0.11202183629</v>
      </c>
      <c r="N21" s="22">
        <f>$K46/$B$17</f>
        <v>0.24154490106249987</v>
      </c>
      <c r="O21" s="22">
        <f>$K47/$B$17</f>
        <v>0.14832637256499995</v>
      </c>
      <c r="P21" s="22">
        <f>$K48/$B$17</f>
        <v>7.8283346995000003E-2</v>
      </c>
      <c r="Q21" s="22">
        <f>$K49/$B$17</f>
        <v>3.9052317674999996E-2</v>
      </c>
      <c r="R21" s="22">
        <f>$K50/$B$17</f>
        <v>0.19392695740250016</v>
      </c>
      <c r="S21" s="22">
        <f>$K51/$B$17</f>
        <v>0.12854572305750001</v>
      </c>
      <c r="T21" s="22">
        <f>$K52/$B$17</f>
        <v>0.30908189373250011</v>
      </c>
      <c r="U21" s="22">
        <f>$K53/$B$17</f>
        <v>2.7908467142499994E-2</v>
      </c>
      <c r="V21" s="22">
        <f>$K54/$B$17</f>
        <v>3.7222539042499982E-2</v>
      </c>
      <c r="W21" s="22">
        <f>$K55/$B$17</f>
        <v>0.43090117467250022</v>
      </c>
      <c r="X21" s="22">
        <f>$K56/$B$17</f>
        <v>4.4025949222500006E-2</v>
      </c>
      <c r="Y21" s="22">
        <f>$K57/$B$17</f>
        <v>0.28310717364999999</v>
      </c>
      <c r="Z21" s="22">
        <f>$K58/$B$17</f>
        <v>7.2554475542499983E-2</v>
      </c>
    </row>
    <row r="22" spans="1:26">
      <c r="A22" s="6" t="s">
        <v>51</v>
      </c>
      <c r="B22" s="22">
        <f>$N34/$B$17</f>
        <v>2.2064418477500007E-2</v>
      </c>
      <c r="C22" s="22">
        <f>$N35/$B$17</f>
        <v>3.8590440647500029E-2</v>
      </c>
      <c r="D22" s="22">
        <f>$N36/$B$17</f>
        <v>8.2022162827499967E-2</v>
      </c>
      <c r="E22" s="22">
        <f>$N37/$B$17</f>
        <v>0.1475450685450001</v>
      </c>
      <c r="F22" s="22">
        <f>$N38/$B$17</f>
        <v>7.1045768745000029E-2</v>
      </c>
      <c r="G22" s="22">
        <f>$N39/$B$17</f>
        <v>0.10447226807500003</v>
      </c>
      <c r="H22" s="22">
        <f>$N40/$B$17</f>
        <v>7.5221571897500006E-2</v>
      </c>
      <c r="I22" s="22">
        <f>$N41/$B$17</f>
        <v>2.6482378702500003E-2</v>
      </c>
      <c r="J22" s="22">
        <f>$N42/$B$17</f>
        <v>3.5143435249999997E-4</v>
      </c>
      <c r="K22" s="22">
        <f>$N43/$B$17</f>
        <v>4.9080499999999999E-5</v>
      </c>
      <c r="L22" s="22">
        <f>$N44/$B$17</f>
        <v>0</v>
      </c>
      <c r="M22" s="22">
        <f>$N45/$B$17</f>
        <v>8.9090750000000001E-7</v>
      </c>
      <c r="N22" s="22">
        <f>$N46/$B$17</f>
        <v>0.10687536112750003</v>
      </c>
      <c r="O22" s="22">
        <f>$N47/$B$17</f>
        <v>4.0027529254999999E-2</v>
      </c>
      <c r="P22" s="22">
        <f>$N48/$B$17</f>
        <v>0.25615938594749993</v>
      </c>
      <c r="Q22" s="22">
        <f>$N49/$B$17</f>
        <v>9.6941004387500029E-2</v>
      </c>
      <c r="R22" s="22">
        <f>$N50/$B$17</f>
        <v>1.6788277275000017E-2</v>
      </c>
      <c r="S22" s="22">
        <f>$N51/$B$17</f>
        <v>7.6683020924999982E-3</v>
      </c>
      <c r="T22" s="22">
        <f>$N52/$B$17</f>
        <v>8.3908729240000007E-2</v>
      </c>
      <c r="U22" s="22">
        <f>$N53/$B$17</f>
        <v>3.8163009675000023E-3</v>
      </c>
      <c r="V22" s="22">
        <f>$N54/$B$17</f>
        <v>6.6288495175000012E-3</v>
      </c>
      <c r="W22" s="22">
        <f>$N55/$B$17</f>
        <v>1.1618418E-4</v>
      </c>
      <c r="X22" s="22">
        <f>$N56/$B$17</f>
        <v>5.536969576249999E-2</v>
      </c>
      <c r="Y22" s="22">
        <f>$N57/$B$17</f>
        <v>9.9220713392500132E-2</v>
      </c>
      <c r="Z22" s="22">
        <f>$N58/$B$17</f>
        <v>2.9071781795000005E-2</v>
      </c>
    </row>
    <row r="23" spans="1:26">
      <c r="A23" s="7" t="s">
        <v>21</v>
      </c>
      <c r="B23" s="24">
        <f>D34</f>
        <v>0.19454187896470709</v>
      </c>
      <c r="C23" s="24">
        <f>$D35</f>
        <v>0.41333187280248085</v>
      </c>
      <c r="D23" s="24">
        <f>$D36</f>
        <v>7.9036315167318349E-2</v>
      </c>
      <c r="E23" s="24">
        <f>$D37</f>
        <v>5.6041361409647106E-2</v>
      </c>
      <c r="F23" s="24">
        <f>$D38</f>
        <v>0.12249612064362037</v>
      </c>
      <c r="G23" s="24">
        <f>$D39</f>
        <v>-1.1164955629152762E-2</v>
      </c>
      <c r="H23" s="24">
        <f>$D40</f>
        <v>-8.4827318485896863E-2</v>
      </c>
      <c r="I23" s="24">
        <f>$D41</f>
        <v>1.987663074038748E-3</v>
      </c>
      <c r="J23" s="24">
        <f>$D42</f>
        <v>0.12390736963574045</v>
      </c>
      <c r="K23" s="24">
        <f>$D43</f>
        <v>0.14434687923741807</v>
      </c>
      <c r="L23" s="24">
        <f>$D44</f>
        <v>0.19450187462706836</v>
      </c>
      <c r="M23" s="24">
        <f>$D45</f>
        <v>0.17142409332138575</v>
      </c>
      <c r="N23" s="24">
        <f>$D46</f>
        <v>0.19444421091242181</v>
      </c>
      <c r="O23" s="24">
        <f>$D47</f>
        <v>2.9078143159680492E-2</v>
      </c>
      <c r="P23" s="24">
        <f>$D48</f>
        <v>0.23979635125429932</v>
      </c>
      <c r="Q23" s="24">
        <f>$D49</f>
        <v>0.16322785263827666</v>
      </c>
      <c r="R23" s="24">
        <f>$D50</f>
        <v>-0.11451170476137107</v>
      </c>
      <c r="S23" s="24">
        <f>$D51</f>
        <v>-0.18409266752991804</v>
      </c>
      <c r="T23" s="24">
        <f>$D52</f>
        <v>0.21094975445799768</v>
      </c>
      <c r="U23" s="24">
        <f>$D53</f>
        <v>0.20540124289817041</v>
      </c>
      <c r="V23" s="24">
        <f>$D54</f>
        <v>0.10879426208035792</v>
      </c>
      <c r="W23" s="24">
        <f>$D55</f>
        <v>8.5081028233623623E-2</v>
      </c>
      <c r="X23" s="24">
        <f>$D56</f>
        <v>-5.0573728231816939E-2</v>
      </c>
      <c r="Y23" s="24">
        <f>$D57</f>
        <v>0.34647054807866895</v>
      </c>
      <c r="Z23" s="24">
        <f>$D58</f>
        <v>-8.8853997136455476E-3</v>
      </c>
    </row>
    <row r="25" spans="1:26">
      <c r="A25" s="44" t="s">
        <v>52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26" ht="60">
      <c r="A26" s="28" t="s">
        <v>53</v>
      </c>
      <c r="B26" s="29" t="s">
        <v>54</v>
      </c>
      <c r="C26" s="29" t="s">
        <v>55</v>
      </c>
      <c r="D26" s="29" t="s">
        <v>59</v>
      </c>
      <c r="E26" s="29" t="s">
        <v>56</v>
      </c>
      <c r="F26" s="29" t="s">
        <v>57</v>
      </c>
      <c r="G26" s="29" t="s">
        <v>58</v>
      </c>
      <c r="H26" s="29" t="s">
        <v>60</v>
      </c>
      <c r="I26" s="29" t="s">
        <v>61</v>
      </c>
      <c r="J26" s="29" t="s">
        <v>62</v>
      </c>
      <c r="K26" s="29" t="s">
        <v>63</v>
      </c>
      <c r="L26" s="29" t="s">
        <v>64</v>
      </c>
      <c r="M26" s="29" t="s">
        <v>65</v>
      </c>
      <c r="N26" s="29" t="s">
        <v>66</v>
      </c>
      <c r="O26" s="29" t="s">
        <v>67</v>
      </c>
      <c r="P26" s="30" t="s">
        <v>68</v>
      </c>
    </row>
    <row r="27" spans="1:26">
      <c r="A27" s="6" t="s">
        <v>9</v>
      </c>
      <c r="B27" s="31">
        <v>3716666944.5499997</v>
      </c>
      <c r="C27" s="16">
        <v>3384145920.9950042</v>
      </c>
      <c r="D27" s="32">
        <f t="shared" ref="D27:D33" si="0">B27/C27-1</f>
        <v>9.8258476826326602E-2</v>
      </c>
      <c r="E27" s="33">
        <v>569880182.89999998</v>
      </c>
      <c r="F27" s="33">
        <v>527794121.26000017</v>
      </c>
      <c r="G27" s="34">
        <f>E27/F27-1</f>
        <v>7.9739542266078933E-2</v>
      </c>
      <c r="H27" s="33">
        <v>700454366.81500006</v>
      </c>
      <c r="I27" s="33">
        <v>687251034.05000007</v>
      </c>
      <c r="J27" s="32">
        <f>H27/I27-1</f>
        <v>1.921180487309293E-2</v>
      </c>
      <c r="K27" s="33">
        <v>1509201080.8349998</v>
      </c>
      <c r="L27" s="33">
        <v>1268008972.6850002</v>
      </c>
      <c r="M27" s="35">
        <f>K27/L27-1</f>
        <v>0.19021325033629455</v>
      </c>
      <c r="N27" s="33">
        <v>931480254.63500023</v>
      </c>
      <c r="O27" s="33">
        <v>893882769.39499962</v>
      </c>
      <c r="P27" s="36">
        <f>N27/O27-1</f>
        <v>4.206086807719478E-2</v>
      </c>
    </row>
    <row r="28" spans="1:26">
      <c r="A28" s="6" t="s">
        <v>10</v>
      </c>
      <c r="B28" s="31">
        <v>898734891.42499948</v>
      </c>
      <c r="C28" s="16">
        <v>942519897.54999983</v>
      </c>
      <c r="D28" s="32">
        <f t="shared" si="0"/>
        <v>-4.6455259182130559E-2</v>
      </c>
      <c r="E28" s="33">
        <v>169540208.21500003</v>
      </c>
      <c r="F28" s="33">
        <v>587655746.33500016</v>
      </c>
      <c r="G28" s="34">
        <f t="shared" ref="G28:G58" si="1">E28/F28-1</f>
        <v>-0.71149740426710362</v>
      </c>
      <c r="H28" s="33">
        <v>191833021.83500001</v>
      </c>
      <c r="I28" s="33">
        <v>670077055.62000012</v>
      </c>
      <c r="J28" s="32">
        <f t="shared" ref="J28:J58" si="2">H28/I28-1</f>
        <v>-0.71371498214111617</v>
      </c>
      <c r="K28" s="33">
        <v>332720107.92999989</v>
      </c>
      <c r="L28" s="33">
        <v>1395312045.1200001</v>
      </c>
      <c r="M28" s="35">
        <f t="shared" ref="M28:M58" si="3">K28/L28-1</f>
        <v>-0.76154430179710431</v>
      </c>
      <c r="N28" s="33">
        <v>203407901.20000002</v>
      </c>
      <c r="O28" s="33">
        <v>1014714197.2449994</v>
      </c>
      <c r="P28" s="36">
        <f t="shared" ref="P28:P58" si="4">N28/O28-1</f>
        <v>-0.79954168203001119</v>
      </c>
    </row>
    <row r="29" spans="1:26">
      <c r="A29" s="6" t="s">
        <v>11</v>
      </c>
      <c r="B29" s="31">
        <v>1610452234.8250003</v>
      </c>
      <c r="C29" s="16">
        <v>1393906937.5349998</v>
      </c>
      <c r="D29" s="32">
        <f t="shared" si="0"/>
        <v>0.1553513304646732</v>
      </c>
      <c r="E29" s="33">
        <v>361648203.66499996</v>
      </c>
      <c r="F29" s="33">
        <v>609466772.25000012</v>
      </c>
      <c r="G29" s="34">
        <f t="shared" si="1"/>
        <v>-0.40661538884247206</v>
      </c>
      <c r="H29" s="33">
        <v>2928817.7799999993</v>
      </c>
      <c r="I29" s="33">
        <v>740134207.36500001</v>
      </c>
      <c r="J29" s="32">
        <f t="shared" si="2"/>
        <v>-0.99604285580796614</v>
      </c>
      <c r="K29" s="33">
        <v>1245042673.5249999</v>
      </c>
      <c r="L29" s="33">
        <v>1495006284.1000001</v>
      </c>
      <c r="M29" s="35">
        <f t="shared" si="3"/>
        <v>-0.16719903670871816</v>
      </c>
      <c r="N29" s="33">
        <v>802811.5199999999</v>
      </c>
      <c r="O29" s="33">
        <v>987904142.57499957</v>
      </c>
      <c r="P29" s="36">
        <f t="shared" si="4"/>
        <v>-0.99918735888898347</v>
      </c>
    </row>
    <row r="30" spans="1:26">
      <c r="A30" s="6" t="s">
        <v>12</v>
      </c>
      <c r="B30" s="31">
        <v>3534623750.2799978</v>
      </c>
      <c r="C30" s="16">
        <v>3018094206.5049996</v>
      </c>
      <c r="D30" s="32">
        <f t="shared" si="0"/>
        <v>0.1711442746424896</v>
      </c>
      <c r="E30" s="33">
        <v>909107743.31999981</v>
      </c>
      <c r="F30" s="33">
        <v>665593593.10500014</v>
      </c>
      <c r="G30" s="34">
        <f t="shared" si="1"/>
        <v>0.36586011755161874</v>
      </c>
      <c r="H30" s="33">
        <v>603680149.27499974</v>
      </c>
      <c r="I30" s="33">
        <v>648166025.63999999</v>
      </c>
      <c r="J30" s="32">
        <f t="shared" si="2"/>
        <v>-6.8633459029381894E-2</v>
      </c>
      <c r="K30" s="33">
        <v>1014413876.5949997</v>
      </c>
      <c r="L30" s="33">
        <v>1597953436.1700001</v>
      </c>
      <c r="M30" s="35">
        <f t="shared" si="3"/>
        <v>-0.36517932648503026</v>
      </c>
      <c r="N30" s="33">
        <v>1000006561.4350001</v>
      </c>
      <c r="O30" s="33">
        <v>832683447.74999952</v>
      </c>
      <c r="P30" s="36">
        <f t="shared" si="4"/>
        <v>0.20094444549981816</v>
      </c>
    </row>
    <row r="31" spans="1:26">
      <c r="A31" s="6" t="s">
        <v>13</v>
      </c>
      <c r="B31" s="31">
        <v>1994559490.6999998</v>
      </c>
      <c r="C31" s="16">
        <v>1966330833.7050004</v>
      </c>
      <c r="D31" s="32">
        <f t="shared" si="0"/>
        <v>1.435600587201824E-2</v>
      </c>
      <c r="E31" s="33">
        <v>348130455.29500002</v>
      </c>
      <c r="F31" s="33">
        <v>596203421.34500015</v>
      </c>
      <c r="G31" s="34">
        <f t="shared" si="1"/>
        <v>-0.41608779347552549</v>
      </c>
      <c r="H31" s="33">
        <v>164772950.09000003</v>
      </c>
      <c r="I31" s="33">
        <v>489692419.89500022</v>
      </c>
      <c r="J31" s="32">
        <f t="shared" si="2"/>
        <v>-0.66351745831530207</v>
      </c>
      <c r="K31" s="33">
        <v>1263109148.3850005</v>
      </c>
      <c r="L31" s="33">
        <v>1455229779.4649999</v>
      </c>
      <c r="M31" s="35">
        <f t="shared" si="3"/>
        <v>-0.13202082158504935</v>
      </c>
      <c r="N31" s="33">
        <v>216730617.21500003</v>
      </c>
      <c r="O31" s="33">
        <v>548467716.54499972</v>
      </c>
      <c r="P31" s="36">
        <f t="shared" si="4"/>
        <v>-0.60484343804177554</v>
      </c>
    </row>
    <row r="32" spans="1:26">
      <c r="A32" s="6" t="s">
        <v>14</v>
      </c>
      <c r="B32" s="31">
        <v>1162946315.9300005</v>
      </c>
      <c r="C32" s="16">
        <v>1060498323.2900002</v>
      </c>
      <c r="D32" s="32">
        <f t="shared" si="0"/>
        <v>9.6603634715964892E-2</v>
      </c>
      <c r="E32" s="33">
        <v>100921236.64</v>
      </c>
      <c r="F32" s="33">
        <v>519641084.2349999</v>
      </c>
      <c r="G32" s="34">
        <f t="shared" si="1"/>
        <v>-0.80578664831982394</v>
      </c>
      <c r="H32" s="33">
        <v>48167366.415000007</v>
      </c>
      <c r="I32" s="33">
        <v>331677383.69500011</v>
      </c>
      <c r="J32" s="32">
        <f t="shared" si="2"/>
        <v>-0.85477645211018316</v>
      </c>
      <c r="K32" s="33">
        <v>992064361.71500027</v>
      </c>
      <c r="L32" s="33">
        <v>1446734945.3199995</v>
      </c>
      <c r="M32" s="35">
        <f t="shared" si="3"/>
        <v>-0.3142735890052285</v>
      </c>
      <c r="N32" s="33">
        <v>21122669.330000006</v>
      </c>
      <c r="O32" s="33">
        <v>408808571.56999981</v>
      </c>
      <c r="P32" s="36">
        <f t="shared" si="4"/>
        <v>-0.94833114861344536</v>
      </c>
    </row>
    <row r="33" spans="1:16">
      <c r="A33" s="6" t="s">
        <v>15</v>
      </c>
      <c r="B33" s="31">
        <v>1704103745.5050004</v>
      </c>
      <c r="C33" s="16">
        <v>1454218095.3650002</v>
      </c>
      <c r="D33" s="32">
        <f t="shared" si="0"/>
        <v>0.17183505757248896</v>
      </c>
      <c r="E33" s="33">
        <v>267645279.68499982</v>
      </c>
      <c r="F33" s="33">
        <v>455712923.81999993</v>
      </c>
      <c r="G33" s="34">
        <f t="shared" si="1"/>
        <v>-0.41268885367245833</v>
      </c>
      <c r="H33" s="33">
        <v>267306436.91499993</v>
      </c>
      <c r="I33" s="33">
        <v>176139451.495</v>
      </c>
      <c r="J33" s="32">
        <f t="shared" si="2"/>
        <v>0.51758413374296119</v>
      </c>
      <c r="K33" s="33">
        <v>799375196.82999992</v>
      </c>
      <c r="L33" s="33">
        <v>1488047585.4649997</v>
      </c>
      <c r="M33" s="35">
        <f t="shared" si="3"/>
        <v>-0.46280266529231773</v>
      </c>
      <c r="N33" s="33">
        <v>367324381.90000027</v>
      </c>
      <c r="O33" s="33">
        <v>212931623.09999982</v>
      </c>
      <c r="P33" s="36">
        <f t="shared" si="4"/>
        <v>0.72508139726851395</v>
      </c>
    </row>
    <row r="34" spans="1:16">
      <c r="A34" s="6" t="s">
        <v>22</v>
      </c>
      <c r="B34" s="16">
        <v>278820412.53500009</v>
      </c>
      <c r="C34" s="16">
        <v>233412002.91500026</v>
      </c>
      <c r="D34" s="32">
        <f t="shared" ref="D34:D58" si="5">B34/C34-1</f>
        <v>0.19454187896470709</v>
      </c>
      <c r="E34" s="31">
        <v>31610624.219999988</v>
      </c>
      <c r="F34" s="31">
        <v>22804285.769999992</v>
      </c>
      <c r="G34" s="34">
        <f t="shared" si="1"/>
        <v>0.38617032512305682</v>
      </c>
      <c r="H34" s="16">
        <v>75198567.499999985</v>
      </c>
      <c r="I34" s="16">
        <v>77363470.13499999</v>
      </c>
      <c r="J34" s="32">
        <f t="shared" si="2"/>
        <v>-2.7983525444531199E-2</v>
      </c>
      <c r="K34" s="31">
        <v>127374924.495</v>
      </c>
      <c r="L34" s="31">
        <v>91753634.664999992</v>
      </c>
      <c r="M34" s="35">
        <f t="shared" si="3"/>
        <v>0.38822756133919101</v>
      </c>
      <c r="N34" s="31">
        <v>44128836.955000013</v>
      </c>
      <c r="O34" s="31">
        <v>40803083.579999976</v>
      </c>
      <c r="P34" s="36">
        <f t="shared" si="4"/>
        <v>8.1507402951040309E-2</v>
      </c>
    </row>
    <row r="35" spans="1:16">
      <c r="A35" s="6" t="s">
        <v>23</v>
      </c>
      <c r="B35" s="16">
        <v>356267262.64499998</v>
      </c>
      <c r="C35" s="16">
        <v>252076153.87499994</v>
      </c>
      <c r="D35" s="32">
        <f t="shared" si="5"/>
        <v>0.41333187280248085</v>
      </c>
      <c r="E35" s="31">
        <v>59299173.850000016</v>
      </c>
      <c r="F35" s="31">
        <v>53369548.014999993</v>
      </c>
      <c r="G35" s="34">
        <f t="shared" si="1"/>
        <v>0.11110504127435084</v>
      </c>
      <c r="H35" s="16">
        <v>45666044.760000013</v>
      </c>
      <c r="I35" s="16">
        <v>45875909.904999994</v>
      </c>
      <c r="J35" s="32">
        <f t="shared" si="2"/>
        <v>-4.5746263220625139E-3</v>
      </c>
      <c r="K35" s="31">
        <v>173519585.68000007</v>
      </c>
      <c r="L35" s="31">
        <v>75373533.829999998</v>
      </c>
      <c r="M35" s="35">
        <f t="shared" si="3"/>
        <v>1.3021288357178791</v>
      </c>
      <c r="N35" s="31">
        <v>77180881.295000061</v>
      </c>
      <c r="O35" s="31">
        <v>76302667.594999909</v>
      </c>
      <c r="P35" s="36">
        <f t="shared" si="4"/>
        <v>1.1509606776286541E-2</v>
      </c>
    </row>
    <row r="36" spans="1:16">
      <c r="A36" s="6" t="s">
        <v>24</v>
      </c>
      <c r="B36" s="16">
        <v>672339714.90000021</v>
      </c>
      <c r="C36" s="16">
        <v>623092759.2049998</v>
      </c>
      <c r="D36" s="32">
        <f t="shared" si="5"/>
        <v>7.9036315167318349E-2</v>
      </c>
      <c r="E36" s="31">
        <v>83111226.940000027</v>
      </c>
      <c r="F36" s="31">
        <v>55622145.005000032</v>
      </c>
      <c r="G36" s="34">
        <f t="shared" si="1"/>
        <v>0.49421110840887073</v>
      </c>
      <c r="H36" s="16">
        <v>82954294.465000033</v>
      </c>
      <c r="I36" s="16">
        <v>91980101.080000028</v>
      </c>
      <c r="J36" s="32">
        <f t="shared" si="2"/>
        <v>-9.8127817963037045E-2</v>
      </c>
      <c r="K36" s="31">
        <v>341389364.01499993</v>
      </c>
      <c r="L36" s="31">
        <v>317428879.25</v>
      </c>
      <c r="M36" s="35">
        <f t="shared" si="3"/>
        <v>7.5483002118812204E-2</v>
      </c>
      <c r="N36" s="31">
        <v>164044325.65499994</v>
      </c>
      <c r="O36" s="31">
        <v>156867728.11499995</v>
      </c>
      <c r="P36" s="36">
        <f t="shared" si="4"/>
        <v>4.5749356009916919E-2</v>
      </c>
    </row>
    <row r="37" spans="1:16">
      <c r="A37" s="6" t="s">
        <v>25</v>
      </c>
      <c r="B37" s="16">
        <v>912610466.31999922</v>
      </c>
      <c r="C37" s="16">
        <v>864180608.5150013</v>
      </c>
      <c r="D37" s="32">
        <f t="shared" si="5"/>
        <v>5.6041361409647106E-2</v>
      </c>
      <c r="E37" s="31">
        <v>132403949.72000016</v>
      </c>
      <c r="F37" s="31">
        <v>122424885.44999996</v>
      </c>
      <c r="G37" s="34">
        <f t="shared" si="1"/>
        <v>8.151173050577043E-2</v>
      </c>
      <c r="H37" s="16">
        <v>164731391.72000003</v>
      </c>
      <c r="I37" s="16">
        <v>158473599.37499988</v>
      </c>
      <c r="J37" s="32">
        <f t="shared" si="2"/>
        <v>3.9487917039053189E-2</v>
      </c>
      <c r="K37" s="31">
        <v>318868023.66999984</v>
      </c>
      <c r="L37" s="31">
        <v>296814119.56000012</v>
      </c>
      <c r="M37" s="35">
        <f t="shared" si="3"/>
        <v>7.430207209378259E-2</v>
      </c>
      <c r="N37" s="31">
        <v>295090137.09000021</v>
      </c>
      <c r="O37" s="31">
        <v>284313941.58999991</v>
      </c>
      <c r="P37" s="36">
        <f t="shared" si="4"/>
        <v>3.7902451915426294E-2</v>
      </c>
    </row>
    <row r="38" spans="1:16">
      <c r="A38" s="6" t="s">
        <v>26</v>
      </c>
      <c r="B38" s="16">
        <v>848228835.96500087</v>
      </c>
      <c r="C38" s="16">
        <v>755663044.5000031</v>
      </c>
      <c r="D38" s="32">
        <f t="shared" si="5"/>
        <v>0.12249612064362037</v>
      </c>
      <c r="E38" s="31">
        <v>138074915.99999991</v>
      </c>
      <c r="F38" s="31">
        <v>126311188.50000015</v>
      </c>
      <c r="G38" s="34">
        <f t="shared" si="1"/>
        <v>9.3132901682733804E-2</v>
      </c>
      <c r="H38" s="16">
        <v>155156199.38000008</v>
      </c>
      <c r="I38" s="16">
        <v>158019296.89000005</v>
      </c>
      <c r="J38" s="32">
        <f t="shared" si="2"/>
        <v>-1.8118657444685438E-2</v>
      </c>
      <c r="K38" s="31">
        <v>411878165.2650001</v>
      </c>
      <c r="L38" s="31">
        <v>330645230.54500014</v>
      </c>
      <c r="M38" s="35">
        <f t="shared" si="3"/>
        <v>0.24568004379226727</v>
      </c>
      <c r="N38" s="31">
        <v>142091537.49000007</v>
      </c>
      <c r="O38" s="31">
        <v>139662583.6199998</v>
      </c>
      <c r="P38" s="36">
        <f t="shared" si="4"/>
        <v>1.7391586257698544E-2</v>
      </c>
    </row>
    <row r="39" spans="1:16">
      <c r="A39" s="6" t="s">
        <v>69</v>
      </c>
      <c r="B39" s="16">
        <v>648400252.18499923</v>
      </c>
      <c r="C39" s="16">
        <v>655721351.98499978</v>
      </c>
      <c r="D39" s="32">
        <f t="shared" si="5"/>
        <v>-1.1164955629152762E-2</v>
      </c>
      <c r="E39" s="31">
        <v>125380292.16999991</v>
      </c>
      <c r="F39" s="31">
        <v>147262068.52000001</v>
      </c>
      <c r="G39" s="34">
        <f t="shared" si="1"/>
        <v>-0.14859071701161308</v>
      </c>
      <c r="H39" s="16">
        <v>176747868.98999995</v>
      </c>
      <c r="I39" s="16">
        <v>155538656.66500008</v>
      </c>
      <c r="J39" s="32">
        <f t="shared" si="2"/>
        <v>0.13635974991529198</v>
      </c>
      <c r="K39" s="31">
        <v>136171017.71000001</v>
      </c>
      <c r="L39" s="31">
        <v>155993574.83500001</v>
      </c>
      <c r="M39" s="35">
        <f t="shared" si="3"/>
        <v>-0.12707290762434942</v>
      </c>
      <c r="N39" s="31">
        <v>208944536.15000007</v>
      </c>
      <c r="O39" s="31">
        <v>195932764.89499998</v>
      </c>
      <c r="P39" s="36">
        <f t="shared" si="4"/>
        <v>6.6409368856572115E-2</v>
      </c>
    </row>
    <row r="40" spans="1:16">
      <c r="A40" s="6" t="s">
        <v>28</v>
      </c>
      <c r="B40" s="16">
        <v>481314816.81499982</v>
      </c>
      <c r="C40" s="16">
        <v>525927867.53499985</v>
      </c>
      <c r="D40" s="32">
        <f t="shared" si="5"/>
        <v>-8.4827318485896863E-2</v>
      </c>
      <c r="E40" s="31">
        <v>85843492.245000005</v>
      </c>
      <c r="F40" s="31">
        <v>82665910.844999954</v>
      </c>
      <c r="G40" s="34">
        <f t="shared" si="1"/>
        <v>3.8438836123853681E-2</v>
      </c>
      <c r="H40" s="16">
        <v>68116760.424999997</v>
      </c>
      <c r="I40" s="16">
        <v>60189491.705000013</v>
      </c>
      <c r="J40" s="32">
        <f t="shared" si="2"/>
        <v>0.13170519463518682</v>
      </c>
      <c r="K40" s="31">
        <v>176422907.2899999</v>
      </c>
      <c r="L40" s="31">
        <v>219056707.0999999</v>
      </c>
      <c r="M40" s="35">
        <f t="shared" si="3"/>
        <v>-0.19462448958724454</v>
      </c>
      <c r="N40" s="31">
        <v>150443143.79500002</v>
      </c>
      <c r="O40" s="31">
        <v>161634511.42999986</v>
      </c>
      <c r="P40" s="36">
        <f t="shared" si="4"/>
        <v>-6.923872591310154E-2</v>
      </c>
    </row>
    <row r="41" spans="1:16">
      <c r="A41" s="6" t="s">
        <v>29</v>
      </c>
      <c r="B41" s="16">
        <v>417420074.60999954</v>
      </c>
      <c r="C41" s="16">
        <v>416592030.01499993</v>
      </c>
      <c r="D41" s="32">
        <f t="shared" si="5"/>
        <v>1.987663074038748E-3</v>
      </c>
      <c r="E41" s="31">
        <v>83696715.970000014</v>
      </c>
      <c r="F41" s="31">
        <v>75180573.929999977</v>
      </c>
      <c r="G41" s="34">
        <f t="shared" si="1"/>
        <v>0.11327583170526667</v>
      </c>
      <c r="H41" s="16">
        <v>123716261.41</v>
      </c>
      <c r="I41" s="16">
        <v>115933061.64999998</v>
      </c>
      <c r="J41" s="32">
        <f t="shared" si="2"/>
        <v>6.7135290392807745E-2</v>
      </c>
      <c r="K41" s="31">
        <v>156297200.64000002</v>
      </c>
      <c r="L41" s="31">
        <v>175067772.80999997</v>
      </c>
      <c r="M41" s="35">
        <f t="shared" si="3"/>
        <v>-0.10721888939760227</v>
      </c>
      <c r="N41" s="31">
        <v>52964757.405000009</v>
      </c>
      <c r="O41" s="31">
        <v>49492612.925000004</v>
      </c>
      <c r="P41" s="36">
        <f t="shared" si="4"/>
        <v>7.015480239973626E-2</v>
      </c>
    </row>
    <row r="42" spans="1:16">
      <c r="A42" s="6" t="s">
        <v>30</v>
      </c>
      <c r="B42" s="16">
        <v>600212008.20000005</v>
      </c>
      <c r="C42" s="16">
        <v>534040459.57499987</v>
      </c>
      <c r="D42" s="32">
        <f t="shared" si="5"/>
        <v>0.12390736963574045</v>
      </c>
      <c r="E42" s="31">
        <v>130578497.38500002</v>
      </c>
      <c r="F42" s="31">
        <v>111748965.86000001</v>
      </c>
      <c r="G42" s="34">
        <f t="shared" si="1"/>
        <v>0.16849848569148995</v>
      </c>
      <c r="H42" s="16">
        <v>2660071.2599999998</v>
      </c>
      <c r="I42" s="16">
        <v>2600000</v>
      </c>
      <c r="J42" s="32">
        <f t="shared" si="2"/>
        <v>2.3104330769230685E-2</v>
      </c>
      <c r="K42" s="31">
        <v>466225022.93499994</v>
      </c>
      <c r="L42" s="31">
        <v>420376031.31999987</v>
      </c>
      <c r="M42" s="35">
        <f t="shared" si="3"/>
        <v>0.10906661702626619</v>
      </c>
      <c r="N42" s="31">
        <v>702868.70499999996</v>
      </c>
      <c r="O42" s="31">
        <v>1647033.29</v>
      </c>
      <c r="P42" s="36">
        <f t="shared" si="4"/>
        <v>-0.57325167058402327</v>
      </c>
    </row>
    <row r="43" spans="1:16">
      <c r="A43" s="6" t="s">
        <v>31</v>
      </c>
      <c r="B43" s="16">
        <v>237146498.82000005</v>
      </c>
      <c r="C43" s="16">
        <v>207233054.17500001</v>
      </c>
      <c r="D43" s="32">
        <f t="shared" si="5"/>
        <v>0.14434687923741807</v>
      </c>
      <c r="E43" s="31">
        <v>58531974.619999997</v>
      </c>
      <c r="F43" s="31">
        <v>53034713.690000005</v>
      </c>
      <c r="G43" s="34">
        <f t="shared" si="1"/>
        <v>0.10365401352277925</v>
      </c>
      <c r="H43" s="16">
        <v>0</v>
      </c>
      <c r="I43" s="16">
        <v>50</v>
      </c>
      <c r="J43" s="32">
        <f t="shared" si="2"/>
        <v>-1</v>
      </c>
      <c r="K43" s="31">
        <v>178519258.22499999</v>
      </c>
      <c r="L43" s="31">
        <v>154090462.85499999</v>
      </c>
      <c r="M43" s="35">
        <f t="shared" si="3"/>
        <v>0.1585354143104083</v>
      </c>
      <c r="N43" s="31">
        <v>98161</v>
      </c>
      <c r="O43" s="31">
        <v>98210.385000000009</v>
      </c>
      <c r="P43" s="36">
        <f t="shared" si="4"/>
        <v>-5.0284906224540293E-4</v>
      </c>
    </row>
    <row r="44" spans="1:16">
      <c r="A44" s="6" t="s">
        <v>32</v>
      </c>
      <c r="B44" s="16">
        <v>444265485.72000003</v>
      </c>
      <c r="C44" s="16">
        <v>371925314.77500004</v>
      </c>
      <c r="D44" s="32">
        <f t="shared" si="5"/>
        <v>0.19450187462706836</v>
      </c>
      <c r="E44" s="31">
        <v>67962877.079999998</v>
      </c>
      <c r="F44" s="31">
        <v>49748851.390000001</v>
      </c>
      <c r="G44" s="34">
        <f t="shared" si="1"/>
        <v>0.36611952198078668</v>
      </c>
      <c r="H44" s="16">
        <v>60748.274999999994</v>
      </c>
      <c r="I44" s="16">
        <v>60862</v>
      </c>
      <c r="J44" s="32">
        <f t="shared" si="2"/>
        <v>-1.8685715224607824E-3</v>
      </c>
      <c r="K44" s="31">
        <v>376254719.78500003</v>
      </c>
      <c r="L44" s="31">
        <v>322150396.40000004</v>
      </c>
      <c r="M44" s="35">
        <f t="shared" si="3"/>
        <v>0.16794740589988599</v>
      </c>
      <c r="N44" s="31">
        <v>0</v>
      </c>
      <c r="O44" s="31">
        <v>3438.6449999999995</v>
      </c>
      <c r="P44" s="36">
        <f t="shared" si="4"/>
        <v>-1</v>
      </c>
    </row>
    <row r="45" spans="1:16">
      <c r="A45" s="6" t="s">
        <v>33</v>
      </c>
      <c r="B45" s="16">
        <v>328828242.08499998</v>
      </c>
      <c r="C45" s="16">
        <v>280708109.00999999</v>
      </c>
      <c r="D45" s="32">
        <f t="shared" si="5"/>
        <v>0.17142409332138575</v>
      </c>
      <c r="E45" s="31">
        <v>104574854.58000001</v>
      </c>
      <c r="F45" s="31">
        <v>83333908.104999989</v>
      </c>
      <c r="G45" s="34">
        <f t="shared" si="1"/>
        <v>0.25488959966016012</v>
      </c>
      <c r="H45" s="16">
        <v>208129.21500000003</v>
      </c>
      <c r="I45" s="16">
        <v>208745</v>
      </c>
      <c r="J45" s="32">
        <f t="shared" si="2"/>
        <v>-2.9499389206926185E-3</v>
      </c>
      <c r="K45" s="31">
        <v>224043672.57999998</v>
      </c>
      <c r="L45" s="31">
        <v>197306214.98000002</v>
      </c>
      <c r="M45" s="35">
        <f t="shared" si="3"/>
        <v>0.13551249565407875</v>
      </c>
      <c r="N45" s="31">
        <v>1781.8150000000001</v>
      </c>
      <c r="O45" s="31">
        <v>55816.424999999996</v>
      </c>
      <c r="P45" s="36">
        <f t="shared" si="4"/>
        <v>-0.96807722816357367</v>
      </c>
    </row>
    <row r="46" spans="1:16">
      <c r="A46" s="6" t="s">
        <v>34</v>
      </c>
      <c r="B46" s="16">
        <v>1505449742.2999966</v>
      </c>
      <c r="C46" s="16">
        <v>1260376774.8600006</v>
      </c>
      <c r="D46" s="32">
        <f t="shared" si="5"/>
        <v>0.19444421091242181</v>
      </c>
      <c r="E46" s="31">
        <v>625128063.31499982</v>
      </c>
      <c r="F46" s="31">
        <v>506033791.51499987</v>
      </c>
      <c r="G46" s="34">
        <f t="shared" si="1"/>
        <v>0.23534845655948611</v>
      </c>
      <c r="H46" s="16">
        <v>181142488.6949999</v>
      </c>
      <c r="I46" s="16">
        <v>174404958.48999995</v>
      </c>
      <c r="J46" s="32">
        <f t="shared" si="2"/>
        <v>3.8631528961868833E-2</v>
      </c>
      <c r="K46" s="31">
        <v>483089802.12499976</v>
      </c>
      <c r="L46" s="31">
        <v>389404816.98999989</v>
      </c>
      <c r="M46" s="35">
        <f t="shared" si="3"/>
        <v>0.24058506995152484</v>
      </c>
      <c r="N46" s="31">
        <v>213750722.25500005</v>
      </c>
      <c r="O46" s="31">
        <v>188606711.50999999</v>
      </c>
      <c r="P46" s="36">
        <f t="shared" si="4"/>
        <v>0.13331450691067759</v>
      </c>
    </row>
    <row r="47" spans="1:16">
      <c r="A47" s="6" t="s">
        <v>35</v>
      </c>
      <c r="B47" s="16">
        <v>599308647.77000105</v>
      </c>
      <c r="C47" s="16">
        <v>582374284.93999922</v>
      </c>
      <c r="D47" s="32">
        <f t="shared" si="5"/>
        <v>2.9078143159680492E-2</v>
      </c>
      <c r="E47" s="31">
        <v>94637554.480000034</v>
      </c>
      <c r="F47" s="31">
        <v>88295681.284999996</v>
      </c>
      <c r="G47" s="34">
        <f t="shared" si="1"/>
        <v>7.1825406437827866E-2</v>
      </c>
      <c r="H47" s="16">
        <v>126591016.85999998</v>
      </c>
      <c r="I47" s="16">
        <v>115652680.01000004</v>
      </c>
      <c r="J47" s="32">
        <f t="shared" si="2"/>
        <v>9.4579190461078433E-2</v>
      </c>
      <c r="K47" s="31">
        <v>296652745.12999988</v>
      </c>
      <c r="L47" s="31">
        <v>295567414.58999985</v>
      </c>
      <c r="M47" s="35">
        <f t="shared" si="3"/>
        <v>3.672023661693391E-3</v>
      </c>
      <c r="N47" s="31">
        <v>80055058.510000005</v>
      </c>
      <c r="O47" s="31">
        <v>80616840.955000028</v>
      </c>
      <c r="P47" s="36">
        <f t="shared" si="4"/>
        <v>-6.9685494785587387E-3</v>
      </c>
    </row>
    <row r="48" spans="1:16">
      <c r="A48" s="6" t="s">
        <v>36</v>
      </c>
      <c r="B48" s="16">
        <v>1014808279.0999999</v>
      </c>
      <c r="C48" s="16">
        <v>818528202.69499946</v>
      </c>
      <c r="D48" s="32">
        <f t="shared" si="5"/>
        <v>0.23979635125429932</v>
      </c>
      <c r="E48" s="31">
        <v>148708338.44999993</v>
      </c>
      <c r="F48" s="31">
        <v>122572043.01999997</v>
      </c>
      <c r="G48" s="34">
        <f t="shared" si="1"/>
        <v>0.21323211056974323</v>
      </c>
      <c r="H48" s="16">
        <v>194702990.22999996</v>
      </c>
      <c r="I48" s="16">
        <v>181867112.63000008</v>
      </c>
      <c r="J48" s="32">
        <f t="shared" si="2"/>
        <v>7.0578332796836341E-2</v>
      </c>
      <c r="K48" s="31">
        <v>156566693.99000001</v>
      </c>
      <c r="L48" s="31">
        <v>73757991.265000001</v>
      </c>
      <c r="M48" s="35">
        <f t="shared" si="3"/>
        <v>1.1227082151340366</v>
      </c>
      <c r="N48" s="31">
        <v>512318771.89499986</v>
      </c>
      <c r="O48" s="31">
        <v>437423791.45499963</v>
      </c>
      <c r="P48" s="36">
        <f t="shared" si="4"/>
        <v>0.17121835140900221</v>
      </c>
    </row>
    <row r="49" spans="1:16">
      <c r="A49" s="6" t="s">
        <v>37</v>
      </c>
      <c r="B49" s="16">
        <v>415057081.1099999</v>
      </c>
      <c r="C49" s="16">
        <v>356814944.01000059</v>
      </c>
      <c r="D49" s="32">
        <f t="shared" si="5"/>
        <v>0.16322785263827666</v>
      </c>
      <c r="E49" s="31">
        <v>40633787.075000033</v>
      </c>
      <c r="F49" s="31">
        <v>26657591.800000004</v>
      </c>
      <c r="G49" s="34">
        <f t="shared" si="1"/>
        <v>0.52428574118236848</v>
      </c>
      <c r="H49" s="16">
        <v>101243653.48999994</v>
      </c>
      <c r="I49" s="16">
        <v>87485898.044999957</v>
      </c>
      <c r="J49" s="32">
        <f t="shared" si="2"/>
        <v>0.1572568351292849</v>
      </c>
      <c r="K49" s="31">
        <v>78104635.349999994</v>
      </c>
      <c r="L49" s="31">
        <v>67802306.704999983</v>
      </c>
      <c r="M49" s="35">
        <f t="shared" si="3"/>
        <v>0.1519465803696658</v>
      </c>
      <c r="N49" s="31">
        <v>193882008.77500007</v>
      </c>
      <c r="O49" s="31">
        <v>173742120.47500011</v>
      </c>
      <c r="P49" s="36">
        <f t="shared" si="4"/>
        <v>0.11591828305616825</v>
      </c>
    </row>
    <row r="50" spans="1:16">
      <c r="A50" s="6" t="s">
        <v>38</v>
      </c>
      <c r="B50" s="16">
        <v>618611635.42499995</v>
      </c>
      <c r="C50" s="16">
        <v>698610742.51499987</v>
      </c>
      <c r="D50" s="32">
        <f t="shared" si="5"/>
        <v>-0.11451170476137107</v>
      </c>
      <c r="E50" s="31">
        <v>131559895.07499999</v>
      </c>
      <c r="F50" s="31">
        <v>107675014.02000006</v>
      </c>
      <c r="G50" s="34">
        <f t="shared" si="1"/>
        <v>0.22182380260069845</v>
      </c>
      <c r="H50" s="16">
        <v>65013674.915000029</v>
      </c>
      <c r="I50" s="16">
        <v>60155638.794999965</v>
      </c>
      <c r="J50" s="32">
        <f t="shared" si="2"/>
        <v>8.0757784595313131E-2</v>
      </c>
      <c r="K50" s="31">
        <v>387853914.80500031</v>
      </c>
      <c r="L50" s="31">
        <v>493198570.72499979</v>
      </c>
      <c r="M50" s="35">
        <f t="shared" si="3"/>
        <v>-0.2135948118526444</v>
      </c>
      <c r="N50" s="31">
        <v>33576554.550000034</v>
      </c>
      <c r="O50" s="31">
        <v>36779642.024999999</v>
      </c>
      <c r="P50" s="36">
        <f t="shared" si="4"/>
        <v>-8.7088598437764841E-2</v>
      </c>
    </row>
    <row r="51" spans="1:16">
      <c r="A51" s="6" t="s">
        <v>39</v>
      </c>
      <c r="B51" s="16">
        <v>328801116.7349999</v>
      </c>
      <c r="C51" s="16">
        <v>402988309.6400001</v>
      </c>
      <c r="D51" s="32">
        <f t="shared" si="5"/>
        <v>-0.18409266752991804</v>
      </c>
      <c r="E51" s="31">
        <v>29853595.205000002</v>
      </c>
      <c r="F51" s="31">
        <v>40531090.180000007</v>
      </c>
      <c r="G51" s="34">
        <f t="shared" si="1"/>
        <v>-0.26343961950149553</v>
      </c>
      <c r="H51" s="16">
        <v>25959308.059999995</v>
      </c>
      <c r="I51" s="16">
        <v>17680915.384999998</v>
      </c>
      <c r="J51" s="32">
        <f t="shared" si="2"/>
        <v>0.468210638122456</v>
      </c>
      <c r="K51" s="31">
        <v>257091446.11500001</v>
      </c>
      <c r="L51" s="31">
        <v>326471405.85500002</v>
      </c>
      <c r="M51" s="35">
        <f t="shared" si="3"/>
        <v>-0.21251465977027906</v>
      </c>
      <c r="N51" s="31">
        <v>15336604.184999997</v>
      </c>
      <c r="O51" s="31">
        <v>17828367.515000001</v>
      </c>
      <c r="P51" s="36">
        <f t="shared" si="4"/>
        <v>-0.1397639648107738</v>
      </c>
    </row>
    <row r="52" spans="1:16">
      <c r="A52" s="6" t="s">
        <v>40</v>
      </c>
      <c r="B52" s="16">
        <v>1047146738.54</v>
      </c>
      <c r="C52" s="16">
        <v>864731781.55000055</v>
      </c>
      <c r="D52" s="32">
        <f t="shared" si="5"/>
        <v>0.21094975445799768</v>
      </c>
      <c r="E52" s="31">
        <v>186716965.01500002</v>
      </c>
      <c r="F52" s="31">
        <v>132690602.52000013</v>
      </c>
      <c r="G52" s="34">
        <f t="shared" si="1"/>
        <v>0.40716042785966411</v>
      </c>
      <c r="H52" s="16">
        <v>73799967.114999995</v>
      </c>
      <c r="I52" s="16">
        <v>70361396.455000028</v>
      </c>
      <c r="J52" s="32">
        <f t="shared" si="2"/>
        <v>4.88701309701709E-2</v>
      </c>
      <c r="K52" s="31">
        <v>618163787.46500027</v>
      </c>
      <c r="L52" s="31">
        <v>507508538.495</v>
      </c>
      <c r="M52" s="35">
        <f t="shared" si="3"/>
        <v>0.21803623107139192</v>
      </c>
      <c r="N52" s="31">
        <v>167817458.48000002</v>
      </c>
      <c r="O52" s="31">
        <v>152062726.93499997</v>
      </c>
      <c r="P52" s="36">
        <f t="shared" si="4"/>
        <v>0.10360679347631652</v>
      </c>
    </row>
    <row r="53" spans="1:16">
      <c r="A53" s="6" t="s">
        <v>41</v>
      </c>
      <c r="B53" s="16">
        <v>94604648.074999958</v>
      </c>
      <c r="C53" s="16">
        <v>78483947.674999982</v>
      </c>
      <c r="D53" s="32">
        <f t="shared" si="5"/>
        <v>0.20540124289817041</v>
      </c>
      <c r="E53" s="31">
        <v>13342743.120000005</v>
      </c>
      <c r="F53" s="31">
        <v>7074457.7050000001</v>
      </c>
      <c r="G53" s="34">
        <f t="shared" si="1"/>
        <v>0.88604465195541149</v>
      </c>
      <c r="H53" s="16">
        <v>17723526.940000001</v>
      </c>
      <c r="I53" s="16">
        <v>16296148.015000004</v>
      </c>
      <c r="J53" s="32">
        <f t="shared" si="2"/>
        <v>8.7589958294815862E-2</v>
      </c>
      <c r="K53" s="31">
        <v>55816934.284999989</v>
      </c>
      <c r="L53" s="31">
        <v>50135441.230000012</v>
      </c>
      <c r="M53" s="35">
        <f t="shared" si="3"/>
        <v>0.11332288926980238</v>
      </c>
      <c r="N53" s="31">
        <v>7632601.9350000042</v>
      </c>
      <c r="O53" s="31">
        <v>4882673.0750000002</v>
      </c>
      <c r="P53" s="36">
        <f t="shared" si="4"/>
        <v>0.56320151231915183</v>
      </c>
    </row>
    <row r="54" spans="1:16">
      <c r="A54" s="6" t="s">
        <v>42</v>
      </c>
      <c r="B54" s="16">
        <v>129824833.18000004</v>
      </c>
      <c r="C54" s="16">
        <v>117086494.42000018</v>
      </c>
      <c r="D54" s="32">
        <f t="shared" si="5"/>
        <v>0.10879426208035792</v>
      </c>
      <c r="E54" s="31">
        <v>14503816.529999997</v>
      </c>
      <c r="F54" s="31">
        <v>17335880.310000014</v>
      </c>
      <c r="G54" s="34">
        <f t="shared" si="1"/>
        <v>-0.16336429009413334</v>
      </c>
      <c r="H54" s="16">
        <v>27214135.235000003</v>
      </c>
      <c r="I54" s="16">
        <v>26459413.154999986</v>
      </c>
      <c r="J54" s="32">
        <f t="shared" si="2"/>
        <v>2.852376489149E-2</v>
      </c>
      <c r="K54" s="31">
        <v>74445078.084999964</v>
      </c>
      <c r="L54" s="31">
        <v>61735791.005000025</v>
      </c>
      <c r="M54" s="35">
        <f t="shared" si="3"/>
        <v>0.20586578503498254</v>
      </c>
      <c r="N54" s="31">
        <v>13257699.035000002</v>
      </c>
      <c r="O54" s="31">
        <v>10890056.310000001</v>
      </c>
      <c r="P54" s="36">
        <f t="shared" si="4"/>
        <v>0.21741326744342615</v>
      </c>
    </row>
    <row r="55" spans="1:16">
      <c r="A55" s="6" t="s">
        <v>43</v>
      </c>
      <c r="B55" s="16">
        <v>938516834.67500031</v>
      </c>
      <c r="C55" s="16">
        <v>864927881.19500017</v>
      </c>
      <c r="D55" s="32">
        <f t="shared" si="5"/>
        <v>8.5081028233623623E-2</v>
      </c>
      <c r="E55" s="31">
        <v>73074676.99000001</v>
      </c>
      <c r="F55" s="31">
        <v>65957930.219999991</v>
      </c>
      <c r="G55" s="34">
        <f t="shared" si="1"/>
        <v>0.10789827313050004</v>
      </c>
      <c r="H55" s="16">
        <v>3229704.2399999998</v>
      </c>
      <c r="I55" s="16">
        <v>5226580.4499999993</v>
      </c>
      <c r="J55" s="32">
        <f t="shared" si="2"/>
        <v>-0.38206169963383985</v>
      </c>
      <c r="K55" s="31">
        <v>861802349.34500039</v>
      </c>
      <c r="L55" s="31">
        <v>792970981.84499991</v>
      </c>
      <c r="M55" s="35">
        <f t="shared" si="3"/>
        <v>8.6801874313043648E-2</v>
      </c>
      <c r="N55" s="31">
        <v>232368.36</v>
      </c>
      <c r="O55" s="31">
        <v>151483.92000000001</v>
      </c>
      <c r="P55" s="36">
        <f t="shared" si="4"/>
        <v>0.53394736550255617</v>
      </c>
    </row>
    <row r="56" spans="1:16">
      <c r="A56" s="6" t="s">
        <v>44</v>
      </c>
      <c r="B56" s="16">
        <v>361729048.80000013</v>
      </c>
      <c r="C56" s="16">
        <v>380997513.505</v>
      </c>
      <c r="D56" s="32">
        <f t="shared" si="5"/>
        <v>-5.0573728231816939E-2</v>
      </c>
      <c r="E56" s="31">
        <v>74247446.140000015</v>
      </c>
      <c r="F56" s="31">
        <v>62156017.455000013</v>
      </c>
      <c r="G56" s="34">
        <f t="shared" si="1"/>
        <v>0.19453351710884648</v>
      </c>
      <c r="H56" s="16">
        <v>88228768.774999991</v>
      </c>
      <c r="I56" s="16">
        <v>97189242.499999955</v>
      </c>
      <c r="J56" s="32">
        <f t="shared" si="2"/>
        <v>-9.2196147377112903E-2</v>
      </c>
      <c r="K56" s="31">
        <v>88051898.445000008</v>
      </c>
      <c r="L56" s="31">
        <v>123252834.00499997</v>
      </c>
      <c r="M56" s="35">
        <f t="shared" si="3"/>
        <v>-0.28559940097257297</v>
      </c>
      <c r="N56" s="31">
        <v>110739391.52499998</v>
      </c>
      <c r="O56" s="31">
        <v>97870154.725000009</v>
      </c>
      <c r="P56" s="36">
        <f t="shared" si="4"/>
        <v>0.13149296469552474</v>
      </c>
    </row>
    <row r="57" spans="1:16">
      <c r="A57" s="6" t="s">
        <v>45</v>
      </c>
      <c r="B57" s="16">
        <v>1055977888.4550002</v>
      </c>
      <c r="C57" s="16">
        <v>784256209.66000032</v>
      </c>
      <c r="D57" s="32">
        <f t="shared" si="5"/>
        <v>0.34647054807866895</v>
      </c>
      <c r="E57" s="31">
        <v>147258706.45499986</v>
      </c>
      <c r="F57" s="31">
        <v>123392398.67499998</v>
      </c>
      <c r="G57" s="34">
        <f t="shared" si="1"/>
        <v>0.19341797417246687</v>
      </c>
      <c r="H57" s="16">
        <v>142686329.93999997</v>
      </c>
      <c r="I57" s="16">
        <v>149146734.065</v>
      </c>
      <c r="J57" s="32">
        <f t="shared" si="2"/>
        <v>-4.3315759915899421E-2</v>
      </c>
      <c r="K57" s="31">
        <v>566214347.29999995</v>
      </c>
      <c r="L57" s="31">
        <v>342822037.60000008</v>
      </c>
      <c r="M57" s="35">
        <f t="shared" si="3"/>
        <v>0.65162762366126192</v>
      </c>
      <c r="N57" s="31">
        <v>198441426.78500026</v>
      </c>
      <c r="O57" s="31">
        <v>167347373.05999973</v>
      </c>
      <c r="P57" s="36">
        <f t="shared" si="4"/>
        <v>0.18580544860929638</v>
      </c>
    </row>
    <row r="58" spans="1:16">
      <c r="A58" s="7" t="s">
        <v>46</v>
      </c>
      <c r="B58" s="37">
        <v>286396808.25000012</v>
      </c>
      <c r="C58" s="37">
        <v>288964372.19999975</v>
      </c>
      <c r="D58" s="38">
        <f t="shared" si="5"/>
        <v>-8.8853997136455476E-3</v>
      </c>
      <c r="E58" s="39">
        <v>46139127.090000004</v>
      </c>
      <c r="F58" s="39">
        <v>33345426.730000019</v>
      </c>
      <c r="G58" s="40">
        <f t="shared" si="1"/>
        <v>0.38367181393692662</v>
      </c>
      <c r="H58" s="37">
        <v>36391338.200000003</v>
      </c>
      <c r="I58" s="37">
        <v>41909121.590000004</v>
      </c>
      <c r="J58" s="38">
        <f t="shared" si="2"/>
        <v>-0.13166067864606845</v>
      </c>
      <c r="K58" s="39">
        <v>145108951.08499998</v>
      </c>
      <c r="L58" s="39">
        <v>172598911.94000003</v>
      </c>
      <c r="M58" s="41">
        <f t="shared" si="3"/>
        <v>-0.15927076564976428</v>
      </c>
      <c r="N58" s="39">
        <v>58143563.590000011</v>
      </c>
      <c r="O58" s="39">
        <v>40358559.815000013</v>
      </c>
      <c r="P58" s="42">
        <f t="shared" si="4"/>
        <v>0.44067488672848709</v>
      </c>
    </row>
    <row r="59" spans="1:16">
      <c r="G59" s="13"/>
      <c r="H59" s="13"/>
    </row>
    <row r="60" spans="1:16">
      <c r="G60" s="13"/>
      <c r="H60" s="13"/>
    </row>
  </sheetData>
  <mergeCells count="4">
    <mergeCell ref="A1:J1"/>
    <mergeCell ref="A7:J7"/>
    <mergeCell ref="A16:Z16"/>
    <mergeCell ref="A25:P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P4 Data</vt:lpstr>
      <vt:lpstr>Dummy Data</vt:lpstr>
    </vt:vector>
  </TitlesOfParts>
  <Company>Maga Design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Duchesne</dc:creator>
  <cp:lastModifiedBy>Nicholas Duchesne</cp:lastModifiedBy>
  <dcterms:created xsi:type="dcterms:W3CDTF">2015-11-15T19:04:14Z</dcterms:created>
  <dcterms:modified xsi:type="dcterms:W3CDTF">2015-11-15T22:29:49Z</dcterms:modified>
</cp:coreProperties>
</file>