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80" yWindow="5860" windowWidth="28720" windowHeight="8740" tabRatio="500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H36" i="1"/>
  <c r="D33" i="1"/>
  <c r="C32" i="1"/>
  <c r="D32" i="1"/>
  <c r="E32" i="1"/>
  <c r="F32" i="1"/>
  <c r="G32" i="1"/>
  <c r="H32" i="1"/>
  <c r="I32" i="1"/>
  <c r="J32" i="1"/>
  <c r="K32" i="1"/>
  <c r="L32" i="1"/>
  <c r="M32" i="1"/>
  <c r="N32" i="1"/>
  <c r="B32" i="1"/>
  <c r="B47" i="1"/>
  <c r="B58" i="1"/>
  <c r="B57" i="1"/>
  <c r="B56" i="1"/>
  <c r="B55" i="1"/>
  <c r="B54" i="1"/>
  <c r="B53" i="1"/>
  <c r="B52" i="1"/>
  <c r="B51" i="1"/>
  <c r="B50" i="1"/>
  <c r="B49" i="1"/>
  <c r="B16" i="1"/>
  <c r="B15" i="1"/>
  <c r="B13" i="1"/>
  <c r="B14" i="1"/>
  <c r="B12" i="1"/>
  <c r="B11" i="1"/>
  <c r="B10" i="1"/>
  <c r="AC81" i="1"/>
  <c r="AB81" i="1"/>
  <c r="AA81" i="1"/>
  <c r="Z81" i="1"/>
  <c r="Y81" i="1"/>
  <c r="X81" i="1"/>
  <c r="W81" i="1"/>
  <c r="V81" i="1"/>
  <c r="U81" i="1"/>
  <c r="T81" i="1"/>
  <c r="S81" i="1"/>
  <c r="R81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D58" i="1"/>
  <c r="C58" i="1"/>
  <c r="A58" i="1"/>
  <c r="D57" i="1"/>
  <c r="C57" i="1"/>
  <c r="A57" i="1"/>
  <c r="D56" i="1"/>
  <c r="C56" i="1"/>
  <c r="A56" i="1"/>
  <c r="D55" i="1"/>
  <c r="C55" i="1"/>
  <c r="A55" i="1"/>
  <c r="D54" i="1"/>
  <c r="C54" i="1"/>
  <c r="A54" i="1"/>
  <c r="D53" i="1"/>
  <c r="C53" i="1"/>
  <c r="A53" i="1"/>
  <c r="D52" i="1"/>
  <c r="C52" i="1"/>
  <c r="A52" i="1"/>
  <c r="D51" i="1"/>
  <c r="C51" i="1"/>
  <c r="A51" i="1"/>
  <c r="D50" i="1"/>
  <c r="C50" i="1"/>
  <c r="A50" i="1"/>
  <c r="D49" i="1"/>
  <c r="C49" i="1"/>
  <c r="A49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K31" i="1"/>
  <c r="L31" i="1"/>
  <c r="M31" i="1"/>
  <c r="N31" i="1"/>
  <c r="B33" i="1"/>
  <c r="J31" i="1"/>
  <c r="I31" i="1"/>
  <c r="H31" i="1"/>
  <c r="G31" i="1"/>
  <c r="F31" i="1"/>
  <c r="E31" i="1"/>
  <c r="D31" i="1"/>
  <c r="C31" i="1"/>
  <c r="B3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C25" i="1"/>
  <c r="B25" i="1"/>
  <c r="C24" i="1"/>
  <c r="B24" i="1"/>
  <c r="C23" i="1"/>
  <c r="B23" i="1"/>
  <c r="C22" i="1"/>
  <c r="B22" i="1"/>
  <c r="C21" i="1"/>
  <c r="B21" i="1"/>
  <c r="B8" i="1"/>
  <c r="J5" i="1"/>
  <c r="H5" i="1"/>
  <c r="F5" i="1"/>
  <c r="D5" i="1"/>
  <c r="B5" i="1"/>
  <c r="J4" i="1"/>
  <c r="H4" i="1"/>
  <c r="F4" i="1"/>
  <c r="D4" i="1"/>
  <c r="B4" i="1"/>
  <c r="J3" i="1"/>
  <c r="H3" i="1"/>
  <c r="F3" i="1"/>
  <c r="D3" i="1"/>
  <c r="B3" i="1"/>
</calcChain>
</file>

<file path=xl/sharedStrings.xml><?xml version="1.0" encoding="utf-8"?>
<sst xmlns="http://schemas.openxmlformats.org/spreadsheetml/2006/main" count="170" uniqueCount="134">
  <si>
    <t>HEADLINE METRICS</t>
  </si>
  <si>
    <t>Revenue</t>
  </si>
  <si>
    <t>EBA Earnings</t>
  </si>
  <si>
    <t>Controllable Earnings</t>
  </si>
  <si>
    <t>CE Margin</t>
  </si>
  <si>
    <t>Utilization</t>
  </si>
  <si>
    <t>Current Amount</t>
  </si>
  <si>
    <t xml:space="preserve">Variance to Plan </t>
  </si>
  <si>
    <t xml:space="preserve">Variance to Prior </t>
  </si>
  <si>
    <t>REVENUE &amp; EARNINGS BY MAJOR SERVICE AREA</t>
  </si>
  <si>
    <t>Total Revenue:</t>
  </si>
  <si>
    <t>Revenue Growth From Prior</t>
  </si>
  <si>
    <t>Width (%)</t>
  </si>
  <si>
    <t>Earnings</t>
  </si>
  <si>
    <t xml:space="preserve">Margin </t>
  </si>
  <si>
    <t>Margin Growth (BPS)</t>
  </si>
  <si>
    <t>Height (%)</t>
  </si>
  <si>
    <t>KEY METRICS</t>
  </si>
  <si>
    <t>Firm</t>
  </si>
  <si>
    <t>EBA Margin/Hr YoY Growth</t>
  </si>
  <si>
    <t>CE Margin/Hr YoY Growth</t>
  </si>
  <si>
    <t>Rate/Hr YoY Growth</t>
  </si>
  <si>
    <t>CS Comp/Hr YoY Growth</t>
  </si>
  <si>
    <t>Other Bus Cost/Hr YoY Growth</t>
  </si>
  <si>
    <t>Year</t>
  </si>
  <si>
    <t>FY15</t>
  </si>
  <si>
    <t>FY16</t>
  </si>
  <si>
    <t>Period</t>
  </si>
  <si>
    <t>Earnings Variance to Prior</t>
  </si>
  <si>
    <t>Total YTD Variance</t>
  </si>
  <si>
    <t>RATES &amp; CS HEADCOUNT BY GEOGRAPHY</t>
  </si>
  <si>
    <t>Current Year</t>
  </si>
  <si>
    <t>Current Period</t>
  </si>
  <si>
    <t>FY13</t>
  </si>
  <si>
    <t>India Headcount</t>
  </si>
  <si>
    <t>US Headcount</t>
  </si>
  <si>
    <t>India Rate</t>
  </si>
  <si>
    <t>Average Rate</t>
  </si>
  <si>
    <t>US Rate</t>
  </si>
  <si>
    <t>TOP 10 MANAGED CLIENTS</t>
  </si>
  <si>
    <t>Max of Scale:</t>
  </si>
  <si>
    <t>Client Name</t>
  </si>
  <si>
    <t>GCM</t>
  </si>
  <si>
    <t>YoY Revenue Growth</t>
  </si>
  <si>
    <t>SOURCE DATA</t>
  </si>
  <si>
    <t>Revenue - Current</t>
  </si>
  <si>
    <t>Revenue - Prior</t>
  </si>
  <si>
    <t>Revenue - Plan</t>
  </si>
  <si>
    <t>EBA Earnings - Current</t>
  </si>
  <si>
    <t>EBA Earnings - Prior</t>
  </si>
  <si>
    <t>EBA Earnings - Plan</t>
  </si>
  <si>
    <t>Controllable Earnings - Current</t>
  </si>
  <si>
    <t>Controllable Earnings - Prior</t>
  </si>
  <si>
    <t>Controllable Earnings - Plan</t>
  </si>
  <si>
    <t>Utilization - Current</t>
  </si>
  <si>
    <t>Utilization - Prior</t>
  </si>
  <si>
    <t>Utilization - Plan</t>
  </si>
  <si>
    <t>Client Service Hours - Current</t>
  </si>
  <si>
    <t>Client Service Hours - Prior</t>
  </si>
  <si>
    <t>Client Service Salaries - Current</t>
  </si>
  <si>
    <t>Client Service Salaries - Prior</t>
  </si>
  <si>
    <t>Other Business Costs - Current</t>
  </si>
  <si>
    <t>Other Business Costs - Prior</t>
  </si>
  <si>
    <t>N/A</t>
  </si>
  <si>
    <t>SERIES DATA</t>
  </si>
  <si>
    <t>Current Period -38</t>
  </si>
  <si>
    <t>Current Period -37</t>
  </si>
  <si>
    <t>Current Period -36</t>
  </si>
  <si>
    <t>Current Period -35</t>
  </si>
  <si>
    <t>Current Period -34</t>
  </si>
  <si>
    <t>Current Period -33</t>
  </si>
  <si>
    <t>Current Period -32</t>
  </si>
  <si>
    <t>Current Period -31</t>
  </si>
  <si>
    <t>Current Period -30</t>
  </si>
  <si>
    <t>Current Period -29</t>
  </si>
  <si>
    <t>Current Period -28</t>
  </si>
  <si>
    <t>Current Period -27</t>
  </si>
  <si>
    <t>Current Period -26</t>
  </si>
  <si>
    <t>Current Period -25</t>
  </si>
  <si>
    <t>Current Period -24</t>
  </si>
  <si>
    <t>Current Period -23</t>
  </si>
  <si>
    <t>Current Period -22</t>
  </si>
  <si>
    <t>Current Period -21</t>
  </si>
  <si>
    <t>Current Period -20</t>
  </si>
  <si>
    <t>Current Period -19</t>
  </si>
  <si>
    <t>Current Period -18</t>
  </si>
  <si>
    <t>Current Period -17</t>
  </si>
  <si>
    <t>Current Period -16</t>
  </si>
  <si>
    <t>Current Period -15</t>
  </si>
  <si>
    <t>Current Period -14</t>
  </si>
  <si>
    <t>Current Period -13</t>
  </si>
  <si>
    <t>Current Period -12</t>
  </si>
  <si>
    <t>Current Period -11</t>
  </si>
  <si>
    <t>Current Period -10</t>
  </si>
  <si>
    <t>Current Period -9</t>
  </si>
  <si>
    <t>Current Period -8</t>
  </si>
  <si>
    <t>Current Period -7</t>
  </si>
  <si>
    <t>Current Period -6</t>
  </si>
  <si>
    <t>Current Period -5</t>
  </si>
  <si>
    <t>Current Period -4</t>
  </si>
  <si>
    <t>Current Period -3</t>
  </si>
  <si>
    <t>Current Period -2</t>
  </si>
  <si>
    <t>Current Period -1</t>
  </si>
  <si>
    <t xml:space="preserve">Current Period </t>
  </si>
  <si>
    <t>CS Headcount - Total</t>
  </si>
  <si>
    <t>CS Headcount - US</t>
  </si>
  <si>
    <t>CS Headcount - India</t>
  </si>
  <si>
    <t>Rate - Total</t>
  </si>
  <si>
    <t>Rate - US</t>
  </si>
  <si>
    <t>Rate - India</t>
  </si>
  <si>
    <t>CLIENT DATA</t>
  </si>
  <si>
    <t>Client Rank (Revenue)</t>
  </si>
  <si>
    <t>Client Revenue - Current</t>
  </si>
  <si>
    <t>Client Revenue - Prior</t>
  </si>
  <si>
    <t>Client GCM ($) - Current</t>
  </si>
  <si>
    <t xml:space="preserve">                              
                             </t>
  </si>
  <si>
    <t>Audit</t>
  </si>
  <si>
    <t>AUDIT EBA EARNINGS</t>
  </si>
  <si>
    <t>Audit - Current</t>
  </si>
  <si>
    <t>EBA Earnings - Total Audit</t>
  </si>
  <si>
    <t>Metlife, Inc.</t>
  </si>
  <si>
    <t>Blackstone Group, L.P.</t>
  </si>
  <si>
    <t>Morgan Stanley</t>
  </si>
  <si>
    <t xml:space="preserve">Blackrock, Inc. </t>
  </si>
  <si>
    <t>Fannie Mae</t>
  </si>
  <si>
    <t>Procter &amp; Gamble Co.</t>
  </si>
  <si>
    <t>Microsoft Corp.</t>
  </si>
  <si>
    <t xml:space="preserve">Boeing Co. </t>
  </si>
  <si>
    <t xml:space="preserve">Berkshire Hathaway, Inc. </t>
  </si>
  <si>
    <t>Apollo Global Mgmt, LLC</t>
  </si>
  <si>
    <t>Height of Total Variance</t>
  </si>
  <si>
    <t>Height (% of Max)</t>
  </si>
  <si>
    <t>Left Y Axis (Headcount) Max:</t>
  </si>
  <si>
    <t>Right Y Axis (Rate) 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</si>
</sst>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44" fontId="0" fillId="0" borderId="0" xfId="0" applyNumberFormat="1" applyBorder="1"/>
    <xf numFmtId="164" fontId="0" fillId="0" borderId="0" xfId="3" applyNumberFormat="1" applyFont="1" applyBorder="1"/>
    <xf numFmtId="10" fontId="0" fillId="0" borderId="0" xfId="3" applyNumberFormat="1" applyFont="1" applyBorder="1"/>
    <xf numFmtId="164" fontId="0" fillId="0" borderId="0" xfId="0" applyNumberFormat="1" applyBorder="1"/>
    <xf numFmtId="1" fontId="0" fillId="0" borderId="0" xfId="3" applyNumberFormat="1" applyFont="1" applyBorder="1"/>
    <xf numFmtId="0" fontId="2" fillId="0" borderId="6" xfId="0" applyFont="1" applyBorder="1"/>
    <xf numFmtId="164" fontId="0" fillId="0" borderId="7" xfId="3" applyNumberFormat="1" applyFont="1" applyBorder="1"/>
    <xf numFmtId="0" fontId="0" fillId="0" borderId="7" xfId="0" applyBorder="1"/>
    <xf numFmtId="1" fontId="0" fillId="0" borderId="7" xfId="0" applyNumberFormat="1" applyBorder="1"/>
    <xf numFmtId="0" fontId="0" fillId="0" borderId="8" xfId="0" applyBorder="1"/>
    <xf numFmtId="0" fontId="2" fillId="3" borderId="4" xfId="0" applyFont="1" applyFill="1" applyBorder="1"/>
    <xf numFmtId="44" fontId="0" fillId="3" borderId="0" xfId="0" applyNumberFormat="1" applyFill="1" applyBorder="1"/>
    <xf numFmtId="9" fontId="0" fillId="0" borderId="0" xfId="3" applyNumberFormat="1" applyFont="1" applyBorder="1"/>
    <xf numFmtId="9" fontId="0" fillId="0" borderId="0" xfId="3" applyFont="1" applyBorder="1"/>
    <xf numFmtId="1" fontId="0" fillId="0" borderId="0" xfId="0" applyNumberFormat="1" applyBorder="1"/>
    <xf numFmtId="10" fontId="0" fillId="0" borderId="7" xfId="3" applyNumberFormat="1" applyFont="1" applyBorder="1"/>
    <xf numFmtId="0" fontId="0" fillId="0" borderId="1" xfId="0" applyBorder="1"/>
    <xf numFmtId="0" fontId="2" fillId="0" borderId="2" xfId="0" applyFont="1" applyBorder="1"/>
    <xf numFmtId="0" fontId="2" fillId="0" borderId="3" xfId="0" applyFont="1" applyBorder="1"/>
    <xf numFmtId="164" fontId="0" fillId="0" borderId="5" xfId="3" applyNumberFormat="1" applyFont="1" applyBorder="1"/>
    <xf numFmtId="164" fontId="0" fillId="0" borderId="8" xfId="3" applyNumberFormat="1" applyFon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3" borderId="6" xfId="0" applyFont="1" applyFill="1" applyBorder="1"/>
    <xf numFmtId="44" fontId="0" fillId="3" borderId="7" xfId="2" applyFont="1" applyFill="1" applyBorder="1"/>
    <xf numFmtId="0" fontId="2" fillId="3" borderId="9" xfId="0" applyFont="1" applyFill="1" applyBorder="1"/>
    <xf numFmtId="0" fontId="0" fillId="3" borderId="10" xfId="0" applyFill="1" applyBorder="1"/>
    <xf numFmtId="0" fontId="2" fillId="3" borderId="10" xfId="0" applyFont="1" applyFill="1" applyBorder="1"/>
    <xf numFmtId="0" fontId="0" fillId="3" borderId="11" xfId="0" applyFill="1" applyBorder="1"/>
    <xf numFmtId="0" fontId="2" fillId="0" borderId="5" xfId="0" applyFont="1" applyBorder="1"/>
    <xf numFmtId="0" fontId="2" fillId="0" borderId="0" xfId="0" applyFont="1"/>
    <xf numFmtId="44" fontId="0" fillId="0" borderId="5" xfId="0" applyNumberFormat="1" applyBorder="1"/>
    <xf numFmtId="44" fontId="0" fillId="0" borderId="7" xfId="0" applyNumberFormat="1" applyBorder="1"/>
    <xf numFmtId="44" fontId="0" fillId="0" borderId="8" xfId="0" applyNumberFormat="1" applyBorder="1"/>
    <xf numFmtId="44" fontId="0" fillId="0" borderId="0" xfId="0" applyNumberFormat="1"/>
    <xf numFmtId="0" fontId="2" fillId="0" borderId="0" xfId="0" applyFont="1" applyAlignment="1">
      <alignment horizontal="center" vertical="center" wrapText="1"/>
    </xf>
    <xf numFmtId="44" fontId="0" fillId="0" borderId="0" xfId="2" applyFont="1"/>
    <xf numFmtId="9" fontId="0" fillId="0" borderId="0" xfId="3" applyFont="1"/>
    <xf numFmtId="0" fontId="0" fillId="0" borderId="0" xfId="0" applyAlignment="1">
      <alignment horizontal="center"/>
    </xf>
    <xf numFmtId="10" fontId="0" fillId="0" borderId="0" xfId="3" applyNumberFormat="1" applyFont="1"/>
    <xf numFmtId="0" fontId="2" fillId="2" borderId="0" xfId="0" applyFont="1" applyFill="1"/>
    <xf numFmtId="0" fontId="0" fillId="0" borderId="0" xfId="0" applyFont="1" applyAlignment="1">
      <alignment horizontal="center" vertical="center" wrapText="1"/>
    </xf>
    <xf numFmtId="44" fontId="3" fillId="4" borderId="0" xfId="2" applyFont="1" applyFill="1" applyAlignment="1">
      <alignment horizontal="right" vertical="center" wrapText="1"/>
    </xf>
    <xf numFmtId="0" fontId="4" fillId="0" borderId="0" xfId="0" applyFont="1"/>
    <xf numFmtId="0" fontId="0" fillId="0" borderId="0" xfId="0" applyAlignment="1">
      <alignment wrapText="1"/>
    </xf>
    <xf numFmtId="165" fontId="3" fillId="5" borderId="0" xfId="1" quotePrefix="1" applyNumberFormat="1" applyFont="1" applyFill="1" applyAlignment="1">
      <alignment horizontal="right" vertical="center" wrapText="1"/>
    </xf>
    <xf numFmtId="165" fontId="0" fillId="0" borderId="0" xfId="0" applyNumberFormat="1"/>
    <xf numFmtId="1" fontId="0" fillId="0" borderId="0" xfId="0" applyNumberFormat="1"/>
    <xf numFmtId="9" fontId="7" fillId="0" borderId="0" xfId="3" applyNumberFormat="1" applyFont="1" applyBorder="1"/>
    <xf numFmtId="0" fontId="2" fillId="3" borderId="7" xfId="0" applyFont="1" applyFill="1" applyBorder="1"/>
    <xf numFmtId="9" fontId="0" fillId="3" borderId="7" xfId="3" applyFont="1" applyFill="1" applyBorder="1"/>
    <xf numFmtId="44" fontId="0" fillId="3" borderId="11" xfId="0" applyNumberForma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3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79"/>
  <sheetViews>
    <sheetView tabSelected="1" topLeftCell="A64" workbookViewId="0">
      <selection activeCell="C18" sqref="C18"/>
    </sheetView>
  </sheetViews>
  <sheetFormatPr baseColWidth="10" defaultRowHeight="15" x14ac:dyDescent="0"/>
  <cols>
    <col min="1" max="1" width="26.6640625" customWidth="1"/>
    <col min="2" max="2" width="20.6640625" customWidth="1"/>
    <col min="3" max="3" width="23.1640625" customWidth="1"/>
    <col min="4" max="4" width="23.33203125" customWidth="1"/>
    <col min="5" max="5" width="28.83203125" customWidth="1"/>
    <col min="6" max="6" width="19.6640625" customWidth="1"/>
    <col min="7" max="7" width="22.83203125" customWidth="1"/>
    <col min="8" max="8" width="28.5" customWidth="1"/>
    <col min="9" max="9" width="28" customWidth="1"/>
    <col min="10" max="10" width="24.33203125" customWidth="1"/>
    <col min="11" max="11" width="19.83203125" customWidth="1"/>
    <col min="12" max="12" width="22.1640625" customWidth="1"/>
    <col min="13" max="13" width="21" customWidth="1"/>
    <col min="14" max="14" width="17.5" customWidth="1"/>
    <col min="15" max="15" width="18" customWidth="1"/>
    <col min="16" max="16" width="20.1640625" customWidth="1"/>
    <col min="17" max="17" width="18.6640625" customWidth="1"/>
    <col min="18" max="18" width="24.83203125" customWidth="1"/>
    <col min="19" max="19" width="17.33203125" customWidth="1"/>
    <col min="20" max="20" width="19.1640625" customWidth="1"/>
    <col min="21" max="21" width="16.1640625" bestFit="1" customWidth="1"/>
    <col min="22" max="23" width="17.6640625" bestFit="1" customWidth="1"/>
    <col min="24" max="32" width="16.1640625" bestFit="1" customWidth="1"/>
    <col min="33" max="33" width="17.33203125" customWidth="1"/>
    <col min="34" max="34" width="17.1640625" customWidth="1"/>
    <col min="35" max="35" width="17.5" customWidth="1"/>
    <col min="36" max="36" width="19.33203125" customWidth="1"/>
    <col min="37" max="37" width="18.1640625" customWidth="1"/>
    <col min="38" max="38" width="16.5" customWidth="1"/>
    <col min="39" max="39" width="16.33203125" customWidth="1"/>
    <col min="40" max="40" width="16.1640625" customWidth="1"/>
  </cols>
  <sheetData>
    <row r="1" spans="1:13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2"/>
    </row>
    <row r="2" spans="1:13">
      <c r="A2" s="1"/>
      <c r="B2" s="2" t="s">
        <v>1</v>
      </c>
      <c r="C2" s="3"/>
      <c r="D2" s="2" t="s">
        <v>2</v>
      </c>
      <c r="E2" s="3"/>
      <c r="F2" s="2" t="s">
        <v>3</v>
      </c>
      <c r="G2" s="3"/>
      <c r="H2" s="2" t="s">
        <v>4</v>
      </c>
      <c r="I2" s="3"/>
      <c r="J2" s="2" t="s">
        <v>5</v>
      </c>
      <c r="K2" s="3"/>
      <c r="L2" s="3"/>
      <c r="M2" s="4"/>
    </row>
    <row r="3" spans="1:13">
      <c r="A3" s="5" t="s">
        <v>6</v>
      </c>
      <c r="B3" s="6">
        <f>ROUND(B64,-6)</f>
        <v>578000000</v>
      </c>
      <c r="C3" s="3"/>
      <c r="D3" s="6">
        <f>ROUND(E64,-6)</f>
        <v>198000000</v>
      </c>
      <c r="E3" s="3"/>
      <c r="F3" s="6">
        <f>ROUND(H64,-6)</f>
        <v>136000000</v>
      </c>
      <c r="G3" s="3"/>
      <c r="H3" s="7">
        <f>H64/B64</f>
        <v>0.2346261408712681</v>
      </c>
      <c r="I3" s="8"/>
      <c r="J3" s="9">
        <f>K64</f>
        <v>0.60299999999999998</v>
      </c>
      <c r="K3" s="3"/>
      <c r="L3" s="3"/>
      <c r="M3" s="4"/>
    </row>
    <row r="4" spans="1:13">
      <c r="A4" s="5" t="s">
        <v>7</v>
      </c>
      <c r="B4" s="6">
        <f>ROUND(B64-D64,-6)</f>
        <v>13000000</v>
      </c>
      <c r="C4" s="3"/>
      <c r="D4" s="6">
        <f>ROUND(E64-G64,-6)</f>
        <v>23000000</v>
      </c>
      <c r="E4" s="3"/>
      <c r="F4" s="6">
        <f>ROUND(H64-J64,-6)</f>
        <v>26000000</v>
      </c>
      <c r="G4" s="3"/>
      <c r="H4" s="10">
        <f>((H64/B64)-(J64/D64))*10000</f>
        <v>413.99175160988204</v>
      </c>
      <c r="I4" s="3"/>
      <c r="J4" s="3">
        <f>(K64-M64)*10000</f>
        <v>10.999999999999899</v>
      </c>
      <c r="K4" s="3"/>
      <c r="L4" s="3"/>
      <c r="M4" s="4"/>
    </row>
    <row r="5" spans="1:13">
      <c r="A5" s="11" t="s">
        <v>8</v>
      </c>
      <c r="B5" s="12">
        <f>B64/C64-1</f>
        <v>4.0644924858787235E-2</v>
      </c>
      <c r="C5" s="13"/>
      <c r="D5" s="12">
        <f>E64/F64-1</f>
        <v>3.0374504061535301E-2</v>
      </c>
      <c r="E5" s="13"/>
      <c r="F5" s="12">
        <f>H64/I64-1</f>
        <v>0.13292661797539318</v>
      </c>
      <c r="G5" s="13"/>
      <c r="H5" s="14">
        <f>((H64/B64)-(I64/C64))*10000</f>
        <v>191.1129740045192</v>
      </c>
      <c r="I5" s="13"/>
      <c r="J5" s="13">
        <f>(K64-L64)*10000</f>
        <v>4.9999999999994493</v>
      </c>
      <c r="K5" s="13"/>
      <c r="L5" s="13"/>
      <c r="M5" s="15"/>
    </row>
    <row r="7" spans="1:13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3">
      <c r="A8" s="16" t="s">
        <v>10</v>
      </c>
      <c r="B8" s="17">
        <f>ROUND(B64,-6)</f>
        <v>578000000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>
      <c r="A9" s="1"/>
      <c r="B9" s="2" t="s">
        <v>116</v>
      </c>
      <c r="C9" s="2"/>
      <c r="D9" s="2"/>
      <c r="E9" s="2"/>
      <c r="F9" s="3"/>
      <c r="G9" s="3"/>
      <c r="H9" s="3"/>
      <c r="I9" s="3"/>
      <c r="J9" s="3"/>
      <c r="K9" s="3"/>
      <c r="L9" s="3"/>
      <c r="M9" s="4"/>
    </row>
    <row r="10" spans="1:13">
      <c r="A10" s="5" t="s">
        <v>1</v>
      </c>
      <c r="B10" s="6">
        <f>ROUND(B64,-6)</f>
        <v>578000000</v>
      </c>
      <c r="C10" s="6"/>
      <c r="D10" s="6"/>
      <c r="E10" s="6"/>
      <c r="F10" s="3"/>
      <c r="G10" s="3"/>
      <c r="H10" s="3"/>
      <c r="I10" s="3"/>
      <c r="J10" s="3"/>
      <c r="K10" s="3"/>
      <c r="L10" s="3"/>
      <c r="M10" s="4"/>
    </row>
    <row r="11" spans="1:13">
      <c r="A11" s="5" t="s">
        <v>11</v>
      </c>
      <c r="B11" s="55">
        <f>B64/C64-1</f>
        <v>4.0644924858787235E-2</v>
      </c>
      <c r="C11" s="18"/>
      <c r="D11" s="18"/>
      <c r="E11" s="19"/>
      <c r="F11" s="3"/>
      <c r="G11" s="3"/>
      <c r="H11" s="3"/>
      <c r="I11" s="3"/>
      <c r="J11" s="3"/>
      <c r="K11" s="3"/>
      <c r="L11" s="3"/>
      <c r="M11" s="4"/>
    </row>
    <row r="12" spans="1:13">
      <c r="A12" s="5" t="s">
        <v>12</v>
      </c>
      <c r="B12" s="8">
        <f>B64/SUM(B64)</f>
        <v>1</v>
      </c>
      <c r="C12" s="8"/>
      <c r="D12" s="8"/>
      <c r="E12" s="8"/>
      <c r="F12" s="3"/>
      <c r="G12" s="3"/>
      <c r="H12" s="3"/>
      <c r="I12" s="3"/>
      <c r="J12" s="3"/>
      <c r="K12" s="3"/>
      <c r="L12" s="3"/>
      <c r="M12" s="4"/>
    </row>
    <row r="13" spans="1:13">
      <c r="A13" s="5" t="s">
        <v>13</v>
      </c>
      <c r="B13" s="6">
        <f>ROUND(E64,-6)</f>
        <v>198000000</v>
      </c>
      <c r="C13" s="6"/>
      <c r="D13" s="6"/>
      <c r="E13" s="6"/>
      <c r="F13" s="3"/>
      <c r="G13" s="3"/>
      <c r="H13" s="3"/>
      <c r="I13" s="3"/>
      <c r="J13" s="3"/>
      <c r="K13" s="3"/>
      <c r="L13" s="3"/>
      <c r="M13" s="4"/>
    </row>
    <row r="14" spans="1:13">
      <c r="A14" s="5" t="s">
        <v>14</v>
      </c>
      <c r="B14" s="19">
        <f>E64/B64</f>
        <v>0.3426804266715226</v>
      </c>
      <c r="C14" s="19"/>
      <c r="D14" s="19"/>
      <c r="E14" s="19"/>
      <c r="F14" s="3"/>
      <c r="G14" s="3"/>
      <c r="H14" s="3"/>
      <c r="I14" s="3"/>
      <c r="J14" s="3"/>
      <c r="K14" s="3"/>
      <c r="L14" s="3"/>
      <c r="M14" s="4"/>
    </row>
    <row r="15" spans="1:13">
      <c r="A15" s="5" t="s">
        <v>15</v>
      </c>
      <c r="B15" s="20">
        <f>((E64/B64)-(F64/C64))*10000</f>
        <v>-34.157213392075334</v>
      </c>
      <c r="C15" s="20"/>
      <c r="D15" s="20"/>
      <c r="E15" s="20"/>
      <c r="F15" s="3"/>
      <c r="G15" s="3"/>
      <c r="H15" s="3"/>
      <c r="I15" s="3"/>
      <c r="J15" s="3"/>
      <c r="K15" s="3"/>
      <c r="L15" s="3"/>
      <c r="M15" s="4"/>
    </row>
    <row r="16" spans="1:13">
      <c r="A16" s="11" t="s">
        <v>16</v>
      </c>
      <c r="B16" s="21">
        <f>E64/B64</f>
        <v>0.3426804266715226</v>
      </c>
      <c r="C16" s="21"/>
      <c r="D16" s="21"/>
      <c r="E16" s="21"/>
      <c r="F16" s="13"/>
      <c r="G16" s="13"/>
      <c r="H16" s="13"/>
      <c r="I16" s="13"/>
      <c r="J16" s="13"/>
      <c r="K16" s="13"/>
      <c r="L16" s="13"/>
      <c r="M16" s="15"/>
    </row>
    <row r="19" spans="1:14">
      <c r="A19" s="59" t="s">
        <v>17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</row>
    <row r="20" spans="1:14">
      <c r="A20" s="22"/>
      <c r="B20" s="23" t="s">
        <v>116</v>
      </c>
      <c r="C20" s="24" t="s">
        <v>18</v>
      </c>
    </row>
    <row r="21" spans="1:14">
      <c r="A21" s="5" t="s">
        <v>19</v>
      </c>
      <c r="B21" s="7">
        <f>(((E64/B64)/N64)/((F64/C64)/O64))-1</f>
        <v>-1.0146763807885595E-2</v>
      </c>
      <c r="C21" s="25">
        <f>((E63/B63/N63)/(F63/C63/O63))-1</f>
        <v>9.4883345879898551E-2</v>
      </c>
    </row>
    <row r="22" spans="1:14">
      <c r="A22" s="5" t="s">
        <v>20</v>
      </c>
      <c r="B22" s="7">
        <f>(($H64/$B64/$N64)/($I64/$C64/$O64))-1</f>
        <v>8.837231001996626E-2</v>
      </c>
      <c r="C22" s="25">
        <f>(($H63/$B63/$N63)/($I63/$C63/$O63))-1</f>
        <v>9.4883345879898551E-2</v>
      </c>
    </row>
    <row r="23" spans="1:14">
      <c r="A23" s="5" t="s">
        <v>21</v>
      </c>
      <c r="B23" s="7">
        <f>(B64/N64)/(C64/O64)-1</f>
        <v>4.0353289159948291E-2</v>
      </c>
      <c r="C23" s="25">
        <f>(B63/N63)/(C63/O63)-1</f>
        <v>0.15850691665327821</v>
      </c>
    </row>
    <row r="24" spans="1:14">
      <c r="A24" s="5" t="s">
        <v>22</v>
      </c>
      <c r="B24" s="7">
        <f>(P64/N64)/(Q64/O64)-1</f>
        <v>3.4043077248168796E-2</v>
      </c>
      <c r="C24" s="25">
        <f>(P63/N63)/(Q63/O63)-1</f>
        <v>0.1487439217538884</v>
      </c>
    </row>
    <row r="25" spans="1:14">
      <c r="A25" s="11" t="s">
        <v>23</v>
      </c>
      <c r="B25" s="12">
        <f>(R64/N64)/(S64/O64)-1</f>
        <v>0.11295755334530533</v>
      </c>
      <c r="C25" s="26">
        <f>(R63/N63)/(S63/O63)-1</f>
        <v>9.0417588095766499E-2</v>
      </c>
    </row>
    <row r="28" spans="1:14">
      <c r="A28" s="59" t="s">
        <v>117</v>
      </c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</row>
    <row r="29" spans="1:14">
      <c r="A29" s="27" t="s">
        <v>24</v>
      </c>
      <c r="B29" s="28" t="s">
        <v>25</v>
      </c>
      <c r="C29" s="28" t="s">
        <v>25</v>
      </c>
      <c r="D29" s="28" t="s">
        <v>25</v>
      </c>
      <c r="E29" s="28" t="s">
        <v>25</v>
      </c>
      <c r="F29" s="28" t="s">
        <v>25</v>
      </c>
      <c r="G29" s="28" t="s">
        <v>25</v>
      </c>
      <c r="H29" s="28" t="s">
        <v>25</v>
      </c>
      <c r="I29" s="28" t="s">
        <v>25</v>
      </c>
      <c r="J29" s="28" t="s">
        <v>25</v>
      </c>
      <c r="K29" s="28" t="s">
        <v>26</v>
      </c>
      <c r="L29" s="28" t="s">
        <v>26</v>
      </c>
      <c r="M29" s="28" t="s">
        <v>26</v>
      </c>
      <c r="N29" s="29" t="s">
        <v>26</v>
      </c>
    </row>
    <row r="30" spans="1:14">
      <c r="A30" s="5" t="s">
        <v>27</v>
      </c>
      <c r="B30" s="3">
        <f>SUM(IF((D36+1)&lt;=13,D36+1,1))</f>
        <v>5</v>
      </c>
      <c r="C30" s="3">
        <f>SUM(IF((B30+1)&lt;=13,B30+1,1))</f>
        <v>6</v>
      </c>
      <c r="D30" s="3">
        <f t="shared" ref="D30:N30" si="0">SUM(IF((C30+1)&lt;=13,C30+1,1))</f>
        <v>7</v>
      </c>
      <c r="E30" s="3">
        <f t="shared" si="0"/>
        <v>8</v>
      </c>
      <c r="F30" s="3">
        <f t="shared" si="0"/>
        <v>9</v>
      </c>
      <c r="G30" s="3">
        <f t="shared" si="0"/>
        <v>10</v>
      </c>
      <c r="H30" s="3">
        <f t="shared" si="0"/>
        <v>11</v>
      </c>
      <c r="I30" s="3">
        <f t="shared" si="0"/>
        <v>12</v>
      </c>
      <c r="J30" s="3">
        <f t="shared" si="0"/>
        <v>13</v>
      </c>
      <c r="K30" s="3">
        <f t="shared" si="0"/>
        <v>1</v>
      </c>
      <c r="L30" s="3">
        <f t="shared" si="0"/>
        <v>2</v>
      </c>
      <c r="M30" s="3">
        <f t="shared" si="0"/>
        <v>3</v>
      </c>
      <c r="N30" s="4">
        <f t="shared" si="0"/>
        <v>4</v>
      </c>
    </row>
    <row r="31" spans="1:14">
      <c r="A31" s="5" t="s">
        <v>28</v>
      </c>
      <c r="B31" s="6">
        <f>ROUND(AB68-O68,-6)</f>
        <v>9000000</v>
      </c>
      <c r="C31" s="6">
        <f t="shared" ref="C31:N31" si="1">ROUND(AC68-P68,-6)</f>
        <v>2000000</v>
      </c>
      <c r="D31" s="6">
        <f t="shared" si="1"/>
        <v>0</v>
      </c>
      <c r="E31" s="6">
        <f t="shared" si="1"/>
        <v>-11000000</v>
      </c>
      <c r="F31" s="6">
        <f t="shared" si="1"/>
        <v>4000000</v>
      </c>
      <c r="G31" s="6">
        <f t="shared" si="1"/>
        <v>8000000</v>
      </c>
      <c r="H31" s="6">
        <f t="shared" si="1"/>
        <v>2000000</v>
      </c>
      <c r="I31" s="6">
        <f t="shared" si="1"/>
        <v>9000000</v>
      </c>
      <c r="J31" s="6">
        <f t="shared" si="1"/>
        <v>20000000</v>
      </c>
      <c r="K31" s="6">
        <f t="shared" si="1"/>
        <v>-1000000</v>
      </c>
      <c r="L31" s="6">
        <f t="shared" si="1"/>
        <v>-1000000</v>
      </c>
      <c r="M31" s="6">
        <f t="shared" si="1"/>
        <v>5000000</v>
      </c>
      <c r="N31" s="6">
        <f t="shared" si="1"/>
        <v>2000000</v>
      </c>
    </row>
    <row r="32" spans="1:14">
      <c r="A32" s="5" t="s">
        <v>131</v>
      </c>
      <c r="B32" s="19">
        <f>B31/MAX($B31:$N31)</f>
        <v>0.45</v>
      </c>
      <c r="C32" s="19">
        <f t="shared" ref="C32:N32" si="2">C31/MAX($B31:$N31)</f>
        <v>0.1</v>
      </c>
      <c r="D32" s="19">
        <f t="shared" si="2"/>
        <v>0</v>
      </c>
      <c r="E32" s="19">
        <f t="shared" si="2"/>
        <v>-0.55000000000000004</v>
      </c>
      <c r="F32" s="19">
        <f t="shared" si="2"/>
        <v>0.2</v>
      </c>
      <c r="G32" s="19">
        <f t="shared" si="2"/>
        <v>0.4</v>
      </c>
      <c r="H32" s="19">
        <f t="shared" si="2"/>
        <v>0.1</v>
      </c>
      <c r="I32" s="19">
        <f t="shared" si="2"/>
        <v>0.45</v>
      </c>
      <c r="J32" s="19">
        <f t="shared" si="2"/>
        <v>1</v>
      </c>
      <c r="K32" s="19">
        <f t="shared" si="2"/>
        <v>-0.05</v>
      </c>
      <c r="L32" s="19">
        <f t="shared" si="2"/>
        <v>-0.05</v>
      </c>
      <c r="M32" s="19">
        <f t="shared" si="2"/>
        <v>0.25</v>
      </c>
      <c r="N32" s="19">
        <f t="shared" si="2"/>
        <v>0.1</v>
      </c>
    </row>
    <row r="33" spans="1:40">
      <c r="A33" s="30" t="s">
        <v>29</v>
      </c>
      <c r="B33" s="31">
        <f>SUMIF(B29:N29,"FY16",B31:N31)</f>
        <v>5000000</v>
      </c>
      <c r="C33" s="56" t="s">
        <v>130</v>
      </c>
      <c r="D33" s="57">
        <f>(B33/MAX(B31:N31))/2</f>
        <v>0.125</v>
      </c>
      <c r="E33" s="13"/>
      <c r="F33" s="13"/>
      <c r="G33" s="13"/>
      <c r="H33" s="13"/>
      <c r="I33" s="13"/>
      <c r="J33" s="13"/>
      <c r="K33" s="13"/>
      <c r="L33" s="13"/>
      <c r="M33" s="13"/>
      <c r="N33" s="15"/>
    </row>
    <row r="35" spans="1:40">
      <c r="A35" s="59" t="s">
        <v>30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</row>
    <row r="36" spans="1:40">
      <c r="A36" s="32" t="s">
        <v>31</v>
      </c>
      <c r="B36" s="33" t="s">
        <v>26</v>
      </c>
      <c r="C36" s="34" t="s">
        <v>32</v>
      </c>
      <c r="D36" s="35">
        <v>4</v>
      </c>
      <c r="E36" s="32" t="s">
        <v>132</v>
      </c>
      <c r="F36" s="35">
        <f>IF((ROUNDUP(MAX(B69:AN69)/6,-3)*6&gt;6000),((ROUNDUP(MAX(B69:AN69)/6,-3)*6)),6000)</f>
        <v>12000</v>
      </c>
      <c r="G36" s="34" t="s">
        <v>133</v>
      </c>
      <c r="H36" s="35">
        <f>IF((ROUNDUP(MAX(B43:AN43)/15,-1)*15&gt;150),((ROUNDUP(MAX(B43:AN43)/15,-1)*15)),150)</f>
        <v>300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9"/>
    </row>
    <row r="37" spans="1:40">
      <c r="A37" s="5"/>
      <c r="B37" s="63" t="s">
        <v>33</v>
      </c>
      <c r="C37" s="63"/>
      <c r="D37" s="63"/>
      <c r="E37" s="63"/>
      <c r="F37" s="63"/>
      <c r="G37" s="63"/>
      <c r="H37" s="63"/>
      <c r="I37" s="63"/>
      <c r="J37" s="6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4"/>
    </row>
    <row r="38" spans="1:40" s="37" customFormat="1">
      <c r="A38" s="5" t="s">
        <v>27</v>
      </c>
      <c r="B38" s="2">
        <f>SUM(IF((D36+1)&lt;=13,D36+1,1))</f>
        <v>5</v>
      </c>
      <c r="C38" s="2">
        <f>SUM(IF((B38+1)&lt;=13,B38+1,1))</f>
        <v>6</v>
      </c>
      <c r="D38" s="2">
        <f>SUM(IF((C38+1)&lt;=13,C38+1,1))</f>
        <v>7</v>
      </c>
      <c r="E38" s="2">
        <f t="shared" ref="E38:J38" si="3">SUM(IF((D38+1)&lt;=13,D38+1,1))</f>
        <v>8</v>
      </c>
      <c r="F38" s="2">
        <f t="shared" si="3"/>
        <v>9</v>
      </c>
      <c r="G38" s="2">
        <f t="shared" si="3"/>
        <v>10</v>
      </c>
      <c r="H38" s="2">
        <f t="shared" si="3"/>
        <v>11</v>
      </c>
      <c r="I38" s="2">
        <f t="shared" si="3"/>
        <v>12</v>
      </c>
      <c r="J38" s="2">
        <f t="shared" si="3"/>
        <v>13</v>
      </c>
      <c r="K38" s="2">
        <f>SUM(IF((J38+1)&lt;=13,J38+1,1))</f>
        <v>1</v>
      </c>
      <c r="L38" s="2">
        <f>SUM(IF((K38+1)&lt;=13,K38+1,1))</f>
        <v>2</v>
      </c>
      <c r="M38" s="2">
        <f>SUM(IF((L38+1)&lt;=13,L38+1,1))</f>
        <v>3</v>
      </c>
      <c r="N38" s="2">
        <f>SUM(IF((M38+1)&lt;=13,M38+1,1))</f>
        <v>4</v>
      </c>
      <c r="O38" s="2">
        <f t="shared" ref="O38:AN38" si="4">SUM(IF((N38+1)&lt;=13,N38+1,1))</f>
        <v>5</v>
      </c>
      <c r="P38" s="2">
        <f t="shared" si="4"/>
        <v>6</v>
      </c>
      <c r="Q38" s="2">
        <f t="shared" si="4"/>
        <v>7</v>
      </c>
      <c r="R38" s="2">
        <f t="shared" si="4"/>
        <v>8</v>
      </c>
      <c r="S38" s="2">
        <f t="shared" si="4"/>
        <v>9</v>
      </c>
      <c r="T38" s="2">
        <f t="shared" si="4"/>
        <v>10</v>
      </c>
      <c r="U38" s="2">
        <f t="shared" si="4"/>
        <v>11</v>
      </c>
      <c r="V38" s="2">
        <f t="shared" si="4"/>
        <v>12</v>
      </c>
      <c r="W38" s="2">
        <f t="shared" si="4"/>
        <v>13</v>
      </c>
      <c r="X38" s="2">
        <f t="shared" si="4"/>
        <v>1</v>
      </c>
      <c r="Y38" s="2">
        <f t="shared" si="4"/>
        <v>2</v>
      </c>
      <c r="Z38" s="2">
        <f t="shared" si="4"/>
        <v>3</v>
      </c>
      <c r="AA38" s="2">
        <f t="shared" si="4"/>
        <v>4</v>
      </c>
      <c r="AB38" s="2">
        <f t="shared" si="4"/>
        <v>5</v>
      </c>
      <c r="AC38" s="2">
        <f t="shared" si="4"/>
        <v>6</v>
      </c>
      <c r="AD38" s="2">
        <f t="shared" si="4"/>
        <v>7</v>
      </c>
      <c r="AE38" s="2">
        <f t="shared" si="4"/>
        <v>8</v>
      </c>
      <c r="AF38" s="2">
        <f t="shared" si="4"/>
        <v>9</v>
      </c>
      <c r="AG38" s="2">
        <f t="shared" si="4"/>
        <v>10</v>
      </c>
      <c r="AH38" s="2">
        <f t="shared" si="4"/>
        <v>11</v>
      </c>
      <c r="AI38" s="2">
        <f t="shared" si="4"/>
        <v>12</v>
      </c>
      <c r="AJ38" s="2">
        <f t="shared" si="4"/>
        <v>13</v>
      </c>
      <c r="AK38" s="2">
        <f t="shared" si="4"/>
        <v>1</v>
      </c>
      <c r="AL38" s="2">
        <f t="shared" si="4"/>
        <v>2</v>
      </c>
      <c r="AM38" s="2">
        <f t="shared" si="4"/>
        <v>3</v>
      </c>
      <c r="AN38" s="36">
        <f t="shared" si="4"/>
        <v>4</v>
      </c>
    </row>
    <row r="39" spans="1:40">
      <c r="A39" s="5" t="s">
        <v>34</v>
      </c>
      <c r="B39" s="3">
        <f>ROUND(B71,-1)</f>
        <v>820</v>
      </c>
      <c r="C39" s="3">
        <f t="shared" ref="C39:AN39" si="5">ROUND(C71,-1)</f>
        <v>830</v>
      </c>
      <c r="D39" s="3">
        <f t="shared" si="5"/>
        <v>850</v>
      </c>
      <c r="E39" s="3">
        <f t="shared" si="5"/>
        <v>850</v>
      </c>
      <c r="F39" s="3">
        <f t="shared" si="5"/>
        <v>840</v>
      </c>
      <c r="G39" s="3">
        <f t="shared" si="5"/>
        <v>830</v>
      </c>
      <c r="H39" s="3">
        <f t="shared" si="5"/>
        <v>820</v>
      </c>
      <c r="I39" s="3">
        <f t="shared" si="5"/>
        <v>810</v>
      </c>
      <c r="J39" s="3">
        <f t="shared" si="5"/>
        <v>780</v>
      </c>
      <c r="K39" s="3">
        <f t="shared" si="5"/>
        <v>790</v>
      </c>
      <c r="L39" s="3">
        <f t="shared" si="5"/>
        <v>800</v>
      </c>
      <c r="M39" s="3">
        <f t="shared" si="5"/>
        <v>810</v>
      </c>
      <c r="N39" s="3">
        <f t="shared" si="5"/>
        <v>960</v>
      </c>
      <c r="O39" s="3">
        <f t="shared" si="5"/>
        <v>920</v>
      </c>
      <c r="P39" s="3">
        <f t="shared" si="5"/>
        <v>910</v>
      </c>
      <c r="Q39" s="3">
        <f t="shared" si="5"/>
        <v>890</v>
      </c>
      <c r="R39" s="3">
        <f t="shared" si="5"/>
        <v>870</v>
      </c>
      <c r="S39" s="3">
        <f t="shared" si="5"/>
        <v>890</v>
      </c>
      <c r="T39" s="3">
        <f t="shared" si="5"/>
        <v>910</v>
      </c>
      <c r="U39" s="3">
        <f t="shared" si="5"/>
        <v>880</v>
      </c>
      <c r="V39" s="3">
        <f t="shared" si="5"/>
        <v>840</v>
      </c>
      <c r="W39" s="3">
        <f t="shared" si="5"/>
        <v>800</v>
      </c>
      <c r="X39" s="3">
        <f t="shared" si="5"/>
        <v>810</v>
      </c>
      <c r="Y39" s="3">
        <f t="shared" si="5"/>
        <v>810</v>
      </c>
      <c r="Z39" s="3">
        <f t="shared" si="5"/>
        <v>820</v>
      </c>
      <c r="AA39" s="3">
        <f t="shared" si="5"/>
        <v>960</v>
      </c>
      <c r="AB39" s="3">
        <f t="shared" si="5"/>
        <v>960</v>
      </c>
      <c r="AC39" s="3">
        <f t="shared" si="5"/>
        <v>980</v>
      </c>
      <c r="AD39" s="3">
        <f t="shared" si="5"/>
        <v>1010</v>
      </c>
      <c r="AE39" s="3">
        <f t="shared" si="5"/>
        <v>980</v>
      </c>
      <c r="AF39" s="3">
        <f t="shared" si="5"/>
        <v>970</v>
      </c>
      <c r="AG39" s="3">
        <f t="shared" si="5"/>
        <v>1350</v>
      </c>
      <c r="AH39" s="3">
        <f t="shared" si="5"/>
        <v>1120</v>
      </c>
      <c r="AI39" s="3">
        <f t="shared" si="5"/>
        <v>980</v>
      </c>
      <c r="AJ39" s="3">
        <f t="shared" si="5"/>
        <v>990</v>
      </c>
      <c r="AK39" s="3">
        <f t="shared" si="5"/>
        <v>1110</v>
      </c>
      <c r="AL39" s="3">
        <f t="shared" si="5"/>
        <v>1010</v>
      </c>
      <c r="AM39" s="3">
        <f t="shared" si="5"/>
        <v>1240</v>
      </c>
      <c r="AN39" s="4">
        <f t="shared" si="5"/>
        <v>1250</v>
      </c>
    </row>
    <row r="40" spans="1:40">
      <c r="A40" s="5" t="s">
        <v>35</v>
      </c>
      <c r="B40" s="3">
        <f>ROUND(B70,-1)</f>
        <v>8070</v>
      </c>
      <c r="C40" s="3">
        <f t="shared" ref="C40:AN40" si="6">ROUND(C70,-1)</f>
        <v>8140</v>
      </c>
      <c r="D40" s="3">
        <f t="shared" si="6"/>
        <v>8060</v>
      </c>
      <c r="E40" s="3">
        <f t="shared" si="6"/>
        <v>8020</v>
      </c>
      <c r="F40" s="3">
        <f t="shared" si="6"/>
        <v>8620</v>
      </c>
      <c r="G40" s="3">
        <f t="shared" si="6"/>
        <v>8540</v>
      </c>
      <c r="H40" s="3">
        <f t="shared" si="6"/>
        <v>8130</v>
      </c>
      <c r="I40" s="3">
        <f t="shared" si="6"/>
        <v>7730</v>
      </c>
      <c r="J40" s="3">
        <f t="shared" si="6"/>
        <v>7470</v>
      </c>
      <c r="K40" s="3">
        <f t="shared" si="6"/>
        <v>7720</v>
      </c>
      <c r="L40" s="3">
        <f t="shared" si="6"/>
        <v>7870</v>
      </c>
      <c r="M40" s="3">
        <f t="shared" si="6"/>
        <v>7330</v>
      </c>
      <c r="N40" s="3">
        <f t="shared" si="6"/>
        <v>7150</v>
      </c>
      <c r="O40" s="3">
        <f t="shared" si="6"/>
        <v>8060</v>
      </c>
      <c r="P40" s="3">
        <f t="shared" si="6"/>
        <v>7890</v>
      </c>
      <c r="Q40" s="3">
        <f t="shared" si="6"/>
        <v>7750</v>
      </c>
      <c r="R40" s="3">
        <f t="shared" si="6"/>
        <v>7670</v>
      </c>
      <c r="S40" s="3">
        <f t="shared" si="6"/>
        <v>8210</v>
      </c>
      <c r="T40" s="3">
        <f t="shared" si="6"/>
        <v>8110</v>
      </c>
      <c r="U40" s="3">
        <f t="shared" si="6"/>
        <v>7710</v>
      </c>
      <c r="V40" s="3">
        <f t="shared" si="6"/>
        <v>7310</v>
      </c>
      <c r="W40" s="3">
        <f t="shared" si="6"/>
        <v>7060</v>
      </c>
      <c r="X40" s="3">
        <f t="shared" si="6"/>
        <v>7080</v>
      </c>
      <c r="Y40" s="3">
        <f t="shared" si="6"/>
        <v>7340</v>
      </c>
      <c r="Z40" s="3">
        <f t="shared" si="6"/>
        <v>6830</v>
      </c>
      <c r="AA40" s="3">
        <f t="shared" si="6"/>
        <v>6780</v>
      </c>
      <c r="AB40" s="3">
        <f t="shared" si="6"/>
        <v>7560</v>
      </c>
      <c r="AC40" s="3">
        <f t="shared" si="6"/>
        <v>7460</v>
      </c>
      <c r="AD40" s="3">
        <f t="shared" si="6"/>
        <v>7400</v>
      </c>
      <c r="AE40" s="3">
        <f t="shared" si="6"/>
        <v>7360</v>
      </c>
      <c r="AF40" s="3">
        <f t="shared" si="6"/>
        <v>8100</v>
      </c>
      <c r="AG40" s="3">
        <f t="shared" si="6"/>
        <v>8340</v>
      </c>
      <c r="AH40" s="3">
        <f t="shared" si="6"/>
        <v>7840</v>
      </c>
      <c r="AI40" s="3">
        <f t="shared" si="6"/>
        <v>7260</v>
      </c>
      <c r="AJ40" s="3">
        <f t="shared" si="6"/>
        <v>7090</v>
      </c>
      <c r="AK40" s="3">
        <f t="shared" si="6"/>
        <v>7240</v>
      </c>
      <c r="AL40" s="3">
        <f t="shared" si="6"/>
        <v>7470</v>
      </c>
      <c r="AM40" s="3">
        <f t="shared" si="6"/>
        <v>7140</v>
      </c>
      <c r="AN40" s="4">
        <f t="shared" si="6"/>
        <v>6680</v>
      </c>
    </row>
    <row r="41" spans="1:40">
      <c r="A41" s="5" t="s">
        <v>36</v>
      </c>
      <c r="B41" s="6">
        <f>ROUND(B74,0)</f>
        <v>52</v>
      </c>
      <c r="C41" s="6">
        <f t="shared" ref="C41:AN41" si="7">ROUND(C74,0)</f>
        <v>50</v>
      </c>
      <c r="D41" s="6">
        <f t="shared" si="7"/>
        <v>52</v>
      </c>
      <c r="E41" s="6">
        <f t="shared" si="7"/>
        <v>53</v>
      </c>
      <c r="F41" s="6">
        <f t="shared" si="7"/>
        <v>51</v>
      </c>
      <c r="G41" s="6">
        <f t="shared" si="7"/>
        <v>51</v>
      </c>
      <c r="H41" s="6">
        <f t="shared" si="7"/>
        <v>51</v>
      </c>
      <c r="I41" s="6">
        <f t="shared" si="7"/>
        <v>51</v>
      </c>
      <c r="J41" s="6">
        <f t="shared" si="7"/>
        <v>49</v>
      </c>
      <c r="K41" s="6">
        <f t="shared" si="7"/>
        <v>52</v>
      </c>
      <c r="L41" s="6">
        <f t="shared" si="7"/>
        <v>48</v>
      </c>
      <c r="M41" s="6">
        <f t="shared" si="7"/>
        <v>46</v>
      </c>
      <c r="N41" s="6">
        <f t="shared" si="7"/>
        <v>47</v>
      </c>
      <c r="O41" s="6">
        <f t="shared" si="7"/>
        <v>61</v>
      </c>
      <c r="P41" s="6">
        <f t="shared" si="7"/>
        <v>49</v>
      </c>
      <c r="Q41" s="6">
        <f t="shared" si="7"/>
        <v>54</v>
      </c>
      <c r="R41" s="6">
        <f t="shared" si="7"/>
        <v>52</v>
      </c>
      <c r="S41" s="6">
        <f t="shared" si="7"/>
        <v>52</v>
      </c>
      <c r="T41" s="6">
        <f t="shared" si="7"/>
        <v>53</v>
      </c>
      <c r="U41" s="6">
        <f t="shared" si="7"/>
        <v>53</v>
      </c>
      <c r="V41" s="6">
        <f t="shared" si="7"/>
        <v>52</v>
      </c>
      <c r="W41" s="6">
        <f t="shared" si="7"/>
        <v>33</v>
      </c>
      <c r="X41" s="6">
        <f t="shared" si="7"/>
        <v>50</v>
      </c>
      <c r="Y41" s="6">
        <f t="shared" si="7"/>
        <v>47</v>
      </c>
      <c r="Z41" s="6">
        <f t="shared" si="7"/>
        <v>46</v>
      </c>
      <c r="AA41" s="6">
        <f t="shared" si="7"/>
        <v>48</v>
      </c>
      <c r="AB41" s="6">
        <f t="shared" si="7"/>
        <v>49</v>
      </c>
      <c r="AC41" s="6">
        <f t="shared" si="7"/>
        <v>49</v>
      </c>
      <c r="AD41" s="6">
        <f t="shared" si="7"/>
        <v>49</v>
      </c>
      <c r="AE41" s="6">
        <f t="shared" si="7"/>
        <v>51</v>
      </c>
      <c r="AF41" s="6">
        <f t="shared" si="7"/>
        <v>50</v>
      </c>
      <c r="AG41" s="6">
        <f t="shared" si="7"/>
        <v>52</v>
      </c>
      <c r="AH41" s="6">
        <f t="shared" si="7"/>
        <v>53</v>
      </c>
      <c r="AI41" s="6">
        <f t="shared" si="7"/>
        <v>50</v>
      </c>
      <c r="AJ41" s="6">
        <f t="shared" si="7"/>
        <v>46</v>
      </c>
      <c r="AK41" s="6">
        <f t="shared" si="7"/>
        <v>55</v>
      </c>
      <c r="AL41" s="6">
        <f t="shared" si="7"/>
        <v>50</v>
      </c>
      <c r="AM41" s="6">
        <f t="shared" si="7"/>
        <v>51</v>
      </c>
      <c r="AN41" s="38">
        <f t="shared" si="7"/>
        <v>51</v>
      </c>
    </row>
    <row r="42" spans="1:40">
      <c r="A42" s="5" t="s">
        <v>37</v>
      </c>
      <c r="B42" s="6">
        <f>ROUND(B72,0)</f>
        <v>158</v>
      </c>
      <c r="C42" s="6">
        <f t="shared" ref="C42:AN43" si="8">ROUND(C72,0)</f>
        <v>153</v>
      </c>
      <c r="D42" s="6">
        <f t="shared" si="8"/>
        <v>150</v>
      </c>
      <c r="E42" s="6">
        <f t="shared" si="8"/>
        <v>154</v>
      </c>
      <c r="F42" s="6">
        <f t="shared" si="8"/>
        <v>145</v>
      </c>
      <c r="G42" s="6">
        <f t="shared" si="8"/>
        <v>138</v>
      </c>
      <c r="H42" s="6">
        <f t="shared" si="8"/>
        <v>140</v>
      </c>
      <c r="I42" s="6">
        <f t="shared" si="8"/>
        <v>145</v>
      </c>
      <c r="J42" s="6">
        <f t="shared" si="8"/>
        <v>142</v>
      </c>
      <c r="K42" s="6">
        <f t="shared" si="8"/>
        <v>151</v>
      </c>
      <c r="L42" s="6">
        <f t="shared" si="8"/>
        <v>148</v>
      </c>
      <c r="M42" s="6">
        <f t="shared" si="8"/>
        <v>150</v>
      </c>
      <c r="N42" s="6">
        <f t="shared" si="8"/>
        <v>161</v>
      </c>
      <c r="O42" s="6">
        <f t="shared" si="8"/>
        <v>157</v>
      </c>
      <c r="P42" s="6">
        <f t="shared" si="8"/>
        <v>153</v>
      </c>
      <c r="Q42" s="6">
        <f t="shared" si="8"/>
        <v>152</v>
      </c>
      <c r="R42" s="6">
        <f t="shared" si="8"/>
        <v>154</v>
      </c>
      <c r="S42" s="6">
        <f t="shared" si="8"/>
        <v>148</v>
      </c>
      <c r="T42" s="6">
        <f t="shared" si="8"/>
        <v>151</v>
      </c>
      <c r="U42" s="6">
        <f t="shared" si="8"/>
        <v>150</v>
      </c>
      <c r="V42" s="6">
        <f t="shared" si="8"/>
        <v>155</v>
      </c>
      <c r="W42" s="6">
        <f t="shared" si="8"/>
        <v>163</v>
      </c>
      <c r="X42" s="6">
        <f t="shared" si="8"/>
        <v>154</v>
      </c>
      <c r="Y42" s="6">
        <f t="shared" si="8"/>
        <v>156</v>
      </c>
      <c r="Z42" s="6">
        <f t="shared" si="8"/>
        <v>156</v>
      </c>
      <c r="AA42" s="6">
        <f t="shared" si="8"/>
        <v>175</v>
      </c>
      <c r="AB42" s="6">
        <f t="shared" si="8"/>
        <v>164</v>
      </c>
      <c r="AC42" s="6">
        <f t="shared" si="8"/>
        <v>162</v>
      </c>
      <c r="AD42" s="6">
        <f t="shared" si="8"/>
        <v>163</v>
      </c>
      <c r="AE42" s="6">
        <f t="shared" si="8"/>
        <v>163</v>
      </c>
      <c r="AF42" s="6">
        <f t="shared" si="8"/>
        <v>152</v>
      </c>
      <c r="AG42" s="6">
        <f t="shared" si="8"/>
        <v>156</v>
      </c>
      <c r="AH42" s="6">
        <f t="shared" si="8"/>
        <v>156</v>
      </c>
      <c r="AI42" s="6">
        <f t="shared" si="8"/>
        <v>170</v>
      </c>
      <c r="AJ42" s="6">
        <f t="shared" si="8"/>
        <v>160</v>
      </c>
      <c r="AK42" s="6">
        <f t="shared" si="8"/>
        <v>160</v>
      </c>
      <c r="AL42" s="6">
        <f t="shared" si="8"/>
        <v>163</v>
      </c>
      <c r="AM42" s="6">
        <f t="shared" si="8"/>
        <v>166</v>
      </c>
      <c r="AN42" s="38">
        <f t="shared" si="8"/>
        <v>176</v>
      </c>
    </row>
    <row r="43" spans="1:40">
      <c r="A43" s="11" t="s">
        <v>38</v>
      </c>
      <c r="B43" s="39">
        <f>ROUND(B73,0)</f>
        <v>166</v>
      </c>
      <c r="C43" s="39">
        <f t="shared" si="8"/>
        <v>161</v>
      </c>
      <c r="D43" s="39">
        <f t="shared" si="8"/>
        <v>158</v>
      </c>
      <c r="E43" s="39">
        <f t="shared" si="8"/>
        <v>159</v>
      </c>
      <c r="F43" s="39">
        <f t="shared" si="8"/>
        <v>153</v>
      </c>
      <c r="G43" s="39">
        <f t="shared" si="8"/>
        <v>145</v>
      </c>
      <c r="H43" s="39">
        <f t="shared" si="8"/>
        <v>148</v>
      </c>
      <c r="I43" s="39">
        <f t="shared" si="8"/>
        <v>152</v>
      </c>
      <c r="J43" s="39">
        <f t="shared" si="8"/>
        <v>150</v>
      </c>
      <c r="K43" s="39">
        <f t="shared" si="8"/>
        <v>157</v>
      </c>
      <c r="L43" s="39">
        <f t="shared" si="8"/>
        <v>155</v>
      </c>
      <c r="M43" s="39">
        <f t="shared" si="8"/>
        <v>157</v>
      </c>
      <c r="N43" s="39">
        <f t="shared" si="8"/>
        <v>173</v>
      </c>
      <c r="O43" s="39">
        <f t="shared" si="8"/>
        <v>164</v>
      </c>
      <c r="P43" s="39">
        <f t="shared" si="8"/>
        <v>163</v>
      </c>
      <c r="Q43" s="39">
        <f t="shared" si="8"/>
        <v>160</v>
      </c>
      <c r="R43" s="39">
        <f t="shared" si="8"/>
        <v>161</v>
      </c>
      <c r="S43" s="39">
        <f t="shared" si="8"/>
        <v>157</v>
      </c>
      <c r="T43" s="39">
        <f t="shared" si="8"/>
        <v>160</v>
      </c>
      <c r="U43" s="39">
        <f t="shared" si="8"/>
        <v>159</v>
      </c>
      <c r="V43" s="39">
        <f t="shared" si="8"/>
        <v>164</v>
      </c>
      <c r="W43" s="39">
        <f t="shared" si="8"/>
        <v>175</v>
      </c>
      <c r="X43" s="39">
        <f t="shared" si="8"/>
        <v>163</v>
      </c>
      <c r="Y43" s="39">
        <f t="shared" si="8"/>
        <v>165</v>
      </c>
      <c r="Z43" s="39">
        <f t="shared" si="8"/>
        <v>165</v>
      </c>
      <c r="AA43" s="39">
        <f t="shared" si="8"/>
        <v>189</v>
      </c>
      <c r="AB43" s="39">
        <f t="shared" si="8"/>
        <v>175</v>
      </c>
      <c r="AC43" s="39">
        <f t="shared" si="8"/>
        <v>174</v>
      </c>
      <c r="AD43" s="39">
        <f t="shared" si="8"/>
        <v>175</v>
      </c>
      <c r="AE43" s="39">
        <f t="shared" si="8"/>
        <v>172</v>
      </c>
      <c r="AF43" s="39">
        <f t="shared" si="8"/>
        <v>163</v>
      </c>
      <c r="AG43" s="39">
        <f t="shared" si="8"/>
        <v>167</v>
      </c>
      <c r="AH43" s="39">
        <f t="shared" si="8"/>
        <v>168</v>
      </c>
      <c r="AI43" s="39">
        <f t="shared" si="8"/>
        <v>182</v>
      </c>
      <c r="AJ43" s="39">
        <f t="shared" si="8"/>
        <v>173</v>
      </c>
      <c r="AK43" s="39">
        <f t="shared" si="8"/>
        <v>171</v>
      </c>
      <c r="AL43" s="39">
        <f t="shared" si="8"/>
        <v>175</v>
      </c>
      <c r="AM43" s="39">
        <f t="shared" si="8"/>
        <v>179</v>
      </c>
      <c r="AN43" s="40">
        <f t="shared" si="8"/>
        <v>191</v>
      </c>
    </row>
    <row r="46" spans="1:40">
      <c r="A46" s="59" t="s">
        <v>39</v>
      </c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</row>
    <row r="47" spans="1:40">
      <c r="A47" s="32" t="s">
        <v>40</v>
      </c>
      <c r="B47" s="58">
        <f>IF((ROUNDUP(MAX(B49:B58)/30,-6)*30&gt;30000000),((ROUNDUP(MAX(B49:B58)/30,-6)*30)), 30000000)</f>
        <v>30000000</v>
      </c>
      <c r="R47" s="42"/>
      <c r="S47" s="42"/>
    </row>
    <row r="48" spans="1:40">
      <c r="A48" s="37" t="s">
        <v>41</v>
      </c>
      <c r="B48" s="37" t="s">
        <v>1</v>
      </c>
      <c r="C48" s="37" t="s">
        <v>42</v>
      </c>
      <c r="D48" s="37" t="s">
        <v>43</v>
      </c>
      <c r="R48" s="43"/>
      <c r="S48" s="43"/>
    </row>
    <row r="49" spans="1:19">
      <c r="A49" t="str">
        <f t="shared" ref="A49:A58" si="9">B78</f>
        <v>Metlife, Inc.</v>
      </c>
      <c r="B49" s="41">
        <f t="shared" ref="B49:B58" si="10">ROUND(C78,-5)</f>
        <v>14100000</v>
      </c>
      <c r="C49" s="41">
        <f t="shared" ref="C49:C58" si="11">ROUND(E78,-5)</f>
        <v>6700000</v>
      </c>
      <c r="D49" s="44">
        <f t="shared" ref="D49:D58" si="12">C78/D78-1</f>
        <v>0.10347950446139076</v>
      </c>
      <c r="R49" s="43"/>
      <c r="S49" s="43"/>
    </row>
    <row r="50" spans="1:19">
      <c r="A50" t="str">
        <f t="shared" si="9"/>
        <v>Morgan Stanley</v>
      </c>
      <c r="B50" s="41">
        <f t="shared" si="10"/>
        <v>7800000</v>
      </c>
      <c r="C50" s="41">
        <f t="shared" si="11"/>
        <v>2700000</v>
      </c>
      <c r="D50" s="44">
        <f t="shared" si="12"/>
        <v>2.8779993703837103E-2</v>
      </c>
    </row>
    <row r="51" spans="1:19">
      <c r="A51" t="str">
        <f t="shared" si="9"/>
        <v>Blackstone Group, L.P.</v>
      </c>
      <c r="B51" s="41">
        <f t="shared" si="10"/>
        <v>7600000</v>
      </c>
      <c r="C51" s="41">
        <f t="shared" si="11"/>
        <v>3500000</v>
      </c>
      <c r="D51" s="44">
        <f t="shared" si="12"/>
        <v>5.2210991404731733E-2</v>
      </c>
    </row>
    <row r="52" spans="1:19">
      <c r="A52" t="str">
        <f t="shared" si="9"/>
        <v xml:space="preserve">Blackrock, Inc. </v>
      </c>
      <c r="B52" s="41">
        <f t="shared" si="10"/>
        <v>7600000</v>
      </c>
      <c r="C52" s="41">
        <f t="shared" si="11"/>
        <v>3000000</v>
      </c>
      <c r="D52" s="44">
        <f t="shared" si="12"/>
        <v>0.10641790153896724</v>
      </c>
    </row>
    <row r="53" spans="1:19">
      <c r="A53" t="str">
        <f t="shared" si="9"/>
        <v>Fannie Mae</v>
      </c>
      <c r="B53" s="41">
        <f t="shared" si="10"/>
        <v>7300000</v>
      </c>
      <c r="C53" s="41">
        <f t="shared" si="11"/>
        <v>3900000</v>
      </c>
      <c r="D53" s="44">
        <f t="shared" si="12"/>
        <v>0.14509088127786196</v>
      </c>
    </row>
    <row r="54" spans="1:19">
      <c r="A54" t="str">
        <f t="shared" si="9"/>
        <v>Procter &amp; Gamble Co.</v>
      </c>
      <c r="B54" s="41">
        <f t="shared" si="10"/>
        <v>7100000</v>
      </c>
      <c r="C54" s="41">
        <f t="shared" si="11"/>
        <v>3600000</v>
      </c>
      <c r="D54" s="44">
        <f t="shared" si="12"/>
        <v>0.26388803647050252</v>
      </c>
    </row>
    <row r="55" spans="1:19">
      <c r="A55" t="str">
        <f t="shared" si="9"/>
        <v>Microsoft Corp.</v>
      </c>
      <c r="B55" s="41">
        <f t="shared" si="10"/>
        <v>6200000</v>
      </c>
      <c r="C55" s="41">
        <f t="shared" si="11"/>
        <v>2700000</v>
      </c>
      <c r="D55" s="44">
        <f t="shared" si="12"/>
        <v>-7.239642588936801E-2</v>
      </c>
    </row>
    <row r="56" spans="1:19">
      <c r="A56" t="str">
        <f t="shared" si="9"/>
        <v xml:space="preserve">Boeing Co. </v>
      </c>
      <c r="B56" s="41">
        <f t="shared" si="10"/>
        <v>5500000</v>
      </c>
      <c r="C56" s="41">
        <f t="shared" si="11"/>
        <v>1600000</v>
      </c>
      <c r="D56" s="44">
        <f t="shared" si="12"/>
        <v>6.2326534689789881E-2</v>
      </c>
    </row>
    <row r="57" spans="1:19">
      <c r="A57" t="str">
        <f t="shared" si="9"/>
        <v xml:space="preserve">Berkshire Hathaway, Inc. </v>
      </c>
      <c r="B57" s="41">
        <f t="shared" si="10"/>
        <v>4900000</v>
      </c>
      <c r="C57" s="41">
        <f t="shared" si="11"/>
        <v>1800000</v>
      </c>
      <c r="D57" s="44">
        <f t="shared" si="12"/>
        <v>2.8045224563580273E-2</v>
      </c>
    </row>
    <row r="58" spans="1:19">
      <c r="A58" t="str">
        <f t="shared" si="9"/>
        <v>Apollo Global Mgmt, LLC</v>
      </c>
      <c r="B58" s="41">
        <f t="shared" si="10"/>
        <v>4900000</v>
      </c>
      <c r="C58" s="41">
        <f t="shared" si="11"/>
        <v>2400000</v>
      </c>
      <c r="D58" s="44">
        <f t="shared" si="12"/>
        <v>-0.12773991302744347</v>
      </c>
    </row>
    <row r="60" spans="1:19">
      <c r="A60" s="59" t="s">
        <v>44</v>
      </c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</row>
    <row r="62" spans="1:19" ht="30">
      <c r="A62" s="37"/>
      <c r="B62" s="42" t="s">
        <v>45</v>
      </c>
      <c r="C62" s="42" t="s">
        <v>46</v>
      </c>
      <c r="D62" s="42" t="s">
        <v>47</v>
      </c>
      <c r="E62" s="42" t="s">
        <v>48</v>
      </c>
      <c r="F62" s="42" t="s">
        <v>49</v>
      </c>
      <c r="G62" s="42" t="s">
        <v>50</v>
      </c>
      <c r="H62" s="42" t="s">
        <v>51</v>
      </c>
      <c r="I62" s="42" t="s">
        <v>52</v>
      </c>
      <c r="J62" s="42" t="s">
        <v>53</v>
      </c>
      <c r="K62" s="42" t="s">
        <v>54</v>
      </c>
      <c r="L62" s="42" t="s">
        <v>55</v>
      </c>
      <c r="M62" s="42" t="s">
        <v>56</v>
      </c>
      <c r="N62" s="42" t="s">
        <v>57</v>
      </c>
      <c r="O62" s="42" t="s">
        <v>58</v>
      </c>
      <c r="P62" s="42" t="s">
        <v>59</v>
      </c>
      <c r="Q62" s="42" t="s">
        <v>60</v>
      </c>
      <c r="R62" s="42" t="s">
        <v>61</v>
      </c>
      <c r="S62" s="42" t="s">
        <v>62</v>
      </c>
    </row>
    <row r="63" spans="1:19">
      <c r="A63" s="37" t="s">
        <v>18</v>
      </c>
      <c r="B63" s="43">
        <v>4310648172</v>
      </c>
      <c r="C63" s="43">
        <v>3857590056</v>
      </c>
      <c r="D63" s="45" t="s">
        <v>63</v>
      </c>
      <c r="E63" s="43">
        <v>873719597</v>
      </c>
      <c r="F63" s="43">
        <v>740371767</v>
      </c>
      <c r="G63" s="45" t="s">
        <v>63</v>
      </c>
      <c r="H63" s="43">
        <v>873719597</v>
      </c>
      <c r="I63" s="43">
        <v>740371767</v>
      </c>
      <c r="J63" s="45" t="s">
        <v>63</v>
      </c>
      <c r="K63" s="45" t="s">
        <v>63</v>
      </c>
      <c r="L63" s="45" t="s">
        <v>63</v>
      </c>
      <c r="M63" s="45" t="s">
        <v>63</v>
      </c>
      <c r="N63">
        <v>27818839</v>
      </c>
      <c r="O63">
        <v>28841054</v>
      </c>
      <c r="P63" s="43">
        <v>2091494918</v>
      </c>
      <c r="Q63" s="43">
        <v>1887581507</v>
      </c>
      <c r="R63" s="43">
        <v>911198936.94999957</v>
      </c>
      <c r="S63" s="43">
        <v>866348211.38999963</v>
      </c>
    </row>
    <row r="64" spans="1:19">
      <c r="A64" s="37" t="s">
        <v>118</v>
      </c>
      <c r="B64" s="43">
        <v>578133223.28999996</v>
      </c>
      <c r="C64" s="43">
        <v>555552820.63999987</v>
      </c>
      <c r="D64" s="43">
        <v>565527048.6099999</v>
      </c>
      <c r="E64" s="43">
        <v>198114939.62999982</v>
      </c>
      <c r="F64" s="43">
        <v>192274691.24000001</v>
      </c>
      <c r="G64" s="43">
        <v>175005691.02000016</v>
      </c>
      <c r="H64" s="43">
        <v>135645167.08999982</v>
      </c>
      <c r="I64" s="43">
        <v>119729879.17999998</v>
      </c>
      <c r="J64" s="43">
        <v>109275075.63000023</v>
      </c>
      <c r="K64" s="46">
        <v>0.60299999999999998</v>
      </c>
      <c r="L64" s="46">
        <v>0.60250000000000004</v>
      </c>
      <c r="M64" s="46">
        <v>0.60189999999999999</v>
      </c>
      <c r="N64" s="54">
        <v>3475992.29</v>
      </c>
      <c r="O64" s="54">
        <v>3475018.16</v>
      </c>
      <c r="P64" s="43">
        <v>242090010.36000001</v>
      </c>
      <c r="Q64" s="43">
        <v>234054239.26000011</v>
      </c>
      <c r="R64" s="43">
        <v>101828842.98999971</v>
      </c>
      <c r="S64" s="43">
        <v>91468273.559999883</v>
      </c>
    </row>
    <row r="65" spans="1:43">
      <c r="A65" s="37"/>
    </row>
    <row r="66" spans="1:43">
      <c r="A66" s="47" t="s">
        <v>64</v>
      </c>
    </row>
    <row r="67" spans="1:43" ht="30">
      <c r="A67" s="37"/>
      <c r="B67" s="42" t="s">
        <v>65</v>
      </c>
      <c r="C67" s="42" t="s">
        <v>66</v>
      </c>
      <c r="D67" s="42" t="s">
        <v>67</v>
      </c>
      <c r="E67" s="42" t="s">
        <v>68</v>
      </c>
      <c r="F67" s="42" t="s">
        <v>69</v>
      </c>
      <c r="G67" s="42" t="s">
        <v>70</v>
      </c>
      <c r="H67" s="42" t="s">
        <v>71</v>
      </c>
      <c r="I67" s="42" t="s">
        <v>72</v>
      </c>
      <c r="J67" s="42" t="s">
        <v>73</v>
      </c>
      <c r="K67" s="42" t="s">
        <v>74</v>
      </c>
      <c r="L67" s="42" t="s">
        <v>75</v>
      </c>
      <c r="M67" s="42" t="s">
        <v>76</v>
      </c>
      <c r="N67" s="42" t="s">
        <v>77</v>
      </c>
      <c r="O67" s="42" t="s">
        <v>78</v>
      </c>
      <c r="P67" s="42" t="s">
        <v>79</v>
      </c>
      <c r="Q67" s="42" t="s">
        <v>80</v>
      </c>
      <c r="R67" s="42" t="s">
        <v>81</v>
      </c>
      <c r="S67" s="42" t="s">
        <v>82</v>
      </c>
      <c r="T67" s="42" t="s">
        <v>83</v>
      </c>
      <c r="U67" s="42" t="s">
        <v>84</v>
      </c>
      <c r="V67" s="42" t="s">
        <v>85</v>
      </c>
      <c r="W67" s="42" t="s">
        <v>86</v>
      </c>
      <c r="X67" s="42" t="s">
        <v>87</v>
      </c>
      <c r="Y67" s="42" t="s">
        <v>88</v>
      </c>
      <c r="Z67" s="42" t="s">
        <v>89</v>
      </c>
      <c r="AA67" s="42" t="s">
        <v>90</v>
      </c>
      <c r="AB67" s="42" t="s">
        <v>91</v>
      </c>
      <c r="AC67" s="42" t="s">
        <v>92</v>
      </c>
      <c r="AD67" s="42" t="s">
        <v>93</v>
      </c>
      <c r="AE67" s="42" t="s">
        <v>94</v>
      </c>
      <c r="AF67" s="42" t="s">
        <v>95</v>
      </c>
      <c r="AG67" s="42" t="s">
        <v>96</v>
      </c>
      <c r="AH67" s="42" t="s">
        <v>97</v>
      </c>
      <c r="AI67" s="42" t="s">
        <v>98</v>
      </c>
      <c r="AJ67" s="42" t="s">
        <v>99</v>
      </c>
      <c r="AK67" s="42" t="s">
        <v>100</v>
      </c>
      <c r="AL67" s="42" t="s">
        <v>101</v>
      </c>
      <c r="AM67" s="42" t="s">
        <v>102</v>
      </c>
      <c r="AN67" s="42" t="s">
        <v>103</v>
      </c>
      <c r="AO67" s="37"/>
      <c r="AP67" s="37"/>
      <c r="AQ67" s="37"/>
    </row>
    <row r="68" spans="1:43">
      <c r="A68" s="37" t="s">
        <v>119</v>
      </c>
      <c r="B68" s="48" t="s">
        <v>63</v>
      </c>
      <c r="C68" s="48" t="s">
        <v>63</v>
      </c>
      <c r="D68" s="48" t="s">
        <v>63</v>
      </c>
      <c r="E68" s="48" t="s">
        <v>63</v>
      </c>
      <c r="F68" s="48" t="s">
        <v>63</v>
      </c>
      <c r="G68" s="48" t="s">
        <v>63</v>
      </c>
      <c r="H68" s="48" t="s">
        <v>63</v>
      </c>
      <c r="I68" s="48" t="s">
        <v>63</v>
      </c>
      <c r="J68" s="48" t="s">
        <v>63</v>
      </c>
      <c r="K68" s="48" t="s">
        <v>63</v>
      </c>
      <c r="L68" s="48" t="s">
        <v>63</v>
      </c>
      <c r="M68" s="48" t="s">
        <v>63</v>
      </c>
      <c r="N68" s="48" t="s">
        <v>63</v>
      </c>
      <c r="O68" s="49">
        <v>68950961.809999824</v>
      </c>
      <c r="P68" s="49">
        <v>133360311.25000006</v>
      </c>
      <c r="Q68" s="49">
        <v>93336795.689999938</v>
      </c>
      <c r="R68" s="49">
        <v>39901106.030000091</v>
      </c>
      <c r="S68" s="49">
        <v>216273139.65000033</v>
      </c>
      <c r="T68" s="49">
        <v>218234224.94000006</v>
      </c>
      <c r="U68" s="49">
        <v>143292181.30000019</v>
      </c>
      <c r="V68" s="49">
        <v>110197579.66000021</v>
      </c>
      <c r="W68" s="49">
        <v>-50544344.71999979</v>
      </c>
      <c r="X68" s="49">
        <v>36445031.159999952</v>
      </c>
      <c r="Y68" s="49">
        <v>45625650.560000166</v>
      </c>
      <c r="Z68" s="49">
        <v>62584794.219999939</v>
      </c>
      <c r="AA68" s="49">
        <v>47619215.299999952</v>
      </c>
      <c r="AB68" s="49">
        <v>77699292.209999979</v>
      </c>
      <c r="AC68" s="49">
        <v>135514580.70000052</v>
      </c>
      <c r="AD68" s="49">
        <v>92984906.449999869</v>
      </c>
      <c r="AE68" s="49">
        <v>29277188.609999895</v>
      </c>
      <c r="AF68" s="49">
        <v>220052883.5400002</v>
      </c>
      <c r="AG68" s="49">
        <v>225775685.72000003</v>
      </c>
      <c r="AH68" s="49">
        <v>145433761.12000012</v>
      </c>
      <c r="AI68" s="49">
        <v>119284663.16000009</v>
      </c>
      <c r="AJ68" s="49">
        <v>-30164725.789999962</v>
      </c>
      <c r="AK68" s="49">
        <v>35694483.57999979</v>
      </c>
      <c r="AL68" s="49">
        <v>45109848.909999862</v>
      </c>
      <c r="AM68" s="49">
        <v>67953923.280000463</v>
      </c>
      <c r="AN68" s="49">
        <v>49356683.859999731</v>
      </c>
      <c r="AO68" s="42"/>
      <c r="AP68" s="37"/>
      <c r="AQ68" s="37"/>
    </row>
    <row r="69" spans="1:43">
      <c r="A69" s="37" t="s">
        <v>104</v>
      </c>
      <c r="B69">
        <f t="shared" ref="B69:AN69" si="13">B70+B71</f>
        <v>8891.0200000000023</v>
      </c>
      <c r="C69">
        <f t="shared" si="13"/>
        <v>8969.3199999999979</v>
      </c>
      <c r="D69">
        <f t="shared" si="13"/>
        <v>8908.2299999999977</v>
      </c>
      <c r="E69">
        <f t="shared" si="13"/>
        <v>8861.3700000000008</v>
      </c>
      <c r="F69">
        <f t="shared" si="13"/>
        <v>9457.6299999999992</v>
      </c>
      <c r="G69">
        <f t="shared" si="13"/>
        <v>9362.3599999999969</v>
      </c>
      <c r="H69">
        <f t="shared" si="13"/>
        <v>8946.9699999999993</v>
      </c>
      <c r="I69">
        <f t="shared" si="13"/>
        <v>8542.89</v>
      </c>
      <c r="J69">
        <f t="shared" si="13"/>
        <v>8251.4799999999977</v>
      </c>
      <c r="K69">
        <f t="shared" si="13"/>
        <v>8502.8200000000033</v>
      </c>
      <c r="L69">
        <f t="shared" si="13"/>
        <v>8673.7799999999988</v>
      </c>
      <c r="M69">
        <f t="shared" si="13"/>
        <v>8134.8900000000031</v>
      </c>
      <c r="N69">
        <f t="shared" si="13"/>
        <v>8105.7999999999993</v>
      </c>
      <c r="O69">
        <f t="shared" si="13"/>
        <v>8978.2699999999986</v>
      </c>
      <c r="P69">
        <f t="shared" si="13"/>
        <v>8797.5099999999984</v>
      </c>
      <c r="Q69">
        <f t="shared" si="13"/>
        <v>8637.3300000000036</v>
      </c>
      <c r="R69">
        <f t="shared" si="13"/>
        <v>8533.7900000000009</v>
      </c>
      <c r="S69">
        <f t="shared" si="13"/>
        <v>9104.6400000000031</v>
      </c>
      <c r="T69">
        <f t="shared" si="13"/>
        <v>9019.18</v>
      </c>
      <c r="U69">
        <f t="shared" si="13"/>
        <v>8594.92</v>
      </c>
      <c r="V69">
        <f t="shared" si="13"/>
        <v>8140.5499999999993</v>
      </c>
      <c r="W69">
        <f t="shared" si="13"/>
        <v>7862.1399999999985</v>
      </c>
      <c r="X69">
        <f t="shared" si="13"/>
        <v>7899.2800000000016</v>
      </c>
      <c r="Y69">
        <f t="shared" si="13"/>
        <v>8158.1</v>
      </c>
      <c r="Z69">
        <f t="shared" si="13"/>
        <v>7654.0999999999995</v>
      </c>
      <c r="AA69">
        <f t="shared" si="13"/>
        <v>7742.3499999999985</v>
      </c>
      <c r="AB69">
        <f t="shared" si="13"/>
        <v>8515.9700000000012</v>
      </c>
      <c r="AC69">
        <f t="shared" si="13"/>
        <v>8439.0900000000038</v>
      </c>
      <c r="AD69">
        <f t="shared" si="13"/>
        <v>8408.25</v>
      </c>
      <c r="AE69">
        <f t="shared" si="13"/>
        <v>8337.6300000000028</v>
      </c>
      <c r="AF69">
        <f t="shared" si="13"/>
        <v>9070.0000000000018</v>
      </c>
      <c r="AG69">
        <f t="shared" si="13"/>
        <v>9691.1400000000031</v>
      </c>
      <c r="AH69">
        <f t="shared" si="13"/>
        <v>8958.619999999999</v>
      </c>
      <c r="AI69">
        <f t="shared" si="13"/>
        <v>8240.8599999999988</v>
      </c>
      <c r="AJ69">
        <f t="shared" si="13"/>
        <v>8076.4000000000005</v>
      </c>
      <c r="AK69">
        <f t="shared" si="13"/>
        <v>8353.5400000000009</v>
      </c>
      <c r="AL69">
        <f t="shared" si="13"/>
        <v>8480.5099999999984</v>
      </c>
      <c r="AM69">
        <f t="shared" si="13"/>
        <v>8375.5300000000025</v>
      </c>
      <c r="AN69">
        <f t="shared" si="13"/>
        <v>7927.6599999999971</v>
      </c>
    </row>
    <row r="70" spans="1:43">
      <c r="A70" s="37" t="s">
        <v>105</v>
      </c>
      <c r="B70">
        <v>8066.0700000000024</v>
      </c>
      <c r="C70">
        <v>8137.5899999999983</v>
      </c>
      <c r="D70">
        <v>8058.8199999999979</v>
      </c>
      <c r="E70">
        <v>8016.2000000000007</v>
      </c>
      <c r="F70">
        <v>8621.7899999999991</v>
      </c>
      <c r="G70">
        <v>8535.7099999999973</v>
      </c>
      <c r="H70">
        <v>8130.829999999999</v>
      </c>
      <c r="I70">
        <v>7733.3399999999992</v>
      </c>
      <c r="J70">
        <v>7474.239999999998</v>
      </c>
      <c r="K70">
        <v>7715.9100000000035</v>
      </c>
      <c r="L70">
        <v>7872.9999999999982</v>
      </c>
      <c r="M70">
        <v>7326.8900000000031</v>
      </c>
      <c r="N70">
        <v>7149.59</v>
      </c>
      <c r="O70">
        <v>8061.1299999999983</v>
      </c>
      <c r="P70">
        <v>7889.369999999999</v>
      </c>
      <c r="Q70">
        <v>7750.0700000000024</v>
      </c>
      <c r="R70">
        <v>7666.75</v>
      </c>
      <c r="S70">
        <v>8210.2100000000028</v>
      </c>
      <c r="T70">
        <v>8105.7300000000005</v>
      </c>
      <c r="U70">
        <v>7713.58</v>
      </c>
      <c r="V70">
        <v>7305.2099999999991</v>
      </c>
      <c r="W70">
        <v>7064.829999999999</v>
      </c>
      <c r="X70">
        <v>7084.6900000000014</v>
      </c>
      <c r="Y70">
        <v>7344.4500000000007</v>
      </c>
      <c r="Z70">
        <v>6831.41</v>
      </c>
      <c r="AA70">
        <v>6780.2999999999993</v>
      </c>
      <c r="AB70">
        <v>7559.9300000000012</v>
      </c>
      <c r="AC70">
        <v>7459.2000000000035</v>
      </c>
      <c r="AD70">
        <v>7401.9499999999989</v>
      </c>
      <c r="AE70">
        <v>7355.1100000000024</v>
      </c>
      <c r="AF70">
        <v>8102.5500000000011</v>
      </c>
      <c r="AG70">
        <v>8344.1800000000021</v>
      </c>
      <c r="AH70">
        <v>7843.5499999999993</v>
      </c>
      <c r="AI70">
        <v>7258.2599999999984</v>
      </c>
      <c r="AJ70">
        <v>7086.0300000000007</v>
      </c>
      <c r="AK70">
        <v>7238.7800000000007</v>
      </c>
      <c r="AL70">
        <v>7474.3499999999976</v>
      </c>
      <c r="AM70">
        <v>7139.7000000000025</v>
      </c>
      <c r="AN70">
        <v>6678.8099999999977</v>
      </c>
    </row>
    <row r="71" spans="1:43">
      <c r="A71" s="37" t="s">
        <v>106</v>
      </c>
      <c r="B71">
        <v>824.95000000000027</v>
      </c>
      <c r="C71">
        <v>831.73</v>
      </c>
      <c r="D71">
        <v>849.40999999999985</v>
      </c>
      <c r="E71">
        <v>845.1700000000003</v>
      </c>
      <c r="F71">
        <v>835.8400000000006</v>
      </c>
      <c r="G71">
        <v>826.65000000000009</v>
      </c>
      <c r="H71">
        <v>816.13999999999987</v>
      </c>
      <c r="I71">
        <v>809.55</v>
      </c>
      <c r="J71">
        <v>777.24</v>
      </c>
      <c r="K71">
        <v>786.90999999999985</v>
      </c>
      <c r="L71">
        <v>800.78</v>
      </c>
      <c r="M71">
        <v>808</v>
      </c>
      <c r="N71">
        <v>956.20999999999958</v>
      </c>
      <c r="O71">
        <v>917.1400000000001</v>
      </c>
      <c r="P71">
        <v>908.14000000000033</v>
      </c>
      <c r="Q71">
        <v>887.26000000000045</v>
      </c>
      <c r="R71">
        <v>867.04000000000019</v>
      </c>
      <c r="S71">
        <v>894.43000000000006</v>
      </c>
      <c r="T71">
        <v>913.45</v>
      </c>
      <c r="U71">
        <v>881.33999999999969</v>
      </c>
      <c r="V71">
        <v>835.34000000000015</v>
      </c>
      <c r="W71">
        <v>797.30999999999972</v>
      </c>
      <c r="X71">
        <v>814.59000000000015</v>
      </c>
      <c r="Y71">
        <v>813.64999999999986</v>
      </c>
      <c r="Z71">
        <v>822.6899999999996</v>
      </c>
      <c r="AA71">
        <v>962.04999999999973</v>
      </c>
      <c r="AB71">
        <v>956.04000000000065</v>
      </c>
      <c r="AC71">
        <v>979.88999999999987</v>
      </c>
      <c r="AD71">
        <v>1006.3000000000002</v>
      </c>
      <c r="AE71">
        <v>982.52000000000021</v>
      </c>
      <c r="AF71">
        <v>967.4500000000005</v>
      </c>
      <c r="AG71">
        <v>1346.96</v>
      </c>
      <c r="AH71">
        <v>1115.0699999999997</v>
      </c>
      <c r="AI71">
        <v>982.60000000000014</v>
      </c>
      <c r="AJ71">
        <v>990.36999999999989</v>
      </c>
      <c r="AK71">
        <v>1114.7599999999993</v>
      </c>
      <c r="AL71">
        <v>1006.1600000000001</v>
      </c>
      <c r="AM71">
        <v>1235.8300000000006</v>
      </c>
      <c r="AN71">
        <v>1248.8499999999995</v>
      </c>
    </row>
    <row r="72" spans="1:43">
      <c r="A72" s="37" t="s">
        <v>107</v>
      </c>
      <c r="B72" s="43">
        <v>158.39174730310003</v>
      </c>
      <c r="C72" s="43">
        <v>153.47224164215416</v>
      </c>
      <c r="D72" s="43">
        <v>150.45581010793165</v>
      </c>
      <c r="E72" s="43">
        <v>153.58543314899282</v>
      </c>
      <c r="F72" s="43">
        <v>145.17612523073564</v>
      </c>
      <c r="G72" s="43">
        <v>137.61496355710756</v>
      </c>
      <c r="H72" s="43">
        <v>140.3818065732888</v>
      </c>
      <c r="I72" s="43">
        <v>145.10248896619581</v>
      </c>
      <c r="J72" s="43">
        <v>141.6438996725602</v>
      </c>
      <c r="K72" s="43">
        <v>150.583757768656</v>
      </c>
      <c r="L72" s="43">
        <v>148.49329043425882</v>
      </c>
      <c r="M72" s="43">
        <v>149.70272615173096</v>
      </c>
      <c r="N72" s="43">
        <v>161.47760668520428</v>
      </c>
      <c r="O72" s="43">
        <v>156.50012220489921</v>
      </c>
      <c r="P72" s="43">
        <v>153.25453241791328</v>
      </c>
      <c r="Q72" s="43">
        <v>151.96768579920607</v>
      </c>
      <c r="R72" s="43">
        <v>154.31267384308453</v>
      </c>
      <c r="S72" s="43">
        <v>148.03073627441154</v>
      </c>
      <c r="T72" s="43">
        <v>150.94717050496783</v>
      </c>
      <c r="U72" s="43">
        <v>150.36002686242864</v>
      </c>
      <c r="V72" s="43">
        <v>155.10202507411381</v>
      </c>
      <c r="W72" s="43">
        <v>162.76933944446375</v>
      </c>
      <c r="X72" s="43">
        <v>154.16825133960796</v>
      </c>
      <c r="Y72" s="43">
        <v>155.99512060459048</v>
      </c>
      <c r="Z72" s="43">
        <v>155.76961572597207</v>
      </c>
      <c r="AA72" s="43">
        <v>174.74166537138376</v>
      </c>
      <c r="AB72" s="43">
        <v>163.78668013322635</v>
      </c>
      <c r="AC72" s="43">
        <v>161.53876341396997</v>
      </c>
      <c r="AD72" s="43">
        <v>163.06575558144337</v>
      </c>
      <c r="AE72" s="43">
        <v>163.14604255635888</v>
      </c>
      <c r="AF72" s="43">
        <v>151.54014113613971</v>
      </c>
      <c r="AG72" s="43">
        <v>156.17343478728444</v>
      </c>
      <c r="AH72" s="43">
        <v>155.93895319905198</v>
      </c>
      <c r="AI72" s="43">
        <v>170.42963138968605</v>
      </c>
      <c r="AJ72" s="43">
        <v>159.78477729956413</v>
      </c>
      <c r="AK72" s="43">
        <v>160.10300849260014</v>
      </c>
      <c r="AL72" s="43">
        <v>163.44567319014786</v>
      </c>
      <c r="AM72" s="43">
        <v>166.31126358051807</v>
      </c>
      <c r="AN72" s="43">
        <v>175.64208279490728</v>
      </c>
    </row>
    <row r="73" spans="1:43">
      <c r="A73" s="37" t="s">
        <v>108</v>
      </c>
      <c r="B73" s="43">
        <v>166.31202954534919</v>
      </c>
      <c r="C73" s="43">
        <v>161.48761248117057</v>
      </c>
      <c r="D73" s="43">
        <v>157.50721675870454</v>
      </c>
      <c r="E73" s="43">
        <v>159.23240197099062</v>
      </c>
      <c r="F73" s="43">
        <v>153.15025685225393</v>
      </c>
      <c r="G73" s="43">
        <v>144.52859794022132</v>
      </c>
      <c r="H73" s="43">
        <v>147.74885146550247</v>
      </c>
      <c r="I73" s="43">
        <v>152.16046628494294</v>
      </c>
      <c r="J73" s="43">
        <v>149.58884311696011</v>
      </c>
      <c r="K73" s="43">
        <v>156.76728679970188</v>
      </c>
      <c r="L73" s="43">
        <v>155.37937610343062</v>
      </c>
      <c r="M73" s="43">
        <v>157.44358532717985</v>
      </c>
      <c r="N73" s="43">
        <v>172.84344668261261</v>
      </c>
      <c r="O73" s="43">
        <v>164.34020520652513</v>
      </c>
      <c r="P73" s="43">
        <v>162.93592150501217</v>
      </c>
      <c r="Q73" s="43">
        <v>160.43501343023064</v>
      </c>
      <c r="R73" s="43">
        <v>161.43481184431636</v>
      </c>
      <c r="S73" s="43">
        <v>157.28500180491977</v>
      </c>
      <c r="T73" s="43">
        <v>160.22816856339514</v>
      </c>
      <c r="U73" s="43">
        <v>159.28839905197228</v>
      </c>
      <c r="V73" s="43">
        <v>164.15701329117431</v>
      </c>
      <c r="W73" s="43">
        <v>175.02329983967533</v>
      </c>
      <c r="X73" s="43">
        <v>163.25785617955754</v>
      </c>
      <c r="Y73" s="43">
        <v>165.26332924647119</v>
      </c>
      <c r="Z73" s="43">
        <v>165.47852076650969</v>
      </c>
      <c r="AA73" s="43">
        <v>188.68255301512306</v>
      </c>
      <c r="AB73" s="43">
        <v>174.95087245596915</v>
      </c>
      <c r="AC73" s="43">
        <v>174.24902508689982</v>
      </c>
      <c r="AD73" s="43">
        <v>175.21127355219051</v>
      </c>
      <c r="AE73" s="43">
        <v>172.18817050562481</v>
      </c>
      <c r="AF73" s="43">
        <v>163.27589867056082</v>
      </c>
      <c r="AG73" s="43">
        <v>167.21458386817034</v>
      </c>
      <c r="AH73" s="43">
        <v>168.08965875731022</v>
      </c>
      <c r="AI73" s="43">
        <v>182.1491060774583</v>
      </c>
      <c r="AJ73" s="43">
        <v>172.88819550497325</v>
      </c>
      <c r="AK73" s="43">
        <v>171.14954310909647</v>
      </c>
      <c r="AL73" s="43">
        <v>174.76341543005961</v>
      </c>
      <c r="AM73" s="43">
        <v>178.59405042085982</v>
      </c>
      <c r="AN73" s="43">
        <v>190.7771017088437</v>
      </c>
    </row>
    <row r="74" spans="1:43">
      <c r="A74" s="37" t="s">
        <v>109</v>
      </c>
      <c r="B74" s="43">
        <v>51.943211866543329</v>
      </c>
      <c r="C74" s="43">
        <v>50.371813285567193</v>
      </c>
      <c r="D74" s="43">
        <v>52.493056198500149</v>
      </c>
      <c r="E74" s="43">
        <v>52.969141814295185</v>
      </c>
      <c r="F74" s="43">
        <v>51.187838406946099</v>
      </c>
      <c r="G74" s="43">
        <v>51.365547000606632</v>
      </c>
      <c r="H74" s="43">
        <v>51.071772652506425</v>
      </c>
      <c r="I74" s="43">
        <v>50.883839489526189</v>
      </c>
      <c r="J74" s="43">
        <v>48.6871260937138</v>
      </c>
      <c r="K74" s="43">
        <v>52.264876806630902</v>
      </c>
      <c r="L74" s="43">
        <v>47.769853136087001</v>
      </c>
      <c r="M74" s="43">
        <v>46.216275293569716</v>
      </c>
      <c r="N74" s="43">
        <v>47.399060876179981</v>
      </c>
      <c r="O74" s="43">
        <v>60.693808958734003</v>
      </c>
      <c r="P74" s="43">
        <v>49.312343595164535</v>
      </c>
      <c r="Q74" s="43">
        <v>54.064765705182573</v>
      </c>
      <c r="R74" s="43">
        <v>51.917995714694314</v>
      </c>
      <c r="S74" s="43">
        <v>52.321622479665869</v>
      </c>
      <c r="T74" s="43">
        <v>53.4243365533193</v>
      </c>
      <c r="U74" s="43">
        <v>52.57173926174184</v>
      </c>
      <c r="V74" s="43">
        <v>52.410112247921319</v>
      </c>
      <c r="W74" s="43">
        <v>33.259573939853716</v>
      </c>
      <c r="X74" s="43">
        <v>50.23929293563841</v>
      </c>
      <c r="Y74" s="43">
        <v>46.666722354406538</v>
      </c>
      <c r="Z74" s="43">
        <v>45.748693682732309</v>
      </c>
      <c r="AA74" s="43">
        <v>47.518394424504244</v>
      </c>
      <c r="AB74" s="43">
        <v>49.195239707561882</v>
      </c>
      <c r="AC74" s="43">
        <v>48.51613880952398</v>
      </c>
      <c r="AD74" s="43">
        <v>49.0761664499068</v>
      </c>
      <c r="AE74" s="43">
        <v>50.734855595496782</v>
      </c>
      <c r="AF74" s="43">
        <v>50.250887892230374</v>
      </c>
      <c r="AG74" s="43">
        <v>51.977609335950767</v>
      </c>
      <c r="AH74" s="43">
        <v>52.764303763762278</v>
      </c>
      <c r="AI74" s="43">
        <v>50.296139689356202</v>
      </c>
      <c r="AJ74" s="43">
        <v>46.155049597115024</v>
      </c>
      <c r="AK74" s="43">
        <v>55.414917343444856</v>
      </c>
      <c r="AL74" s="43">
        <v>50.242756872967767</v>
      </c>
      <c r="AM74" s="43">
        <v>51.304559613791348</v>
      </c>
      <c r="AN74" s="43">
        <v>50.991937638376442</v>
      </c>
    </row>
    <row r="76" spans="1:43">
      <c r="A76" s="47" t="s">
        <v>110</v>
      </c>
    </row>
    <row r="77" spans="1:43">
      <c r="A77" s="37" t="s">
        <v>111</v>
      </c>
      <c r="B77" s="37" t="s">
        <v>41</v>
      </c>
      <c r="C77" s="37" t="s">
        <v>112</v>
      </c>
      <c r="D77" s="37" t="s">
        <v>113</v>
      </c>
      <c r="E77" s="37" t="s">
        <v>114</v>
      </c>
    </row>
    <row r="78" spans="1:43">
      <c r="A78" s="45">
        <v>1</v>
      </c>
      <c r="B78" t="s">
        <v>120</v>
      </c>
      <c r="C78" s="43">
        <v>14100100</v>
      </c>
      <c r="D78" s="43">
        <v>12777854</v>
      </c>
      <c r="E78" s="43">
        <v>6687567</v>
      </c>
    </row>
    <row r="79" spans="1:43">
      <c r="A79" s="45">
        <v>2</v>
      </c>
      <c r="B79" t="s">
        <v>122</v>
      </c>
      <c r="C79" s="43">
        <v>7751598</v>
      </c>
      <c r="D79" s="43">
        <v>7534748</v>
      </c>
      <c r="E79" s="43">
        <v>2665554</v>
      </c>
    </row>
    <row r="80" spans="1:43">
      <c r="A80" s="45">
        <v>3</v>
      </c>
      <c r="B80" t="s">
        <v>121</v>
      </c>
      <c r="C80" s="43">
        <v>7635912</v>
      </c>
      <c r="D80" s="43">
        <v>7257016</v>
      </c>
      <c r="E80" s="43">
        <v>3531477</v>
      </c>
      <c r="Q80" s="52">
        <v>36445031.159999952</v>
      </c>
      <c r="R80" s="52">
        <v>82070681.720000118</v>
      </c>
      <c r="S80" s="52">
        <v>144655475.94000006</v>
      </c>
      <c r="T80" s="52">
        <v>192274691.24000001</v>
      </c>
      <c r="U80" s="52">
        <v>269973983.44999999</v>
      </c>
      <c r="V80" s="52">
        <v>405488564.15000051</v>
      </c>
      <c r="W80" s="52">
        <v>498473470.60000038</v>
      </c>
      <c r="X80" s="52">
        <v>527750659.21000028</v>
      </c>
      <c r="Y80" s="52">
        <v>747803542.75000048</v>
      </c>
      <c r="Z80" s="52">
        <v>973579228.47000051</v>
      </c>
      <c r="AA80">
        <v>1119012989.5900006</v>
      </c>
      <c r="AB80">
        <v>1238297652.7500007</v>
      </c>
      <c r="AC80">
        <v>1208132926.9600008</v>
      </c>
    </row>
    <row r="81" spans="1:42">
      <c r="A81" s="45">
        <v>4</v>
      </c>
      <c r="B81" t="s">
        <v>123</v>
      </c>
      <c r="C81" s="43">
        <v>7581389</v>
      </c>
      <c r="D81" s="43">
        <v>6852193</v>
      </c>
      <c r="E81" s="43">
        <v>2984066</v>
      </c>
      <c r="Q81" s="52">
        <v>36445031.159999952</v>
      </c>
      <c r="R81" s="53">
        <f t="shared" ref="R81:AC81" si="14">R80-Q80</f>
        <v>45625650.560000166</v>
      </c>
      <c r="S81" s="53">
        <f t="shared" si="14"/>
        <v>62584794.219999939</v>
      </c>
      <c r="T81" s="53">
        <f t="shared" si="14"/>
        <v>47619215.299999952</v>
      </c>
      <c r="U81" s="53">
        <f t="shared" si="14"/>
        <v>77699292.209999979</v>
      </c>
      <c r="V81" s="53">
        <f t="shared" si="14"/>
        <v>135514580.70000052</v>
      </c>
      <c r="W81" s="53">
        <f t="shared" si="14"/>
        <v>92984906.449999869</v>
      </c>
      <c r="X81" s="53">
        <f t="shared" si="14"/>
        <v>29277188.609999895</v>
      </c>
      <c r="Y81" s="53">
        <f t="shared" si="14"/>
        <v>220052883.5400002</v>
      </c>
      <c r="Z81" s="53">
        <f t="shared" si="14"/>
        <v>225775685.72000003</v>
      </c>
      <c r="AA81" s="53">
        <f t="shared" si="14"/>
        <v>145433761.12000012</v>
      </c>
      <c r="AB81" s="53">
        <f t="shared" si="14"/>
        <v>119284663.16000009</v>
      </c>
      <c r="AC81" s="53">
        <f t="shared" si="14"/>
        <v>-30164725.789999962</v>
      </c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</row>
    <row r="82" spans="1:42">
      <c r="A82" s="45">
        <v>5</v>
      </c>
      <c r="B82" t="s">
        <v>124</v>
      </c>
      <c r="C82" s="43">
        <v>7276038</v>
      </c>
      <c r="D82" s="43">
        <v>6354114</v>
      </c>
      <c r="E82" s="43">
        <v>3878230</v>
      </c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</row>
    <row r="83" spans="1:42">
      <c r="A83" s="45">
        <v>6</v>
      </c>
      <c r="B83" t="s">
        <v>125</v>
      </c>
      <c r="C83" s="43">
        <v>7084052</v>
      </c>
      <c r="D83" s="43">
        <v>5604968</v>
      </c>
      <c r="E83" s="43">
        <v>3581504</v>
      </c>
    </row>
    <row r="84" spans="1:42">
      <c r="A84" s="45">
        <v>7</v>
      </c>
      <c r="B84" t="s">
        <v>126</v>
      </c>
      <c r="C84" s="43">
        <v>6188331</v>
      </c>
      <c r="D84" s="43">
        <v>6671310</v>
      </c>
      <c r="E84" s="43">
        <v>2748448</v>
      </c>
    </row>
    <row r="85" spans="1:42">
      <c r="A85" s="45">
        <v>8</v>
      </c>
      <c r="B85" t="s">
        <v>127</v>
      </c>
      <c r="C85" s="43">
        <v>5519002</v>
      </c>
      <c r="D85" s="43">
        <v>5195203</v>
      </c>
      <c r="E85" s="43">
        <v>1610183</v>
      </c>
    </row>
    <row r="86" spans="1:42">
      <c r="A86" s="45">
        <v>9</v>
      </c>
      <c r="B86" t="s">
        <v>128</v>
      </c>
      <c r="C86" s="43">
        <v>4931755</v>
      </c>
      <c r="D86" s="43">
        <v>4797216</v>
      </c>
      <c r="E86" s="43">
        <v>1754473</v>
      </c>
    </row>
    <row r="87" spans="1:42">
      <c r="A87" s="45">
        <v>10</v>
      </c>
      <c r="B87" t="s">
        <v>129</v>
      </c>
      <c r="C87" s="43">
        <v>4872157</v>
      </c>
      <c r="D87" s="43">
        <v>5585670</v>
      </c>
      <c r="E87" s="43">
        <v>2384379</v>
      </c>
    </row>
    <row r="102" spans="7:14">
      <c r="G102" s="50"/>
      <c r="H102" s="50"/>
      <c r="I102" s="50"/>
      <c r="J102" s="50"/>
      <c r="K102" s="50"/>
      <c r="L102" s="50"/>
      <c r="M102" s="50"/>
      <c r="N102" s="50"/>
    </row>
    <row r="103" spans="7:14">
      <c r="G103" s="50"/>
      <c r="H103" s="50"/>
      <c r="I103" s="50"/>
      <c r="J103" s="50"/>
      <c r="K103" s="50"/>
      <c r="L103" s="50"/>
      <c r="M103" s="50"/>
      <c r="N103" s="50"/>
    </row>
    <row r="104" spans="7:14">
      <c r="G104" s="50"/>
      <c r="H104" s="50"/>
      <c r="I104" s="50"/>
      <c r="J104" s="50"/>
      <c r="K104" s="50"/>
      <c r="L104" s="50"/>
      <c r="M104" s="50"/>
      <c r="N104" s="50"/>
    </row>
    <row r="105" spans="7:14">
      <c r="G105" s="50"/>
      <c r="H105" s="50"/>
      <c r="I105" s="50"/>
      <c r="J105" s="50"/>
      <c r="K105" s="50"/>
      <c r="L105" s="50"/>
      <c r="M105" s="50"/>
      <c r="N105" s="50"/>
    </row>
    <row r="106" spans="7:14">
      <c r="G106" s="50"/>
      <c r="H106" s="50"/>
      <c r="I106" s="50"/>
      <c r="J106" s="50"/>
      <c r="K106" s="50"/>
      <c r="L106" s="50"/>
      <c r="M106" s="50"/>
      <c r="N106" s="50"/>
    </row>
    <row r="107" spans="7:14">
      <c r="G107" s="50"/>
      <c r="H107" s="50"/>
      <c r="I107" s="50"/>
      <c r="J107" s="50"/>
      <c r="K107" s="50"/>
      <c r="L107" s="50"/>
      <c r="M107" s="50"/>
      <c r="N107" s="50"/>
    </row>
    <row r="108" spans="7:14">
      <c r="G108" s="50"/>
      <c r="H108" s="50"/>
      <c r="I108" s="50"/>
      <c r="J108" s="50"/>
      <c r="K108" s="50"/>
      <c r="L108" s="50"/>
      <c r="M108" s="50"/>
      <c r="N108" s="50"/>
    </row>
    <row r="109" spans="7:14">
      <c r="G109" s="50"/>
      <c r="H109" s="50"/>
      <c r="I109" s="50"/>
      <c r="J109" s="50"/>
      <c r="K109" s="50"/>
      <c r="L109" s="50"/>
      <c r="M109" s="50"/>
      <c r="N109" s="50"/>
    </row>
    <row r="110" spans="7:14">
      <c r="G110" s="50"/>
      <c r="H110" s="50"/>
      <c r="I110" s="50"/>
      <c r="J110" s="50"/>
      <c r="K110" s="50"/>
      <c r="L110" s="50"/>
      <c r="M110" s="50"/>
      <c r="N110" s="50"/>
    </row>
    <row r="111" spans="7:14">
      <c r="G111" s="50"/>
      <c r="H111" s="50"/>
      <c r="I111" s="50"/>
      <c r="J111" s="50"/>
      <c r="K111" s="50"/>
      <c r="L111" s="50"/>
      <c r="M111" s="50"/>
      <c r="N111" s="50"/>
    </row>
    <row r="112" spans="7:14">
      <c r="G112" s="50"/>
      <c r="H112" s="50"/>
      <c r="I112" s="50"/>
      <c r="J112" s="50"/>
      <c r="K112" s="50"/>
      <c r="L112" s="50"/>
      <c r="M112" s="50"/>
      <c r="N112" s="50"/>
    </row>
    <row r="113" spans="7:14">
      <c r="G113" s="50"/>
      <c r="H113" s="50"/>
      <c r="I113" s="50"/>
      <c r="J113" s="50"/>
      <c r="K113" s="50"/>
      <c r="L113" s="50"/>
      <c r="M113" s="50"/>
      <c r="N113" s="50"/>
    </row>
    <row r="114" spans="7:14">
      <c r="G114" s="50"/>
      <c r="H114" s="50"/>
      <c r="I114" s="50"/>
      <c r="J114" s="50"/>
      <c r="K114" s="50"/>
      <c r="L114" s="50"/>
      <c r="M114" s="50"/>
      <c r="N114" s="50"/>
    </row>
    <row r="115" spans="7:14">
      <c r="G115" s="50"/>
      <c r="H115" s="50"/>
      <c r="I115" s="50"/>
      <c r="J115" s="50"/>
      <c r="K115" s="50"/>
      <c r="L115" s="50"/>
      <c r="M115" s="50"/>
      <c r="N115" s="50"/>
    </row>
    <row r="116" spans="7:14">
      <c r="G116" s="50"/>
      <c r="H116" s="50"/>
      <c r="I116" s="50"/>
      <c r="J116" s="50"/>
      <c r="K116" s="50"/>
      <c r="L116" s="50"/>
      <c r="M116" s="50"/>
      <c r="N116" s="50"/>
    </row>
    <row r="117" spans="7:14">
      <c r="G117" s="50"/>
      <c r="H117" s="50"/>
      <c r="I117" s="50"/>
      <c r="J117" s="50"/>
      <c r="K117" s="50"/>
      <c r="L117" s="50"/>
      <c r="M117" s="50"/>
      <c r="N117" s="50"/>
    </row>
    <row r="118" spans="7:14">
      <c r="G118" s="50"/>
      <c r="H118" s="50"/>
      <c r="I118" s="50"/>
      <c r="J118" s="50"/>
      <c r="K118" s="50"/>
      <c r="L118" s="50"/>
      <c r="M118" s="50"/>
      <c r="N118" s="50"/>
    </row>
    <row r="119" spans="7:14">
      <c r="G119" s="50"/>
      <c r="H119" s="50"/>
      <c r="I119" s="50"/>
      <c r="J119" s="50"/>
      <c r="K119" s="50"/>
      <c r="L119" s="50"/>
      <c r="M119" s="50"/>
      <c r="N119" s="50"/>
    </row>
    <row r="120" spans="7:14">
      <c r="G120" s="50"/>
      <c r="H120" s="50"/>
      <c r="I120" s="50"/>
      <c r="J120" s="50"/>
      <c r="K120" s="50"/>
      <c r="L120" s="50"/>
      <c r="M120" s="50"/>
      <c r="N120" s="50"/>
    </row>
    <row r="121" spans="7:14">
      <c r="G121" s="50"/>
      <c r="H121" s="50"/>
      <c r="I121" s="50"/>
      <c r="J121" s="50"/>
      <c r="K121" s="50"/>
      <c r="L121" s="50"/>
      <c r="M121" s="50"/>
      <c r="N121" s="50"/>
    </row>
    <row r="122" spans="7:14">
      <c r="G122" s="50"/>
      <c r="H122" s="50"/>
      <c r="I122" s="50"/>
      <c r="J122" s="50"/>
      <c r="K122" s="50"/>
      <c r="L122" s="50"/>
      <c r="M122" s="50"/>
      <c r="N122" s="50"/>
    </row>
    <row r="123" spans="7:14">
      <c r="G123" s="50"/>
      <c r="H123" s="50"/>
      <c r="I123" s="50"/>
      <c r="J123" s="50"/>
      <c r="K123" s="50"/>
      <c r="L123" s="50"/>
      <c r="M123" s="50"/>
      <c r="N123" s="50"/>
    </row>
    <row r="124" spans="7:14">
      <c r="G124" s="50"/>
      <c r="H124" s="50"/>
      <c r="I124" s="50"/>
      <c r="J124" s="50"/>
      <c r="K124" s="50"/>
      <c r="L124" s="50"/>
      <c r="M124" s="50"/>
      <c r="N124" s="50"/>
    </row>
    <row r="125" spans="7:14">
      <c r="G125" s="50"/>
      <c r="H125" s="50"/>
      <c r="I125" s="50"/>
      <c r="J125" s="50"/>
      <c r="K125" s="50"/>
      <c r="L125" s="50"/>
      <c r="M125" s="50"/>
      <c r="N125" s="50"/>
    </row>
    <row r="126" spans="7:14">
      <c r="G126" s="50"/>
      <c r="H126" s="50"/>
      <c r="I126" s="50"/>
      <c r="J126" s="50"/>
      <c r="K126" s="50"/>
      <c r="L126" s="50"/>
      <c r="M126" s="50"/>
      <c r="N126" s="50"/>
    </row>
    <row r="127" spans="7:14">
      <c r="G127" s="50"/>
      <c r="H127" s="50"/>
      <c r="I127" s="50"/>
      <c r="J127" s="50"/>
      <c r="K127" s="50"/>
      <c r="L127" s="50"/>
      <c r="M127" s="50"/>
      <c r="N127" s="50"/>
    </row>
    <row r="128" spans="7:14">
      <c r="G128" s="50"/>
      <c r="H128" s="50"/>
      <c r="I128" s="50"/>
      <c r="J128" s="50"/>
      <c r="K128" s="50"/>
      <c r="L128" s="50"/>
      <c r="M128" s="50"/>
      <c r="N128" s="50"/>
    </row>
    <row r="129" spans="7:14">
      <c r="G129" s="50"/>
      <c r="H129" s="50"/>
      <c r="I129" s="50"/>
      <c r="J129" s="50"/>
      <c r="K129" s="50"/>
      <c r="L129" s="50"/>
      <c r="M129" s="50"/>
      <c r="N129" s="50"/>
    </row>
    <row r="130" spans="7:14">
      <c r="G130" s="50"/>
      <c r="H130" s="50"/>
      <c r="I130" s="50"/>
      <c r="J130" s="50"/>
      <c r="K130" s="50"/>
      <c r="L130" s="50"/>
      <c r="M130" s="50"/>
      <c r="N130" s="50"/>
    </row>
    <row r="131" spans="7:14">
      <c r="G131" s="50"/>
      <c r="H131" s="50"/>
      <c r="I131" s="50"/>
      <c r="J131" s="50"/>
      <c r="K131" s="50"/>
      <c r="L131" s="50"/>
      <c r="M131" s="50"/>
      <c r="N131" s="50"/>
    </row>
    <row r="132" spans="7:14">
      <c r="G132" s="50"/>
      <c r="H132" s="50"/>
      <c r="I132" s="50"/>
      <c r="J132" s="50"/>
      <c r="K132" s="50"/>
      <c r="L132" s="50"/>
      <c r="M132" s="50"/>
      <c r="N132" s="50"/>
    </row>
    <row r="133" spans="7:14">
      <c r="G133" s="50"/>
      <c r="H133" s="50"/>
      <c r="I133" s="50"/>
      <c r="J133" s="50"/>
      <c r="K133" s="50"/>
      <c r="L133" s="50"/>
      <c r="M133" s="50"/>
      <c r="N133" s="50"/>
    </row>
    <row r="134" spans="7:14">
      <c r="G134" s="50"/>
      <c r="H134" s="50"/>
      <c r="I134" s="50"/>
      <c r="J134" s="50"/>
      <c r="K134" s="50"/>
      <c r="L134" s="50"/>
      <c r="M134" s="50"/>
      <c r="N134" s="50"/>
    </row>
    <row r="135" spans="7:14">
      <c r="G135" s="50"/>
      <c r="H135" s="50"/>
      <c r="I135" s="50"/>
      <c r="J135" s="50"/>
      <c r="K135" s="50"/>
      <c r="L135" s="50"/>
      <c r="M135" s="50"/>
      <c r="N135" s="50"/>
    </row>
    <row r="136" spans="7:14">
      <c r="G136" s="50"/>
      <c r="H136" s="50"/>
      <c r="I136" s="50"/>
      <c r="J136" s="50"/>
      <c r="K136" s="50"/>
      <c r="L136" s="50"/>
      <c r="M136" s="50"/>
      <c r="N136" s="50"/>
    </row>
    <row r="137" spans="7:14">
      <c r="G137" s="50"/>
      <c r="H137" s="50"/>
      <c r="I137" s="50"/>
      <c r="J137" s="50"/>
      <c r="K137" s="50"/>
      <c r="L137" s="50"/>
      <c r="M137" s="50"/>
      <c r="N137" s="50"/>
    </row>
    <row r="138" spans="7:14">
      <c r="G138" s="50"/>
      <c r="H138" s="50"/>
      <c r="I138" s="50"/>
      <c r="J138" s="50"/>
      <c r="K138" s="50"/>
      <c r="L138" s="50"/>
      <c r="M138" s="50"/>
      <c r="N138" s="50"/>
    </row>
    <row r="139" spans="7:14">
      <c r="G139" s="50"/>
      <c r="H139" s="50"/>
      <c r="I139" s="50"/>
      <c r="J139" s="50"/>
      <c r="K139" s="50"/>
      <c r="L139" s="50"/>
      <c r="M139" s="50"/>
      <c r="N139" s="50"/>
    </row>
    <row r="140" spans="7:14">
      <c r="G140" s="50"/>
      <c r="H140" s="50"/>
      <c r="I140" s="50"/>
      <c r="J140" s="50"/>
      <c r="K140" s="50"/>
      <c r="L140" s="50"/>
      <c r="M140" s="50"/>
      <c r="N140" s="50"/>
    </row>
    <row r="141" spans="7:14">
      <c r="G141" s="50"/>
      <c r="H141" s="50"/>
      <c r="I141" s="50"/>
      <c r="J141" s="50"/>
      <c r="K141" s="50"/>
      <c r="L141" s="50"/>
      <c r="M141" s="50"/>
      <c r="N141" s="50"/>
    </row>
    <row r="142" spans="7:14">
      <c r="G142" s="50"/>
      <c r="H142" s="50"/>
      <c r="I142" s="50"/>
      <c r="J142" s="50"/>
      <c r="K142" s="50"/>
      <c r="L142" s="50"/>
      <c r="M142" s="50"/>
      <c r="N142" s="50"/>
    </row>
    <row r="143" spans="7:14">
      <c r="G143" s="50"/>
      <c r="H143" s="50"/>
      <c r="I143" s="50"/>
      <c r="J143" s="50"/>
      <c r="K143" s="50"/>
      <c r="L143" s="50"/>
      <c r="M143" s="50"/>
      <c r="N143" s="50"/>
    </row>
    <row r="170" spans="33:67" ht="75">
      <c r="AH170" s="51" t="s">
        <v>115</v>
      </c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</row>
    <row r="171" spans="33:67"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</row>
    <row r="172" spans="33:67"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</row>
    <row r="173" spans="33:67"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</row>
    <row r="174" spans="33:67"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</row>
    <row r="175" spans="33:67"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</row>
    <row r="176" spans="33:67"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</row>
    <row r="177" spans="33:65"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</row>
    <row r="178" spans="33:65"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</row>
    <row r="179" spans="33:65"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</row>
  </sheetData>
  <mergeCells count="8">
    <mergeCell ref="A46:M46"/>
    <mergeCell ref="A60:M60"/>
    <mergeCell ref="A1:M1"/>
    <mergeCell ref="A7:M7"/>
    <mergeCell ref="A19:M19"/>
    <mergeCell ref="A28:M28"/>
    <mergeCell ref="A35:M35"/>
    <mergeCell ref="B37:J3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Maga Design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Duchesne</dc:creator>
  <cp:lastModifiedBy>Nicholas Duchesne</cp:lastModifiedBy>
  <dcterms:created xsi:type="dcterms:W3CDTF">2015-11-16T21:24:11Z</dcterms:created>
  <dcterms:modified xsi:type="dcterms:W3CDTF">2015-11-23T15:35:53Z</dcterms:modified>
</cp:coreProperties>
</file>