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0" yWindow="0" windowWidth="28640" windowHeight="880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F36" i="1"/>
  <c r="D33" i="1"/>
  <c r="C32" i="1"/>
  <c r="D32" i="1"/>
  <c r="E32" i="1"/>
  <c r="F32" i="1"/>
  <c r="G32" i="1"/>
  <c r="H32" i="1"/>
  <c r="I32" i="1"/>
  <c r="J32" i="1"/>
  <c r="K32" i="1"/>
  <c r="L32" i="1"/>
  <c r="M32" i="1"/>
  <c r="N32" i="1"/>
  <c r="B32" i="1"/>
  <c r="B49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B43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B40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K31" i="1"/>
  <c r="L31" i="1"/>
  <c r="M31" i="1"/>
  <c r="N31" i="1"/>
  <c r="B33" i="1"/>
  <c r="J31" i="1"/>
  <c r="I31" i="1"/>
  <c r="H31" i="1"/>
  <c r="G31" i="1"/>
  <c r="F31" i="1"/>
  <c r="E31" i="1"/>
  <c r="D31" i="1"/>
  <c r="C31" i="1"/>
  <c r="B3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C25" i="1"/>
  <c r="B25" i="1"/>
  <c r="C24" i="1"/>
  <c r="B24" i="1"/>
  <c r="C23" i="1"/>
  <c r="B23" i="1"/>
  <c r="C22" i="1"/>
  <c r="B22" i="1"/>
  <c r="C21" i="1"/>
  <c r="B21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B8" i="1"/>
  <c r="J5" i="1"/>
  <c r="H5" i="1"/>
  <c r="F5" i="1"/>
  <c r="D5" i="1"/>
  <c r="B5" i="1"/>
  <c r="J4" i="1"/>
  <c r="H4" i="1"/>
  <c r="F4" i="1"/>
  <c r="D4" i="1"/>
  <c r="B4" i="1"/>
  <c r="J3" i="1"/>
  <c r="H3" i="1"/>
  <c r="F3" i="1"/>
  <c r="D3" i="1"/>
  <c r="B3" i="1"/>
</calcChain>
</file>

<file path=xl/sharedStrings.xml><?xml version="1.0" encoding="utf-8"?>
<sst xmlns="http://schemas.openxmlformats.org/spreadsheetml/2006/main" count="209" uniqueCount="144">
  <si>
    <t>HEADLINE METRICS</t>
  </si>
  <si>
    <t>Revenue</t>
  </si>
  <si>
    <t>EBA Earnings</t>
  </si>
  <si>
    <t>Controllable Earnings</t>
  </si>
  <si>
    <t>CE Margin</t>
  </si>
  <si>
    <t>Utilization</t>
  </si>
  <si>
    <t>Current Amount</t>
  </si>
  <si>
    <t xml:space="preserve">Variance to Plan </t>
  </si>
  <si>
    <t xml:space="preserve">Variance to Prior </t>
  </si>
  <si>
    <t>REVENUE &amp; EARNINGS BY MAJOR SERVICE AREA</t>
  </si>
  <si>
    <t>Total Revenue:</t>
  </si>
  <si>
    <t>Revenue Growth From Prior</t>
  </si>
  <si>
    <t>Width (%)</t>
  </si>
  <si>
    <t>Earnings</t>
  </si>
  <si>
    <t xml:space="preserve">Margin </t>
  </si>
  <si>
    <t>Margin Growth (BPS)</t>
  </si>
  <si>
    <t>Height (%)</t>
  </si>
  <si>
    <t>KEY METRICS</t>
  </si>
  <si>
    <t>Firm</t>
  </si>
  <si>
    <t>EBA Margin/Hr YoY Growth</t>
  </si>
  <si>
    <t>CE Margin/Hr YoY Growth</t>
  </si>
  <si>
    <t>Rate/Hr YoY Growth</t>
  </si>
  <si>
    <t>CS Comp/Hr YoY Growth</t>
  </si>
  <si>
    <t>Other Bus Cost/Hr YoY Growth</t>
  </si>
  <si>
    <t>Year</t>
  </si>
  <si>
    <t>FY15</t>
  </si>
  <si>
    <t>FY16</t>
  </si>
  <si>
    <t>Period</t>
  </si>
  <si>
    <t>Earnings Variance to Prior</t>
  </si>
  <si>
    <t>Total YTD Variance</t>
  </si>
  <si>
    <t>RATES &amp; CS HEADCOUNT BY GEOGRAPHY</t>
  </si>
  <si>
    <t>Current Year</t>
  </si>
  <si>
    <t>Current Period</t>
  </si>
  <si>
    <t>FY13</t>
  </si>
  <si>
    <t>India Headcount</t>
  </si>
  <si>
    <t>US Headcount</t>
  </si>
  <si>
    <t>India Rate</t>
  </si>
  <si>
    <t>Average Rate</t>
  </si>
  <si>
    <t>US Rate</t>
  </si>
  <si>
    <t>TOP 10 MANAGED CLIENTS</t>
  </si>
  <si>
    <t>Max of Scale:</t>
  </si>
  <si>
    <t>Client Name</t>
  </si>
  <si>
    <t>GCM</t>
  </si>
  <si>
    <t>YoY Revenue Growth</t>
  </si>
  <si>
    <t>SOURCE DATA</t>
  </si>
  <si>
    <t>Revenue - Current</t>
  </si>
  <si>
    <t>Revenue - Prior</t>
  </si>
  <si>
    <t>Revenue - Plan</t>
  </si>
  <si>
    <t>EBA Earnings - Current</t>
  </si>
  <si>
    <t>EBA Earnings - Prior</t>
  </si>
  <si>
    <t>EBA Earnings - Plan</t>
  </si>
  <si>
    <t>Controllable Earnings - Current</t>
  </si>
  <si>
    <t>Controllable Earnings - Prior</t>
  </si>
  <si>
    <t>Controllable Earnings - Plan</t>
  </si>
  <si>
    <t>Utilization - Current</t>
  </si>
  <si>
    <t>Utilization - Prior</t>
  </si>
  <si>
    <t>Utilization - Plan</t>
  </si>
  <si>
    <t>Client Service Hours - Current</t>
  </si>
  <si>
    <t>Client Service Hours - Prior</t>
  </si>
  <si>
    <t>Client Service Salaries - Current</t>
  </si>
  <si>
    <t>Client Service Salaries - Prior</t>
  </si>
  <si>
    <t>Other Business Costs - Current</t>
  </si>
  <si>
    <t>Other Business Costs - Prior</t>
  </si>
  <si>
    <t>N/A</t>
  </si>
  <si>
    <t>SERIES DATA</t>
  </si>
  <si>
    <t>Current Period -38</t>
  </si>
  <si>
    <t>Current Period -37</t>
  </si>
  <si>
    <t>Current Period -36</t>
  </si>
  <si>
    <t>Current Period -35</t>
  </si>
  <si>
    <t>Current Period -34</t>
  </si>
  <si>
    <t>Current Period -33</t>
  </si>
  <si>
    <t>Current Period -32</t>
  </si>
  <si>
    <t>Current Period -31</t>
  </si>
  <si>
    <t>Current Period -30</t>
  </si>
  <si>
    <t>Current Period -29</t>
  </si>
  <si>
    <t>Current Period -28</t>
  </si>
  <si>
    <t>Current Period -27</t>
  </si>
  <si>
    <t>Current Period -26</t>
  </si>
  <si>
    <t>Current Period -25</t>
  </si>
  <si>
    <t>Current Period -24</t>
  </si>
  <si>
    <t>Current Period -23</t>
  </si>
  <si>
    <t>Current Period -22</t>
  </si>
  <si>
    <t>Current Period -21</t>
  </si>
  <si>
    <t>Current Period -20</t>
  </si>
  <si>
    <t>Current Period -19</t>
  </si>
  <si>
    <t>Current Period -18</t>
  </si>
  <si>
    <t>Current Period -17</t>
  </si>
  <si>
    <t>Current Period -16</t>
  </si>
  <si>
    <t>Current Period -15</t>
  </si>
  <si>
    <t>Current Period -14</t>
  </si>
  <si>
    <t>Current Period -13</t>
  </si>
  <si>
    <t>Current Period -12</t>
  </si>
  <si>
    <t>Current Period -11</t>
  </si>
  <si>
    <t>Current Period -10</t>
  </si>
  <si>
    <t>Current Period -9</t>
  </si>
  <si>
    <t>Current Period -8</t>
  </si>
  <si>
    <t>Current Period -7</t>
  </si>
  <si>
    <t>Current Period -6</t>
  </si>
  <si>
    <t>Current Period -5</t>
  </si>
  <si>
    <t>Current Period -4</t>
  </si>
  <si>
    <t>Current Period -3</t>
  </si>
  <si>
    <t>Current Period -2</t>
  </si>
  <si>
    <t>Current Period -1</t>
  </si>
  <si>
    <t xml:space="preserve">Current Period </t>
  </si>
  <si>
    <t>CS Headcount - Total</t>
  </si>
  <si>
    <t>CS Headcount - US</t>
  </si>
  <si>
    <t>CS Headcount - India</t>
  </si>
  <si>
    <t>Rate - Total</t>
  </si>
  <si>
    <t>Rate - US</t>
  </si>
  <si>
    <t>Rate - India</t>
  </si>
  <si>
    <t>CLIENT DATA</t>
  </si>
  <si>
    <t>Client Rank (Revenue)</t>
  </si>
  <si>
    <t>Client Revenue - Current</t>
  </si>
  <si>
    <t>Client Revenue - Prior</t>
  </si>
  <si>
    <t>Client GCM ($) - Current</t>
  </si>
  <si>
    <t xml:space="preserve">                              
                             </t>
  </si>
  <si>
    <t xml:space="preserve">Wal-Mart Stores, Inc. </t>
  </si>
  <si>
    <t>HC</t>
  </si>
  <si>
    <t>S&amp;O</t>
  </si>
  <si>
    <t>Tech</t>
  </si>
  <si>
    <t>Consulting</t>
  </si>
  <si>
    <t>CONSULTING EBA EARNINGS</t>
  </si>
  <si>
    <t>Mexico Headcount</t>
  </si>
  <si>
    <t>Mexico Rate</t>
  </si>
  <si>
    <t>Consulting - Current</t>
  </si>
  <si>
    <t>Consulting: HC</t>
  </si>
  <si>
    <t>Consulting: S&amp;O</t>
  </si>
  <si>
    <t>Consulting: Tech</t>
  </si>
  <si>
    <t>CS Headcount - Mexico</t>
  </si>
  <si>
    <t>Rate - Mexico</t>
  </si>
  <si>
    <t>EBA Earnings - Total Consulting</t>
  </si>
  <si>
    <t>Hewlett-Packard Co.</t>
  </si>
  <si>
    <t>US Federal MHS</t>
  </si>
  <si>
    <t>Symantec Corp.</t>
  </si>
  <si>
    <t>Commonwealth of Pennsylvania</t>
  </si>
  <si>
    <t>US Internal Revenue Service</t>
  </si>
  <si>
    <t xml:space="preserve">Anthem, Inc. </t>
  </si>
  <si>
    <t>Catholic Health Initiatives</t>
  </si>
  <si>
    <t>TPG Capital Mgmt, L.P.</t>
  </si>
  <si>
    <t xml:space="preserve">American Express Co. </t>
  </si>
  <si>
    <t>Height(% of Max)</t>
  </si>
  <si>
    <t>Height of Total Variance (% of Max)</t>
  </si>
  <si>
    <t xml:space="preserve">Right Y Axis (Rate) Max: </t>
  </si>
  <si>
    <t>Left Y Axis (Headcount)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</si>
</sst>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44" fontId="0" fillId="0" borderId="0" xfId="0" applyNumberFormat="1" applyBorder="1"/>
    <xf numFmtId="164" fontId="0" fillId="0" borderId="0" xfId="2" applyNumberFormat="1" applyFont="1" applyBorder="1"/>
    <xf numFmtId="10" fontId="0" fillId="0" borderId="0" xfId="2" applyNumberFormat="1" applyFont="1" applyBorder="1"/>
    <xf numFmtId="164" fontId="0" fillId="0" borderId="0" xfId="0" applyNumberFormat="1" applyBorder="1"/>
    <xf numFmtId="1" fontId="0" fillId="0" borderId="0" xfId="2" applyNumberFormat="1" applyFont="1" applyBorder="1"/>
    <xf numFmtId="0" fontId="2" fillId="0" borderId="6" xfId="0" applyFont="1" applyBorder="1"/>
    <xf numFmtId="164" fontId="0" fillId="0" borderId="7" xfId="2" applyNumberFormat="1" applyFont="1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2" fillId="3" borderId="4" xfId="0" applyFont="1" applyFill="1" applyBorder="1"/>
    <xf numFmtId="44" fontId="0" fillId="3" borderId="0" xfId="0" applyNumberFormat="1" applyFill="1" applyBorder="1"/>
    <xf numFmtId="9" fontId="0" fillId="0" borderId="0" xfId="2" applyNumberFormat="1" applyFont="1" applyBorder="1"/>
    <xf numFmtId="9" fontId="0" fillId="0" borderId="0" xfId="2" applyFont="1" applyBorder="1"/>
    <xf numFmtId="1" fontId="0" fillId="0" borderId="0" xfId="0" applyNumberFormat="1" applyBorder="1"/>
    <xf numFmtId="10" fontId="0" fillId="0" borderId="7" xfId="2" applyNumberFormat="1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164" fontId="0" fillId="0" borderId="5" xfId="2" applyNumberFormat="1" applyFont="1" applyBorder="1"/>
    <xf numFmtId="164" fontId="0" fillId="0" borderId="8" xfId="2" applyNumberFormat="1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3" borderId="6" xfId="0" applyFont="1" applyFill="1" applyBorder="1"/>
    <xf numFmtId="44" fontId="0" fillId="3" borderId="7" xfId="1" applyFont="1" applyFill="1" applyBorder="1"/>
    <xf numFmtId="0" fontId="2" fillId="3" borderId="9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0" fontId="0" fillId="3" borderId="11" xfId="0" applyFill="1" applyBorder="1"/>
    <xf numFmtId="0" fontId="2" fillId="0" borderId="5" xfId="0" applyFont="1" applyBorder="1"/>
    <xf numFmtId="0" fontId="2" fillId="0" borderId="0" xfId="0" applyFont="1"/>
    <xf numFmtId="44" fontId="0" fillId="0" borderId="5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0" fontId="2" fillId="3" borderId="0" xfId="0" applyFont="1" applyFill="1"/>
    <xf numFmtId="44" fontId="0" fillId="0" borderId="0" xfId="0" applyNumberFormat="1"/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9" fontId="0" fillId="0" borderId="0" xfId="2" applyFont="1"/>
    <xf numFmtId="0" fontId="0" fillId="0" borderId="0" xfId="0" applyAlignment="1">
      <alignment horizontal="center"/>
    </xf>
    <xf numFmtId="10" fontId="0" fillId="0" borderId="0" xfId="2" applyNumberFormat="1" applyFont="1"/>
    <xf numFmtId="1" fontId="0" fillId="0" borderId="0" xfId="0" applyNumberFormat="1"/>
    <xf numFmtId="0" fontId="2" fillId="2" borderId="0" xfId="0" applyFont="1" applyFill="1"/>
    <xf numFmtId="0" fontId="0" fillId="0" borderId="0" xfId="0" applyFont="1" applyAlignment="1">
      <alignment horizontal="center" vertical="center" wrapText="1"/>
    </xf>
    <xf numFmtId="44" fontId="3" fillId="4" borderId="0" xfId="1" applyFont="1" applyFill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9" fontId="0" fillId="0" borderId="7" xfId="2" applyFont="1" applyBorder="1"/>
  </cellXfs>
  <cellStyles count="1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6"/>
  <sheetViews>
    <sheetView tabSelected="1" topLeftCell="A47" workbookViewId="0">
      <selection activeCell="AN74" sqref="AN74"/>
    </sheetView>
  </sheetViews>
  <sheetFormatPr baseColWidth="10" defaultRowHeight="15" x14ac:dyDescent="0"/>
  <cols>
    <col min="1" max="1" width="26.6640625" customWidth="1"/>
    <col min="2" max="2" width="20.6640625" customWidth="1"/>
    <col min="3" max="3" width="23.1640625" customWidth="1"/>
    <col min="4" max="4" width="23.33203125" customWidth="1"/>
    <col min="5" max="5" width="26" customWidth="1"/>
    <col min="6" max="6" width="21" customWidth="1"/>
    <col min="7" max="7" width="24.6640625" customWidth="1"/>
    <col min="8" max="8" width="28.5" customWidth="1"/>
    <col min="9" max="9" width="28" customWidth="1"/>
    <col min="10" max="10" width="24.33203125" customWidth="1"/>
    <col min="11" max="11" width="19.83203125" customWidth="1"/>
    <col min="12" max="12" width="22.1640625" customWidth="1"/>
    <col min="13" max="13" width="21" customWidth="1"/>
    <col min="14" max="14" width="17.5" customWidth="1"/>
    <col min="15" max="15" width="18" customWidth="1"/>
    <col min="16" max="16" width="20.1640625" customWidth="1"/>
    <col min="17" max="17" width="18.6640625" customWidth="1"/>
    <col min="18" max="18" width="24.83203125" customWidth="1"/>
    <col min="19" max="19" width="17.33203125" customWidth="1"/>
    <col min="20" max="20" width="19.1640625" customWidth="1"/>
    <col min="21" max="32" width="16.1640625" bestFit="1" customWidth="1"/>
    <col min="33" max="33" width="17.33203125" customWidth="1"/>
    <col min="34" max="34" width="17.1640625" customWidth="1"/>
    <col min="35" max="35" width="17.5" customWidth="1"/>
    <col min="36" max="36" width="19.33203125" customWidth="1"/>
    <col min="37" max="37" width="18.1640625" customWidth="1"/>
    <col min="38" max="38" width="16.5" customWidth="1"/>
    <col min="39" max="39" width="16.33203125" customWidth="1"/>
    <col min="40" max="40" width="16.1640625" customWidth="1"/>
  </cols>
  <sheetData>
    <row r="1" spans="1:13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>
      <c r="A2" s="1"/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  <c r="J2" s="2" t="s">
        <v>5</v>
      </c>
      <c r="K2" s="3"/>
      <c r="L2" s="3"/>
      <c r="M2" s="4"/>
    </row>
    <row r="3" spans="1:13">
      <c r="A3" s="5" t="s">
        <v>6</v>
      </c>
      <c r="B3" s="6">
        <f>ROUND(B66,-6)</f>
        <v>2124000000</v>
      </c>
      <c r="C3" s="3"/>
      <c r="D3" s="6">
        <f>ROUND(E66,-6)</f>
        <v>794000000</v>
      </c>
      <c r="E3" s="3"/>
      <c r="F3" s="6">
        <f>ROUND(H66,-6)</f>
        <v>562000000</v>
      </c>
      <c r="G3" s="3"/>
      <c r="H3" s="7">
        <f>H66/B66</f>
        <v>0.26466772990869403</v>
      </c>
      <c r="I3" s="8"/>
      <c r="J3" s="9">
        <f>K66</f>
        <v>0.77680000000000005</v>
      </c>
      <c r="K3" s="3"/>
      <c r="L3" s="3"/>
      <c r="M3" s="4"/>
    </row>
    <row r="4" spans="1:13">
      <c r="A4" s="5" t="s">
        <v>7</v>
      </c>
      <c r="B4" s="6">
        <f>ROUND(B66-D66,-6)</f>
        <v>59000000</v>
      </c>
      <c r="C4" s="3"/>
      <c r="D4" s="6">
        <f>ROUND(E66-G66,-6)</f>
        <v>43000000</v>
      </c>
      <c r="E4" s="3"/>
      <c r="F4" s="6">
        <f>ROUND(H66-J66,-6)</f>
        <v>64000000</v>
      </c>
      <c r="G4" s="3"/>
      <c r="H4" s="10">
        <f>((H66/B66)-(J66/D66))*10000</f>
        <v>233.65914273042549</v>
      </c>
      <c r="I4" s="3"/>
      <c r="J4" s="3">
        <f>(K66-M66)*10000</f>
        <v>27.000000000000355</v>
      </c>
      <c r="K4" s="3"/>
      <c r="L4" s="3"/>
      <c r="M4" s="4"/>
    </row>
    <row r="5" spans="1:13">
      <c r="A5" s="11" t="s">
        <v>8</v>
      </c>
      <c r="B5" s="12">
        <f>B66/C66-1</f>
        <v>0.12925708063738317</v>
      </c>
      <c r="C5" s="13"/>
      <c r="D5" s="12">
        <f>E66/F66-1</f>
        <v>0.13197756078247558</v>
      </c>
      <c r="E5" s="13"/>
      <c r="F5" s="12">
        <f>H66/I66-1</f>
        <v>0.18135040679955194</v>
      </c>
      <c r="G5" s="13"/>
      <c r="H5" s="14">
        <f>((H66/B66)-(I66/C66))*10000</f>
        <v>116.70899928909739</v>
      </c>
      <c r="I5" s="13"/>
      <c r="J5" s="13">
        <f>(K66-L66)*10000</f>
        <v>57.000000000000384</v>
      </c>
      <c r="K5" s="13"/>
      <c r="L5" s="13"/>
      <c r="M5" s="15"/>
    </row>
    <row r="7" spans="1:13">
      <c r="A7" s="55" t="s">
        <v>9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</row>
    <row r="8" spans="1:13">
      <c r="A8" s="16" t="s">
        <v>10</v>
      </c>
      <c r="B8" s="17">
        <f>ROUND(B66,-6)</f>
        <v>2124000000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>
      <c r="A9" s="1"/>
      <c r="B9" s="2" t="s">
        <v>117</v>
      </c>
      <c r="C9" s="2" t="s">
        <v>118</v>
      </c>
      <c r="D9" s="2" t="s">
        <v>119</v>
      </c>
      <c r="E9" s="2"/>
      <c r="F9" s="3"/>
      <c r="G9" s="3"/>
      <c r="H9" s="3"/>
      <c r="I9" s="3"/>
      <c r="J9" s="3"/>
      <c r="K9" s="3"/>
      <c r="L9" s="3"/>
      <c r="M9" s="4"/>
    </row>
    <row r="10" spans="1:13">
      <c r="A10" s="5" t="s">
        <v>1</v>
      </c>
      <c r="B10" s="6">
        <f>ROUND(B67,-6)</f>
        <v>308000000</v>
      </c>
      <c r="C10" s="6">
        <f>ROUND(B68, -6)</f>
        <v>476000000</v>
      </c>
      <c r="D10" s="6">
        <f>ROUND(B69, -6)</f>
        <v>919000000</v>
      </c>
      <c r="E10" s="6"/>
      <c r="F10" s="3"/>
      <c r="G10" s="3"/>
      <c r="H10" s="3"/>
      <c r="I10" s="3"/>
      <c r="J10" s="3"/>
      <c r="K10" s="3"/>
      <c r="L10" s="3"/>
      <c r="M10" s="4"/>
    </row>
    <row r="11" spans="1:13">
      <c r="A11" s="5" t="s">
        <v>11</v>
      </c>
      <c r="B11" s="18">
        <f>B67/C67-1</f>
        <v>0.21861498900907517</v>
      </c>
      <c r="C11" s="18">
        <f>B68/C68-1</f>
        <v>0.15274940226779754</v>
      </c>
      <c r="D11" s="18">
        <f>B69/C69-1</f>
        <v>0.12187942399836005</v>
      </c>
      <c r="E11" s="19"/>
      <c r="F11" s="3"/>
      <c r="G11" s="3"/>
      <c r="H11" s="3"/>
      <c r="I11" s="3"/>
      <c r="J11" s="3"/>
      <c r="K11" s="3"/>
      <c r="L11" s="3"/>
      <c r="M11" s="4"/>
    </row>
    <row r="12" spans="1:13">
      <c r="A12" s="5" t="s">
        <v>12</v>
      </c>
      <c r="B12" s="8">
        <f>B67/SUM(B67:B69)</f>
        <v>0.18075591574328845</v>
      </c>
      <c r="C12" s="8">
        <f>B68/SUM(B67:B69)</f>
        <v>0.27979464966086193</v>
      </c>
      <c r="D12" s="8">
        <f>B69/SUM(B67:B69)</f>
        <v>0.5394494345958496</v>
      </c>
      <c r="E12" s="8"/>
      <c r="F12" s="3"/>
      <c r="G12" s="3"/>
      <c r="H12" s="3"/>
      <c r="I12" s="3"/>
      <c r="J12" s="3"/>
      <c r="K12" s="3"/>
      <c r="L12" s="3"/>
      <c r="M12" s="4"/>
    </row>
    <row r="13" spans="1:13">
      <c r="A13" s="5" t="s">
        <v>13</v>
      </c>
      <c r="B13" s="6">
        <f>ROUND(E67,-6)</f>
        <v>144000000</v>
      </c>
      <c r="C13" s="6">
        <f>ROUND($E68,-6)</f>
        <v>213000000</v>
      </c>
      <c r="D13" s="6">
        <f>ROUND($E69,-6)</f>
        <v>409000000</v>
      </c>
      <c r="E13" s="6"/>
      <c r="F13" s="3"/>
      <c r="G13" s="3"/>
      <c r="H13" s="3"/>
      <c r="I13" s="3"/>
      <c r="J13" s="3"/>
      <c r="K13" s="3"/>
      <c r="L13" s="3"/>
      <c r="M13" s="4"/>
    </row>
    <row r="14" spans="1:13">
      <c r="A14" s="5" t="s">
        <v>14</v>
      </c>
      <c r="B14" s="19">
        <f>E67/B67</f>
        <v>0.46809557036053362</v>
      </c>
      <c r="C14" s="19">
        <f>$E68/$B68</f>
        <v>0.4470183260630855</v>
      </c>
      <c r="D14" s="19">
        <f>$E69/$B69</f>
        <v>0.44540695098166344</v>
      </c>
      <c r="E14" s="19"/>
      <c r="F14" s="3"/>
      <c r="G14" s="3"/>
      <c r="H14" s="3"/>
      <c r="I14" s="3"/>
      <c r="J14" s="3"/>
      <c r="K14" s="3"/>
      <c r="L14" s="3"/>
      <c r="M14" s="4"/>
    </row>
    <row r="15" spans="1:13">
      <c r="A15" s="5" t="s">
        <v>15</v>
      </c>
      <c r="B15" s="20">
        <f>((E67/B67)-(F67/C67))*10000</f>
        <v>66.999211310724831</v>
      </c>
      <c r="C15" s="20">
        <f>(($E68/$B68)-($F68/$C68))*10000</f>
        <v>-83.321772159480886</v>
      </c>
      <c r="D15" s="20">
        <f>(($E69/$B69)-($F69/$C69))*10000</f>
        <v>165.74765405172053</v>
      </c>
      <c r="E15" s="20"/>
      <c r="F15" s="3"/>
      <c r="G15" s="3"/>
      <c r="H15" s="3"/>
      <c r="I15" s="3"/>
      <c r="J15" s="3"/>
      <c r="K15" s="3"/>
      <c r="L15" s="3"/>
      <c r="M15" s="4"/>
    </row>
    <row r="16" spans="1:13">
      <c r="A16" s="11" t="s">
        <v>16</v>
      </c>
      <c r="B16" s="21">
        <f>E67/B67</f>
        <v>0.46809557036053362</v>
      </c>
      <c r="C16" s="21">
        <f>$E68/$B68</f>
        <v>0.4470183260630855</v>
      </c>
      <c r="D16" s="21">
        <f>$E69/$B69</f>
        <v>0.44540695098166344</v>
      </c>
      <c r="E16" s="21"/>
      <c r="F16" s="13"/>
      <c r="G16" s="13"/>
      <c r="H16" s="13"/>
      <c r="I16" s="13"/>
      <c r="J16" s="13"/>
      <c r="K16" s="13"/>
      <c r="L16" s="13"/>
      <c r="M16" s="15"/>
    </row>
    <row r="19" spans="1:14">
      <c r="A19" s="54" t="s">
        <v>17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4">
      <c r="A20" s="22"/>
      <c r="B20" s="23" t="s">
        <v>120</v>
      </c>
      <c r="C20" s="24" t="s">
        <v>18</v>
      </c>
    </row>
    <row r="21" spans="1:14">
      <c r="A21" s="5" t="s">
        <v>19</v>
      </c>
      <c r="B21" s="7">
        <f>(((E66/B66)/N66)/((F66/C66)/O66))-1</f>
        <v>-0.12318871831931688</v>
      </c>
      <c r="C21" s="25">
        <f>((E65/B65/N65)/(F65/C65/O65))-1</f>
        <v>9.4883345879898551E-2</v>
      </c>
    </row>
    <row r="22" spans="1:14">
      <c r="A22" s="5" t="s">
        <v>20</v>
      </c>
      <c r="B22" s="7">
        <f>(($H66/$B66/$N66)/($I66/$C66/$O66))-1</f>
        <v>-8.4945320308378092E-2</v>
      </c>
      <c r="C22" s="25">
        <f>(($H65/$B65/$N65)/($I65/$C65/$O65))-1</f>
        <v>9.4883345879898551E-2</v>
      </c>
    </row>
    <row r="23" spans="1:14">
      <c r="A23" s="5" t="s">
        <v>21</v>
      </c>
      <c r="B23" s="7">
        <f>(B66/N66)/(C66/O66)-1</f>
        <v>-1.2234266759285628E-2</v>
      </c>
      <c r="C23" s="25">
        <f>(B65/N65)/(C65/O65)-1</f>
        <v>0.15850691665327821</v>
      </c>
    </row>
    <row r="24" spans="1:14">
      <c r="A24" s="5" t="s">
        <v>22</v>
      </c>
      <c r="B24" s="7">
        <f>(P66/N66)/(Q66/O66)-1</f>
        <v>-1.5076148892929297E-2</v>
      </c>
      <c r="C24" s="25">
        <f>(P65/N65)/(Q65/O65)-1</f>
        <v>0.1487439217538884</v>
      </c>
    </row>
    <row r="25" spans="1:14">
      <c r="A25" s="11" t="s">
        <v>23</v>
      </c>
      <c r="B25" s="12">
        <f>(R66/N66)/(S66/O66)-1</f>
        <v>-3.9045885591560081E-2</v>
      </c>
      <c r="C25" s="26">
        <f>(R65/N65)/(S65/O65)-1</f>
        <v>9.0417588095766499E-2</v>
      </c>
    </row>
    <row r="28" spans="1:14">
      <c r="A28" s="54" t="s">
        <v>121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4">
      <c r="A29" s="27" t="s">
        <v>24</v>
      </c>
      <c r="B29" s="28" t="s">
        <v>25</v>
      </c>
      <c r="C29" s="28" t="s">
        <v>25</v>
      </c>
      <c r="D29" s="28" t="s">
        <v>25</v>
      </c>
      <c r="E29" s="28" t="s">
        <v>25</v>
      </c>
      <c r="F29" s="28" t="s">
        <v>25</v>
      </c>
      <c r="G29" s="28" t="s">
        <v>25</v>
      </c>
      <c r="H29" s="28" t="s">
        <v>25</v>
      </c>
      <c r="I29" s="28" t="s">
        <v>25</v>
      </c>
      <c r="J29" s="28" t="s">
        <v>25</v>
      </c>
      <c r="K29" s="28" t="s">
        <v>26</v>
      </c>
      <c r="L29" s="28" t="s">
        <v>26</v>
      </c>
      <c r="M29" s="28" t="s">
        <v>26</v>
      </c>
      <c r="N29" s="29" t="s">
        <v>26</v>
      </c>
    </row>
    <row r="30" spans="1:14">
      <c r="A30" s="5" t="s">
        <v>27</v>
      </c>
      <c r="B30" s="3">
        <f>SUM(IF((D36+1)&lt;=13,D36+1,1))</f>
        <v>5</v>
      </c>
      <c r="C30" s="3">
        <f>SUM(IF((B30+1)&lt;=13,B30+1,1))</f>
        <v>6</v>
      </c>
      <c r="D30" s="3">
        <f t="shared" ref="D30:N30" si="0">SUM(IF((C30+1)&lt;=13,C30+1,1))</f>
        <v>7</v>
      </c>
      <c r="E30" s="3">
        <f t="shared" si="0"/>
        <v>8</v>
      </c>
      <c r="F30" s="3">
        <f t="shared" si="0"/>
        <v>9</v>
      </c>
      <c r="G30" s="3">
        <f t="shared" si="0"/>
        <v>10</v>
      </c>
      <c r="H30" s="3">
        <f t="shared" si="0"/>
        <v>11</v>
      </c>
      <c r="I30" s="3">
        <f t="shared" si="0"/>
        <v>12</v>
      </c>
      <c r="J30" s="3">
        <f t="shared" si="0"/>
        <v>13</v>
      </c>
      <c r="K30" s="3">
        <f t="shared" si="0"/>
        <v>1</v>
      </c>
      <c r="L30" s="3">
        <f t="shared" si="0"/>
        <v>2</v>
      </c>
      <c r="M30" s="3">
        <f t="shared" si="0"/>
        <v>3</v>
      </c>
      <c r="N30" s="4">
        <f t="shared" si="0"/>
        <v>4</v>
      </c>
    </row>
    <row r="31" spans="1:14">
      <c r="A31" s="5" t="s">
        <v>28</v>
      </c>
      <c r="B31" s="6">
        <f>ROUND(AB73-O73,-6)</f>
        <v>33000000</v>
      </c>
      <c r="C31" s="6">
        <f t="shared" ref="C31:N31" si="1">ROUND(AC73-P73,-6)</f>
        <v>25000000</v>
      </c>
      <c r="D31" s="6">
        <f t="shared" si="1"/>
        <v>43000000</v>
      </c>
      <c r="E31" s="6">
        <f t="shared" si="1"/>
        <v>-2000000</v>
      </c>
      <c r="F31" s="6">
        <f t="shared" si="1"/>
        <v>23000000</v>
      </c>
      <c r="G31" s="6">
        <f t="shared" si="1"/>
        <v>1000000</v>
      </c>
      <c r="H31" s="6">
        <f t="shared" si="1"/>
        <v>17000000</v>
      </c>
      <c r="I31" s="6">
        <f t="shared" si="1"/>
        <v>2000000</v>
      </c>
      <c r="J31" s="6">
        <f t="shared" si="1"/>
        <v>-33000000</v>
      </c>
      <c r="K31" s="6">
        <f t="shared" si="1"/>
        <v>20000000</v>
      </c>
      <c r="L31" s="6">
        <f t="shared" si="1"/>
        <v>28000000</v>
      </c>
      <c r="M31" s="6">
        <f t="shared" si="1"/>
        <v>34000000</v>
      </c>
      <c r="N31" s="6">
        <f t="shared" si="1"/>
        <v>11000000</v>
      </c>
    </row>
    <row r="32" spans="1:14">
      <c r="A32" s="5" t="s">
        <v>140</v>
      </c>
      <c r="B32" s="19">
        <f>B31/MAX($B31:$N31)</f>
        <v>0.76744186046511631</v>
      </c>
      <c r="C32" s="19">
        <f t="shared" ref="C32:N32" si="2">C31/MAX($B31:$N31)</f>
        <v>0.58139534883720934</v>
      </c>
      <c r="D32" s="19">
        <f t="shared" si="2"/>
        <v>1</v>
      </c>
      <c r="E32" s="19">
        <f t="shared" si="2"/>
        <v>-4.6511627906976744E-2</v>
      </c>
      <c r="F32" s="19">
        <f t="shared" si="2"/>
        <v>0.53488372093023251</v>
      </c>
      <c r="G32" s="19">
        <f t="shared" si="2"/>
        <v>2.3255813953488372E-2</v>
      </c>
      <c r="H32" s="19">
        <f t="shared" si="2"/>
        <v>0.39534883720930231</v>
      </c>
      <c r="I32" s="19">
        <f t="shared" si="2"/>
        <v>4.6511627906976744E-2</v>
      </c>
      <c r="J32" s="19">
        <f t="shared" si="2"/>
        <v>-0.76744186046511631</v>
      </c>
      <c r="K32" s="19">
        <f t="shared" si="2"/>
        <v>0.46511627906976744</v>
      </c>
      <c r="L32" s="19">
        <f t="shared" si="2"/>
        <v>0.65116279069767447</v>
      </c>
      <c r="M32" s="19">
        <f t="shared" si="2"/>
        <v>0.79069767441860461</v>
      </c>
      <c r="N32" s="19">
        <f t="shared" si="2"/>
        <v>0.2558139534883721</v>
      </c>
    </row>
    <row r="33" spans="1:40">
      <c r="A33" s="30" t="s">
        <v>29</v>
      </c>
      <c r="B33" s="31">
        <f>SUMIF(B29:N29,"FY16",B31:N31)</f>
        <v>93000000</v>
      </c>
      <c r="C33" s="59" t="s">
        <v>141</v>
      </c>
      <c r="D33" s="60">
        <f>(B33/MAX(B31:N31))/2</f>
        <v>1.0813953488372092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5" spans="1:40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1:40">
      <c r="A36" s="32" t="s">
        <v>31</v>
      </c>
      <c r="B36" s="33" t="s">
        <v>26</v>
      </c>
      <c r="C36" s="34" t="s">
        <v>32</v>
      </c>
      <c r="D36" s="35">
        <v>4</v>
      </c>
      <c r="E36" s="32" t="s">
        <v>143</v>
      </c>
      <c r="F36" s="35">
        <f>IF((ROUNDUP(MAX(B74:AN74)/6,-3)*6&gt;6000),((ROUNDUP(MAX(B74:AN74)/6,-3)*6)),6000)</f>
        <v>48000</v>
      </c>
      <c r="G36" s="32" t="s">
        <v>142</v>
      </c>
      <c r="H36" s="35">
        <f>IF((ROUNDUP(MAX(B45:AN45)/15,-1)*15&gt;150),((ROUNDUP(MAX(B45:AN45)/15,-1)*15)),150)</f>
        <v>300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</row>
    <row r="37" spans="1:40">
      <c r="A37" s="5"/>
      <c r="B37" s="58" t="s">
        <v>33</v>
      </c>
      <c r="C37" s="58"/>
      <c r="D37" s="58"/>
      <c r="E37" s="58"/>
      <c r="F37" s="58"/>
      <c r="G37" s="58"/>
      <c r="H37" s="58"/>
      <c r="I37" s="58"/>
      <c r="J37" s="5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/>
    </row>
    <row r="38" spans="1:40" s="37" customFormat="1">
      <c r="A38" s="5" t="s">
        <v>27</v>
      </c>
      <c r="B38" s="2">
        <f>SUM(IF((D36+1)&lt;=13,D36+1,1))</f>
        <v>5</v>
      </c>
      <c r="C38" s="2">
        <f>SUM(IF((B38+1)&lt;=13,B38+1,1))</f>
        <v>6</v>
      </c>
      <c r="D38" s="2">
        <f>SUM(IF((C38+1)&lt;=13,C38+1,1))</f>
        <v>7</v>
      </c>
      <c r="E38" s="2">
        <f t="shared" ref="E38:J38" si="3">SUM(IF((D38+1)&lt;=13,D38+1,1))</f>
        <v>8</v>
      </c>
      <c r="F38" s="2">
        <f t="shared" si="3"/>
        <v>9</v>
      </c>
      <c r="G38" s="2">
        <f t="shared" si="3"/>
        <v>10</v>
      </c>
      <c r="H38" s="2">
        <f t="shared" si="3"/>
        <v>11</v>
      </c>
      <c r="I38" s="2">
        <f t="shared" si="3"/>
        <v>12</v>
      </c>
      <c r="J38" s="2">
        <f t="shared" si="3"/>
        <v>13</v>
      </c>
      <c r="K38" s="2">
        <f>SUM(IF((J38+1)&lt;=13,J38+1,1))</f>
        <v>1</v>
      </c>
      <c r="L38" s="2">
        <f>SUM(IF((K38+1)&lt;=13,K38+1,1))</f>
        <v>2</v>
      </c>
      <c r="M38" s="2">
        <f>SUM(IF((L38+1)&lt;=13,L38+1,1))</f>
        <v>3</v>
      </c>
      <c r="N38" s="2">
        <f>SUM(IF((M38+1)&lt;=13,M38+1,1))</f>
        <v>4</v>
      </c>
      <c r="O38" s="2">
        <f t="shared" ref="O38:AN38" si="4">SUM(IF((N38+1)&lt;=13,N38+1,1))</f>
        <v>5</v>
      </c>
      <c r="P38" s="2">
        <f t="shared" si="4"/>
        <v>6</v>
      </c>
      <c r="Q38" s="2">
        <f t="shared" si="4"/>
        <v>7</v>
      </c>
      <c r="R38" s="2">
        <f t="shared" si="4"/>
        <v>8</v>
      </c>
      <c r="S38" s="2">
        <f t="shared" si="4"/>
        <v>9</v>
      </c>
      <c r="T38" s="2">
        <f t="shared" si="4"/>
        <v>10</v>
      </c>
      <c r="U38" s="2">
        <f t="shared" si="4"/>
        <v>11</v>
      </c>
      <c r="V38" s="2">
        <f t="shared" si="4"/>
        <v>12</v>
      </c>
      <c r="W38" s="2">
        <f t="shared" si="4"/>
        <v>13</v>
      </c>
      <c r="X38" s="2">
        <f t="shared" si="4"/>
        <v>1</v>
      </c>
      <c r="Y38" s="2">
        <f t="shared" si="4"/>
        <v>2</v>
      </c>
      <c r="Z38" s="2">
        <f t="shared" si="4"/>
        <v>3</v>
      </c>
      <c r="AA38" s="2">
        <f t="shared" si="4"/>
        <v>4</v>
      </c>
      <c r="AB38" s="2">
        <f t="shared" si="4"/>
        <v>5</v>
      </c>
      <c r="AC38" s="2">
        <f t="shared" si="4"/>
        <v>6</v>
      </c>
      <c r="AD38" s="2">
        <f t="shared" si="4"/>
        <v>7</v>
      </c>
      <c r="AE38" s="2">
        <f t="shared" si="4"/>
        <v>8</v>
      </c>
      <c r="AF38" s="2">
        <f t="shared" si="4"/>
        <v>9</v>
      </c>
      <c r="AG38" s="2">
        <f t="shared" si="4"/>
        <v>10</v>
      </c>
      <c r="AH38" s="2">
        <f t="shared" si="4"/>
        <v>11</v>
      </c>
      <c r="AI38" s="2">
        <f t="shared" si="4"/>
        <v>12</v>
      </c>
      <c r="AJ38" s="2">
        <f t="shared" si="4"/>
        <v>13</v>
      </c>
      <c r="AK38" s="2">
        <f t="shared" si="4"/>
        <v>1</v>
      </c>
      <c r="AL38" s="2">
        <f t="shared" si="4"/>
        <v>2</v>
      </c>
      <c r="AM38" s="2">
        <f t="shared" si="4"/>
        <v>3</v>
      </c>
      <c r="AN38" s="36">
        <f t="shared" si="4"/>
        <v>4</v>
      </c>
    </row>
    <row r="39" spans="1:40">
      <c r="A39" s="5" t="s">
        <v>34</v>
      </c>
      <c r="B39" s="3">
        <f>ROUND(B77,-1)</f>
        <v>6110</v>
      </c>
      <c r="C39" s="3">
        <f t="shared" ref="C39:AN39" si="5">ROUND(C77,-1)</f>
        <v>6150</v>
      </c>
      <c r="D39" s="3">
        <f t="shared" si="5"/>
        <v>6200</v>
      </c>
      <c r="E39" s="3">
        <f t="shared" si="5"/>
        <v>6280</v>
      </c>
      <c r="F39" s="3">
        <f t="shared" si="5"/>
        <v>6500</v>
      </c>
      <c r="G39" s="3">
        <f t="shared" si="5"/>
        <v>6590</v>
      </c>
      <c r="H39" s="3">
        <f t="shared" si="5"/>
        <v>6700</v>
      </c>
      <c r="I39" s="3">
        <f t="shared" si="5"/>
        <v>6830</v>
      </c>
      <c r="J39" s="3">
        <f t="shared" si="5"/>
        <v>7030</v>
      </c>
      <c r="K39" s="3">
        <f t="shared" si="5"/>
        <v>7280</v>
      </c>
      <c r="L39" s="3">
        <f t="shared" si="5"/>
        <v>7490</v>
      </c>
      <c r="M39" s="3">
        <f t="shared" si="5"/>
        <v>7960</v>
      </c>
      <c r="N39" s="3">
        <f t="shared" si="5"/>
        <v>8340</v>
      </c>
      <c r="O39" s="3">
        <f t="shared" si="5"/>
        <v>8590</v>
      </c>
      <c r="P39" s="3">
        <f t="shared" si="5"/>
        <v>8820</v>
      </c>
      <c r="Q39" s="3">
        <f t="shared" si="5"/>
        <v>9040</v>
      </c>
      <c r="R39" s="3">
        <f t="shared" si="5"/>
        <v>9360</v>
      </c>
      <c r="S39" s="3">
        <f t="shared" si="5"/>
        <v>9740</v>
      </c>
      <c r="T39" s="3">
        <f t="shared" si="5"/>
        <v>9810</v>
      </c>
      <c r="U39" s="3">
        <f t="shared" si="5"/>
        <v>9830</v>
      </c>
      <c r="V39" s="3">
        <f t="shared" si="5"/>
        <v>9870</v>
      </c>
      <c r="W39" s="3">
        <f t="shared" si="5"/>
        <v>9880</v>
      </c>
      <c r="X39" s="3">
        <f t="shared" si="5"/>
        <v>10040</v>
      </c>
      <c r="Y39" s="3">
        <f t="shared" si="5"/>
        <v>10060</v>
      </c>
      <c r="Z39" s="3">
        <f t="shared" si="5"/>
        <v>10290</v>
      </c>
      <c r="AA39" s="3">
        <f t="shared" si="5"/>
        <v>10400</v>
      </c>
      <c r="AB39" s="3">
        <f t="shared" si="5"/>
        <v>10480</v>
      </c>
      <c r="AC39" s="3">
        <f t="shared" si="5"/>
        <v>10560</v>
      </c>
      <c r="AD39" s="3">
        <f t="shared" si="5"/>
        <v>10570</v>
      </c>
      <c r="AE39" s="3">
        <f t="shared" si="5"/>
        <v>10600</v>
      </c>
      <c r="AF39" s="3">
        <f t="shared" si="5"/>
        <v>10870</v>
      </c>
      <c r="AG39" s="3">
        <f t="shared" si="5"/>
        <v>11010</v>
      </c>
      <c r="AH39" s="3">
        <f t="shared" si="5"/>
        <v>11240</v>
      </c>
      <c r="AI39" s="3">
        <f t="shared" si="5"/>
        <v>11400</v>
      </c>
      <c r="AJ39" s="3">
        <f t="shared" si="5"/>
        <v>11490</v>
      </c>
      <c r="AK39" s="3">
        <f t="shared" si="5"/>
        <v>11810</v>
      </c>
      <c r="AL39" s="3">
        <f t="shared" si="5"/>
        <v>11900</v>
      </c>
      <c r="AM39" s="3">
        <f t="shared" si="5"/>
        <v>12200</v>
      </c>
      <c r="AN39" s="4">
        <f t="shared" si="5"/>
        <v>12480</v>
      </c>
    </row>
    <row r="40" spans="1:40">
      <c r="A40" s="5" t="s">
        <v>122</v>
      </c>
      <c r="B40" s="3">
        <f>ROUND(B76,-1)</f>
        <v>950</v>
      </c>
      <c r="C40" s="3">
        <f t="shared" ref="C40:AN40" si="6">ROUND(C76,-1)</f>
        <v>950</v>
      </c>
      <c r="D40" s="3">
        <f t="shared" si="6"/>
        <v>950</v>
      </c>
      <c r="E40" s="3">
        <f t="shared" si="6"/>
        <v>940</v>
      </c>
      <c r="F40" s="3">
        <f t="shared" si="6"/>
        <v>930</v>
      </c>
      <c r="G40" s="3">
        <f t="shared" si="6"/>
        <v>930</v>
      </c>
      <c r="H40" s="3">
        <f t="shared" si="6"/>
        <v>890</v>
      </c>
      <c r="I40" s="3">
        <f t="shared" si="6"/>
        <v>840</v>
      </c>
      <c r="J40" s="3">
        <f t="shared" si="6"/>
        <v>650</v>
      </c>
      <c r="K40" s="3">
        <f t="shared" si="6"/>
        <v>750</v>
      </c>
      <c r="L40" s="3">
        <f t="shared" si="6"/>
        <v>750</v>
      </c>
      <c r="M40" s="3">
        <f t="shared" si="6"/>
        <v>760</v>
      </c>
      <c r="N40" s="3">
        <f t="shared" si="6"/>
        <v>750</v>
      </c>
      <c r="O40" s="3">
        <f t="shared" si="6"/>
        <v>770</v>
      </c>
      <c r="P40" s="3">
        <f t="shared" si="6"/>
        <v>770</v>
      </c>
      <c r="Q40" s="3">
        <f t="shared" si="6"/>
        <v>790</v>
      </c>
      <c r="R40" s="3">
        <f t="shared" si="6"/>
        <v>790</v>
      </c>
      <c r="S40" s="3">
        <f t="shared" si="6"/>
        <v>790</v>
      </c>
      <c r="T40" s="3">
        <f t="shared" si="6"/>
        <v>820</v>
      </c>
      <c r="U40" s="3">
        <f t="shared" si="6"/>
        <v>830</v>
      </c>
      <c r="V40" s="3">
        <f t="shared" si="6"/>
        <v>830</v>
      </c>
      <c r="W40" s="3">
        <f t="shared" si="6"/>
        <v>890</v>
      </c>
      <c r="X40" s="3">
        <f t="shared" si="6"/>
        <v>820</v>
      </c>
      <c r="Y40" s="3">
        <f t="shared" si="6"/>
        <v>820</v>
      </c>
      <c r="Z40" s="3">
        <f t="shared" si="6"/>
        <v>830</v>
      </c>
      <c r="AA40" s="3">
        <f t="shared" si="6"/>
        <v>830</v>
      </c>
      <c r="AB40" s="3">
        <f t="shared" si="6"/>
        <v>840</v>
      </c>
      <c r="AC40" s="3">
        <f t="shared" si="6"/>
        <v>840</v>
      </c>
      <c r="AD40" s="3">
        <f t="shared" si="6"/>
        <v>830</v>
      </c>
      <c r="AE40" s="3">
        <f t="shared" si="6"/>
        <v>840</v>
      </c>
      <c r="AF40" s="3">
        <f t="shared" si="6"/>
        <v>840</v>
      </c>
      <c r="AG40" s="3">
        <f t="shared" si="6"/>
        <v>860</v>
      </c>
      <c r="AH40" s="3">
        <f t="shared" si="6"/>
        <v>880</v>
      </c>
      <c r="AI40" s="3">
        <f t="shared" si="6"/>
        <v>880</v>
      </c>
      <c r="AJ40" s="3">
        <f t="shared" si="6"/>
        <v>1000</v>
      </c>
      <c r="AK40" s="3">
        <f t="shared" si="6"/>
        <v>940</v>
      </c>
      <c r="AL40" s="3">
        <f t="shared" si="6"/>
        <v>920</v>
      </c>
      <c r="AM40" s="3">
        <f t="shared" si="6"/>
        <v>900</v>
      </c>
      <c r="AN40" s="3">
        <f t="shared" si="6"/>
        <v>900</v>
      </c>
    </row>
    <row r="41" spans="1:40">
      <c r="A41" s="5" t="s">
        <v>35</v>
      </c>
      <c r="B41" s="3">
        <f>ROUND(B75,-1)</f>
        <v>22190</v>
      </c>
      <c r="C41" s="3">
        <f t="shared" ref="C41:AN41" si="7">ROUND(C75,-1)</f>
        <v>22370</v>
      </c>
      <c r="D41" s="3">
        <f t="shared" si="7"/>
        <v>22460</v>
      </c>
      <c r="E41" s="3">
        <f t="shared" si="7"/>
        <v>22540</v>
      </c>
      <c r="F41" s="3">
        <f t="shared" si="7"/>
        <v>23110</v>
      </c>
      <c r="G41" s="3">
        <f t="shared" si="7"/>
        <v>23380</v>
      </c>
      <c r="H41" s="3">
        <f t="shared" si="7"/>
        <v>23450</v>
      </c>
      <c r="I41" s="3">
        <f t="shared" si="7"/>
        <v>23550</v>
      </c>
      <c r="J41" s="3">
        <f t="shared" si="7"/>
        <v>23710</v>
      </c>
      <c r="K41" s="3">
        <f t="shared" si="7"/>
        <v>24250</v>
      </c>
      <c r="L41" s="3">
        <f t="shared" si="7"/>
        <v>24610</v>
      </c>
      <c r="M41" s="3">
        <f t="shared" si="7"/>
        <v>25310</v>
      </c>
      <c r="N41" s="3">
        <f t="shared" si="7"/>
        <v>25650</v>
      </c>
      <c r="O41" s="3">
        <f t="shared" si="7"/>
        <v>25990</v>
      </c>
      <c r="P41" s="3">
        <f t="shared" si="7"/>
        <v>26360</v>
      </c>
      <c r="Q41" s="3">
        <f t="shared" si="7"/>
        <v>26500</v>
      </c>
      <c r="R41" s="3">
        <f t="shared" si="7"/>
        <v>26660</v>
      </c>
      <c r="S41" s="3">
        <f t="shared" si="7"/>
        <v>27070</v>
      </c>
      <c r="T41" s="3">
        <f t="shared" si="7"/>
        <v>27260</v>
      </c>
      <c r="U41" s="3">
        <f t="shared" si="7"/>
        <v>27130</v>
      </c>
      <c r="V41" s="3">
        <f t="shared" si="7"/>
        <v>27080</v>
      </c>
      <c r="W41" s="3">
        <f t="shared" si="7"/>
        <v>27070</v>
      </c>
      <c r="X41" s="3">
        <f t="shared" si="7"/>
        <v>27510</v>
      </c>
      <c r="Y41" s="3">
        <f t="shared" si="7"/>
        <v>27700</v>
      </c>
      <c r="Z41" s="3">
        <f t="shared" si="7"/>
        <v>28180</v>
      </c>
      <c r="AA41" s="3">
        <f t="shared" si="7"/>
        <v>28250</v>
      </c>
      <c r="AB41" s="3">
        <f t="shared" si="7"/>
        <v>28380</v>
      </c>
      <c r="AC41" s="3">
        <f t="shared" si="7"/>
        <v>28720</v>
      </c>
      <c r="AD41" s="3">
        <f t="shared" si="7"/>
        <v>28810</v>
      </c>
      <c r="AE41" s="3">
        <f t="shared" si="7"/>
        <v>28800</v>
      </c>
      <c r="AF41" s="3">
        <f t="shared" si="7"/>
        <v>29120</v>
      </c>
      <c r="AG41" s="3">
        <f t="shared" si="7"/>
        <v>29550</v>
      </c>
      <c r="AH41" s="3">
        <f t="shared" si="7"/>
        <v>29810</v>
      </c>
      <c r="AI41" s="3">
        <f t="shared" si="7"/>
        <v>30000</v>
      </c>
      <c r="AJ41" s="3">
        <f t="shared" si="7"/>
        <v>30260</v>
      </c>
      <c r="AK41" s="3">
        <f t="shared" si="7"/>
        <v>30960</v>
      </c>
      <c r="AL41" s="3">
        <f t="shared" si="7"/>
        <v>31400</v>
      </c>
      <c r="AM41" s="3">
        <f t="shared" si="7"/>
        <v>32040</v>
      </c>
      <c r="AN41" s="4">
        <f t="shared" si="7"/>
        <v>32400</v>
      </c>
    </row>
    <row r="42" spans="1:40">
      <c r="A42" s="5" t="s">
        <v>36</v>
      </c>
      <c r="B42" s="6">
        <f>ROUND(B81,0)</f>
        <v>44</v>
      </c>
      <c r="C42" s="6">
        <f t="shared" ref="C42:AN42" si="8">ROUND(C81,0)</f>
        <v>45</v>
      </c>
      <c r="D42" s="6">
        <f t="shared" si="8"/>
        <v>43</v>
      </c>
      <c r="E42" s="6">
        <f t="shared" si="8"/>
        <v>41</v>
      </c>
      <c r="F42" s="6">
        <f t="shared" si="8"/>
        <v>42</v>
      </c>
      <c r="G42" s="6">
        <f t="shared" si="8"/>
        <v>43</v>
      </c>
      <c r="H42" s="6">
        <f t="shared" si="8"/>
        <v>41</v>
      </c>
      <c r="I42" s="6">
        <f t="shared" si="8"/>
        <v>42</v>
      </c>
      <c r="J42" s="6">
        <f t="shared" si="8"/>
        <v>42</v>
      </c>
      <c r="K42" s="6">
        <f t="shared" si="8"/>
        <v>41</v>
      </c>
      <c r="L42" s="6">
        <f t="shared" si="8"/>
        <v>40</v>
      </c>
      <c r="M42" s="6">
        <f t="shared" si="8"/>
        <v>42</v>
      </c>
      <c r="N42" s="6">
        <f t="shared" si="8"/>
        <v>43</v>
      </c>
      <c r="O42" s="6">
        <f t="shared" si="8"/>
        <v>41</v>
      </c>
      <c r="P42" s="6">
        <f t="shared" si="8"/>
        <v>41</v>
      </c>
      <c r="Q42" s="6">
        <f t="shared" si="8"/>
        <v>41</v>
      </c>
      <c r="R42" s="6">
        <f t="shared" si="8"/>
        <v>38</v>
      </c>
      <c r="S42" s="6">
        <f t="shared" si="8"/>
        <v>40</v>
      </c>
      <c r="T42" s="6">
        <f t="shared" si="8"/>
        <v>41</v>
      </c>
      <c r="U42" s="6">
        <f t="shared" si="8"/>
        <v>41</v>
      </c>
      <c r="V42" s="6">
        <f t="shared" si="8"/>
        <v>40</v>
      </c>
      <c r="W42" s="6">
        <f t="shared" si="8"/>
        <v>42</v>
      </c>
      <c r="X42" s="6">
        <f t="shared" si="8"/>
        <v>41</v>
      </c>
      <c r="Y42" s="6">
        <f t="shared" si="8"/>
        <v>40</v>
      </c>
      <c r="Z42" s="6">
        <f t="shared" si="8"/>
        <v>42</v>
      </c>
      <c r="AA42" s="6">
        <f t="shared" si="8"/>
        <v>40</v>
      </c>
      <c r="AB42" s="6">
        <f t="shared" si="8"/>
        <v>42</v>
      </c>
      <c r="AC42" s="6">
        <f t="shared" si="8"/>
        <v>42</v>
      </c>
      <c r="AD42" s="6">
        <f t="shared" si="8"/>
        <v>39</v>
      </c>
      <c r="AE42" s="6">
        <f t="shared" si="8"/>
        <v>39</v>
      </c>
      <c r="AF42" s="6">
        <f t="shared" si="8"/>
        <v>39</v>
      </c>
      <c r="AG42" s="6">
        <f t="shared" si="8"/>
        <v>41</v>
      </c>
      <c r="AH42" s="6">
        <f t="shared" si="8"/>
        <v>40</v>
      </c>
      <c r="AI42" s="6">
        <f t="shared" si="8"/>
        <v>40</v>
      </c>
      <c r="AJ42" s="6">
        <f t="shared" si="8"/>
        <v>41</v>
      </c>
      <c r="AK42" s="6">
        <f t="shared" si="8"/>
        <v>40</v>
      </c>
      <c r="AL42" s="6">
        <f t="shared" si="8"/>
        <v>40</v>
      </c>
      <c r="AM42" s="6">
        <f t="shared" si="8"/>
        <v>41</v>
      </c>
      <c r="AN42" s="38">
        <f t="shared" si="8"/>
        <v>41</v>
      </c>
    </row>
    <row r="43" spans="1:40">
      <c r="A43" s="5" t="s">
        <v>123</v>
      </c>
      <c r="B43" s="6">
        <f>ROUND(B80,0)</f>
        <v>49</v>
      </c>
      <c r="C43" s="6">
        <f t="shared" ref="C43:AN43" si="9">ROUND(C80,0)</f>
        <v>50</v>
      </c>
      <c r="D43" s="6">
        <f t="shared" si="9"/>
        <v>49</v>
      </c>
      <c r="E43" s="6">
        <f t="shared" si="9"/>
        <v>60</v>
      </c>
      <c r="F43" s="6">
        <f t="shared" si="9"/>
        <v>60</v>
      </c>
      <c r="G43" s="6">
        <f t="shared" si="9"/>
        <v>54</v>
      </c>
      <c r="H43" s="6">
        <f t="shared" si="9"/>
        <v>-90</v>
      </c>
      <c r="I43" s="6">
        <f t="shared" si="9"/>
        <v>66</v>
      </c>
      <c r="J43" s="6">
        <f t="shared" si="9"/>
        <v>61</v>
      </c>
      <c r="K43" s="6">
        <f t="shared" si="9"/>
        <v>63</v>
      </c>
      <c r="L43" s="6">
        <f t="shared" si="9"/>
        <v>68</v>
      </c>
      <c r="M43" s="6">
        <f t="shared" si="9"/>
        <v>67</v>
      </c>
      <c r="N43" s="6">
        <f t="shared" si="9"/>
        <v>54</v>
      </c>
      <c r="O43" s="6">
        <f t="shared" si="9"/>
        <v>70</v>
      </c>
      <c r="P43" s="6">
        <f t="shared" si="9"/>
        <v>70</v>
      </c>
      <c r="Q43" s="6">
        <f t="shared" si="9"/>
        <v>95</v>
      </c>
      <c r="R43" s="6">
        <f t="shared" si="9"/>
        <v>61</v>
      </c>
      <c r="S43" s="6">
        <f t="shared" si="9"/>
        <v>63</v>
      </c>
      <c r="T43" s="6">
        <f t="shared" si="9"/>
        <v>63</v>
      </c>
      <c r="U43" s="6">
        <f t="shared" si="9"/>
        <v>64</v>
      </c>
      <c r="V43" s="6">
        <f t="shared" si="9"/>
        <v>60</v>
      </c>
      <c r="W43" s="6">
        <f t="shared" si="9"/>
        <v>67</v>
      </c>
      <c r="X43" s="6">
        <f t="shared" si="9"/>
        <v>70</v>
      </c>
      <c r="Y43" s="6">
        <f t="shared" si="9"/>
        <v>66</v>
      </c>
      <c r="Z43" s="6">
        <f t="shared" si="9"/>
        <v>64</v>
      </c>
      <c r="AA43" s="6">
        <f t="shared" si="9"/>
        <v>66</v>
      </c>
      <c r="AB43" s="6">
        <f t="shared" si="9"/>
        <v>67</v>
      </c>
      <c r="AC43" s="6">
        <f t="shared" si="9"/>
        <v>73</v>
      </c>
      <c r="AD43" s="6">
        <f t="shared" si="9"/>
        <v>70</v>
      </c>
      <c r="AE43" s="6">
        <f t="shared" si="9"/>
        <v>61</v>
      </c>
      <c r="AF43" s="6">
        <f t="shared" si="9"/>
        <v>70</v>
      </c>
      <c r="AG43" s="6">
        <f t="shared" si="9"/>
        <v>55</v>
      </c>
      <c r="AH43" s="6">
        <f t="shared" si="9"/>
        <v>58</v>
      </c>
      <c r="AI43" s="6">
        <f t="shared" si="9"/>
        <v>64</v>
      </c>
      <c r="AJ43" s="6">
        <f t="shared" si="9"/>
        <v>52</v>
      </c>
      <c r="AK43" s="6">
        <f t="shared" si="9"/>
        <v>64</v>
      </c>
      <c r="AL43" s="6">
        <f t="shared" si="9"/>
        <v>56</v>
      </c>
      <c r="AM43" s="6">
        <f t="shared" si="9"/>
        <v>56</v>
      </c>
      <c r="AN43" s="6">
        <f t="shared" si="9"/>
        <v>56</v>
      </c>
    </row>
    <row r="44" spans="1:40">
      <c r="A44" s="5" t="s">
        <v>37</v>
      </c>
      <c r="B44" s="6">
        <f>ROUND(B78,0)</f>
        <v>145</v>
      </c>
      <c r="C44" s="6">
        <f t="shared" ref="C44:AN45" si="10">ROUND(C78,0)</f>
        <v>147</v>
      </c>
      <c r="D44" s="6">
        <f t="shared" si="10"/>
        <v>150</v>
      </c>
      <c r="E44" s="6">
        <f t="shared" si="10"/>
        <v>133</v>
      </c>
      <c r="F44" s="6">
        <f t="shared" si="10"/>
        <v>143</v>
      </c>
      <c r="G44" s="6">
        <f t="shared" si="10"/>
        <v>153</v>
      </c>
      <c r="H44" s="6">
        <f t="shared" si="10"/>
        <v>136</v>
      </c>
      <c r="I44" s="6">
        <f t="shared" si="10"/>
        <v>140</v>
      </c>
      <c r="J44" s="6">
        <f t="shared" si="10"/>
        <v>150</v>
      </c>
      <c r="K44" s="6">
        <f t="shared" si="10"/>
        <v>133</v>
      </c>
      <c r="L44" s="6">
        <f t="shared" si="10"/>
        <v>129</v>
      </c>
      <c r="M44" s="6">
        <f t="shared" si="10"/>
        <v>134</v>
      </c>
      <c r="N44" s="6">
        <f t="shared" si="10"/>
        <v>142</v>
      </c>
      <c r="O44" s="6">
        <f t="shared" si="10"/>
        <v>135</v>
      </c>
      <c r="P44" s="6">
        <f t="shared" si="10"/>
        <v>134</v>
      </c>
      <c r="Q44" s="6">
        <f t="shared" si="10"/>
        <v>140</v>
      </c>
      <c r="R44" s="6">
        <f t="shared" si="10"/>
        <v>121</v>
      </c>
      <c r="S44" s="6">
        <f t="shared" si="10"/>
        <v>133</v>
      </c>
      <c r="T44" s="6">
        <f t="shared" si="10"/>
        <v>146</v>
      </c>
      <c r="U44" s="6">
        <f t="shared" si="10"/>
        <v>133</v>
      </c>
      <c r="V44" s="6">
        <f t="shared" si="10"/>
        <v>134</v>
      </c>
      <c r="W44" s="6">
        <f t="shared" si="10"/>
        <v>141</v>
      </c>
      <c r="X44" s="6">
        <f t="shared" si="10"/>
        <v>131</v>
      </c>
      <c r="Y44" s="6">
        <f t="shared" si="10"/>
        <v>127</v>
      </c>
      <c r="Z44" s="6">
        <f t="shared" si="10"/>
        <v>131</v>
      </c>
      <c r="AA44" s="6">
        <f t="shared" si="10"/>
        <v>141</v>
      </c>
      <c r="AB44" s="6">
        <f t="shared" si="10"/>
        <v>134</v>
      </c>
      <c r="AC44" s="6">
        <f t="shared" si="10"/>
        <v>135</v>
      </c>
      <c r="AD44" s="6">
        <f t="shared" si="10"/>
        <v>140</v>
      </c>
      <c r="AE44" s="6">
        <f t="shared" si="10"/>
        <v>125</v>
      </c>
      <c r="AF44" s="6">
        <f t="shared" si="10"/>
        <v>131</v>
      </c>
      <c r="AG44" s="6">
        <f t="shared" si="10"/>
        <v>142</v>
      </c>
      <c r="AH44" s="6">
        <f t="shared" si="10"/>
        <v>129</v>
      </c>
      <c r="AI44" s="6">
        <f t="shared" si="10"/>
        <v>130</v>
      </c>
      <c r="AJ44" s="6">
        <f t="shared" si="10"/>
        <v>133</v>
      </c>
      <c r="AK44" s="6">
        <f t="shared" si="10"/>
        <v>130</v>
      </c>
      <c r="AL44" s="6">
        <f t="shared" si="10"/>
        <v>129</v>
      </c>
      <c r="AM44" s="6">
        <f t="shared" si="10"/>
        <v>128</v>
      </c>
      <c r="AN44" s="38">
        <f t="shared" si="10"/>
        <v>137</v>
      </c>
    </row>
    <row r="45" spans="1:40">
      <c r="A45" s="11" t="s">
        <v>38</v>
      </c>
      <c r="B45" s="39">
        <f>ROUND(B79,0)</f>
        <v>190</v>
      </c>
      <c r="C45" s="39">
        <f t="shared" si="10"/>
        <v>191</v>
      </c>
      <c r="D45" s="39">
        <f t="shared" si="10"/>
        <v>200</v>
      </c>
      <c r="E45" s="39">
        <f t="shared" si="10"/>
        <v>182</v>
      </c>
      <c r="F45" s="39">
        <f t="shared" si="10"/>
        <v>191</v>
      </c>
      <c r="G45" s="39">
        <f t="shared" si="10"/>
        <v>205</v>
      </c>
      <c r="H45" s="39">
        <f t="shared" si="10"/>
        <v>186</v>
      </c>
      <c r="I45" s="39">
        <f t="shared" si="10"/>
        <v>186</v>
      </c>
      <c r="J45" s="39">
        <f t="shared" si="10"/>
        <v>207</v>
      </c>
      <c r="K45" s="39">
        <f t="shared" si="10"/>
        <v>182</v>
      </c>
      <c r="L45" s="39">
        <f t="shared" si="10"/>
        <v>181</v>
      </c>
      <c r="M45" s="39">
        <f t="shared" si="10"/>
        <v>183</v>
      </c>
      <c r="N45" s="39">
        <f t="shared" si="10"/>
        <v>204</v>
      </c>
      <c r="O45" s="39">
        <f t="shared" si="10"/>
        <v>189</v>
      </c>
      <c r="P45" s="39">
        <f t="shared" si="10"/>
        <v>190</v>
      </c>
      <c r="Q45" s="39">
        <f t="shared" si="10"/>
        <v>202</v>
      </c>
      <c r="R45" s="39">
        <f t="shared" si="10"/>
        <v>183</v>
      </c>
      <c r="S45" s="39">
        <f t="shared" si="10"/>
        <v>193</v>
      </c>
      <c r="T45" s="39">
        <f t="shared" si="10"/>
        <v>215</v>
      </c>
      <c r="U45" s="39">
        <f t="shared" si="10"/>
        <v>191</v>
      </c>
      <c r="V45" s="39">
        <f t="shared" si="10"/>
        <v>195</v>
      </c>
      <c r="W45" s="39">
        <f t="shared" si="10"/>
        <v>211</v>
      </c>
      <c r="X45" s="39">
        <f t="shared" si="10"/>
        <v>194</v>
      </c>
      <c r="Y45" s="39">
        <f t="shared" si="10"/>
        <v>192</v>
      </c>
      <c r="Z45" s="39">
        <f t="shared" si="10"/>
        <v>191</v>
      </c>
      <c r="AA45" s="39">
        <f t="shared" si="10"/>
        <v>216</v>
      </c>
      <c r="AB45" s="39">
        <f t="shared" si="10"/>
        <v>197</v>
      </c>
      <c r="AC45" s="39">
        <f t="shared" si="10"/>
        <v>196</v>
      </c>
      <c r="AD45" s="39">
        <f t="shared" si="10"/>
        <v>214</v>
      </c>
      <c r="AE45" s="39">
        <f t="shared" si="10"/>
        <v>195</v>
      </c>
      <c r="AF45" s="39">
        <f t="shared" si="10"/>
        <v>197</v>
      </c>
      <c r="AG45" s="39">
        <f t="shared" si="10"/>
        <v>213</v>
      </c>
      <c r="AH45" s="39">
        <f t="shared" si="10"/>
        <v>196</v>
      </c>
      <c r="AI45" s="39">
        <f t="shared" si="10"/>
        <v>194</v>
      </c>
      <c r="AJ45" s="39">
        <f t="shared" si="10"/>
        <v>203</v>
      </c>
      <c r="AK45" s="39">
        <f t="shared" si="10"/>
        <v>199</v>
      </c>
      <c r="AL45" s="39">
        <f t="shared" si="10"/>
        <v>200</v>
      </c>
      <c r="AM45" s="39">
        <f t="shared" si="10"/>
        <v>197</v>
      </c>
      <c r="AN45" s="40">
        <f t="shared" si="10"/>
        <v>215</v>
      </c>
    </row>
    <row r="48" spans="1:40">
      <c r="A48" s="54" t="s">
        <v>39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9">
      <c r="A49" s="41" t="s">
        <v>40</v>
      </c>
      <c r="B49" s="42">
        <f>IF((ROUNDUP(MAX(B51:B60)/30,-6)*30&gt;30000000),((ROUNDUP(MAX(B51:B60)/30,-6)*30)),30000000)</f>
        <v>60000000</v>
      </c>
      <c r="R49" s="43"/>
      <c r="S49" s="43"/>
    </row>
    <row r="50" spans="1:19">
      <c r="A50" s="37" t="s">
        <v>41</v>
      </c>
      <c r="B50" s="37" t="s">
        <v>1</v>
      </c>
      <c r="C50" s="37" t="s">
        <v>42</v>
      </c>
      <c r="D50" s="37" t="s">
        <v>43</v>
      </c>
      <c r="R50" s="44"/>
      <c r="S50" s="44"/>
    </row>
    <row r="51" spans="1:19">
      <c r="A51" t="str">
        <f t="shared" ref="A51:A60" si="11">B85</f>
        <v>Hewlett-Packard Co.</v>
      </c>
      <c r="B51" s="42">
        <f t="shared" ref="B51:B60" si="12">ROUND(C85,-6)</f>
        <v>44000000</v>
      </c>
      <c r="C51" s="42">
        <f t="shared" ref="C51:C60" si="13">ROUND(E85,-5)</f>
        <v>24200000</v>
      </c>
      <c r="D51" s="45">
        <f t="shared" ref="D51:D60" si="14">C85/D85-1</f>
        <v>2.8729147421372048</v>
      </c>
      <c r="R51" s="44"/>
      <c r="S51" s="44"/>
    </row>
    <row r="52" spans="1:19">
      <c r="A52" t="str">
        <f t="shared" si="11"/>
        <v>US Federal MHS</v>
      </c>
      <c r="B52" s="42">
        <f t="shared" si="12"/>
        <v>41000000</v>
      </c>
      <c r="C52" s="42">
        <f t="shared" si="13"/>
        <v>14700000</v>
      </c>
      <c r="D52" s="45">
        <f t="shared" si="14"/>
        <v>4.0859163815283983E-2</v>
      </c>
    </row>
    <row r="53" spans="1:19">
      <c r="A53" t="str">
        <f t="shared" si="11"/>
        <v>Symantec Corp.</v>
      </c>
      <c r="B53" s="42">
        <f t="shared" si="12"/>
        <v>33000000</v>
      </c>
      <c r="C53" s="42">
        <f t="shared" si="13"/>
        <v>21300000</v>
      </c>
      <c r="D53" s="45">
        <f t="shared" si="14"/>
        <v>26.173467150686736</v>
      </c>
    </row>
    <row r="54" spans="1:19">
      <c r="A54" t="str">
        <f t="shared" si="11"/>
        <v>Commonwealth of Pennsylvania</v>
      </c>
      <c r="B54" s="42">
        <f t="shared" si="12"/>
        <v>30000000</v>
      </c>
      <c r="C54" s="42">
        <f t="shared" si="13"/>
        <v>11100000</v>
      </c>
      <c r="D54" s="45">
        <f t="shared" si="14"/>
        <v>3.9021559535634909E-2</v>
      </c>
    </row>
    <row r="55" spans="1:19">
      <c r="A55" t="str">
        <f t="shared" si="11"/>
        <v>US Internal Revenue Service</v>
      </c>
      <c r="B55" s="42">
        <f t="shared" si="12"/>
        <v>30000000</v>
      </c>
      <c r="C55" s="42">
        <f t="shared" si="13"/>
        <v>12300000</v>
      </c>
      <c r="D55" s="45">
        <f t="shared" si="14"/>
        <v>0.37940436368928077</v>
      </c>
    </row>
    <row r="56" spans="1:19">
      <c r="A56" t="str">
        <f t="shared" si="11"/>
        <v xml:space="preserve">Anthem, Inc. </v>
      </c>
      <c r="B56" s="42">
        <f t="shared" si="12"/>
        <v>28000000</v>
      </c>
      <c r="C56" s="42">
        <f t="shared" si="13"/>
        <v>8700000</v>
      </c>
      <c r="D56" s="45">
        <f t="shared" si="14"/>
        <v>3.8752142487663122E-2</v>
      </c>
    </row>
    <row r="57" spans="1:19">
      <c r="A57" t="str">
        <f t="shared" si="11"/>
        <v xml:space="preserve">Wal-Mart Stores, Inc. </v>
      </c>
      <c r="B57" s="42">
        <f t="shared" si="12"/>
        <v>25000000</v>
      </c>
      <c r="C57" s="42">
        <f t="shared" si="13"/>
        <v>10200000</v>
      </c>
      <c r="D57" s="45">
        <f t="shared" si="14"/>
        <v>-2.4536448574116965E-2</v>
      </c>
    </row>
    <row r="58" spans="1:19">
      <c r="A58" t="str">
        <f t="shared" si="11"/>
        <v>Catholic Health Initiatives</v>
      </c>
      <c r="B58" s="42">
        <f t="shared" si="12"/>
        <v>24000000</v>
      </c>
      <c r="C58" s="42">
        <f t="shared" si="13"/>
        <v>13100000</v>
      </c>
      <c r="D58" s="45">
        <f t="shared" si="14"/>
        <v>-0.12079142579474877</v>
      </c>
    </row>
    <row r="59" spans="1:19">
      <c r="A59" t="str">
        <f t="shared" si="11"/>
        <v>TPG Capital Mgmt, L.P.</v>
      </c>
      <c r="B59" s="42">
        <f t="shared" si="12"/>
        <v>24000000</v>
      </c>
      <c r="C59" s="42">
        <f t="shared" si="13"/>
        <v>14600000</v>
      </c>
      <c r="D59" s="45" t="e">
        <f t="shared" si="14"/>
        <v>#DIV/0!</v>
      </c>
    </row>
    <row r="60" spans="1:19">
      <c r="A60" t="str">
        <f t="shared" si="11"/>
        <v xml:space="preserve">American Express Co. </v>
      </c>
      <c r="B60" s="42">
        <f t="shared" si="12"/>
        <v>22000000</v>
      </c>
      <c r="C60" s="42">
        <f t="shared" si="13"/>
        <v>11800000</v>
      </c>
      <c r="D60" s="45">
        <f t="shared" si="14"/>
        <v>-4.083016832353592E-2</v>
      </c>
    </row>
    <row r="62" spans="1:19">
      <c r="A62" s="54" t="s">
        <v>44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</row>
    <row r="64" spans="1:19" ht="30">
      <c r="A64" s="37"/>
      <c r="B64" s="43" t="s">
        <v>45</v>
      </c>
      <c r="C64" s="43" t="s">
        <v>46</v>
      </c>
      <c r="D64" s="43" t="s">
        <v>47</v>
      </c>
      <c r="E64" s="43" t="s">
        <v>48</v>
      </c>
      <c r="F64" s="43" t="s">
        <v>49</v>
      </c>
      <c r="G64" s="43" t="s">
        <v>50</v>
      </c>
      <c r="H64" s="43" t="s">
        <v>51</v>
      </c>
      <c r="I64" s="43" t="s">
        <v>52</v>
      </c>
      <c r="J64" s="43" t="s">
        <v>53</v>
      </c>
      <c r="K64" s="43" t="s">
        <v>54</v>
      </c>
      <c r="L64" s="43" t="s">
        <v>55</v>
      </c>
      <c r="M64" s="43" t="s">
        <v>56</v>
      </c>
      <c r="N64" s="43" t="s">
        <v>57</v>
      </c>
      <c r="O64" s="43" t="s">
        <v>58</v>
      </c>
      <c r="P64" s="43" t="s">
        <v>59</v>
      </c>
      <c r="Q64" s="43" t="s">
        <v>60</v>
      </c>
      <c r="R64" s="43" t="s">
        <v>61</v>
      </c>
      <c r="S64" s="43" t="s">
        <v>62</v>
      </c>
    </row>
    <row r="65" spans="1:43">
      <c r="A65" s="37" t="s">
        <v>18</v>
      </c>
      <c r="B65" s="44">
        <v>4310648172</v>
      </c>
      <c r="C65" s="44">
        <v>3857590056</v>
      </c>
      <c r="D65" s="46" t="s">
        <v>63</v>
      </c>
      <c r="E65" s="44">
        <v>873719597</v>
      </c>
      <c r="F65" s="44">
        <v>740371767</v>
      </c>
      <c r="G65" s="46" t="s">
        <v>63</v>
      </c>
      <c r="H65" s="44">
        <v>873719597</v>
      </c>
      <c r="I65" s="44">
        <v>740371767</v>
      </c>
      <c r="J65" s="46" t="s">
        <v>63</v>
      </c>
      <c r="K65" s="46" t="s">
        <v>63</v>
      </c>
      <c r="L65" s="46" t="s">
        <v>63</v>
      </c>
      <c r="M65" s="46" t="s">
        <v>63</v>
      </c>
      <c r="N65">
        <v>27818839</v>
      </c>
      <c r="O65">
        <v>28841054</v>
      </c>
      <c r="P65" s="44">
        <v>2091494918</v>
      </c>
      <c r="Q65" s="44">
        <v>1887581507</v>
      </c>
      <c r="R65" s="44">
        <v>911198936.94999957</v>
      </c>
      <c r="S65" s="44">
        <v>866348211.38999963</v>
      </c>
    </row>
    <row r="66" spans="1:43">
      <c r="A66" s="37" t="s">
        <v>124</v>
      </c>
      <c r="B66" s="44">
        <v>2124467394.5099988</v>
      </c>
      <c r="C66" s="44">
        <v>1881296500.98</v>
      </c>
      <c r="D66" s="44">
        <v>2065489853.6799998</v>
      </c>
      <c r="E66" s="44">
        <v>794159338.31999922</v>
      </c>
      <c r="F66" s="44">
        <v>701568092.72000003</v>
      </c>
      <c r="G66" s="44">
        <v>751638923.16999996</v>
      </c>
      <c r="H66" s="44">
        <v>562277962.56999934</v>
      </c>
      <c r="I66" s="44">
        <v>475962051.00000018</v>
      </c>
      <c r="J66" s="44">
        <v>498406451.87000006</v>
      </c>
      <c r="K66" s="47">
        <v>0.77680000000000005</v>
      </c>
      <c r="L66" s="47">
        <v>0.77110000000000001</v>
      </c>
      <c r="M66" s="47">
        <v>0.77410000000000001</v>
      </c>
      <c r="N66" s="48">
        <v>16212853.769999998</v>
      </c>
      <c r="O66" s="48">
        <v>14181448.73</v>
      </c>
      <c r="P66" s="44">
        <v>1139628949.2799997</v>
      </c>
      <c r="Q66" s="44">
        <v>1012096567.2099999</v>
      </c>
      <c r="R66" s="44">
        <v>87673532.060000062</v>
      </c>
      <c r="S66" s="44">
        <v>79804427.440000072</v>
      </c>
    </row>
    <row r="67" spans="1:43">
      <c r="A67" s="37" t="s">
        <v>125</v>
      </c>
      <c r="B67" s="44">
        <v>307818772.22000009</v>
      </c>
      <c r="C67" s="44">
        <v>252597231.28000006</v>
      </c>
      <c r="D67" s="46" t="s">
        <v>63</v>
      </c>
      <c r="E67" s="44">
        <v>144088603.75000012</v>
      </c>
      <c r="F67" s="44">
        <v>116547263.51999998</v>
      </c>
      <c r="G67" s="46" t="s">
        <v>63</v>
      </c>
      <c r="H67" s="44">
        <v>144088603.75000012</v>
      </c>
      <c r="I67" s="44">
        <v>116547263.51999998</v>
      </c>
      <c r="J67" s="46" t="s">
        <v>63</v>
      </c>
      <c r="K67" s="46" t="s">
        <v>63</v>
      </c>
      <c r="L67" s="46" t="s">
        <v>63</v>
      </c>
      <c r="M67" s="46" t="s">
        <v>63</v>
      </c>
      <c r="N67" s="46" t="s">
        <v>63</v>
      </c>
      <c r="O67" s="46" t="s">
        <v>63</v>
      </c>
      <c r="P67" s="46" t="s">
        <v>63</v>
      </c>
      <c r="Q67" s="46" t="s">
        <v>63</v>
      </c>
    </row>
    <row r="68" spans="1:43">
      <c r="A68" s="37" t="s">
        <v>126</v>
      </c>
      <c r="B68" s="44">
        <v>476477050.15999997</v>
      </c>
      <c r="C68" s="44">
        <v>413339663.60999995</v>
      </c>
      <c r="D68" s="46" t="s">
        <v>63</v>
      </c>
      <c r="E68" s="44">
        <v>212993973.37</v>
      </c>
      <c r="F68" s="44">
        <v>188214423.84999993</v>
      </c>
      <c r="G68" s="46" t="s">
        <v>63</v>
      </c>
      <c r="H68" s="44">
        <v>212993973.37</v>
      </c>
      <c r="I68" s="44">
        <v>188214423.84999993</v>
      </c>
      <c r="J68" s="46" t="s">
        <v>63</v>
      </c>
      <c r="K68" s="46" t="s">
        <v>63</v>
      </c>
      <c r="L68" s="46" t="s">
        <v>63</v>
      </c>
      <c r="M68" s="46" t="s">
        <v>63</v>
      </c>
      <c r="N68" s="46" t="s">
        <v>63</v>
      </c>
      <c r="O68" s="46" t="s">
        <v>63</v>
      </c>
      <c r="P68" s="46" t="s">
        <v>63</v>
      </c>
      <c r="Q68" s="46" t="s">
        <v>63</v>
      </c>
    </row>
    <row r="69" spans="1:43">
      <c r="A69" s="37" t="s">
        <v>127</v>
      </c>
      <c r="B69" s="44">
        <v>918656863.58999991</v>
      </c>
      <c r="C69" s="44">
        <v>818855256.58000016</v>
      </c>
      <c r="D69" s="46" t="s">
        <v>63</v>
      </c>
      <c r="E69" s="44">
        <v>409176152.60999978</v>
      </c>
      <c r="F69" s="44">
        <v>351151489.35000008</v>
      </c>
      <c r="G69" s="46" t="s">
        <v>63</v>
      </c>
      <c r="H69" s="44">
        <v>409176152.60999978</v>
      </c>
      <c r="I69" s="44">
        <v>351151489.35000008</v>
      </c>
      <c r="J69" s="46" t="s">
        <v>63</v>
      </c>
      <c r="K69" s="46" t="s">
        <v>63</v>
      </c>
      <c r="L69" s="46" t="s">
        <v>63</v>
      </c>
      <c r="M69" s="46" t="s">
        <v>63</v>
      </c>
      <c r="N69" s="46" t="s">
        <v>63</v>
      </c>
      <c r="O69" s="46" t="s">
        <v>63</v>
      </c>
      <c r="P69" s="46" t="s">
        <v>63</v>
      </c>
      <c r="Q69" s="46" t="s">
        <v>63</v>
      </c>
    </row>
    <row r="70" spans="1:43">
      <c r="A70" s="37"/>
    </row>
    <row r="71" spans="1:43">
      <c r="A71" s="49" t="s">
        <v>64</v>
      </c>
    </row>
    <row r="72" spans="1:43" ht="30">
      <c r="A72" s="37"/>
      <c r="B72" s="43" t="s">
        <v>65</v>
      </c>
      <c r="C72" s="43" t="s">
        <v>66</v>
      </c>
      <c r="D72" s="43" t="s">
        <v>67</v>
      </c>
      <c r="E72" s="43" t="s">
        <v>68</v>
      </c>
      <c r="F72" s="43" t="s">
        <v>69</v>
      </c>
      <c r="G72" s="43" t="s">
        <v>70</v>
      </c>
      <c r="H72" s="43" t="s">
        <v>71</v>
      </c>
      <c r="I72" s="43" t="s">
        <v>72</v>
      </c>
      <c r="J72" s="43" t="s">
        <v>73</v>
      </c>
      <c r="K72" s="43" t="s">
        <v>74</v>
      </c>
      <c r="L72" s="43" t="s">
        <v>75</v>
      </c>
      <c r="M72" s="43" t="s">
        <v>76</v>
      </c>
      <c r="N72" s="43" t="s">
        <v>77</v>
      </c>
      <c r="O72" s="43" t="s">
        <v>78</v>
      </c>
      <c r="P72" s="43" t="s">
        <v>79</v>
      </c>
      <c r="Q72" s="43" t="s">
        <v>80</v>
      </c>
      <c r="R72" s="43" t="s">
        <v>81</v>
      </c>
      <c r="S72" s="43" t="s">
        <v>82</v>
      </c>
      <c r="T72" s="43" t="s">
        <v>83</v>
      </c>
      <c r="U72" s="43" t="s">
        <v>84</v>
      </c>
      <c r="V72" s="43" t="s">
        <v>85</v>
      </c>
      <c r="W72" s="43" t="s">
        <v>86</v>
      </c>
      <c r="X72" s="43" t="s">
        <v>87</v>
      </c>
      <c r="Y72" s="43" t="s">
        <v>88</v>
      </c>
      <c r="Z72" s="43" t="s">
        <v>89</v>
      </c>
      <c r="AA72" s="43" t="s">
        <v>90</v>
      </c>
      <c r="AB72" s="43" t="s">
        <v>91</v>
      </c>
      <c r="AC72" s="43" t="s">
        <v>92</v>
      </c>
      <c r="AD72" s="43" t="s">
        <v>93</v>
      </c>
      <c r="AE72" s="43" t="s">
        <v>94</v>
      </c>
      <c r="AF72" s="43" t="s">
        <v>95</v>
      </c>
      <c r="AG72" s="43" t="s">
        <v>96</v>
      </c>
      <c r="AH72" s="43" t="s">
        <v>97</v>
      </c>
      <c r="AI72" s="43" t="s">
        <v>98</v>
      </c>
      <c r="AJ72" s="43" t="s">
        <v>99</v>
      </c>
      <c r="AK72" s="43" t="s">
        <v>100</v>
      </c>
      <c r="AL72" s="43" t="s">
        <v>101</v>
      </c>
      <c r="AM72" s="43" t="s">
        <v>102</v>
      </c>
      <c r="AN72" s="43" t="s">
        <v>103</v>
      </c>
      <c r="AO72" s="37"/>
      <c r="AP72" s="37"/>
      <c r="AQ72" s="37"/>
    </row>
    <row r="73" spans="1:43">
      <c r="A73" s="37" t="s">
        <v>130</v>
      </c>
      <c r="B73" s="50" t="s">
        <v>63</v>
      </c>
      <c r="C73" s="50" t="s">
        <v>63</v>
      </c>
      <c r="D73" s="50" t="s">
        <v>63</v>
      </c>
      <c r="E73" s="50" t="s">
        <v>63</v>
      </c>
      <c r="F73" s="50" t="s">
        <v>63</v>
      </c>
      <c r="G73" s="50" t="s">
        <v>63</v>
      </c>
      <c r="H73" s="50" t="s">
        <v>63</v>
      </c>
      <c r="I73" s="50" t="s">
        <v>63</v>
      </c>
      <c r="J73" s="50" t="s">
        <v>63</v>
      </c>
      <c r="K73" s="50" t="s">
        <v>63</v>
      </c>
      <c r="L73" s="50" t="s">
        <v>63</v>
      </c>
      <c r="M73" s="50" t="s">
        <v>63</v>
      </c>
      <c r="N73" s="50" t="s">
        <v>63</v>
      </c>
      <c r="O73" s="51">
        <v>160545027.26999998</v>
      </c>
      <c r="P73" s="51">
        <v>178182072.59999979</v>
      </c>
      <c r="Q73" s="51">
        <v>163688349.60999978</v>
      </c>
      <c r="R73" s="51">
        <v>33259856.000000477</v>
      </c>
      <c r="S73" s="51">
        <v>191388032.8499999</v>
      </c>
      <c r="T73" s="51">
        <v>254138319.45000005</v>
      </c>
      <c r="U73" s="51">
        <v>181340829.37000012</v>
      </c>
      <c r="V73" s="51">
        <v>191880233.65999985</v>
      </c>
      <c r="W73" s="51">
        <v>196222276.5</v>
      </c>
      <c r="X73" s="51">
        <v>187766566.58000022</v>
      </c>
      <c r="Y73" s="51">
        <v>155534278.99999988</v>
      </c>
      <c r="Z73" s="51">
        <v>172255432.64999998</v>
      </c>
      <c r="AA73" s="51">
        <v>186011814.48999995</v>
      </c>
      <c r="AB73" s="51">
        <v>193754868.77000022</v>
      </c>
      <c r="AC73" s="51">
        <v>202897097.97999978</v>
      </c>
      <c r="AD73" s="51">
        <v>206609926.79999995</v>
      </c>
      <c r="AE73" s="51">
        <v>30994570.669999838</v>
      </c>
      <c r="AF73" s="51">
        <v>214379535.91999984</v>
      </c>
      <c r="AG73" s="51">
        <v>255449406.94000006</v>
      </c>
      <c r="AH73" s="51">
        <v>198063883.89999986</v>
      </c>
      <c r="AI73" s="51">
        <v>193660732.17000031</v>
      </c>
      <c r="AJ73" s="51">
        <v>163227895.07999945</v>
      </c>
      <c r="AK73" s="51">
        <v>208036728.25000021</v>
      </c>
      <c r="AL73" s="51">
        <v>183142372.91999978</v>
      </c>
      <c r="AM73" s="51">
        <v>206197823.58999965</v>
      </c>
      <c r="AN73" s="51">
        <v>196782413.55999964</v>
      </c>
      <c r="AO73" s="43"/>
      <c r="AP73" s="37"/>
      <c r="AQ73" s="37"/>
    </row>
    <row r="74" spans="1:43">
      <c r="A74" s="37" t="s">
        <v>104</v>
      </c>
      <c r="B74">
        <f t="shared" ref="B74:AN74" si="15">B75+B77</f>
        <v>28296.980000000003</v>
      </c>
      <c r="C74">
        <f t="shared" si="15"/>
        <v>28521.79</v>
      </c>
      <c r="D74">
        <f t="shared" si="15"/>
        <v>28664.260000000002</v>
      </c>
      <c r="E74">
        <f t="shared" si="15"/>
        <v>28821.05</v>
      </c>
      <c r="F74">
        <f t="shared" si="15"/>
        <v>29606.840000000004</v>
      </c>
      <c r="G74">
        <f t="shared" si="15"/>
        <v>29966.11</v>
      </c>
      <c r="H74">
        <f t="shared" si="15"/>
        <v>30148.550000000003</v>
      </c>
      <c r="I74">
        <f t="shared" si="15"/>
        <v>30381.629999999997</v>
      </c>
      <c r="J74">
        <f t="shared" si="15"/>
        <v>30738.46</v>
      </c>
      <c r="K74">
        <f t="shared" si="15"/>
        <v>31528.710000000003</v>
      </c>
      <c r="L74">
        <f t="shared" si="15"/>
        <v>32095.570000000003</v>
      </c>
      <c r="M74">
        <f t="shared" si="15"/>
        <v>33271.56</v>
      </c>
      <c r="N74">
        <f t="shared" si="15"/>
        <v>33984.6</v>
      </c>
      <c r="O74">
        <f t="shared" si="15"/>
        <v>34582.75</v>
      </c>
      <c r="P74">
        <f t="shared" si="15"/>
        <v>35173.11</v>
      </c>
      <c r="Q74">
        <f t="shared" si="15"/>
        <v>35532.299999999996</v>
      </c>
      <c r="R74">
        <f t="shared" si="15"/>
        <v>36029.57</v>
      </c>
      <c r="S74">
        <f t="shared" si="15"/>
        <v>36810.009999999995</v>
      </c>
      <c r="T74">
        <f t="shared" si="15"/>
        <v>37073.24</v>
      </c>
      <c r="U74">
        <f t="shared" si="15"/>
        <v>36951.040000000001</v>
      </c>
      <c r="V74">
        <f t="shared" si="15"/>
        <v>36956.370000000003</v>
      </c>
      <c r="W74">
        <f t="shared" si="15"/>
        <v>36953.299999999996</v>
      </c>
      <c r="X74">
        <f t="shared" si="15"/>
        <v>37552.39</v>
      </c>
      <c r="Y74">
        <f t="shared" si="15"/>
        <v>37762.600000000006</v>
      </c>
      <c r="Z74">
        <f t="shared" si="15"/>
        <v>38464.11</v>
      </c>
      <c r="AA74">
        <f t="shared" si="15"/>
        <v>38646.449999999997</v>
      </c>
      <c r="AB74">
        <f t="shared" si="15"/>
        <v>38864.47</v>
      </c>
      <c r="AC74">
        <f t="shared" si="15"/>
        <v>39280.060000000005</v>
      </c>
      <c r="AD74">
        <f t="shared" si="15"/>
        <v>39375.449999999997</v>
      </c>
      <c r="AE74">
        <f t="shared" si="15"/>
        <v>39404.33</v>
      </c>
      <c r="AF74">
        <f t="shared" si="15"/>
        <v>39991.310000000005</v>
      </c>
      <c r="AG74">
        <f t="shared" si="15"/>
        <v>40555.339999999997</v>
      </c>
      <c r="AH74">
        <f t="shared" si="15"/>
        <v>41053.009999999995</v>
      </c>
      <c r="AI74">
        <f t="shared" si="15"/>
        <v>41398.76</v>
      </c>
      <c r="AJ74">
        <f t="shared" si="15"/>
        <v>41752.5</v>
      </c>
      <c r="AK74">
        <f t="shared" si="15"/>
        <v>42771.09</v>
      </c>
      <c r="AL74">
        <f t="shared" si="15"/>
        <v>43298.61</v>
      </c>
      <c r="AM74">
        <f t="shared" si="15"/>
        <v>44240.670000000006</v>
      </c>
      <c r="AN74">
        <f t="shared" si="15"/>
        <v>44879.259999999995</v>
      </c>
    </row>
    <row r="75" spans="1:43">
      <c r="A75" s="37" t="s">
        <v>105</v>
      </c>
      <c r="B75">
        <v>22190.090000000004</v>
      </c>
      <c r="C75">
        <v>22370.570000000003</v>
      </c>
      <c r="D75">
        <v>22464.27</v>
      </c>
      <c r="E75">
        <v>22537.69</v>
      </c>
      <c r="F75">
        <v>23109.530000000002</v>
      </c>
      <c r="G75">
        <v>23378.92</v>
      </c>
      <c r="H75">
        <v>23445.440000000002</v>
      </c>
      <c r="I75">
        <v>23547.019999999997</v>
      </c>
      <c r="J75">
        <v>23708.859999999997</v>
      </c>
      <c r="K75">
        <v>24250.050000000003</v>
      </c>
      <c r="L75">
        <v>24609.920000000002</v>
      </c>
      <c r="M75">
        <v>25311.360000000001</v>
      </c>
      <c r="N75">
        <v>25649.149999999998</v>
      </c>
      <c r="O75">
        <v>25988.690000000002</v>
      </c>
      <c r="P75">
        <v>26355.61</v>
      </c>
      <c r="Q75">
        <v>26496.399999999994</v>
      </c>
      <c r="R75">
        <v>26664.87</v>
      </c>
      <c r="S75">
        <v>27073.859999999997</v>
      </c>
      <c r="T75">
        <v>27260.059999999998</v>
      </c>
      <c r="U75">
        <v>27125.59</v>
      </c>
      <c r="V75">
        <v>27084.200000000004</v>
      </c>
      <c r="W75">
        <v>27070.399999999998</v>
      </c>
      <c r="X75">
        <v>27510.440000000002</v>
      </c>
      <c r="Y75">
        <v>27701.070000000003</v>
      </c>
      <c r="Z75">
        <v>28175.95</v>
      </c>
      <c r="AA75">
        <v>28245.519999999997</v>
      </c>
      <c r="AB75">
        <v>28383.740000000005</v>
      </c>
      <c r="AC75">
        <v>28720.190000000002</v>
      </c>
      <c r="AD75">
        <v>28808.17</v>
      </c>
      <c r="AE75">
        <v>28803.980000000003</v>
      </c>
      <c r="AF75">
        <v>29118.280000000002</v>
      </c>
      <c r="AG75">
        <v>29546.949999999997</v>
      </c>
      <c r="AH75">
        <v>29809.01</v>
      </c>
      <c r="AI75">
        <v>30001.84</v>
      </c>
      <c r="AJ75">
        <v>30258.690000000002</v>
      </c>
      <c r="AK75">
        <v>30959.5</v>
      </c>
      <c r="AL75">
        <v>31399</v>
      </c>
      <c r="AM75">
        <v>32036.270000000004</v>
      </c>
      <c r="AN75">
        <v>32396.6</v>
      </c>
    </row>
    <row r="76" spans="1:43">
      <c r="A76" s="37" t="s">
        <v>128</v>
      </c>
      <c r="B76">
        <v>952.09999999999991</v>
      </c>
      <c r="C76">
        <v>951.5</v>
      </c>
      <c r="D76">
        <v>945.99999999999989</v>
      </c>
      <c r="E76">
        <v>940.74</v>
      </c>
      <c r="F76">
        <v>929.63</v>
      </c>
      <c r="G76">
        <v>929.63</v>
      </c>
      <c r="H76">
        <v>886.17</v>
      </c>
      <c r="I76">
        <v>835.74</v>
      </c>
      <c r="J76">
        <v>653.24</v>
      </c>
      <c r="K76">
        <v>751.82</v>
      </c>
      <c r="L76">
        <v>751.82</v>
      </c>
      <c r="M76">
        <v>755.06000000000006</v>
      </c>
      <c r="N76">
        <v>753.88</v>
      </c>
      <c r="O76">
        <v>768.56999999999994</v>
      </c>
      <c r="P76">
        <v>772.92899999999986</v>
      </c>
      <c r="Q76">
        <v>794.59</v>
      </c>
      <c r="R76">
        <v>792.91</v>
      </c>
      <c r="S76">
        <v>792.91</v>
      </c>
      <c r="T76">
        <v>815.68499999999995</v>
      </c>
      <c r="U76">
        <v>828.20999999999992</v>
      </c>
      <c r="V76">
        <v>831.51499999999987</v>
      </c>
      <c r="W76">
        <v>890.875</v>
      </c>
      <c r="X76">
        <v>823.22499999999991</v>
      </c>
      <c r="Y76">
        <v>823.22499999999991</v>
      </c>
      <c r="Z76">
        <v>827.63499999999999</v>
      </c>
      <c r="AA76">
        <v>832.48500000000013</v>
      </c>
      <c r="AB76">
        <v>836.95499999999993</v>
      </c>
      <c r="AC76">
        <v>839.69499999999994</v>
      </c>
      <c r="AD76">
        <v>832.495</v>
      </c>
      <c r="AE76">
        <v>838.26499999999999</v>
      </c>
      <c r="AF76">
        <v>838.26499999999999</v>
      </c>
      <c r="AG76">
        <v>858.09499999999991</v>
      </c>
      <c r="AH76">
        <v>878.28500000000008</v>
      </c>
      <c r="AI76">
        <v>878.75</v>
      </c>
      <c r="AJ76">
        <v>999.51499999999999</v>
      </c>
      <c r="AK76">
        <v>939.93000000000006</v>
      </c>
      <c r="AL76">
        <v>915.4799999999999</v>
      </c>
      <c r="AM76">
        <v>902.65</v>
      </c>
      <c r="AN76">
        <v>899.36000000000013</v>
      </c>
    </row>
    <row r="77" spans="1:43">
      <c r="A77" s="37" t="s">
        <v>106</v>
      </c>
      <c r="B77">
        <v>6106.89</v>
      </c>
      <c r="C77">
        <v>6151.2199999999993</v>
      </c>
      <c r="D77">
        <v>6199.99</v>
      </c>
      <c r="E77">
        <v>6283.36</v>
      </c>
      <c r="F77">
        <v>6497.3099999999995</v>
      </c>
      <c r="G77">
        <v>6587.1900000000005</v>
      </c>
      <c r="H77">
        <v>6703.1099999999988</v>
      </c>
      <c r="I77">
        <v>6834.6100000000006</v>
      </c>
      <c r="J77">
        <v>7029.6</v>
      </c>
      <c r="K77">
        <v>7278.66</v>
      </c>
      <c r="L77">
        <v>7485.6500000000005</v>
      </c>
      <c r="M77">
        <v>7960.1999999999989</v>
      </c>
      <c r="N77">
        <v>8335.4500000000007</v>
      </c>
      <c r="O77">
        <v>8594.06</v>
      </c>
      <c r="P77">
        <v>8817.5</v>
      </c>
      <c r="Q77">
        <v>9035.9</v>
      </c>
      <c r="R77">
        <v>9364.6999999999989</v>
      </c>
      <c r="S77">
        <v>9736.15</v>
      </c>
      <c r="T77">
        <v>9813.18</v>
      </c>
      <c r="U77">
        <v>9825.4499999999989</v>
      </c>
      <c r="V77">
        <v>9872.17</v>
      </c>
      <c r="W77">
        <v>9882.9</v>
      </c>
      <c r="X77">
        <v>10041.950000000001</v>
      </c>
      <c r="Y77">
        <v>10061.529999999999</v>
      </c>
      <c r="Z77">
        <v>10288.16</v>
      </c>
      <c r="AA77">
        <v>10400.93</v>
      </c>
      <c r="AB77">
        <v>10480.73</v>
      </c>
      <c r="AC77">
        <v>10559.87</v>
      </c>
      <c r="AD77">
        <v>10567.28</v>
      </c>
      <c r="AE77">
        <v>10600.35</v>
      </c>
      <c r="AF77">
        <v>10873.03</v>
      </c>
      <c r="AG77">
        <v>11008.39</v>
      </c>
      <c r="AH77">
        <v>11244</v>
      </c>
      <c r="AI77">
        <v>11396.92</v>
      </c>
      <c r="AJ77">
        <v>11493.810000000001</v>
      </c>
      <c r="AK77">
        <v>11811.59</v>
      </c>
      <c r="AL77">
        <v>11899.61</v>
      </c>
      <c r="AM77">
        <v>12204.4</v>
      </c>
      <c r="AN77">
        <v>12482.66</v>
      </c>
    </row>
    <row r="78" spans="1:43">
      <c r="A78" s="37" t="s">
        <v>107</v>
      </c>
      <c r="B78" s="44">
        <v>144.87405403375908</v>
      </c>
      <c r="C78" s="44">
        <v>147.38562382149658</v>
      </c>
      <c r="D78" s="44">
        <v>149.91430885199296</v>
      </c>
      <c r="E78" s="44">
        <v>133.04237819381632</v>
      </c>
      <c r="F78" s="44">
        <v>143.36017793943182</v>
      </c>
      <c r="G78" s="44">
        <v>152.73124269627255</v>
      </c>
      <c r="H78" s="44">
        <v>136.46923387624744</v>
      </c>
      <c r="I78" s="44">
        <v>140.00968358129944</v>
      </c>
      <c r="J78" s="44">
        <v>150.05127156387542</v>
      </c>
      <c r="K78" s="44">
        <v>132.68630924606506</v>
      </c>
      <c r="L78" s="44">
        <v>128.99067157517479</v>
      </c>
      <c r="M78" s="44">
        <v>133.89061427144222</v>
      </c>
      <c r="N78" s="44">
        <v>141.55214485489034</v>
      </c>
      <c r="O78" s="44">
        <v>134.74882093826358</v>
      </c>
      <c r="P78" s="44">
        <v>134.16343841965789</v>
      </c>
      <c r="Q78" s="44">
        <v>139.56703914570576</v>
      </c>
      <c r="R78" s="44">
        <v>121.11847899123343</v>
      </c>
      <c r="S78" s="44">
        <v>132.64785019153405</v>
      </c>
      <c r="T78" s="44">
        <v>145.93050194633108</v>
      </c>
      <c r="U78" s="44">
        <v>133.08796747113908</v>
      </c>
      <c r="V78" s="44">
        <v>134.21071820834811</v>
      </c>
      <c r="W78" s="44">
        <v>140.9789950177628</v>
      </c>
      <c r="X78" s="44">
        <v>130.89129212951053</v>
      </c>
      <c r="Y78" s="44">
        <v>127.11723250905233</v>
      </c>
      <c r="Z78" s="44">
        <v>131.37468667493769</v>
      </c>
      <c r="AA78" s="44">
        <v>141.24151455744945</v>
      </c>
      <c r="AB78" s="44">
        <v>134.0168076374255</v>
      </c>
      <c r="AC78" s="44">
        <v>134.69704747551694</v>
      </c>
      <c r="AD78" s="44">
        <v>139.77429098986647</v>
      </c>
      <c r="AE78" s="44">
        <v>124.5624665611039</v>
      </c>
      <c r="AF78" s="44">
        <v>131.47255272030628</v>
      </c>
      <c r="AG78" s="44">
        <v>142.16512477689434</v>
      </c>
      <c r="AH78" s="44">
        <v>128.95615716293705</v>
      </c>
      <c r="AI78" s="44">
        <v>129.64342302058398</v>
      </c>
      <c r="AJ78" s="44">
        <v>133.0193083777458</v>
      </c>
      <c r="AK78" s="44">
        <v>129.90218166223187</v>
      </c>
      <c r="AL78" s="44">
        <v>128.90794042792473</v>
      </c>
      <c r="AM78" s="44">
        <v>128.41390558946912</v>
      </c>
      <c r="AN78" s="44">
        <v>137.00344182947299</v>
      </c>
    </row>
    <row r="79" spans="1:43">
      <c r="A79" s="37" t="s">
        <v>108</v>
      </c>
      <c r="B79" s="44">
        <v>189.83802976904494</v>
      </c>
      <c r="C79" s="44">
        <v>190.60603233078612</v>
      </c>
      <c r="D79" s="44">
        <v>199.79202777454074</v>
      </c>
      <c r="E79" s="44">
        <v>181.70697761499295</v>
      </c>
      <c r="F79" s="44">
        <v>191.31869370348849</v>
      </c>
      <c r="G79" s="44">
        <v>204.83018567774872</v>
      </c>
      <c r="H79" s="44">
        <v>185.64817781818874</v>
      </c>
      <c r="I79" s="44">
        <v>186.15162935065459</v>
      </c>
      <c r="J79" s="44">
        <v>206.72007953832508</v>
      </c>
      <c r="K79" s="44">
        <v>181.87786722961488</v>
      </c>
      <c r="L79" s="44">
        <v>181.41852336256588</v>
      </c>
      <c r="M79" s="44">
        <v>182.61546711212964</v>
      </c>
      <c r="N79" s="44">
        <v>203.66167050391596</v>
      </c>
      <c r="O79" s="44">
        <v>188.60447665926557</v>
      </c>
      <c r="P79" s="44">
        <v>190.16936359294584</v>
      </c>
      <c r="Q79" s="44">
        <v>202.25568909716151</v>
      </c>
      <c r="R79" s="44">
        <v>182.63594452526661</v>
      </c>
      <c r="S79" s="44">
        <v>192.61898018294954</v>
      </c>
      <c r="T79" s="44">
        <v>214.94171866732782</v>
      </c>
      <c r="U79" s="44">
        <v>191.13430414436485</v>
      </c>
      <c r="V79" s="44">
        <v>194.59534868178577</v>
      </c>
      <c r="W79" s="44">
        <v>211.20463978045197</v>
      </c>
      <c r="X79" s="44">
        <v>193.93241672976566</v>
      </c>
      <c r="Y79" s="44">
        <v>192.46494501628999</v>
      </c>
      <c r="Z79" s="44">
        <v>190.85128567220306</v>
      </c>
      <c r="AA79" s="44">
        <v>215.73793011930084</v>
      </c>
      <c r="AB79" s="44">
        <v>196.86354713658872</v>
      </c>
      <c r="AC79" s="44">
        <v>196.11093244521666</v>
      </c>
      <c r="AD79" s="44">
        <v>214.09478017884373</v>
      </c>
      <c r="AE79" s="44">
        <v>195.21719450614393</v>
      </c>
      <c r="AF79" s="44">
        <v>196.98989918659311</v>
      </c>
      <c r="AG79" s="44">
        <v>213.20200717745482</v>
      </c>
      <c r="AH79" s="44">
        <v>196.39101795060614</v>
      </c>
      <c r="AI79" s="44">
        <v>193.91112347735549</v>
      </c>
      <c r="AJ79" s="44">
        <v>203.39368870964191</v>
      </c>
      <c r="AK79" s="44">
        <v>198.93835787546163</v>
      </c>
      <c r="AL79" s="44">
        <v>199.94334870207115</v>
      </c>
      <c r="AM79" s="44">
        <v>197.42252539701536</v>
      </c>
      <c r="AN79" s="44">
        <v>214.6905792866819</v>
      </c>
    </row>
    <row r="80" spans="1:43">
      <c r="A80" s="37" t="s">
        <v>129</v>
      </c>
      <c r="B80" s="44">
        <v>49.260961002911031</v>
      </c>
      <c r="C80" s="44">
        <v>50.125789660559583</v>
      </c>
      <c r="D80" s="44">
        <v>49.165337999916673</v>
      </c>
      <c r="E80" s="44">
        <v>59.832454023589634</v>
      </c>
      <c r="F80" s="44">
        <v>60</v>
      </c>
      <c r="G80" s="44">
        <v>54.308185106603958</v>
      </c>
      <c r="H80" s="44">
        <v>-90.097204970416058</v>
      </c>
      <c r="I80" s="44">
        <v>65.743297980907116</v>
      </c>
      <c r="J80" s="44">
        <v>60.912781862745085</v>
      </c>
      <c r="K80" s="44">
        <v>62.5</v>
      </c>
      <c r="L80" s="44">
        <v>67.581497057629861</v>
      </c>
      <c r="M80" s="44">
        <v>66.660771073656207</v>
      </c>
      <c r="N80" s="44">
        <v>53.901605775608964</v>
      </c>
      <c r="O80" s="44">
        <v>70.131046976309051</v>
      </c>
      <c r="P80" s="44">
        <v>70.065179681393531</v>
      </c>
      <c r="Q80" s="44">
        <v>95.114143966485187</v>
      </c>
      <c r="R80" s="44">
        <v>60.876322052938292</v>
      </c>
      <c r="S80" s="44">
        <v>62.5</v>
      </c>
      <c r="T80" s="44">
        <v>63.435291390470994</v>
      </c>
      <c r="U80" s="44">
        <v>64.012087438167683</v>
      </c>
      <c r="V80" s="44">
        <v>60.110492560536812</v>
      </c>
      <c r="W80" s="44">
        <v>67.230466067666271</v>
      </c>
      <c r="X80" s="44">
        <v>70</v>
      </c>
      <c r="Y80" s="44">
        <v>66.40432417117961</v>
      </c>
      <c r="Z80" s="44">
        <v>63.754267456209249</v>
      </c>
      <c r="AA80" s="44">
        <v>66.195663144876946</v>
      </c>
      <c r="AB80" s="44">
        <v>67.376262746379183</v>
      </c>
      <c r="AC80" s="44">
        <v>72.739803025712504</v>
      </c>
      <c r="AD80" s="44">
        <v>70.462718636545659</v>
      </c>
      <c r="AE80" s="44">
        <v>60.736642060919927</v>
      </c>
      <c r="AF80" s="44">
        <v>70</v>
      </c>
      <c r="AG80" s="44">
        <v>55.241352730076095</v>
      </c>
      <c r="AH80" s="44">
        <v>58.098227672986837</v>
      </c>
      <c r="AI80" s="44">
        <v>63.654195260179463</v>
      </c>
      <c r="AJ80" s="44">
        <v>52.442180571516474</v>
      </c>
      <c r="AK80" s="44">
        <v>63.636363636363633</v>
      </c>
      <c r="AL80" s="44">
        <v>55.678513345188101</v>
      </c>
      <c r="AM80" s="44">
        <v>56.382175433179555</v>
      </c>
      <c r="AN80" s="44">
        <v>55.931711632664438</v>
      </c>
    </row>
    <row r="81" spans="1:40">
      <c r="A81" s="37" t="s">
        <v>109</v>
      </c>
      <c r="B81" s="44">
        <v>44.129607337802177</v>
      </c>
      <c r="C81" s="44">
        <v>44.975495340082688</v>
      </c>
      <c r="D81" s="44">
        <v>43.198519101239278</v>
      </c>
      <c r="E81" s="44">
        <v>41.046398358761408</v>
      </c>
      <c r="F81" s="44">
        <v>41.593685290384563</v>
      </c>
      <c r="G81" s="44">
        <v>42.990658234623531</v>
      </c>
      <c r="H81" s="44">
        <v>41.497502666668808</v>
      </c>
      <c r="I81" s="44">
        <v>41.625385149858047</v>
      </c>
      <c r="J81" s="44">
        <v>41.937357979109507</v>
      </c>
      <c r="K81" s="44">
        <v>41.309786653279964</v>
      </c>
      <c r="L81" s="44">
        <v>40.096167431638122</v>
      </c>
      <c r="M81" s="44">
        <v>41.899848983462476</v>
      </c>
      <c r="N81" s="44">
        <v>42.647390962356994</v>
      </c>
      <c r="O81" s="44">
        <v>41.417471067906462</v>
      </c>
      <c r="P81" s="44">
        <v>40.511175149820218</v>
      </c>
      <c r="Q81" s="44">
        <v>40.612506921868871</v>
      </c>
      <c r="R81" s="44">
        <v>38.480089428394777</v>
      </c>
      <c r="S81" s="44">
        <v>39.905952479684828</v>
      </c>
      <c r="T81" s="44">
        <v>40.585426826138878</v>
      </c>
      <c r="U81" s="44">
        <v>41.076671698387145</v>
      </c>
      <c r="V81" s="44">
        <v>39.515432392678079</v>
      </c>
      <c r="W81" s="44">
        <v>41.749985265808441</v>
      </c>
      <c r="X81" s="44">
        <v>40.992574086540642</v>
      </c>
      <c r="Y81" s="44">
        <v>39.857850041756599</v>
      </c>
      <c r="Z81" s="44">
        <v>41.637111406668367</v>
      </c>
      <c r="AA81" s="44">
        <v>39.690929648882587</v>
      </c>
      <c r="AB81" s="44">
        <v>41.846761412192706</v>
      </c>
      <c r="AC81" s="44">
        <v>41.989075889494814</v>
      </c>
      <c r="AD81" s="44">
        <v>39.133648126309218</v>
      </c>
      <c r="AE81" s="44">
        <v>38.65947615513474</v>
      </c>
      <c r="AF81" s="44">
        <v>39.386831139954317</v>
      </c>
      <c r="AG81" s="44">
        <v>41.289699846809214</v>
      </c>
      <c r="AH81" s="44">
        <v>39.515535007498855</v>
      </c>
      <c r="AI81" s="44">
        <v>39.64955671257848</v>
      </c>
      <c r="AJ81" s="44">
        <v>41.268671420688271</v>
      </c>
      <c r="AK81" s="44">
        <v>40.162239238106942</v>
      </c>
      <c r="AL81" s="44">
        <v>40.089452340921646</v>
      </c>
      <c r="AM81" s="44">
        <v>40.887355419981546</v>
      </c>
      <c r="AN81" s="44">
        <v>41.462281791707667</v>
      </c>
    </row>
    <row r="83" spans="1:40">
      <c r="A83" s="49" t="s">
        <v>110</v>
      </c>
    </row>
    <row r="84" spans="1:40">
      <c r="A84" s="37" t="s">
        <v>111</v>
      </c>
      <c r="B84" s="37" t="s">
        <v>41</v>
      </c>
      <c r="C84" s="37" t="s">
        <v>112</v>
      </c>
      <c r="D84" s="37" t="s">
        <v>113</v>
      </c>
      <c r="E84" s="37" t="s">
        <v>114</v>
      </c>
    </row>
    <row r="85" spans="1:40">
      <c r="A85" s="46">
        <v>1</v>
      </c>
      <c r="B85" t="s">
        <v>131</v>
      </c>
      <c r="C85" s="44">
        <v>44377097.609999999</v>
      </c>
      <c r="D85" s="44">
        <v>11458320.300000001</v>
      </c>
      <c r="E85" s="44">
        <v>24205719.799999848</v>
      </c>
    </row>
    <row r="86" spans="1:40">
      <c r="A86" s="46">
        <v>2</v>
      </c>
      <c r="B86" t="s">
        <v>132</v>
      </c>
      <c r="C86" s="44">
        <v>41406348.450000003</v>
      </c>
      <c r="D86" s="44">
        <v>39780932.799999997</v>
      </c>
      <c r="E86" s="44">
        <v>14702580.470000077</v>
      </c>
    </row>
    <row r="87" spans="1:40">
      <c r="A87" s="46">
        <v>3</v>
      </c>
      <c r="B87" t="s">
        <v>133</v>
      </c>
      <c r="C87" s="44">
        <v>32993733.329999998</v>
      </c>
      <c r="D87" s="44">
        <v>1214189.31</v>
      </c>
      <c r="E87" s="44">
        <v>21328274.859999903</v>
      </c>
    </row>
    <row r="88" spans="1:40">
      <c r="A88" s="46">
        <v>4</v>
      </c>
      <c r="B88" t="s">
        <v>134</v>
      </c>
      <c r="C88" s="44">
        <v>29988115.07</v>
      </c>
      <c r="D88" s="44">
        <v>28861879.52</v>
      </c>
      <c r="E88" s="44">
        <v>11069266.699999873</v>
      </c>
    </row>
    <row r="89" spans="1:40">
      <c r="A89" s="46">
        <v>5</v>
      </c>
      <c r="B89" t="s">
        <v>135</v>
      </c>
      <c r="C89" s="44">
        <v>29769547.559999999</v>
      </c>
      <c r="D89" s="44">
        <v>21581450.91</v>
      </c>
      <c r="E89" s="44">
        <v>12337046.520000018</v>
      </c>
    </row>
    <row r="90" spans="1:40">
      <c r="A90" s="46">
        <v>6</v>
      </c>
      <c r="B90" t="s">
        <v>136</v>
      </c>
      <c r="C90" s="44">
        <v>27788688.850000001</v>
      </c>
      <c r="D90" s="44">
        <v>26751991.850000001</v>
      </c>
      <c r="E90" s="44">
        <v>8698650.7399999443</v>
      </c>
    </row>
    <row r="91" spans="1:40">
      <c r="A91" s="46">
        <v>7</v>
      </c>
      <c r="B91" t="s">
        <v>116</v>
      </c>
      <c r="C91" s="44">
        <v>24978447.140000001</v>
      </c>
      <c r="D91" s="44">
        <v>25606745.739999998</v>
      </c>
      <c r="E91" s="44">
        <v>10234455.020000102</v>
      </c>
    </row>
    <row r="92" spans="1:40">
      <c r="A92" s="46">
        <v>8</v>
      </c>
      <c r="B92" t="s">
        <v>137</v>
      </c>
      <c r="C92" s="44">
        <v>24154720.609999999</v>
      </c>
      <c r="D92" s="44">
        <v>27473254.149999999</v>
      </c>
      <c r="E92" s="44">
        <v>13052037.180000091</v>
      </c>
    </row>
    <row r="93" spans="1:40">
      <c r="A93" s="46">
        <v>9</v>
      </c>
      <c r="B93" t="s">
        <v>138</v>
      </c>
      <c r="C93" s="44">
        <v>24118495</v>
      </c>
      <c r="D93" s="44">
        <v>0</v>
      </c>
      <c r="E93" s="44">
        <v>14607690.049999908</v>
      </c>
    </row>
    <row r="94" spans="1:40">
      <c r="A94" s="46">
        <v>10</v>
      </c>
      <c r="B94" t="s">
        <v>139</v>
      </c>
      <c r="C94" s="44">
        <v>21554201.760000002</v>
      </c>
      <c r="D94" s="44">
        <v>22471726.120000001</v>
      </c>
      <c r="E94" s="44">
        <v>11767826.579999957</v>
      </c>
    </row>
    <row r="109" spans="7:14">
      <c r="G109" s="52"/>
      <c r="H109" s="52"/>
      <c r="I109" s="52"/>
      <c r="J109" s="52"/>
      <c r="K109" s="52"/>
      <c r="L109" s="52"/>
      <c r="M109" s="52"/>
      <c r="N109" s="52"/>
    </row>
    <row r="110" spans="7:14">
      <c r="G110" s="52"/>
      <c r="H110" s="52"/>
      <c r="I110" s="52"/>
      <c r="J110" s="52"/>
      <c r="K110" s="52"/>
      <c r="L110" s="52"/>
      <c r="M110" s="52"/>
      <c r="N110" s="52"/>
    </row>
    <row r="111" spans="7:14">
      <c r="G111" s="52"/>
      <c r="H111" s="52"/>
      <c r="I111" s="52"/>
      <c r="J111" s="52"/>
      <c r="K111" s="52"/>
      <c r="L111" s="52"/>
      <c r="M111" s="52"/>
      <c r="N111" s="52"/>
    </row>
    <row r="112" spans="7:14">
      <c r="G112" s="52"/>
      <c r="H112" s="52"/>
      <c r="I112" s="52"/>
      <c r="J112" s="52"/>
      <c r="K112" s="52"/>
      <c r="L112" s="52"/>
      <c r="M112" s="52"/>
      <c r="N112" s="52"/>
    </row>
    <row r="113" spans="7:14">
      <c r="G113" s="52"/>
      <c r="H113" s="52"/>
      <c r="I113" s="52"/>
      <c r="J113" s="52"/>
      <c r="K113" s="52"/>
      <c r="L113" s="52"/>
      <c r="M113" s="52"/>
      <c r="N113" s="52"/>
    </row>
    <row r="114" spans="7:14">
      <c r="G114" s="52"/>
      <c r="H114" s="52"/>
      <c r="I114" s="52"/>
      <c r="J114" s="52"/>
      <c r="K114" s="52"/>
      <c r="L114" s="52"/>
      <c r="M114" s="52"/>
      <c r="N114" s="52"/>
    </row>
    <row r="115" spans="7:14">
      <c r="G115" s="52"/>
      <c r="H115" s="52"/>
      <c r="I115" s="52"/>
      <c r="J115" s="52"/>
      <c r="K115" s="52"/>
      <c r="L115" s="52"/>
      <c r="M115" s="52"/>
      <c r="N115" s="52"/>
    </row>
    <row r="116" spans="7:14">
      <c r="G116" s="52"/>
      <c r="H116" s="52"/>
      <c r="I116" s="52"/>
      <c r="J116" s="52"/>
      <c r="K116" s="52"/>
      <c r="L116" s="52"/>
      <c r="M116" s="52"/>
      <c r="N116" s="52"/>
    </row>
    <row r="117" spans="7:14">
      <c r="G117" s="52"/>
      <c r="H117" s="52"/>
      <c r="I117" s="52"/>
      <c r="J117" s="52"/>
      <c r="K117" s="52"/>
      <c r="L117" s="52"/>
      <c r="M117" s="52"/>
      <c r="N117" s="52"/>
    </row>
    <row r="118" spans="7:14">
      <c r="G118" s="52"/>
      <c r="H118" s="52"/>
      <c r="I118" s="52"/>
      <c r="J118" s="52"/>
      <c r="K118" s="52"/>
      <c r="L118" s="52"/>
      <c r="M118" s="52"/>
      <c r="N118" s="52"/>
    </row>
    <row r="119" spans="7:14">
      <c r="G119" s="52"/>
      <c r="H119" s="52"/>
      <c r="I119" s="52"/>
      <c r="J119" s="52"/>
      <c r="K119" s="52"/>
      <c r="L119" s="52"/>
      <c r="M119" s="52"/>
      <c r="N119" s="52"/>
    </row>
    <row r="120" spans="7:14">
      <c r="G120" s="52"/>
      <c r="H120" s="52"/>
      <c r="I120" s="52"/>
      <c r="J120" s="52"/>
      <c r="K120" s="52"/>
      <c r="L120" s="52"/>
      <c r="M120" s="52"/>
      <c r="N120" s="52"/>
    </row>
    <row r="121" spans="7:14">
      <c r="G121" s="52"/>
      <c r="H121" s="52"/>
      <c r="I121" s="52"/>
      <c r="J121" s="52"/>
      <c r="K121" s="52"/>
      <c r="L121" s="52"/>
      <c r="M121" s="52"/>
      <c r="N121" s="52"/>
    </row>
    <row r="122" spans="7:14">
      <c r="G122" s="52"/>
      <c r="H122" s="52"/>
      <c r="I122" s="52"/>
      <c r="J122" s="52"/>
      <c r="K122" s="52"/>
      <c r="L122" s="52"/>
      <c r="M122" s="52"/>
      <c r="N122" s="52"/>
    </row>
    <row r="123" spans="7:14">
      <c r="G123" s="52"/>
      <c r="H123" s="52"/>
      <c r="I123" s="52"/>
      <c r="J123" s="52"/>
      <c r="K123" s="52"/>
      <c r="L123" s="52"/>
      <c r="M123" s="52"/>
      <c r="N123" s="52"/>
    </row>
    <row r="124" spans="7:14">
      <c r="G124" s="52"/>
      <c r="H124" s="52"/>
      <c r="I124" s="52"/>
      <c r="J124" s="52"/>
      <c r="K124" s="52"/>
      <c r="L124" s="52"/>
      <c r="M124" s="52"/>
      <c r="N124" s="52"/>
    </row>
    <row r="125" spans="7:14">
      <c r="G125" s="52"/>
      <c r="H125" s="52"/>
      <c r="I125" s="52"/>
      <c r="J125" s="52"/>
      <c r="K125" s="52"/>
      <c r="L125" s="52"/>
      <c r="M125" s="52"/>
      <c r="N125" s="52"/>
    </row>
    <row r="126" spans="7:14">
      <c r="G126" s="52"/>
      <c r="H126" s="52"/>
      <c r="I126" s="52"/>
      <c r="J126" s="52"/>
      <c r="K126" s="52"/>
      <c r="L126" s="52"/>
      <c r="M126" s="52"/>
      <c r="N126" s="52"/>
    </row>
    <row r="127" spans="7:14">
      <c r="G127" s="52"/>
      <c r="H127" s="52"/>
      <c r="I127" s="52"/>
      <c r="J127" s="52"/>
      <c r="K127" s="52"/>
      <c r="L127" s="52"/>
      <c r="M127" s="52"/>
      <c r="N127" s="52"/>
    </row>
    <row r="128" spans="7:14">
      <c r="G128" s="52"/>
      <c r="H128" s="52"/>
      <c r="I128" s="52"/>
      <c r="J128" s="52"/>
      <c r="K128" s="52"/>
      <c r="L128" s="52"/>
      <c r="M128" s="52"/>
      <c r="N128" s="52"/>
    </row>
    <row r="129" spans="7:14">
      <c r="G129" s="52"/>
      <c r="H129" s="52"/>
      <c r="I129" s="52"/>
      <c r="J129" s="52"/>
      <c r="K129" s="52"/>
      <c r="L129" s="52"/>
      <c r="M129" s="52"/>
      <c r="N129" s="52"/>
    </row>
    <row r="130" spans="7:14">
      <c r="G130" s="52"/>
      <c r="H130" s="52"/>
      <c r="I130" s="52"/>
      <c r="J130" s="52"/>
      <c r="K130" s="52"/>
      <c r="L130" s="52"/>
      <c r="M130" s="52"/>
      <c r="N130" s="52"/>
    </row>
    <row r="131" spans="7:14">
      <c r="G131" s="52"/>
      <c r="H131" s="52"/>
      <c r="I131" s="52"/>
      <c r="J131" s="52"/>
      <c r="K131" s="52"/>
      <c r="L131" s="52"/>
      <c r="M131" s="52"/>
      <c r="N131" s="52"/>
    </row>
    <row r="132" spans="7:14">
      <c r="G132" s="52"/>
      <c r="H132" s="52"/>
      <c r="I132" s="52"/>
      <c r="J132" s="52"/>
      <c r="K132" s="52"/>
      <c r="L132" s="52"/>
      <c r="M132" s="52"/>
      <c r="N132" s="52"/>
    </row>
    <row r="133" spans="7:14">
      <c r="G133" s="52"/>
      <c r="H133" s="52"/>
      <c r="I133" s="52"/>
      <c r="J133" s="52"/>
      <c r="K133" s="52"/>
      <c r="L133" s="52"/>
      <c r="M133" s="52"/>
      <c r="N133" s="52"/>
    </row>
    <row r="134" spans="7:14">
      <c r="G134" s="52"/>
      <c r="H134" s="52"/>
      <c r="I134" s="52"/>
      <c r="J134" s="52"/>
      <c r="K134" s="52"/>
      <c r="L134" s="52"/>
      <c r="M134" s="52"/>
      <c r="N134" s="52"/>
    </row>
    <row r="135" spans="7:14">
      <c r="G135" s="52"/>
      <c r="H135" s="52"/>
      <c r="I135" s="52"/>
      <c r="J135" s="52"/>
      <c r="K135" s="52"/>
      <c r="L135" s="52"/>
      <c r="M135" s="52"/>
      <c r="N135" s="52"/>
    </row>
    <row r="136" spans="7:14">
      <c r="G136" s="52"/>
      <c r="H136" s="52"/>
      <c r="I136" s="52"/>
      <c r="J136" s="52"/>
      <c r="K136" s="52"/>
      <c r="L136" s="52"/>
      <c r="M136" s="52"/>
      <c r="N136" s="52"/>
    </row>
    <row r="137" spans="7:14">
      <c r="G137" s="52"/>
      <c r="H137" s="52"/>
      <c r="I137" s="52"/>
      <c r="J137" s="52"/>
      <c r="K137" s="52"/>
      <c r="L137" s="52"/>
      <c r="M137" s="52"/>
      <c r="N137" s="52"/>
    </row>
    <row r="138" spans="7:14">
      <c r="G138" s="52"/>
      <c r="H138" s="52"/>
      <c r="I138" s="52"/>
      <c r="J138" s="52"/>
      <c r="K138" s="52"/>
      <c r="L138" s="52"/>
      <c r="M138" s="52"/>
      <c r="N138" s="52"/>
    </row>
    <row r="139" spans="7:14">
      <c r="G139" s="52"/>
      <c r="H139" s="52"/>
      <c r="I139" s="52"/>
      <c r="J139" s="52"/>
      <c r="K139" s="52"/>
      <c r="L139" s="52"/>
      <c r="M139" s="52"/>
      <c r="N139" s="52"/>
    </row>
    <row r="140" spans="7:14">
      <c r="G140" s="52"/>
      <c r="H140" s="52"/>
      <c r="I140" s="52"/>
      <c r="J140" s="52"/>
      <c r="K140" s="52"/>
      <c r="L140" s="52"/>
      <c r="M140" s="52"/>
      <c r="N140" s="52"/>
    </row>
    <row r="141" spans="7:14">
      <c r="G141" s="52"/>
      <c r="H141" s="52"/>
      <c r="I141" s="52"/>
      <c r="J141" s="52"/>
      <c r="K141" s="52"/>
      <c r="L141" s="52"/>
      <c r="M141" s="52"/>
      <c r="N141" s="52"/>
    </row>
    <row r="142" spans="7:14">
      <c r="G142" s="52"/>
      <c r="H142" s="52"/>
      <c r="I142" s="52"/>
      <c r="J142" s="52"/>
      <c r="K142" s="52"/>
      <c r="L142" s="52"/>
      <c r="M142" s="52"/>
      <c r="N142" s="52"/>
    </row>
    <row r="143" spans="7:14">
      <c r="G143" s="52"/>
      <c r="H143" s="52"/>
      <c r="I143" s="52"/>
      <c r="J143" s="52"/>
      <c r="K143" s="52"/>
      <c r="L143" s="52"/>
      <c r="M143" s="52"/>
      <c r="N143" s="52"/>
    </row>
    <row r="144" spans="7:14">
      <c r="G144" s="52"/>
      <c r="H144" s="52"/>
      <c r="I144" s="52"/>
      <c r="J144" s="52"/>
      <c r="K144" s="52"/>
      <c r="L144" s="52"/>
      <c r="M144" s="52"/>
      <c r="N144" s="52"/>
    </row>
    <row r="145" spans="7:14">
      <c r="G145" s="52"/>
      <c r="H145" s="52"/>
      <c r="I145" s="52"/>
      <c r="J145" s="52"/>
      <c r="K145" s="52"/>
      <c r="L145" s="52"/>
      <c r="M145" s="52"/>
      <c r="N145" s="52"/>
    </row>
    <row r="146" spans="7:14">
      <c r="G146" s="52"/>
      <c r="H146" s="52"/>
      <c r="I146" s="52"/>
      <c r="J146" s="52"/>
      <c r="K146" s="52"/>
      <c r="L146" s="52"/>
      <c r="M146" s="52"/>
      <c r="N146" s="52"/>
    </row>
    <row r="147" spans="7:14">
      <c r="G147" s="52"/>
      <c r="H147" s="52"/>
      <c r="I147" s="52"/>
      <c r="J147" s="52"/>
      <c r="K147" s="52"/>
      <c r="L147" s="52"/>
      <c r="M147" s="52"/>
      <c r="N147" s="52"/>
    </row>
    <row r="148" spans="7:14">
      <c r="G148" s="52"/>
      <c r="H148" s="52"/>
      <c r="I148" s="52"/>
      <c r="J148" s="52"/>
      <c r="K148" s="52"/>
      <c r="L148" s="52"/>
      <c r="M148" s="52"/>
      <c r="N148" s="52"/>
    </row>
    <row r="149" spans="7:14">
      <c r="G149" s="52"/>
      <c r="H149" s="52"/>
      <c r="I149" s="52"/>
      <c r="J149" s="52"/>
      <c r="K149" s="52"/>
      <c r="L149" s="52"/>
      <c r="M149" s="52"/>
      <c r="N149" s="52"/>
    </row>
    <row r="150" spans="7:14">
      <c r="G150" s="52"/>
      <c r="H150" s="52"/>
      <c r="I150" s="52"/>
      <c r="J150" s="52"/>
      <c r="K150" s="52"/>
      <c r="L150" s="52"/>
      <c r="M150" s="52"/>
      <c r="N150" s="52"/>
    </row>
    <row r="177" spans="33:67" ht="75">
      <c r="AH177" s="53" t="s">
        <v>115</v>
      </c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</row>
    <row r="178" spans="33:67"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</row>
    <row r="179" spans="33:67"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</row>
    <row r="180" spans="33:67"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</row>
    <row r="181" spans="33:67"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</row>
    <row r="182" spans="33:67"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</row>
    <row r="183" spans="33:67"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</row>
    <row r="184" spans="33:67"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</row>
    <row r="185" spans="33:67"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</row>
    <row r="186" spans="33:67"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</row>
  </sheetData>
  <mergeCells count="8">
    <mergeCell ref="A48:M48"/>
    <mergeCell ref="A62:M62"/>
    <mergeCell ref="A1:M1"/>
    <mergeCell ref="A7:M7"/>
    <mergeCell ref="A19:M19"/>
    <mergeCell ref="A28:M28"/>
    <mergeCell ref="A35:M35"/>
    <mergeCell ref="B37:J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2015-11-16T22:10:13Z</dcterms:created>
  <dcterms:modified xsi:type="dcterms:W3CDTF">2015-11-18T16:51:25Z</dcterms:modified>
</cp:coreProperties>
</file>