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00" yWindow="7620" windowWidth="25600" windowHeight="1606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H36" i="1"/>
  <c r="F36" i="1"/>
  <c r="D33" i="1"/>
  <c r="C32" i="1"/>
  <c r="D32" i="1"/>
  <c r="E32" i="1"/>
  <c r="F32" i="1"/>
  <c r="G32" i="1"/>
  <c r="H32" i="1"/>
  <c r="I32" i="1"/>
  <c r="J32" i="1"/>
  <c r="K32" i="1"/>
  <c r="L32" i="1"/>
  <c r="M32" i="1"/>
  <c r="N32" i="1"/>
  <c r="B32" i="1"/>
  <c r="F16" i="1"/>
  <c r="F15" i="1"/>
  <c r="F14" i="1"/>
  <c r="F13" i="1"/>
  <c r="F11" i="1"/>
  <c r="F10" i="1"/>
  <c r="F12" i="1"/>
  <c r="D12" i="1"/>
  <c r="C12" i="1"/>
  <c r="B12" i="1"/>
  <c r="O104" i="1"/>
  <c r="P104" i="1"/>
  <c r="Q104" i="1"/>
  <c r="E104" i="1"/>
  <c r="G104" i="1"/>
  <c r="H104" i="1"/>
  <c r="I104" i="1"/>
  <c r="J104" i="1"/>
  <c r="K104" i="1"/>
  <c r="L104" i="1"/>
  <c r="M104" i="1"/>
  <c r="N104" i="1"/>
  <c r="F104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B47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K31" i="1"/>
  <c r="L31" i="1"/>
  <c r="M31" i="1"/>
  <c r="N31" i="1"/>
  <c r="B33" i="1"/>
  <c r="J31" i="1"/>
  <c r="I31" i="1"/>
  <c r="H31" i="1"/>
  <c r="G31" i="1"/>
  <c r="F31" i="1"/>
  <c r="E31" i="1"/>
  <c r="D31" i="1"/>
  <c r="C31" i="1"/>
  <c r="B3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C25" i="1"/>
  <c r="B25" i="1"/>
  <c r="C24" i="1"/>
  <c r="B24" i="1"/>
  <c r="C23" i="1"/>
  <c r="B23" i="1"/>
  <c r="C22" i="1"/>
  <c r="B22" i="1"/>
  <c r="C21" i="1"/>
  <c r="B21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1" i="1"/>
  <c r="D11" i="1"/>
  <c r="C11" i="1"/>
  <c r="B11" i="1"/>
  <c r="E10" i="1"/>
  <c r="D10" i="1"/>
  <c r="C10" i="1"/>
  <c r="B10" i="1"/>
  <c r="B8" i="1"/>
  <c r="J5" i="1"/>
  <c r="H5" i="1"/>
  <c r="F5" i="1"/>
  <c r="D5" i="1"/>
  <c r="B5" i="1"/>
  <c r="J4" i="1"/>
  <c r="H4" i="1"/>
  <c r="F4" i="1"/>
  <c r="D4" i="1"/>
  <c r="B4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<sst xmlns="http://schemas.openxmlformats.org/spreadsheetml/2006/main" count="221" uniqueCount="144">
  <si>
    <t>HEADLINE METRICS</t>
  </si>
  <si>
    <t>Revenue</t>
  </si>
  <si>
    <t>EBA Earnings</t>
  </si>
  <si>
    <t>Controllable Earnings</t>
  </si>
  <si>
    <t>CE Margin</t>
  </si>
  <si>
    <t>Utilization</t>
  </si>
  <si>
    <t>Current Amount</t>
  </si>
  <si>
    <t xml:space="preserve">Variance to Plan </t>
  </si>
  <si>
    <t xml:space="preserve">Variance to Prior </t>
  </si>
  <si>
    <t>REVENUE &amp; EARNINGS BY MAJOR SERVICE AREA</t>
  </si>
  <si>
    <t>Total Revenue:</t>
  </si>
  <si>
    <t>Revenue Growth From Prior</t>
  </si>
  <si>
    <t>Width (%)</t>
  </si>
  <si>
    <t>Earnings</t>
  </si>
  <si>
    <t xml:space="preserve">Margin </t>
  </si>
  <si>
    <t>Margin Growth (BPS)</t>
  </si>
  <si>
    <t>Height (%)</t>
  </si>
  <si>
    <t>KEY METRICS</t>
  </si>
  <si>
    <t>Firm</t>
  </si>
  <si>
    <t>EBA Margin/Hr YoY Growth</t>
  </si>
  <si>
    <t>CE Margin/Hr YoY Growth</t>
  </si>
  <si>
    <t>Rate/Hr YoY Growth</t>
  </si>
  <si>
    <t>CS Comp/Hr YoY Growth</t>
  </si>
  <si>
    <t>Other Bus Cost/Hr YoY Growth</t>
  </si>
  <si>
    <t>Year</t>
  </si>
  <si>
    <t>FY15</t>
  </si>
  <si>
    <t>FY16</t>
  </si>
  <si>
    <t>Period</t>
  </si>
  <si>
    <t>Earnings Variance to Prior</t>
  </si>
  <si>
    <t>Total YTD Variance</t>
  </si>
  <si>
    <t>RATES &amp; CS HEADCOUNT BY GEOGRAPHY</t>
  </si>
  <si>
    <t>Current Year</t>
  </si>
  <si>
    <t>Current Period</t>
  </si>
  <si>
    <t>FY13</t>
  </si>
  <si>
    <t>India Headcount</t>
  </si>
  <si>
    <t>US Headcount</t>
  </si>
  <si>
    <t>India Rate</t>
  </si>
  <si>
    <t>Average Rate</t>
  </si>
  <si>
    <t>US Rate</t>
  </si>
  <si>
    <t>TOP 10 MANAGED CLIENTS</t>
  </si>
  <si>
    <t>Max of Scale:</t>
  </si>
  <si>
    <t>Client Name</t>
  </si>
  <si>
    <t>GCM</t>
  </si>
  <si>
    <t>YoY Revenue Growth</t>
  </si>
  <si>
    <t>SOURCE DATA</t>
  </si>
  <si>
    <t>Revenue - Current</t>
  </si>
  <si>
    <t>Revenue - Prior</t>
  </si>
  <si>
    <t>Revenue - Plan</t>
  </si>
  <si>
    <t>EBA Earnings - Current</t>
  </si>
  <si>
    <t>EBA Earnings - Prior</t>
  </si>
  <si>
    <t>EBA Earnings - Plan</t>
  </si>
  <si>
    <t>Controllable Earnings - Current</t>
  </si>
  <si>
    <t>Controllable Earnings - Prior</t>
  </si>
  <si>
    <t>Controllable Earnings - Plan</t>
  </si>
  <si>
    <t>Utilization - Current</t>
  </si>
  <si>
    <t>Utilization - Prior</t>
  </si>
  <si>
    <t>Utilization - Plan</t>
  </si>
  <si>
    <t>Client Service Hours - Current</t>
  </si>
  <si>
    <t>Client Service Hours - Prior</t>
  </si>
  <si>
    <t>Client Service Salaries - Current</t>
  </si>
  <si>
    <t>Client Service Salaries - Prior</t>
  </si>
  <si>
    <t>Other Business Costs - Current</t>
  </si>
  <si>
    <t>Other Business Costs - Prior</t>
  </si>
  <si>
    <t>N/A</t>
  </si>
  <si>
    <t>SERIES DATA</t>
  </si>
  <si>
    <t>Current Period -38</t>
  </si>
  <si>
    <t>Current Period -37</t>
  </si>
  <si>
    <t>Current Period -36</t>
  </si>
  <si>
    <t>Current Period -35</t>
  </si>
  <si>
    <t>Current Period -34</t>
  </si>
  <si>
    <t>Current Period -33</t>
  </si>
  <si>
    <t>Current Period -32</t>
  </si>
  <si>
    <t>Current Period -31</t>
  </si>
  <si>
    <t>Current Period -30</t>
  </si>
  <si>
    <t>Current Period -29</t>
  </si>
  <si>
    <t>Current Period -28</t>
  </si>
  <si>
    <t>Current Period -27</t>
  </si>
  <si>
    <t>Current Period -26</t>
  </si>
  <si>
    <t>Current Period -25</t>
  </si>
  <si>
    <t>Current Period -24</t>
  </si>
  <si>
    <t>Current Period -23</t>
  </si>
  <si>
    <t>Current Period -22</t>
  </si>
  <si>
    <t>Current Period -21</t>
  </si>
  <si>
    <t>Current Period -20</t>
  </si>
  <si>
    <t>Current Period -19</t>
  </si>
  <si>
    <t>Current Period -18</t>
  </si>
  <si>
    <t>Current Period -17</t>
  </si>
  <si>
    <t>Current Period -16</t>
  </si>
  <si>
    <t>Current Period -15</t>
  </si>
  <si>
    <t>Current Period -14</t>
  </si>
  <si>
    <t>Current Period -13</t>
  </si>
  <si>
    <t>Current Period -12</t>
  </si>
  <si>
    <t>Current Period -11</t>
  </si>
  <si>
    <t>Current Period -10</t>
  </si>
  <si>
    <t>Current Period -9</t>
  </si>
  <si>
    <t>Current Period -8</t>
  </si>
  <si>
    <t>Current Period -7</t>
  </si>
  <si>
    <t>Current Period -6</t>
  </si>
  <si>
    <t>Current Period -5</t>
  </si>
  <si>
    <t>Current Period -4</t>
  </si>
  <si>
    <t>Current Period -3</t>
  </si>
  <si>
    <t>Current Period -2</t>
  </si>
  <si>
    <t>Current Period -1</t>
  </si>
  <si>
    <t xml:space="preserve">Current Period </t>
  </si>
  <si>
    <t>EBA Earnings - Total Advisory</t>
  </si>
  <si>
    <t>CS Headcount - Total</t>
  </si>
  <si>
    <t>CS Headcount - US</t>
  </si>
  <si>
    <t>CS Headcount - India</t>
  </si>
  <si>
    <t>Rate - Total</t>
  </si>
  <si>
    <t>Rate - US</t>
  </si>
  <si>
    <t>Rate - India</t>
  </si>
  <si>
    <t>CLIENT DATA</t>
  </si>
  <si>
    <t>Client Rank (Revenue)</t>
  </si>
  <si>
    <t>Client Revenue - Current</t>
  </si>
  <si>
    <t>Client Revenue - Prior</t>
  </si>
  <si>
    <t>Client GCM ($) - Current</t>
  </si>
  <si>
    <t xml:space="preserve">                              
                             </t>
  </si>
  <si>
    <t>BTS</t>
  </si>
  <si>
    <t>GES</t>
  </si>
  <si>
    <t>INT'L</t>
  </si>
  <si>
    <t>M&amp;A</t>
  </si>
  <si>
    <t>MTS</t>
  </si>
  <si>
    <t>Tax</t>
  </si>
  <si>
    <t>TAX EBA EARNINGS</t>
  </si>
  <si>
    <t>Tax: Current</t>
  </si>
  <si>
    <t>Tax: BTS</t>
  </si>
  <si>
    <t>Tax: GES</t>
  </si>
  <si>
    <t>Tax: Int'l</t>
  </si>
  <si>
    <t>Tax: M&amp;A</t>
  </si>
  <si>
    <t>Tax: MTS</t>
  </si>
  <si>
    <t>KKR &amp; Co., L.P.</t>
  </si>
  <si>
    <t>Blackstone Group, L.P.</t>
  </si>
  <si>
    <t>IET National - All</t>
  </si>
  <si>
    <t xml:space="preserve">Amazon.com, Inc. </t>
  </si>
  <si>
    <t xml:space="preserve">Koch Industries, Inc. </t>
  </si>
  <si>
    <t>JP Morgan Chase &amp; Co.</t>
  </si>
  <si>
    <t>Health Care REIT, Inc.</t>
  </si>
  <si>
    <t>Bank of America Corp.</t>
  </si>
  <si>
    <t>Hewlett-Packard Co.</t>
  </si>
  <si>
    <t>Exxon Mobil Corp</t>
  </si>
  <si>
    <t>Height (% of Max)</t>
  </si>
  <si>
    <t>Height of Total Variance</t>
  </si>
  <si>
    <t>Left Y Axis (Headcount) Max:</t>
  </si>
  <si>
    <t>Right Y Axis (Rate)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</si>
</sst>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44" fontId="0" fillId="0" borderId="0" xfId="0" applyNumberFormat="1" applyBorder="1"/>
    <xf numFmtId="164" fontId="0" fillId="0" borderId="0" xfId="3" applyNumberFormat="1" applyFont="1" applyBorder="1"/>
    <xf numFmtId="10" fontId="0" fillId="0" borderId="0" xfId="3" applyNumberFormat="1" applyFont="1" applyBorder="1"/>
    <xf numFmtId="164" fontId="0" fillId="0" borderId="0" xfId="0" applyNumberFormat="1" applyBorder="1"/>
    <xf numFmtId="1" fontId="0" fillId="0" borderId="0" xfId="3" applyNumberFormat="1" applyFont="1" applyBorder="1"/>
    <xf numFmtId="0" fontId="2" fillId="0" borderId="6" xfId="0" applyFont="1" applyBorder="1"/>
    <xf numFmtId="164" fontId="0" fillId="0" borderId="7" xfId="3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2" fillId="3" borderId="4" xfId="0" applyFont="1" applyFill="1" applyBorder="1"/>
    <xf numFmtId="44" fontId="0" fillId="3" borderId="0" xfId="0" applyNumberFormat="1" applyFill="1" applyBorder="1"/>
    <xf numFmtId="9" fontId="0" fillId="0" borderId="0" xfId="3" applyNumberFormat="1" applyFont="1" applyBorder="1"/>
    <xf numFmtId="9" fontId="0" fillId="0" borderId="0" xfId="3" applyFont="1" applyBorder="1"/>
    <xf numFmtId="1" fontId="0" fillId="0" borderId="0" xfId="0" applyNumberFormat="1" applyBorder="1"/>
    <xf numFmtId="10" fontId="0" fillId="0" borderId="7" xfId="3" applyNumberFormat="1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4" fontId="0" fillId="0" borderId="5" xfId="3" applyNumberFormat="1" applyFont="1" applyBorder="1"/>
    <xf numFmtId="164" fontId="0" fillId="0" borderId="8" xfId="3" applyNumberFormat="1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3" borderId="6" xfId="0" applyFont="1" applyFill="1" applyBorder="1"/>
    <xf numFmtId="44" fontId="0" fillId="3" borderId="7" xfId="2" applyFont="1" applyFill="1" applyBorder="1"/>
    <xf numFmtId="0" fontId="2" fillId="3" borderId="9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2" fillId="0" borderId="5" xfId="0" applyFont="1" applyBorder="1"/>
    <xf numFmtId="0" fontId="2" fillId="0" borderId="0" xfId="0" applyFont="1"/>
    <xf numFmtId="44" fontId="0" fillId="0" borderId="5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0" fontId="2" fillId="3" borderId="0" xfId="0" applyFont="1" applyFill="1"/>
    <xf numFmtId="44" fontId="0" fillId="3" borderId="0" xfId="0" applyNumberFormat="1" applyFill="1"/>
    <xf numFmtId="0" fontId="2" fillId="0" borderId="0" xfId="0" applyFont="1" applyAlignment="1">
      <alignment horizontal="center" vertical="center" wrapText="1"/>
    </xf>
    <xf numFmtId="44" fontId="0" fillId="0" borderId="0" xfId="2" applyFont="1"/>
    <xf numFmtId="44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10" fontId="0" fillId="0" borderId="0" xfId="3" applyNumberFormat="1" applyFont="1"/>
    <xf numFmtId="0" fontId="2" fillId="2" borderId="0" xfId="0" applyFont="1" applyFill="1"/>
    <xf numFmtId="0" fontId="0" fillId="0" borderId="0" xfId="0" applyFont="1" applyAlignment="1">
      <alignment horizontal="center" vertical="center" wrapText="1"/>
    </xf>
    <xf numFmtId="44" fontId="3" fillId="4" borderId="0" xfId="2" applyFont="1" applyFill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/>
    <xf numFmtId="165" fontId="3" fillId="5" borderId="0" xfId="1" applyNumberFormat="1" applyFont="1" applyFill="1" applyAlignment="1">
      <alignment horizontal="right" vertical="center" wrapText="1"/>
    </xf>
    <xf numFmtId="165" fontId="0" fillId="0" borderId="0" xfId="0" applyNumberFormat="1"/>
    <xf numFmtId="1" fontId="0" fillId="0" borderId="0" xfId="0" applyNumberFormat="1"/>
    <xf numFmtId="0" fontId="2" fillId="3" borderId="7" xfId="0" applyFont="1" applyFill="1" applyBorder="1"/>
    <xf numFmtId="9" fontId="0" fillId="3" borderId="7" xfId="3" applyFon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5"/>
  <sheetViews>
    <sheetView tabSelected="1" workbookViewId="0">
      <selection activeCell="A19" sqref="A19:M19"/>
    </sheetView>
  </sheetViews>
  <sheetFormatPr baseColWidth="10" defaultRowHeight="15" x14ac:dyDescent="0"/>
  <cols>
    <col min="1" max="1" width="26.6640625" customWidth="1"/>
    <col min="2" max="2" width="20.6640625" customWidth="1"/>
    <col min="3" max="3" width="23.1640625" customWidth="1"/>
    <col min="4" max="4" width="23.33203125" customWidth="1"/>
    <col min="5" max="5" width="27.33203125" customWidth="1"/>
    <col min="6" max="6" width="19.6640625" customWidth="1"/>
    <col min="7" max="7" width="22.5" customWidth="1"/>
    <col min="8" max="8" width="28.5" customWidth="1"/>
    <col min="9" max="9" width="28" customWidth="1"/>
    <col min="10" max="10" width="24.33203125" customWidth="1"/>
    <col min="11" max="11" width="19.83203125" customWidth="1"/>
    <col min="12" max="12" width="22.1640625" customWidth="1"/>
    <col min="13" max="13" width="21" customWidth="1"/>
    <col min="14" max="14" width="17.5" customWidth="1"/>
    <col min="15" max="15" width="18" customWidth="1"/>
    <col min="16" max="16" width="20.1640625" customWidth="1"/>
    <col min="17" max="17" width="18.6640625" customWidth="1"/>
    <col min="18" max="18" width="24.83203125" customWidth="1"/>
    <col min="19" max="19" width="17.33203125" customWidth="1"/>
    <col min="20" max="20" width="19.1640625" customWidth="1"/>
    <col min="21" max="32" width="16.1640625" bestFit="1" customWidth="1"/>
    <col min="33" max="33" width="17.33203125" customWidth="1"/>
    <col min="34" max="34" width="17.1640625" customWidth="1"/>
    <col min="35" max="35" width="17.5" customWidth="1"/>
    <col min="36" max="36" width="19.33203125" customWidth="1"/>
    <col min="37" max="37" width="18.1640625" customWidth="1"/>
    <col min="38" max="38" width="16.5" customWidth="1"/>
    <col min="39" max="39" width="16.33203125" customWidth="1"/>
    <col min="40" max="40" width="16.1640625" customWidth="1"/>
  </cols>
  <sheetData>
    <row r="1" spans="1:13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>
      <c r="A2" s="1"/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2" t="s">
        <v>5</v>
      </c>
      <c r="K2" s="3"/>
      <c r="L2" s="3"/>
      <c r="M2" s="4"/>
    </row>
    <row r="3" spans="1:13">
      <c r="A3" s="5" t="s">
        <v>6</v>
      </c>
      <c r="B3" s="6">
        <f>ROUND(B64,-6)</f>
        <v>842000000</v>
      </c>
      <c r="C3" s="3"/>
      <c r="D3" s="6">
        <f>ROUND(E64,-6)</f>
        <v>491000000</v>
      </c>
      <c r="E3" s="3"/>
      <c r="F3" s="6">
        <f>ROUND(H64,-6)</f>
        <v>410000000</v>
      </c>
      <c r="G3" s="3"/>
      <c r="H3" s="7">
        <f>H64/B64</f>
        <v>0.48623603330560428</v>
      </c>
      <c r="I3" s="8"/>
      <c r="J3" s="9">
        <f>K64</f>
        <v>0.72619999999999996</v>
      </c>
      <c r="K3" s="3"/>
      <c r="L3" s="3"/>
      <c r="M3" s="4"/>
    </row>
    <row r="4" spans="1:13">
      <c r="A4" s="5" t="s">
        <v>7</v>
      </c>
      <c r="B4" s="6">
        <f>ROUND(B64-D64,-6)</f>
        <v>22000000</v>
      </c>
      <c r="C4" s="3"/>
      <c r="D4" s="6">
        <f>ROUND(E64-G64,-6)</f>
        <v>18000000</v>
      </c>
      <c r="E4" s="3"/>
      <c r="F4" s="6">
        <f>ROUND(H64-J64,-6)</f>
        <v>22000000</v>
      </c>
      <c r="G4" s="3"/>
      <c r="H4" s="10">
        <f>((H64/B64)-(J64/D64))*10000</f>
        <v>139.93891139366721</v>
      </c>
      <c r="I4" s="3"/>
      <c r="J4" s="3">
        <f>(K64-M64)*10000</f>
        <v>151.00000000000003</v>
      </c>
      <c r="K4" s="3"/>
      <c r="L4" s="3"/>
      <c r="M4" s="4"/>
    </row>
    <row r="5" spans="1:13">
      <c r="A5" s="11" t="s">
        <v>8</v>
      </c>
      <c r="B5" s="12">
        <f>B64/C64-1</f>
        <v>9.6869513424993059E-2</v>
      </c>
      <c r="C5" s="13"/>
      <c r="D5" s="12">
        <f>E64/F64-1</f>
        <v>0.10797836828710894</v>
      </c>
      <c r="E5" s="13"/>
      <c r="F5" s="12">
        <f>H64/I64-1</f>
        <v>0.12718807329777526</v>
      </c>
      <c r="G5" s="13"/>
      <c r="H5" s="14">
        <f>((H64/B64)-(I64/C64))*10000</f>
        <v>130.78541760072059</v>
      </c>
      <c r="I5" s="13"/>
      <c r="J5" s="13">
        <f>(K64-L64)*10000</f>
        <v>112.99999999999977</v>
      </c>
      <c r="K5" s="13"/>
      <c r="L5" s="13"/>
      <c r="M5" s="15"/>
    </row>
    <row r="7" spans="1:13">
      <c r="A7" s="61" t="s">
        <v>9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3"/>
    </row>
    <row r="8" spans="1:13">
      <c r="A8" s="16" t="s">
        <v>10</v>
      </c>
      <c r="B8" s="17">
        <f>ROUND(B64,-6)</f>
        <v>842000000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>
      <c r="A9" s="1"/>
      <c r="B9" s="2" t="s">
        <v>117</v>
      </c>
      <c r="C9" s="2" t="s">
        <v>118</v>
      </c>
      <c r="D9" s="2" t="s">
        <v>119</v>
      </c>
      <c r="E9" s="2" t="s">
        <v>120</v>
      </c>
      <c r="F9" s="54" t="s">
        <v>121</v>
      </c>
      <c r="G9" s="3"/>
      <c r="H9" s="3"/>
      <c r="I9" s="3"/>
      <c r="J9" s="3"/>
      <c r="K9" s="3"/>
      <c r="L9" s="3"/>
      <c r="M9" s="4"/>
    </row>
    <row r="10" spans="1:13">
      <c r="A10" s="5" t="s">
        <v>1</v>
      </c>
      <c r="B10" s="6">
        <f>ROUND(B65,-6)</f>
        <v>483000000</v>
      </c>
      <c r="C10" s="6">
        <f>ROUND(B66, -6)</f>
        <v>83000000</v>
      </c>
      <c r="D10" s="6">
        <f>ROUND(B67, -6)</f>
        <v>148000000</v>
      </c>
      <c r="E10" s="6">
        <f>ROUND(B68, -6)</f>
        <v>26000000</v>
      </c>
      <c r="F10" s="6">
        <f>ROUND(B69, -6)</f>
        <v>88000000</v>
      </c>
      <c r="G10" s="3"/>
      <c r="H10" s="3"/>
      <c r="I10" s="3"/>
      <c r="J10" s="3"/>
      <c r="K10" s="3"/>
      <c r="L10" s="3"/>
      <c r="M10" s="4"/>
    </row>
    <row r="11" spans="1:13">
      <c r="A11" s="5" t="s">
        <v>11</v>
      </c>
      <c r="B11" s="18">
        <f>B65/C65-1</f>
        <v>9.8066095323990243E-2</v>
      </c>
      <c r="C11" s="18">
        <f>B66/C66-1</f>
        <v>7.9977968192073368E-2</v>
      </c>
      <c r="D11" s="18">
        <f>B67/C67-1</f>
        <v>7.4884970406756457E-2</v>
      </c>
      <c r="E11" s="19">
        <f>B68/C68-1</f>
        <v>7.77532044715874E-2</v>
      </c>
      <c r="F11" s="19">
        <f>B69/C69-1</f>
        <v>0.10404601833550475</v>
      </c>
      <c r="G11" s="3"/>
      <c r="H11" s="3"/>
      <c r="I11" s="3"/>
      <c r="J11" s="3"/>
      <c r="K11" s="3"/>
      <c r="L11" s="3"/>
      <c r="M11" s="4"/>
    </row>
    <row r="12" spans="1:13">
      <c r="A12" s="5" t="s">
        <v>12</v>
      </c>
      <c r="B12" s="8">
        <f>B65/SUM(B65:B69)</f>
        <v>0.5829374115581103</v>
      </c>
      <c r="C12" s="8">
        <f>B66/SUM(B65:B69)</f>
        <v>0.10057890739738565</v>
      </c>
      <c r="D12" s="8">
        <f>B67/SUM(B65:B69)</f>
        <v>0.17899526375794877</v>
      </c>
      <c r="E12" s="8">
        <f>B68/SUM(B$65:B$69)</f>
        <v>3.0811309054724477E-2</v>
      </c>
      <c r="F12" s="8">
        <f>B69/SUM(C$65:C$69)</f>
        <v>0.11649225094098452</v>
      </c>
      <c r="G12" s="3"/>
      <c r="H12" s="3"/>
      <c r="I12" s="3"/>
      <c r="J12" s="3"/>
      <c r="K12" s="3"/>
      <c r="L12" s="3"/>
      <c r="M12" s="4"/>
    </row>
    <row r="13" spans="1:13">
      <c r="A13" s="5" t="s">
        <v>13</v>
      </c>
      <c r="B13" s="6">
        <f>ROUND(E65,-6)</f>
        <v>300000000</v>
      </c>
      <c r="C13" s="6">
        <f>ROUND($E66,-6)</f>
        <v>42000000</v>
      </c>
      <c r="D13" s="6">
        <f>ROUND($E67,-6)</f>
        <v>93000000</v>
      </c>
      <c r="E13" s="6">
        <f>ROUND($E68,-6)</f>
        <v>18000000</v>
      </c>
      <c r="F13" s="6">
        <f>ROUND($E69,-6)</f>
        <v>48000000</v>
      </c>
      <c r="G13" s="3"/>
      <c r="H13" s="3"/>
      <c r="I13" s="3"/>
      <c r="J13" s="3"/>
      <c r="K13" s="3"/>
      <c r="L13" s="3"/>
      <c r="M13" s="4"/>
    </row>
    <row r="14" spans="1:13">
      <c r="A14" s="5" t="s">
        <v>14</v>
      </c>
      <c r="B14" s="19">
        <f>E65/B65</f>
        <v>0.62081435904417226</v>
      </c>
      <c r="C14" s="19">
        <f>$E66/$B66</f>
        <v>0.50202287049399352</v>
      </c>
      <c r="D14" s="19">
        <f>$E67/$B67</f>
        <v>0.62921017606366403</v>
      </c>
      <c r="E14" s="19">
        <f>$E68/$B68</f>
        <v>0.69691664135781006</v>
      </c>
      <c r="F14" s="19">
        <f>$E69/$B69</f>
        <v>0.53949811510517498</v>
      </c>
      <c r="G14" s="3"/>
      <c r="H14" s="3"/>
      <c r="I14" s="3"/>
      <c r="J14" s="3"/>
      <c r="K14" s="3"/>
      <c r="L14" s="3"/>
      <c r="M14" s="4"/>
    </row>
    <row r="15" spans="1:13">
      <c r="A15" s="5" t="s">
        <v>15</v>
      </c>
      <c r="B15" s="20">
        <f>((E65/B65)-(F65/C65))*10000</f>
        <v>-33.823222349611548</v>
      </c>
      <c r="C15" s="20">
        <f>(($E66/$B66)-($F66/$C66))*10000</f>
        <v>-315.0024915221361</v>
      </c>
      <c r="D15" s="20">
        <f>(($E67/$B67)-($F67/$C67))*10000</f>
        <v>41.175407104888649</v>
      </c>
      <c r="E15" s="20">
        <f>(($E68/$B68)-($F68/$C68))*10000</f>
        <v>-269.02042670227445</v>
      </c>
      <c r="F15" s="20">
        <f>(($E69/$B69)-($F69/$C69))*10000</f>
        <v>-30.981939510431602</v>
      </c>
      <c r="G15" s="3"/>
      <c r="H15" s="3"/>
      <c r="I15" s="3"/>
      <c r="J15" s="3"/>
      <c r="K15" s="3"/>
      <c r="L15" s="3"/>
      <c r="M15" s="4"/>
    </row>
    <row r="16" spans="1:13">
      <c r="A16" s="11" t="s">
        <v>16</v>
      </c>
      <c r="B16" s="21">
        <f>E65/B65</f>
        <v>0.62081435904417226</v>
      </c>
      <c r="C16" s="21">
        <f>$E66/$B66</f>
        <v>0.50202287049399352</v>
      </c>
      <c r="D16" s="21">
        <f>$E67/$B67</f>
        <v>0.62921017606366403</v>
      </c>
      <c r="E16" s="21">
        <f>$E68/$B68</f>
        <v>0.69691664135781006</v>
      </c>
      <c r="F16" s="21">
        <f>$E69/$B69</f>
        <v>0.53949811510517498</v>
      </c>
      <c r="G16" s="13"/>
      <c r="H16" s="13"/>
      <c r="I16" s="13"/>
      <c r="J16" s="13"/>
      <c r="K16" s="13"/>
      <c r="L16" s="13"/>
      <c r="M16" s="15"/>
    </row>
    <row r="19" spans="1:14">
      <c r="A19" s="60" t="s">
        <v>17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4">
      <c r="A20" s="22"/>
      <c r="B20" s="23" t="s">
        <v>122</v>
      </c>
      <c r="C20" s="24" t="s">
        <v>18</v>
      </c>
    </row>
    <row r="21" spans="1:14">
      <c r="A21" s="5" t="s">
        <v>19</v>
      </c>
      <c r="B21" s="7">
        <f>(((E64/B64)/N64)/((F64/C64)/O64))-1</f>
        <v>-7.5038577768277159E-2</v>
      </c>
      <c r="C21" s="25">
        <f>((E63/B63/N63)/(F63/C63/O63))-1</f>
        <v>9.4883345879898551E-2</v>
      </c>
    </row>
    <row r="22" spans="1:14">
      <c r="A22" s="5" t="s">
        <v>20</v>
      </c>
      <c r="B22" s="7">
        <f>(($H64/$B64/$N64)/($I64/$C64/$O64))-1</f>
        <v>-5.9001950541712533E-2</v>
      </c>
      <c r="C22" s="25">
        <f>(($H63/$B63/$N63)/($I63/$C63/$O63))-1</f>
        <v>9.4883345879898551E-2</v>
      </c>
    </row>
    <row r="23" spans="1:14">
      <c r="A23" s="5" t="s">
        <v>21</v>
      </c>
      <c r="B23" s="7">
        <f>(B64/N64)/(C64/O64)-1</f>
        <v>4.3897451722234582E-3</v>
      </c>
      <c r="C23" s="25">
        <f>(B63/N63)/(C63/O63)-1</f>
        <v>0.15850691665327821</v>
      </c>
    </row>
    <row r="24" spans="1:14">
      <c r="A24" s="5" t="s">
        <v>22</v>
      </c>
      <c r="B24" s="7">
        <f>(P64/N64)/(Q64/O64)-1</f>
        <v>2.9762401039674646E-3</v>
      </c>
      <c r="C24" s="25">
        <f>(P63/N63)/(Q63/O63)-1</f>
        <v>0.1487439217538884</v>
      </c>
    </row>
    <row r="25" spans="1:14">
      <c r="A25" s="11" t="s">
        <v>23</v>
      </c>
      <c r="B25" s="12">
        <f>(R64/N64)/(S64/O64)-1</f>
        <v>-9.9195211781785697E-2</v>
      </c>
      <c r="C25" s="26">
        <f>(R63/N63)/(S63/O63)-1</f>
        <v>9.0417588095766499E-2</v>
      </c>
    </row>
    <row r="28" spans="1:14">
      <c r="A28" s="60" t="s">
        <v>123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4">
      <c r="A29" s="27" t="s">
        <v>24</v>
      </c>
      <c r="B29" s="28" t="s">
        <v>25</v>
      </c>
      <c r="C29" s="28" t="s">
        <v>25</v>
      </c>
      <c r="D29" s="28" t="s">
        <v>25</v>
      </c>
      <c r="E29" s="28" t="s">
        <v>25</v>
      </c>
      <c r="F29" s="28" t="s">
        <v>25</v>
      </c>
      <c r="G29" s="28" t="s">
        <v>25</v>
      </c>
      <c r="H29" s="28" t="s">
        <v>25</v>
      </c>
      <c r="I29" s="28" t="s">
        <v>25</v>
      </c>
      <c r="J29" s="28" t="s">
        <v>25</v>
      </c>
      <c r="K29" s="28" t="s">
        <v>26</v>
      </c>
      <c r="L29" s="28" t="s">
        <v>26</v>
      </c>
      <c r="M29" s="28" t="s">
        <v>26</v>
      </c>
      <c r="N29" s="29" t="s">
        <v>26</v>
      </c>
    </row>
    <row r="30" spans="1:14">
      <c r="A30" s="5" t="s">
        <v>27</v>
      </c>
      <c r="B30" s="3">
        <f>SUM(IF((D36+1)&lt;=13,D36+1,1))</f>
        <v>5</v>
      </c>
      <c r="C30" s="3">
        <f>SUM(IF((B30+1)&lt;=13,B30+1,1))</f>
        <v>6</v>
      </c>
      <c r="D30" s="3">
        <f t="shared" ref="D30:N30" si="0">SUM(IF((C30+1)&lt;=13,C30+1,1))</f>
        <v>7</v>
      </c>
      <c r="E30" s="3">
        <f t="shared" si="0"/>
        <v>8</v>
      </c>
      <c r="F30" s="3">
        <f t="shared" si="0"/>
        <v>9</v>
      </c>
      <c r="G30" s="3">
        <f t="shared" si="0"/>
        <v>10</v>
      </c>
      <c r="H30" s="3">
        <f t="shared" si="0"/>
        <v>11</v>
      </c>
      <c r="I30" s="3">
        <f t="shared" si="0"/>
        <v>12</v>
      </c>
      <c r="J30" s="3">
        <f t="shared" si="0"/>
        <v>13</v>
      </c>
      <c r="K30" s="3">
        <f t="shared" si="0"/>
        <v>1</v>
      </c>
      <c r="L30" s="3">
        <f t="shared" si="0"/>
        <v>2</v>
      </c>
      <c r="M30" s="3">
        <f t="shared" si="0"/>
        <v>3</v>
      </c>
      <c r="N30" s="4">
        <f t="shared" si="0"/>
        <v>4</v>
      </c>
    </row>
    <row r="31" spans="1:14">
      <c r="A31" s="5" t="s">
        <v>28</v>
      </c>
      <c r="B31" s="6">
        <f>ROUND(AB74-O74,-6)</f>
        <v>10000000</v>
      </c>
      <c r="C31" s="6">
        <f t="shared" ref="C31:N31" si="1">ROUND(AC74-P74,-6)</f>
        <v>6000000</v>
      </c>
      <c r="D31" s="6">
        <f t="shared" si="1"/>
        <v>6000000</v>
      </c>
      <c r="E31" s="6">
        <f t="shared" si="1"/>
        <v>0</v>
      </c>
      <c r="F31" s="6">
        <f t="shared" si="1"/>
        <v>10000000</v>
      </c>
      <c r="G31" s="6">
        <f t="shared" si="1"/>
        <v>18000000</v>
      </c>
      <c r="H31" s="6">
        <f t="shared" si="1"/>
        <v>11000000</v>
      </c>
      <c r="I31" s="6">
        <f t="shared" si="1"/>
        <v>12000000</v>
      </c>
      <c r="J31" s="6">
        <f t="shared" si="1"/>
        <v>-6000000</v>
      </c>
      <c r="K31" s="6">
        <f t="shared" si="1"/>
        <v>11000000</v>
      </c>
      <c r="L31" s="6">
        <f t="shared" si="1"/>
        <v>14000000</v>
      </c>
      <c r="M31" s="6">
        <f t="shared" si="1"/>
        <v>8000000</v>
      </c>
      <c r="N31" s="6">
        <f t="shared" si="1"/>
        <v>15000000</v>
      </c>
    </row>
    <row r="32" spans="1:14">
      <c r="A32" s="5" t="s">
        <v>140</v>
      </c>
      <c r="B32" s="19">
        <f>B31/MAX($B31:$N31)</f>
        <v>0.55555555555555558</v>
      </c>
      <c r="C32" s="19">
        <f t="shared" ref="C32:N32" si="2">C31/MAX($B31:$N31)</f>
        <v>0.33333333333333331</v>
      </c>
      <c r="D32" s="19">
        <f t="shared" si="2"/>
        <v>0.33333333333333331</v>
      </c>
      <c r="E32" s="19">
        <f t="shared" si="2"/>
        <v>0</v>
      </c>
      <c r="F32" s="19">
        <f t="shared" si="2"/>
        <v>0.55555555555555558</v>
      </c>
      <c r="G32" s="19">
        <f t="shared" si="2"/>
        <v>1</v>
      </c>
      <c r="H32" s="19">
        <f t="shared" si="2"/>
        <v>0.61111111111111116</v>
      </c>
      <c r="I32" s="19">
        <f t="shared" si="2"/>
        <v>0.66666666666666663</v>
      </c>
      <c r="J32" s="19">
        <f t="shared" si="2"/>
        <v>-0.33333333333333331</v>
      </c>
      <c r="K32" s="19">
        <f t="shared" si="2"/>
        <v>0.61111111111111116</v>
      </c>
      <c r="L32" s="19">
        <f t="shared" si="2"/>
        <v>0.77777777777777779</v>
      </c>
      <c r="M32" s="19">
        <f t="shared" si="2"/>
        <v>0.44444444444444442</v>
      </c>
      <c r="N32" s="19">
        <f t="shared" si="2"/>
        <v>0.83333333333333337</v>
      </c>
    </row>
    <row r="33" spans="1:40">
      <c r="A33" s="30" t="s">
        <v>29</v>
      </c>
      <c r="B33" s="31">
        <f>SUMIF(B29:N29,"FY16",B31:N31)</f>
        <v>48000000</v>
      </c>
      <c r="C33" s="58" t="s">
        <v>141</v>
      </c>
      <c r="D33" s="59">
        <f>(B33/MAX(B31:N31))/2</f>
        <v>1.3333333333333333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5" spans="1:40">
      <c r="A35" s="60" t="s">
        <v>30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1:40">
      <c r="A36" s="32" t="s">
        <v>31</v>
      </c>
      <c r="B36" s="33" t="s">
        <v>26</v>
      </c>
      <c r="C36" s="34" t="s">
        <v>32</v>
      </c>
      <c r="D36" s="35">
        <v>4</v>
      </c>
      <c r="E36" s="32" t="s">
        <v>142</v>
      </c>
      <c r="F36" s="35">
        <f>IF((ROUNDUP(MAX(B75:AN75)/6,-3)*6&gt;6000),((ROUNDUP(MAX(B75:AN75)/6,-3)*6)),6000)</f>
        <v>12000</v>
      </c>
      <c r="G36" s="32" t="s">
        <v>143</v>
      </c>
      <c r="H36" s="35">
        <f>IF((ROUNDUP(MAX(B43:AN43)/15,-1)*15&gt;150),((ROUNDUP(MAX(B43:AN43)/15,-1)*15)),150)</f>
        <v>300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</row>
    <row r="37" spans="1:40">
      <c r="A37" s="5" t="s">
        <v>24</v>
      </c>
      <c r="B37" s="64" t="s">
        <v>33</v>
      </c>
      <c r="C37" s="64"/>
      <c r="D37" s="64"/>
      <c r="E37" s="64"/>
      <c r="F37" s="64"/>
      <c r="G37" s="64"/>
      <c r="H37" s="64"/>
      <c r="I37" s="64"/>
      <c r="J37" s="6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/>
    </row>
    <row r="38" spans="1:40" s="37" customFormat="1">
      <c r="A38" s="5" t="s">
        <v>27</v>
      </c>
      <c r="B38" s="2">
        <f>SUM(IF((D36+1)&lt;=13,D36+1,1))</f>
        <v>5</v>
      </c>
      <c r="C38" s="2">
        <f>SUM(IF((B38+1)&lt;=13,B38+1,1))</f>
        <v>6</v>
      </c>
      <c r="D38" s="2">
        <f>SUM(IF((C38+1)&lt;=13,C38+1,1))</f>
        <v>7</v>
      </c>
      <c r="E38" s="2">
        <f t="shared" ref="E38:J38" si="3">SUM(IF((D38+1)&lt;=13,D38+1,1))</f>
        <v>8</v>
      </c>
      <c r="F38" s="2">
        <f t="shared" si="3"/>
        <v>9</v>
      </c>
      <c r="G38" s="2">
        <f t="shared" si="3"/>
        <v>10</v>
      </c>
      <c r="H38" s="2">
        <f t="shared" si="3"/>
        <v>11</v>
      </c>
      <c r="I38" s="2">
        <f t="shared" si="3"/>
        <v>12</v>
      </c>
      <c r="J38" s="2">
        <f t="shared" si="3"/>
        <v>13</v>
      </c>
      <c r="K38" s="2">
        <f>SUM(IF((J38+1)&lt;=13,J38+1,1))</f>
        <v>1</v>
      </c>
      <c r="L38" s="2">
        <f>SUM(IF((K38+1)&lt;=13,K38+1,1))</f>
        <v>2</v>
      </c>
      <c r="M38" s="2">
        <f>SUM(IF((L38+1)&lt;=13,L38+1,1))</f>
        <v>3</v>
      </c>
      <c r="N38" s="2">
        <f>SUM(IF((M38+1)&lt;=13,M38+1,1))</f>
        <v>4</v>
      </c>
      <c r="O38" s="2">
        <f t="shared" ref="O38:AN38" si="4">SUM(IF((N38+1)&lt;=13,N38+1,1))</f>
        <v>5</v>
      </c>
      <c r="P38" s="2">
        <f t="shared" si="4"/>
        <v>6</v>
      </c>
      <c r="Q38" s="2">
        <f t="shared" si="4"/>
        <v>7</v>
      </c>
      <c r="R38" s="2">
        <f t="shared" si="4"/>
        <v>8</v>
      </c>
      <c r="S38" s="2">
        <f t="shared" si="4"/>
        <v>9</v>
      </c>
      <c r="T38" s="2">
        <f t="shared" si="4"/>
        <v>10</v>
      </c>
      <c r="U38" s="2">
        <f t="shared" si="4"/>
        <v>11</v>
      </c>
      <c r="V38" s="2">
        <f t="shared" si="4"/>
        <v>12</v>
      </c>
      <c r="W38" s="2">
        <f t="shared" si="4"/>
        <v>13</v>
      </c>
      <c r="X38" s="2">
        <f t="shared" si="4"/>
        <v>1</v>
      </c>
      <c r="Y38" s="2">
        <f t="shared" si="4"/>
        <v>2</v>
      </c>
      <c r="Z38" s="2">
        <f t="shared" si="4"/>
        <v>3</v>
      </c>
      <c r="AA38" s="2">
        <f t="shared" si="4"/>
        <v>4</v>
      </c>
      <c r="AB38" s="2">
        <f t="shared" si="4"/>
        <v>5</v>
      </c>
      <c r="AC38" s="2">
        <f t="shared" si="4"/>
        <v>6</v>
      </c>
      <c r="AD38" s="2">
        <f t="shared" si="4"/>
        <v>7</v>
      </c>
      <c r="AE38" s="2">
        <f t="shared" si="4"/>
        <v>8</v>
      </c>
      <c r="AF38" s="2">
        <f t="shared" si="4"/>
        <v>9</v>
      </c>
      <c r="AG38" s="2">
        <f t="shared" si="4"/>
        <v>10</v>
      </c>
      <c r="AH38" s="2">
        <f t="shared" si="4"/>
        <v>11</v>
      </c>
      <c r="AI38" s="2">
        <f t="shared" si="4"/>
        <v>12</v>
      </c>
      <c r="AJ38" s="2">
        <f t="shared" si="4"/>
        <v>13</v>
      </c>
      <c r="AK38" s="2">
        <f t="shared" si="4"/>
        <v>1</v>
      </c>
      <c r="AL38" s="2">
        <f t="shared" si="4"/>
        <v>2</v>
      </c>
      <c r="AM38" s="2">
        <f t="shared" si="4"/>
        <v>3</v>
      </c>
      <c r="AN38" s="36">
        <f t="shared" si="4"/>
        <v>4</v>
      </c>
    </row>
    <row r="39" spans="1:40">
      <c r="A39" s="5" t="s">
        <v>34</v>
      </c>
      <c r="B39" s="3">
        <f>ROUND(B77,-1)</f>
        <v>2480</v>
      </c>
      <c r="C39" s="3">
        <f t="shared" ref="C39:AN39" si="5">ROUND(C77,-1)</f>
        <v>2440</v>
      </c>
      <c r="D39" s="3">
        <f t="shared" si="5"/>
        <v>2390</v>
      </c>
      <c r="E39" s="3">
        <f t="shared" si="5"/>
        <v>2410</v>
      </c>
      <c r="F39" s="3">
        <f t="shared" si="5"/>
        <v>2420</v>
      </c>
      <c r="G39" s="3">
        <f t="shared" si="5"/>
        <v>2490</v>
      </c>
      <c r="H39" s="3">
        <f t="shared" si="5"/>
        <v>2660</v>
      </c>
      <c r="I39" s="3">
        <f t="shared" si="5"/>
        <v>2640</v>
      </c>
      <c r="J39" s="3">
        <f t="shared" si="5"/>
        <v>2610</v>
      </c>
      <c r="K39" s="3">
        <f t="shared" si="5"/>
        <v>2350</v>
      </c>
      <c r="L39" s="3">
        <f t="shared" si="5"/>
        <v>2310</v>
      </c>
      <c r="M39" s="3">
        <f t="shared" si="5"/>
        <v>2510</v>
      </c>
      <c r="N39" s="3">
        <f t="shared" si="5"/>
        <v>2570</v>
      </c>
      <c r="O39" s="3">
        <f t="shared" si="5"/>
        <v>2520</v>
      </c>
      <c r="P39" s="3">
        <f t="shared" si="5"/>
        <v>2500</v>
      </c>
      <c r="Q39" s="3">
        <f t="shared" si="5"/>
        <v>2460</v>
      </c>
      <c r="R39" s="3">
        <f t="shared" si="5"/>
        <v>2410</v>
      </c>
      <c r="S39" s="3">
        <f t="shared" si="5"/>
        <v>2410</v>
      </c>
      <c r="T39" s="3">
        <f t="shared" si="5"/>
        <v>2450</v>
      </c>
      <c r="U39" s="3">
        <f t="shared" si="5"/>
        <v>2540</v>
      </c>
      <c r="V39" s="3">
        <f t="shared" si="5"/>
        <v>2660</v>
      </c>
      <c r="W39" s="3">
        <f t="shared" si="5"/>
        <v>2490</v>
      </c>
      <c r="X39" s="3">
        <f t="shared" si="5"/>
        <v>2460</v>
      </c>
      <c r="Y39" s="3">
        <f t="shared" si="5"/>
        <v>2440</v>
      </c>
      <c r="Z39" s="3">
        <f t="shared" si="5"/>
        <v>2620</v>
      </c>
      <c r="AA39" s="3">
        <f t="shared" si="5"/>
        <v>2680</v>
      </c>
      <c r="AB39" s="3">
        <f t="shared" si="5"/>
        <v>2650</v>
      </c>
      <c r="AC39" s="3">
        <f t="shared" si="5"/>
        <v>2600</v>
      </c>
      <c r="AD39" s="3">
        <f t="shared" si="5"/>
        <v>2610</v>
      </c>
      <c r="AE39" s="3">
        <f t="shared" si="5"/>
        <v>2590</v>
      </c>
      <c r="AF39" s="3">
        <f t="shared" si="5"/>
        <v>2540</v>
      </c>
      <c r="AG39" s="3">
        <f t="shared" si="5"/>
        <v>2530</v>
      </c>
      <c r="AH39" s="3">
        <f t="shared" si="5"/>
        <v>2520</v>
      </c>
      <c r="AI39" s="3">
        <f t="shared" si="5"/>
        <v>2510</v>
      </c>
      <c r="AJ39" s="3">
        <f t="shared" si="5"/>
        <v>2540</v>
      </c>
      <c r="AK39" s="3">
        <f t="shared" si="5"/>
        <v>2870</v>
      </c>
      <c r="AL39" s="3">
        <f t="shared" si="5"/>
        <v>2840</v>
      </c>
      <c r="AM39" s="3">
        <f t="shared" si="5"/>
        <v>2810</v>
      </c>
      <c r="AN39" s="4">
        <f t="shared" si="5"/>
        <v>2780</v>
      </c>
    </row>
    <row r="40" spans="1:40">
      <c r="A40" s="5" t="s">
        <v>35</v>
      </c>
      <c r="B40" s="3">
        <f>ROUND(B76,-1)</f>
        <v>5960</v>
      </c>
      <c r="C40" s="3">
        <f t="shared" ref="C40:AN40" si="6">ROUND(C76,-1)</f>
        <v>6010</v>
      </c>
      <c r="D40" s="3">
        <f t="shared" si="6"/>
        <v>5970</v>
      </c>
      <c r="E40" s="3">
        <f t="shared" si="6"/>
        <v>5950</v>
      </c>
      <c r="F40" s="3">
        <f t="shared" si="6"/>
        <v>6150</v>
      </c>
      <c r="G40" s="3">
        <f t="shared" si="6"/>
        <v>6170</v>
      </c>
      <c r="H40" s="3">
        <f t="shared" si="6"/>
        <v>6150</v>
      </c>
      <c r="I40" s="3">
        <f t="shared" si="6"/>
        <v>6050</v>
      </c>
      <c r="J40" s="3">
        <f t="shared" si="6"/>
        <v>5870</v>
      </c>
      <c r="K40" s="3">
        <f t="shared" si="6"/>
        <v>6000</v>
      </c>
      <c r="L40" s="3">
        <f t="shared" si="6"/>
        <v>6220</v>
      </c>
      <c r="M40" s="3">
        <f t="shared" si="6"/>
        <v>6180</v>
      </c>
      <c r="N40" s="3">
        <f t="shared" si="6"/>
        <v>5940</v>
      </c>
      <c r="O40" s="3">
        <f t="shared" si="6"/>
        <v>5990</v>
      </c>
      <c r="P40" s="3">
        <f t="shared" si="6"/>
        <v>6030</v>
      </c>
      <c r="Q40" s="3">
        <f t="shared" si="6"/>
        <v>5950</v>
      </c>
      <c r="R40" s="3">
        <f t="shared" si="6"/>
        <v>5910</v>
      </c>
      <c r="S40" s="3">
        <f t="shared" si="6"/>
        <v>6050</v>
      </c>
      <c r="T40" s="3">
        <f t="shared" si="6"/>
        <v>6080</v>
      </c>
      <c r="U40" s="3">
        <f t="shared" si="6"/>
        <v>6080</v>
      </c>
      <c r="V40" s="3">
        <f t="shared" si="6"/>
        <v>5990</v>
      </c>
      <c r="W40" s="3">
        <f t="shared" si="6"/>
        <v>5840</v>
      </c>
      <c r="X40" s="3">
        <f t="shared" si="6"/>
        <v>5970</v>
      </c>
      <c r="Y40" s="3">
        <f t="shared" si="6"/>
        <v>6290</v>
      </c>
      <c r="Z40" s="3">
        <f t="shared" si="6"/>
        <v>6320</v>
      </c>
      <c r="AA40" s="3">
        <f t="shared" si="6"/>
        <v>6070</v>
      </c>
      <c r="AB40" s="3">
        <f t="shared" si="6"/>
        <v>6110</v>
      </c>
      <c r="AC40" s="3">
        <f t="shared" si="6"/>
        <v>6190</v>
      </c>
      <c r="AD40" s="3">
        <f t="shared" si="6"/>
        <v>6160</v>
      </c>
      <c r="AE40" s="3">
        <f t="shared" si="6"/>
        <v>6160</v>
      </c>
      <c r="AF40" s="3">
        <f t="shared" si="6"/>
        <v>6310</v>
      </c>
      <c r="AG40" s="3">
        <f t="shared" si="6"/>
        <v>6390</v>
      </c>
      <c r="AH40" s="3">
        <f t="shared" si="6"/>
        <v>6390</v>
      </c>
      <c r="AI40" s="3">
        <f t="shared" si="6"/>
        <v>6300</v>
      </c>
      <c r="AJ40" s="3">
        <f t="shared" si="6"/>
        <v>6210</v>
      </c>
      <c r="AK40" s="3">
        <f t="shared" si="6"/>
        <v>6330</v>
      </c>
      <c r="AL40" s="3">
        <f t="shared" si="6"/>
        <v>6760</v>
      </c>
      <c r="AM40" s="3">
        <f t="shared" si="6"/>
        <v>6670</v>
      </c>
      <c r="AN40" s="4">
        <f t="shared" si="6"/>
        <v>6410</v>
      </c>
    </row>
    <row r="41" spans="1:40">
      <c r="A41" s="5" t="s">
        <v>36</v>
      </c>
      <c r="B41" s="6">
        <f>ROUND(B80,0)</f>
        <v>97</v>
      </c>
      <c r="C41" s="6">
        <f t="shared" ref="C41:AN41" si="7">ROUND(C80,0)</f>
        <v>91</v>
      </c>
      <c r="D41" s="6">
        <f t="shared" si="7"/>
        <v>83</v>
      </c>
      <c r="E41" s="6">
        <f t="shared" si="7"/>
        <v>89</v>
      </c>
      <c r="F41" s="6">
        <f t="shared" si="7"/>
        <v>93</v>
      </c>
      <c r="G41" s="6">
        <f t="shared" si="7"/>
        <v>103</v>
      </c>
      <c r="H41" s="6">
        <f t="shared" si="7"/>
        <v>105</v>
      </c>
      <c r="I41" s="6">
        <f t="shared" si="7"/>
        <v>102</v>
      </c>
      <c r="J41" s="6">
        <f t="shared" si="7"/>
        <v>103</v>
      </c>
      <c r="K41" s="6">
        <f t="shared" si="7"/>
        <v>103</v>
      </c>
      <c r="L41" s="6">
        <f t="shared" si="7"/>
        <v>107</v>
      </c>
      <c r="M41" s="6">
        <f t="shared" si="7"/>
        <v>104</v>
      </c>
      <c r="N41" s="6">
        <f t="shared" si="7"/>
        <v>103</v>
      </c>
      <c r="O41" s="6">
        <f t="shared" si="7"/>
        <v>95</v>
      </c>
      <c r="P41" s="6">
        <f t="shared" si="7"/>
        <v>93</v>
      </c>
      <c r="Q41" s="6">
        <f t="shared" si="7"/>
        <v>98</v>
      </c>
      <c r="R41" s="6">
        <f t="shared" si="7"/>
        <v>91</v>
      </c>
      <c r="S41" s="6">
        <f t="shared" si="7"/>
        <v>94</v>
      </c>
      <c r="T41" s="6">
        <f t="shared" si="7"/>
        <v>105</v>
      </c>
      <c r="U41" s="6">
        <f t="shared" si="7"/>
        <v>102</v>
      </c>
      <c r="V41" s="6">
        <f t="shared" si="7"/>
        <v>98</v>
      </c>
      <c r="W41" s="6">
        <f t="shared" si="7"/>
        <v>99</v>
      </c>
      <c r="X41" s="6">
        <f t="shared" si="7"/>
        <v>112</v>
      </c>
      <c r="Y41" s="6">
        <f t="shared" si="7"/>
        <v>113</v>
      </c>
      <c r="Z41" s="6">
        <f t="shared" si="7"/>
        <v>112</v>
      </c>
      <c r="AA41" s="6">
        <f t="shared" si="7"/>
        <v>110</v>
      </c>
      <c r="AB41" s="6">
        <f t="shared" si="7"/>
        <v>102</v>
      </c>
      <c r="AC41" s="6">
        <f t="shared" si="7"/>
        <v>108</v>
      </c>
      <c r="AD41" s="6">
        <f t="shared" si="7"/>
        <v>100</v>
      </c>
      <c r="AE41" s="6">
        <f t="shared" si="7"/>
        <v>95</v>
      </c>
      <c r="AF41" s="6">
        <f t="shared" si="7"/>
        <v>98</v>
      </c>
      <c r="AG41" s="6">
        <f t="shared" si="7"/>
        <v>107</v>
      </c>
      <c r="AH41" s="6">
        <f t="shared" si="7"/>
        <v>107</v>
      </c>
      <c r="AI41" s="6">
        <f t="shared" si="7"/>
        <v>105</v>
      </c>
      <c r="AJ41" s="6">
        <f t="shared" si="7"/>
        <v>121</v>
      </c>
      <c r="AK41" s="6">
        <f t="shared" si="7"/>
        <v>118</v>
      </c>
      <c r="AL41" s="6">
        <f t="shared" si="7"/>
        <v>125</v>
      </c>
      <c r="AM41" s="6">
        <f t="shared" si="7"/>
        <v>115</v>
      </c>
      <c r="AN41" s="38">
        <f t="shared" si="7"/>
        <v>120</v>
      </c>
    </row>
    <row r="42" spans="1:40">
      <c r="A42" s="5" t="s">
        <v>37</v>
      </c>
      <c r="B42" s="6">
        <f>ROUND(B78,0)</f>
        <v>189</v>
      </c>
      <c r="C42" s="6">
        <f t="shared" ref="C42:AN43" si="8">ROUND(C78,0)</f>
        <v>198</v>
      </c>
      <c r="D42" s="6">
        <f t="shared" si="8"/>
        <v>192</v>
      </c>
      <c r="E42" s="6">
        <f t="shared" si="8"/>
        <v>200</v>
      </c>
      <c r="F42" s="6">
        <f t="shared" si="8"/>
        <v>197</v>
      </c>
      <c r="G42" s="6">
        <f t="shared" si="8"/>
        <v>185</v>
      </c>
      <c r="H42" s="6">
        <f t="shared" si="8"/>
        <v>181</v>
      </c>
      <c r="I42" s="6">
        <f t="shared" si="8"/>
        <v>194</v>
      </c>
      <c r="J42" s="6">
        <f t="shared" si="8"/>
        <v>201</v>
      </c>
      <c r="K42" s="6">
        <f t="shared" si="8"/>
        <v>179</v>
      </c>
      <c r="L42" s="6">
        <f t="shared" si="8"/>
        <v>191</v>
      </c>
      <c r="M42" s="6">
        <f t="shared" si="8"/>
        <v>179</v>
      </c>
      <c r="N42" s="6">
        <f t="shared" si="8"/>
        <v>183</v>
      </c>
      <c r="O42" s="6">
        <f t="shared" si="8"/>
        <v>197</v>
      </c>
      <c r="P42" s="6">
        <f t="shared" si="8"/>
        <v>212</v>
      </c>
      <c r="Q42" s="6">
        <f t="shared" si="8"/>
        <v>209</v>
      </c>
      <c r="R42" s="6">
        <f t="shared" si="8"/>
        <v>217</v>
      </c>
      <c r="S42" s="6">
        <f t="shared" si="8"/>
        <v>196</v>
      </c>
      <c r="T42" s="6">
        <f t="shared" si="8"/>
        <v>191</v>
      </c>
      <c r="U42" s="6">
        <f t="shared" si="8"/>
        <v>183</v>
      </c>
      <c r="V42" s="6">
        <f t="shared" si="8"/>
        <v>191</v>
      </c>
      <c r="W42" s="6">
        <f t="shared" si="8"/>
        <v>203</v>
      </c>
      <c r="X42" s="6">
        <f t="shared" si="8"/>
        <v>188</v>
      </c>
      <c r="Y42" s="6">
        <f t="shared" si="8"/>
        <v>195</v>
      </c>
      <c r="Z42" s="6">
        <f t="shared" si="8"/>
        <v>195</v>
      </c>
      <c r="AA42" s="6">
        <f t="shared" si="8"/>
        <v>193</v>
      </c>
      <c r="AB42" s="6">
        <f t="shared" si="8"/>
        <v>201</v>
      </c>
      <c r="AC42" s="6">
        <f t="shared" si="8"/>
        <v>215</v>
      </c>
      <c r="AD42" s="6">
        <f t="shared" si="8"/>
        <v>216</v>
      </c>
      <c r="AE42" s="6">
        <f t="shared" si="8"/>
        <v>227</v>
      </c>
      <c r="AF42" s="6">
        <f t="shared" si="8"/>
        <v>204</v>
      </c>
      <c r="AG42" s="6">
        <f t="shared" si="8"/>
        <v>200</v>
      </c>
      <c r="AH42" s="6">
        <f t="shared" si="8"/>
        <v>184</v>
      </c>
      <c r="AI42" s="6">
        <f t="shared" si="8"/>
        <v>202</v>
      </c>
      <c r="AJ42" s="6">
        <f t="shared" si="8"/>
        <v>215</v>
      </c>
      <c r="AK42" s="6">
        <f t="shared" si="8"/>
        <v>194</v>
      </c>
      <c r="AL42" s="6">
        <f t="shared" si="8"/>
        <v>208</v>
      </c>
      <c r="AM42" s="6">
        <f t="shared" si="8"/>
        <v>187</v>
      </c>
      <c r="AN42" s="38">
        <f t="shared" si="8"/>
        <v>190</v>
      </c>
    </row>
    <row r="43" spans="1:40">
      <c r="A43" s="11" t="s">
        <v>38</v>
      </c>
      <c r="B43" s="39">
        <f>ROUND(B79,0)</f>
        <v>216</v>
      </c>
      <c r="C43" s="39">
        <f t="shared" si="8"/>
        <v>221</v>
      </c>
      <c r="D43" s="39">
        <f t="shared" si="8"/>
        <v>222</v>
      </c>
      <c r="E43" s="39">
        <f t="shared" si="8"/>
        <v>230</v>
      </c>
      <c r="F43" s="39">
        <f t="shared" si="8"/>
        <v>222</v>
      </c>
      <c r="G43" s="39">
        <f t="shared" si="8"/>
        <v>213</v>
      </c>
      <c r="H43" s="39">
        <f t="shared" si="8"/>
        <v>210</v>
      </c>
      <c r="I43" s="39">
        <f t="shared" si="8"/>
        <v>224</v>
      </c>
      <c r="J43" s="39">
        <f t="shared" si="8"/>
        <v>239</v>
      </c>
      <c r="K43" s="39">
        <f t="shared" si="8"/>
        <v>208</v>
      </c>
      <c r="L43" s="39">
        <f t="shared" si="8"/>
        <v>227</v>
      </c>
      <c r="M43" s="39">
        <f t="shared" si="8"/>
        <v>208</v>
      </c>
      <c r="N43" s="39">
        <f t="shared" si="8"/>
        <v>219</v>
      </c>
      <c r="O43" s="39">
        <f t="shared" si="8"/>
        <v>232</v>
      </c>
      <c r="P43" s="39">
        <f t="shared" si="8"/>
        <v>244</v>
      </c>
      <c r="Q43" s="39">
        <f t="shared" si="8"/>
        <v>243</v>
      </c>
      <c r="R43" s="39">
        <f t="shared" si="8"/>
        <v>253</v>
      </c>
      <c r="S43" s="39">
        <f t="shared" si="8"/>
        <v>224</v>
      </c>
      <c r="T43" s="39">
        <f t="shared" si="8"/>
        <v>225</v>
      </c>
      <c r="U43" s="39">
        <f t="shared" si="8"/>
        <v>219</v>
      </c>
      <c r="V43" s="39">
        <f t="shared" si="8"/>
        <v>226</v>
      </c>
      <c r="W43" s="39">
        <f t="shared" si="8"/>
        <v>253</v>
      </c>
      <c r="X43" s="39">
        <f t="shared" si="8"/>
        <v>217</v>
      </c>
      <c r="Y43" s="39">
        <f t="shared" si="8"/>
        <v>228</v>
      </c>
      <c r="Z43" s="39">
        <f t="shared" si="8"/>
        <v>226</v>
      </c>
      <c r="AA43" s="39">
        <f t="shared" si="8"/>
        <v>227</v>
      </c>
      <c r="AB43" s="39">
        <f t="shared" si="8"/>
        <v>232</v>
      </c>
      <c r="AC43" s="39">
        <f t="shared" si="8"/>
        <v>240</v>
      </c>
      <c r="AD43" s="39">
        <f t="shared" si="8"/>
        <v>249</v>
      </c>
      <c r="AE43" s="39">
        <f t="shared" si="8"/>
        <v>260</v>
      </c>
      <c r="AF43" s="39">
        <f t="shared" si="8"/>
        <v>231</v>
      </c>
      <c r="AG43" s="39">
        <f t="shared" si="8"/>
        <v>236</v>
      </c>
      <c r="AH43" s="39">
        <f t="shared" si="8"/>
        <v>217</v>
      </c>
      <c r="AI43" s="39">
        <f t="shared" si="8"/>
        <v>235</v>
      </c>
      <c r="AJ43" s="39">
        <f t="shared" si="8"/>
        <v>253</v>
      </c>
      <c r="AK43" s="39">
        <f t="shared" si="8"/>
        <v>223</v>
      </c>
      <c r="AL43" s="39">
        <f t="shared" si="8"/>
        <v>243</v>
      </c>
      <c r="AM43" s="39">
        <f t="shared" si="8"/>
        <v>219</v>
      </c>
      <c r="AN43" s="40">
        <f t="shared" si="8"/>
        <v>221</v>
      </c>
    </row>
    <row r="46" spans="1:40">
      <c r="A46" s="60" t="s">
        <v>39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</row>
    <row r="47" spans="1:40">
      <c r="A47" s="41" t="s">
        <v>40</v>
      </c>
      <c r="B47" s="42">
        <f>ROUNDUP(MAX(B49:B58)/30,-6)*30</f>
        <v>30000000</v>
      </c>
      <c r="R47" s="43"/>
      <c r="S47" s="43"/>
    </row>
    <row r="48" spans="1:40">
      <c r="A48" s="37" t="s">
        <v>41</v>
      </c>
      <c r="B48" s="37" t="s">
        <v>1</v>
      </c>
      <c r="C48" s="37" t="s">
        <v>42</v>
      </c>
      <c r="D48" s="37" t="s">
        <v>43</v>
      </c>
      <c r="R48" s="44"/>
      <c r="S48" s="44"/>
    </row>
    <row r="49" spans="1:19">
      <c r="A49" t="str">
        <f t="shared" ref="A49:A58" si="9">B84</f>
        <v>KKR &amp; Co., L.P.</v>
      </c>
      <c r="B49" s="45">
        <f t="shared" ref="B49:B58" si="10">ROUND(C84,-6)</f>
        <v>22000000</v>
      </c>
      <c r="C49" s="45">
        <f t="shared" ref="C49:C58" si="11">ROUND(E84,-5)</f>
        <v>6400000</v>
      </c>
      <c r="D49" s="46">
        <f t="shared" ref="D49:D58" si="12">C84/D84-1</f>
        <v>1.1626309744770866</v>
      </c>
      <c r="R49" s="44"/>
      <c r="S49" s="44"/>
    </row>
    <row r="50" spans="1:19">
      <c r="A50" t="str">
        <f t="shared" si="9"/>
        <v>Blackstone Group, L.P.</v>
      </c>
      <c r="B50" s="45">
        <f t="shared" si="10"/>
        <v>14000000</v>
      </c>
      <c r="C50" s="45">
        <f t="shared" si="11"/>
        <v>3700000</v>
      </c>
      <c r="D50" s="46">
        <f t="shared" si="12"/>
        <v>-7.9552046015066491E-2</v>
      </c>
    </row>
    <row r="51" spans="1:19">
      <c r="A51" t="str">
        <f t="shared" si="9"/>
        <v>IET National - All</v>
      </c>
      <c r="B51" s="45">
        <f t="shared" si="10"/>
        <v>9000000</v>
      </c>
      <c r="C51" s="45">
        <f t="shared" si="11"/>
        <v>8400000</v>
      </c>
      <c r="D51" s="46">
        <f t="shared" si="12"/>
        <v>5.5304219927272493</v>
      </c>
    </row>
    <row r="52" spans="1:19">
      <c r="A52" t="str">
        <f t="shared" si="9"/>
        <v xml:space="preserve">Amazon.com, Inc. </v>
      </c>
      <c r="B52" s="45">
        <f t="shared" si="10"/>
        <v>8000000</v>
      </c>
      <c r="C52" s="45">
        <f t="shared" si="11"/>
        <v>3000000</v>
      </c>
      <c r="D52" s="46">
        <f t="shared" si="12"/>
        <v>0.67490201172492337</v>
      </c>
    </row>
    <row r="53" spans="1:19">
      <c r="A53" t="str">
        <f t="shared" si="9"/>
        <v xml:space="preserve">Koch Industries, Inc. </v>
      </c>
      <c r="B53" s="45">
        <f t="shared" si="10"/>
        <v>6000000</v>
      </c>
      <c r="C53" s="45">
        <f t="shared" si="11"/>
        <v>3100000</v>
      </c>
      <c r="D53" s="46">
        <f t="shared" si="12"/>
        <v>8.4232021859195427E-2</v>
      </c>
    </row>
    <row r="54" spans="1:19">
      <c r="A54" t="str">
        <f t="shared" si="9"/>
        <v>JP Morgan Chase &amp; Co.</v>
      </c>
      <c r="B54" s="45">
        <f t="shared" si="10"/>
        <v>5000000</v>
      </c>
      <c r="C54" s="45">
        <f t="shared" si="11"/>
        <v>800000</v>
      </c>
      <c r="D54" s="46">
        <f t="shared" si="12"/>
        <v>2.3494148120393401</v>
      </c>
    </row>
    <row r="55" spans="1:19">
      <c r="A55" t="str">
        <f t="shared" si="9"/>
        <v>Health Care REIT, Inc.</v>
      </c>
      <c r="B55" s="45">
        <f t="shared" si="10"/>
        <v>5000000</v>
      </c>
      <c r="C55" s="45">
        <f t="shared" si="11"/>
        <v>2800000</v>
      </c>
      <c r="D55" s="46">
        <f t="shared" si="12"/>
        <v>2.3577181547857924</v>
      </c>
    </row>
    <row r="56" spans="1:19">
      <c r="A56" t="str">
        <f t="shared" si="9"/>
        <v>Bank of America Corp.</v>
      </c>
      <c r="B56" s="45">
        <f t="shared" si="10"/>
        <v>5000000</v>
      </c>
      <c r="C56" s="45">
        <f t="shared" si="11"/>
        <v>3400000</v>
      </c>
      <c r="D56" s="46">
        <f t="shared" si="12"/>
        <v>0.24610783310519802</v>
      </c>
    </row>
    <row r="57" spans="1:19">
      <c r="A57" t="str">
        <f t="shared" si="9"/>
        <v>Exxon Mobil Corp</v>
      </c>
      <c r="B57" s="45">
        <f t="shared" si="10"/>
        <v>5000000</v>
      </c>
      <c r="C57" s="45">
        <f t="shared" si="11"/>
        <v>2700000</v>
      </c>
      <c r="D57" s="46">
        <f t="shared" si="12"/>
        <v>6.7381732680593664E-2</v>
      </c>
    </row>
    <row r="58" spans="1:19">
      <c r="A58" t="str">
        <f t="shared" si="9"/>
        <v>Hewlett-Packard Co.</v>
      </c>
      <c r="B58" s="45">
        <f t="shared" si="10"/>
        <v>5000000</v>
      </c>
      <c r="C58" s="45">
        <f t="shared" si="11"/>
        <v>1800000</v>
      </c>
      <c r="D58" s="46">
        <f t="shared" si="12"/>
        <v>0.97995821935226579</v>
      </c>
    </row>
    <row r="60" spans="1:19">
      <c r="A60" s="60" t="s">
        <v>44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</row>
    <row r="62" spans="1:19" ht="30">
      <c r="A62" s="37"/>
      <c r="B62" s="43" t="s">
        <v>45</v>
      </c>
      <c r="C62" s="43" t="s">
        <v>46</v>
      </c>
      <c r="D62" s="43" t="s">
        <v>47</v>
      </c>
      <c r="E62" s="43" t="s">
        <v>48</v>
      </c>
      <c r="F62" s="43" t="s">
        <v>49</v>
      </c>
      <c r="G62" s="43" t="s">
        <v>50</v>
      </c>
      <c r="H62" s="43" t="s">
        <v>51</v>
      </c>
      <c r="I62" s="43" t="s">
        <v>52</v>
      </c>
      <c r="J62" s="43" t="s">
        <v>53</v>
      </c>
      <c r="K62" s="43" t="s">
        <v>54</v>
      </c>
      <c r="L62" s="43" t="s">
        <v>55</v>
      </c>
      <c r="M62" s="43" t="s">
        <v>56</v>
      </c>
      <c r="N62" s="43" t="s">
        <v>57</v>
      </c>
      <c r="O62" s="43" t="s">
        <v>58</v>
      </c>
      <c r="P62" s="43" t="s">
        <v>59</v>
      </c>
      <c r="Q62" s="43" t="s">
        <v>60</v>
      </c>
      <c r="R62" s="43" t="s">
        <v>61</v>
      </c>
      <c r="S62" s="43" t="s">
        <v>62</v>
      </c>
    </row>
    <row r="63" spans="1:19">
      <c r="A63" s="37" t="s">
        <v>18</v>
      </c>
      <c r="B63" s="44">
        <v>4310648172</v>
      </c>
      <c r="C63" s="44">
        <v>3857590056</v>
      </c>
      <c r="D63" s="47" t="s">
        <v>63</v>
      </c>
      <c r="E63" s="44">
        <v>873719597</v>
      </c>
      <c r="F63" s="44">
        <v>740371767</v>
      </c>
      <c r="G63" s="47" t="s">
        <v>63</v>
      </c>
      <c r="H63" s="44">
        <v>873719597</v>
      </c>
      <c r="I63" s="44">
        <v>740371767</v>
      </c>
      <c r="J63" s="47" t="s">
        <v>63</v>
      </c>
      <c r="K63" s="47" t="s">
        <v>63</v>
      </c>
      <c r="L63" s="47" t="s">
        <v>63</v>
      </c>
      <c r="M63" s="47" t="s">
        <v>63</v>
      </c>
      <c r="N63">
        <v>27818839</v>
      </c>
      <c r="O63">
        <v>28841054</v>
      </c>
      <c r="P63" s="44">
        <v>2091494918</v>
      </c>
      <c r="Q63" s="44">
        <v>1887581507</v>
      </c>
      <c r="R63" s="44">
        <v>911198936.94999957</v>
      </c>
      <c r="S63" s="44">
        <v>866348211.38999963</v>
      </c>
    </row>
    <row r="64" spans="1:19">
      <c r="A64" s="37" t="s">
        <v>124</v>
      </c>
      <c r="B64" s="44">
        <v>842203736.93000007</v>
      </c>
      <c r="C64" s="44">
        <v>767824911.36999977</v>
      </c>
      <c r="D64" s="44">
        <v>820485558.40999997</v>
      </c>
      <c r="E64" s="44">
        <v>491290814.25999999</v>
      </c>
      <c r="F64" s="44">
        <v>443411918.78999972</v>
      </c>
      <c r="G64" s="44">
        <v>473462457.71000004</v>
      </c>
      <c r="H64" s="44">
        <v>409509804.27999991</v>
      </c>
      <c r="I64" s="44">
        <v>363302109.00999969</v>
      </c>
      <c r="J64" s="44">
        <v>387467857.72000003</v>
      </c>
      <c r="K64" s="48">
        <v>0.72619999999999996</v>
      </c>
      <c r="L64" s="48">
        <v>0.71489999999999998</v>
      </c>
      <c r="M64" s="48">
        <v>0.71109999999999995</v>
      </c>
      <c r="N64" s="57">
        <v>4352935.2</v>
      </c>
      <c r="O64" s="57">
        <v>3985928.5199999996</v>
      </c>
      <c r="P64" s="44">
        <v>294516385.6400001</v>
      </c>
      <c r="Q64" s="44">
        <v>268884718.82999998</v>
      </c>
      <c r="R64" s="44">
        <v>24225294</v>
      </c>
      <c r="S64" s="44">
        <v>24625535</v>
      </c>
    </row>
    <row r="65" spans="1:43">
      <c r="A65" s="37" t="s">
        <v>125</v>
      </c>
      <c r="B65" s="44">
        <v>483341675.16999996</v>
      </c>
      <c r="C65" s="44">
        <v>440175393.10999984</v>
      </c>
      <c r="D65" s="47" t="s">
        <v>63</v>
      </c>
      <c r="E65" s="44">
        <v>300065452.27000004</v>
      </c>
      <c r="F65" s="44">
        <v>274756019.55999982</v>
      </c>
      <c r="G65" s="47" t="s">
        <v>63</v>
      </c>
      <c r="H65" s="44">
        <v>300065452.27000004</v>
      </c>
      <c r="I65" s="44">
        <v>274756019.55999982</v>
      </c>
      <c r="J65" s="47" t="s">
        <v>63</v>
      </c>
      <c r="K65" s="47" t="s">
        <v>63</v>
      </c>
      <c r="L65" s="47" t="s">
        <v>63</v>
      </c>
      <c r="M65" s="47" t="s">
        <v>63</v>
      </c>
      <c r="N65" s="47" t="s">
        <v>63</v>
      </c>
      <c r="O65" s="47" t="s">
        <v>63</v>
      </c>
      <c r="P65" s="47" t="s">
        <v>63</v>
      </c>
      <c r="Q65" s="47" t="s">
        <v>63</v>
      </c>
    </row>
    <row r="66" spans="1:43">
      <c r="A66" s="37" t="s">
        <v>126</v>
      </c>
      <c r="B66" s="44">
        <v>83394849.299999982</v>
      </c>
      <c r="C66" s="44">
        <v>77219028.309999987</v>
      </c>
      <c r="D66" s="47" t="s">
        <v>63</v>
      </c>
      <c r="E66" s="44">
        <v>41866121.629999995</v>
      </c>
      <c r="F66" s="44">
        <v>41198136.87999998</v>
      </c>
      <c r="G66" s="47" t="s">
        <v>63</v>
      </c>
      <c r="H66" s="44">
        <v>41866121.629999995</v>
      </c>
      <c r="I66" s="44">
        <v>41198136.87999998</v>
      </c>
      <c r="J66" s="47" t="s">
        <v>63</v>
      </c>
      <c r="K66" s="47" t="s">
        <v>63</v>
      </c>
      <c r="L66" s="47" t="s">
        <v>63</v>
      </c>
      <c r="M66" s="47" t="s">
        <v>63</v>
      </c>
      <c r="N66" s="47" t="s">
        <v>63</v>
      </c>
      <c r="O66" s="47" t="s">
        <v>63</v>
      </c>
      <c r="P66" s="47" t="s">
        <v>63</v>
      </c>
      <c r="Q66" s="47" t="s">
        <v>63</v>
      </c>
    </row>
    <row r="67" spans="1:43">
      <c r="A67" s="37" t="s">
        <v>127</v>
      </c>
      <c r="B67" s="44">
        <v>148413652.84999996</v>
      </c>
      <c r="C67" s="44">
        <v>138073986.45999998</v>
      </c>
      <c r="D67" s="47" t="s">
        <v>63</v>
      </c>
      <c r="E67" s="44">
        <v>93383380.639999986</v>
      </c>
      <c r="F67" s="44">
        <v>86309032.070000008</v>
      </c>
      <c r="G67" s="47" t="s">
        <v>63</v>
      </c>
      <c r="H67" s="44">
        <v>93383380.639999986</v>
      </c>
      <c r="I67" s="44">
        <v>86309032.070000008</v>
      </c>
      <c r="J67" s="47" t="s">
        <v>63</v>
      </c>
      <c r="K67" s="47" t="s">
        <v>63</v>
      </c>
      <c r="L67" s="47" t="s">
        <v>63</v>
      </c>
      <c r="M67" s="47" t="s">
        <v>63</v>
      </c>
      <c r="N67" s="47" t="s">
        <v>63</v>
      </c>
      <c r="O67" s="47" t="s">
        <v>63</v>
      </c>
      <c r="P67" s="47" t="s">
        <v>63</v>
      </c>
      <c r="Q67" s="47" t="s">
        <v>63</v>
      </c>
    </row>
    <row r="68" spans="1:43">
      <c r="A68" s="37" t="s">
        <v>128</v>
      </c>
      <c r="B68" s="44">
        <v>25547150.41</v>
      </c>
      <c r="C68" s="44">
        <v>23704082.07</v>
      </c>
      <c r="D68" s="47" t="s">
        <v>63</v>
      </c>
      <c r="E68" s="44">
        <v>17804234.260000002</v>
      </c>
      <c r="F68" s="44">
        <v>17157457.489999998</v>
      </c>
      <c r="G68" s="47" t="s">
        <v>63</v>
      </c>
      <c r="H68" s="44">
        <v>17804234.260000002</v>
      </c>
      <c r="I68" s="44">
        <v>17157457.489999998</v>
      </c>
      <c r="J68" s="47" t="s">
        <v>63</v>
      </c>
      <c r="K68" s="47" t="s">
        <v>63</v>
      </c>
      <c r="L68" s="47" t="s">
        <v>63</v>
      </c>
      <c r="M68" s="47" t="s">
        <v>63</v>
      </c>
      <c r="N68" s="47" t="s">
        <v>63</v>
      </c>
      <c r="O68" s="47" t="s">
        <v>63</v>
      </c>
      <c r="P68" s="47" t="s">
        <v>63</v>
      </c>
      <c r="Q68" s="47" t="s">
        <v>63</v>
      </c>
    </row>
    <row r="69" spans="1:43">
      <c r="A69" s="37" t="s">
        <v>129</v>
      </c>
      <c r="B69" s="44">
        <v>88451163.320000023</v>
      </c>
      <c r="C69">
        <v>80115467.879999995</v>
      </c>
      <c r="D69" s="47" t="s">
        <v>63</v>
      </c>
      <c r="E69" s="44">
        <v>47719235.890000001</v>
      </c>
      <c r="F69" s="44">
        <v>43470357.169999994</v>
      </c>
      <c r="H69" s="44">
        <v>47719235.890000001</v>
      </c>
      <c r="I69" s="44">
        <v>43470357.169999994</v>
      </c>
    </row>
    <row r="70" spans="1:43">
      <c r="A70" s="37"/>
    </row>
    <row r="71" spans="1:43">
      <c r="A71" s="37"/>
    </row>
    <row r="72" spans="1:43">
      <c r="A72" s="49" t="s">
        <v>64</v>
      </c>
    </row>
    <row r="73" spans="1:43" ht="30">
      <c r="A73" s="37"/>
      <c r="B73" s="43" t="s">
        <v>65</v>
      </c>
      <c r="C73" s="43" t="s">
        <v>66</v>
      </c>
      <c r="D73" s="43" t="s">
        <v>67</v>
      </c>
      <c r="E73" s="43" t="s">
        <v>68</v>
      </c>
      <c r="F73" s="43" t="s">
        <v>69</v>
      </c>
      <c r="G73" s="43" t="s">
        <v>70</v>
      </c>
      <c r="H73" s="43" t="s">
        <v>71</v>
      </c>
      <c r="I73" s="43" t="s">
        <v>72</v>
      </c>
      <c r="J73" s="43" t="s">
        <v>73</v>
      </c>
      <c r="K73" s="43" t="s">
        <v>74</v>
      </c>
      <c r="L73" s="43" t="s">
        <v>75</v>
      </c>
      <c r="M73" s="43" t="s">
        <v>76</v>
      </c>
      <c r="N73" s="43" t="s">
        <v>77</v>
      </c>
      <c r="O73" s="43" t="s">
        <v>78</v>
      </c>
      <c r="P73" s="43" t="s">
        <v>79</v>
      </c>
      <c r="Q73" s="43" t="s">
        <v>80</v>
      </c>
      <c r="R73" s="43" t="s">
        <v>81</v>
      </c>
      <c r="S73" s="43" t="s">
        <v>82</v>
      </c>
      <c r="T73" s="43" t="s">
        <v>83</v>
      </c>
      <c r="U73" s="43" t="s">
        <v>84</v>
      </c>
      <c r="V73" s="43" t="s">
        <v>85</v>
      </c>
      <c r="W73" s="43" t="s">
        <v>86</v>
      </c>
      <c r="X73" s="43" t="s">
        <v>87</v>
      </c>
      <c r="Y73" s="43" t="s">
        <v>88</v>
      </c>
      <c r="Z73" s="43" t="s">
        <v>89</v>
      </c>
      <c r="AA73" s="43" t="s">
        <v>90</v>
      </c>
      <c r="AB73" s="43" t="s">
        <v>91</v>
      </c>
      <c r="AC73" s="43" t="s">
        <v>92</v>
      </c>
      <c r="AD73" s="43" t="s">
        <v>93</v>
      </c>
      <c r="AE73" s="43" t="s">
        <v>94</v>
      </c>
      <c r="AF73" s="43" t="s">
        <v>95</v>
      </c>
      <c r="AG73" s="43" t="s">
        <v>96</v>
      </c>
      <c r="AH73" s="43" t="s">
        <v>97</v>
      </c>
      <c r="AI73" s="43" t="s">
        <v>98</v>
      </c>
      <c r="AJ73" s="43" t="s">
        <v>99</v>
      </c>
      <c r="AK73" s="43" t="s">
        <v>100</v>
      </c>
      <c r="AL73" s="43" t="s">
        <v>101</v>
      </c>
      <c r="AM73" s="43" t="s">
        <v>102</v>
      </c>
      <c r="AN73" s="43" t="s">
        <v>103</v>
      </c>
      <c r="AO73" s="37"/>
      <c r="AP73" s="37"/>
      <c r="AQ73" s="37"/>
    </row>
    <row r="74" spans="1:43">
      <c r="A74" s="37" t="s">
        <v>104</v>
      </c>
      <c r="B74" s="50" t="s">
        <v>63</v>
      </c>
      <c r="C74" s="50" t="s">
        <v>63</v>
      </c>
      <c r="D74" s="50" t="s">
        <v>63</v>
      </c>
      <c r="E74" s="50" t="s">
        <v>63</v>
      </c>
      <c r="F74" s="50" t="s">
        <v>63</v>
      </c>
      <c r="G74" s="50" t="s">
        <v>63</v>
      </c>
      <c r="H74" s="50" t="s">
        <v>63</v>
      </c>
      <c r="I74" s="50" t="s">
        <v>63</v>
      </c>
      <c r="J74" s="50" t="s">
        <v>63</v>
      </c>
      <c r="K74" s="50" t="s">
        <v>63</v>
      </c>
      <c r="L74" s="50" t="s">
        <v>63</v>
      </c>
      <c r="M74" s="50" t="s">
        <v>63</v>
      </c>
      <c r="N74" s="50" t="s">
        <v>63</v>
      </c>
      <c r="O74" s="51">
        <v>94832015.429999948</v>
      </c>
      <c r="P74" s="51">
        <v>64646079.730000138</v>
      </c>
      <c r="Q74" s="51">
        <v>61829949.740000129</v>
      </c>
      <c r="R74" s="51">
        <v>27729595.360000134</v>
      </c>
      <c r="S74" s="51">
        <v>101336059.51999998</v>
      </c>
      <c r="T74" s="51">
        <v>158274800.64999998</v>
      </c>
      <c r="U74" s="51">
        <v>163806028.18000007</v>
      </c>
      <c r="V74" s="51">
        <v>101052711.86999989</v>
      </c>
      <c r="W74" s="51">
        <v>88232663.859999895</v>
      </c>
      <c r="X74" s="51">
        <v>77877491.740000069</v>
      </c>
      <c r="Y74" s="51">
        <v>88290785.919999927</v>
      </c>
      <c r="Z74" s="51">
        <v>132879022.26999995</v>
      </c>
      <c r="AA74" s="51">
        <v>144364618.85999978</v>
      </c>
      <c r="AB74" s="51">
        <v>104932838.32000005</v>
      </c>
      <c r="AC74" s="51">
        <v>71077128.799999952</v>
      </c>
      <c r="AD74" s="51">
        <v>68222619.220000029</v>
      </c>
      <c r="AE74" s="51">
        <v>27800207.680000067</v>
      </c>
      <c r="AF74" s="51">
        <v>111075012.81000006</v>
      </c>
      <c r="AG74" s="51">
        <v>175818212.51999998</v>
      </c>
      <c r="AH74" s="51">
        <v>174422885.31999993</v>
      </c>
      <c r="AI74" s="51">
        <v>112616027.97999978</v>
      </c>
      <c r="AJ74" s="51">
        <v>81977280.979999781</v>
      </c>
      <c r="AK74" s="51">
        <v>89327589.280000061</v>
      </c>
      <c r="AL74" s="51">
        <v>102084474.20000003</v>
      </c>
      <c r="AM74" s="51">
        <v>140928071.07999998</v>
      </c>
      <c r="AN74" s="51">
        <v>158950679.6999999</v>
      </c>
      <c r="AO74" s="43"/>
      <c r="AP74" s="37"/>
      <c r="AQ74" s="37"/>
    </row>
    <row r="75" spans="1:43">
      <c r="A75" s="37" t="s">
        <v>105</v>
      </c>
      <c r="B75">
        <f t="shared" ref="B75:AN75" si="13">B76+B77</f>
        <v>8444.67</v>
      </c>
      <c r="C75">
        <f t="shared" si="13"/>
        <v>8443.16</v>
      </c>
      <c r="D75">
        <f t="shared" si="13"/>
        <v>8363.3500000000022</v>
      </c>
      <c r="E75">
        <f t="shared" si="13"/>
        <v>8362.2200000000012</v>
      </c>
      <c r="F75">
        <f t="shared" si="13"/>
        <v>8560.76</v>
      </c>
      <c r="G75">
        <f t="shared" si="13"/>
        <v>8653.7999999999993</v>
      </c>
      <c r="H75">
        <f t="shared" si="13"/>
        <v>8808.01</v>
      </c>
      <c r="I75">
        <f t="shared" si="13"/>
        <v>8683.0499999999993</v>
      </c>
      <c r="J75">
        <f t="shared" si="13"/>
        <v>8479.33</v>
      </c>
      <c r="K75">
        <f t="shared" si="13"/>
        <v>8347.8699999999972</v>
      </c>
      <c r="L75">
        <f t="shared" si="13"/>
        <v>8532.64</v>
      </c>
      <c r="M75">
        <f t="shared" si="13"/>
        <v>8686.89</v>
      </c>
      <c r="N75">
        <f t="shared" si="13"/>
        <v>8508.2500000000018</v>
      </c>
      <c r="O75">
        <f t="shared" si="13"/>
        <v>8516.24</v>
      </c>
      <c r="P75">
        <f t="shared" si="13"/>
        <v>8525.5</v>
      </c>
      <c r="Q75">
        <f t="shared" si="13"/>
        <v>8402.33</v>
      </c>
      <c r="R75">
        <f t="shared" si="13"/>
        <v>8320.9300000000021</v>
      </c>
      <c r="S75">
        <f t="shared" si="13"/>
        <v>8460.56</v>
      </c>
      <c r="T75">
        <f t="shared" si="13"/>
        <v>8528.1</v>
      </c>
      <c r="U75">
        <f t="shared" si="13"/>
        <v>8624.18</v>
      </c>
      <c r="V75">
        <f t="shared" si="13"/>
        <v>8649.0600000000013</v>
      </c>
      <c r="W75">
        <f t="shared" si="13"/>
        <v>8330.19</v>
      </c>
      <c r="X75">
        <f t="shared" si="13"/>
        <v>8435.41</v>
      </c>
      <c r="Y75">
        <f t="shared" si="13"/>
        <v>8733.42</v>
      </c>
      <c r="Z75">
        <f t="shared" si="13"/>
        <v>8940.39</v>
      </c>
      <c r="AA75">
        <f t="shared" si="13"/>
        <v>8745.36</v>
      </c>
      <c r="AB75">
        <f t="shared" si="13"/>
        <v>8757</v>
      </c>
      <c r="AC75">
        <f t="shared" si="13"/>
        <v>8787.9</v>
      </c>
      <c r="AD75">
        <f t="shared" si="13"/>
        <v>8764.61</v>
      </c>
      <c r="AE75">
        <f t="shared" si="13"/>
        <v>8741.27</v>
      </c>
      <c r="AF75">
        <f t="shared" si="13"/>
        <v>8850.1099999999988</v>
      </c>
      <c r="AG75">
        <f t="shared" si="13"/>
        <v>8920.8499999999985</v>
      </c>
      <c r="AH75">
        <f t="shared" si="13"/>
        <v>8906.1099999999988</v>
      </c>
      <c r="AI75">
        <f t="shared" si="13"/>
        <v>8809.11</v>
      </c>
      <c r="AJ75">
        <f t="shared" si="13"/>
        <v>8744.119999999999</v>
      </c>
      <c r="AK75">
        <f t="shared" si="13"/>
        <v>9197.4699999999993</v>
      </c>
      <c r="AL75">
        <f t="shared" si="13"/>
        <v>9596.619999999999</v>
      </c>
      <c r="AM75">
        <f t="shared" si="13"/>
        <v>9477.33</v>
      </c>
      <c r="AN75">
        <f t="shared" si="13"/>
        <v>9190.85</v>
      </c>
    </row>
    <row r="76" spans="1:43">
      <c r="A76" s="37" t="s">
        <v>106</v>
      </c>
      <c r="B76">
        <v>5963.64</v>
      </c>
      <c r="C76">
        <v>6006.18</v>
      </c>
      <c r="D76">
        <v>5972.0400000000027</v>
      </c>
      <c r="E76">
        <v>5953.1000000000013</v>
      </c>
      <c r="F76">
        <v>6145.7300000000005</v>
      </c>
      <c r="G76">
        <v>6168.32</v>
      </c>
      <c r="H76">
        <v>6150.49</v>
      </c>
      <c r="I76">
        <v>6045.1799999999994</v>
      </c>
      <c r="J76">
        <v>5865.52</v>
      </c>
      <c r="K76">
        <v>5996.0499999999975</v>
      </c>
      <c r="L76">
        <v>6219.98</v>
      </c>
      <c r="M76">
        <v>6177.9599999999991</v>
      </c>
      <c r="N76">
        <v>5937.9100000000017</v>
      </c>
      <c r="O76">
        <v>5991.6299999999992</v>
      </c>
      <c r="P76">
        <v>6028.46</v>
      </c>
      <c r="Q76">
        <v>5947.21</v>
      </c>
      <c r="R76">
        <v>5908.9900000000025</v>
      </c>
      <c r="S76">
        <v>6046.8499999999985</v>
      </c>
      <c r="T76">
        <v>6077.25</v>
      </c>
      <c r="U76">
        <v>6082.98</v>
      </c>
      <c r="V76">
        <v>5991.3700000000008</v>
      </c>
      <c r="W76">
        <v>5838.1400000000012</v>
      </c>
      <c r="X76">
        <v>5970.93</v>
      </c>
      <c r="Y76">
        <v>6294.67</v>
      </c>
      <c r="Z76">
        <v>6321.3399999999992</v>
      </c>
      <c r="AA76">
        <v>6070.2300000000005</v>
      </c>
      <c r="AB76">
        <v>6111.47</v>
      </c>
      <c r="AC76">
        <v>6187.4</v>
      </c>
      <c r="AD76">
        <v>6157.51</v>
      </c>
      <c r="AE76">
        <v>6156.17</v>
      </c>
      <c r="AF76">
        <v>6312.5599999999995</v>
      </c>
      <c r="AG76">
        <v>6386.1999999999989</v>
      </c>
      <c r="AH76">
        <v>6385.6599999999989</v>
      </c>
      <c r="AI76">
        <v>6302.6100000000006</v>
      </c>
      <c r="AJ76">
        <v>6205.7199999999993</v>
      </c>
      <c r="AK76">
        <v>6327.07</v>
      </c>
      <c r="AL76">
        <v>6756.0199999999986</v>
      </c>
      <c r="AM76">
        <v>6670.13</v>
      </c>
      <c r="AN76">
        <v>6408.1</v>
      </c>
    </row>
    <row r="77" spans="1:43">
      <c r="A77" s="37" t="s">
        <v>107</v>
      </c>
      <c r="B77">
        <v>2481.0299999999997</v>
      </c>
      <c r="C77">
        <v>2436.9799999999996</v>
      </c>
      <c r="D77">
        <v>2391.3099999999995</v>
      </c>
      <c r="E77">
        <v>2409.12</v>
      </c>
      <c r="F77">
        <v>2415.0299999999997</v>
      </c>
      <c r="G77">
        <v>2485.48</v>
      </c>
      <c r="H77">
        <v>2657.52</v>
      </c>
      <c r="I77">
        <v>2637.87</v>
      </c>
      <c r="J77">
        <v>2613.81</v>
      </c>
      <c r="K77">
        <v>2351.8200000000002</v>
      </c>
      <c r="L77">
        <v>2312.6600000000003</v>
      </c>
      <c r="M77">
        <v>2508.9299999999998</v>
      </c>
      <c r="N77">
        <v>2570.3399999999997</v>
      </c>
      <c r="O77">
        <v>2524.6100000000006</v>
      </c>
      <c r="P77">
        <v>2497.04</v>
      </c>
      <c r="Q77">
        <v>2455.12</v>
      </c>
      <c r="R77">
        <v>2411.9399999999996</v>
      </c>
      <c r="S77">
        <v>2413.7100000000005</v>
      </c>
      <c r="T77">
        <v>2450.85</v>
      </c>
      <c r="U77">
        <v>2541.2000000000003</v>
      </c>
      <c r="V77">
        <v>2657.69</v>
      </c>
      <c r="W77">
        <v>2492.0499999999997</v>
      </c>
      <c r="X77">
        <v>2464.48</v>
      </c>
      <c r="Y77">
        <v>2438.75</v>
      </c>
      <c r="Z77">
        <v>2619.0500000000002</v>
      </c>
      <c r="AA77">
        <v>2675.13</v>
      </c>
      <c r="AB77">
        <v>2645.5299999999997</v>
      </c>
      <c r="AC77">
        <v>2600.5</v>
      </c>
      <c r="AD77">
        <v>2607.1</v>
      </c>
      <c r="AE77">
        <v>2585.1000000000004</v>
      </c>
      <c r="AF77">
        <v>2537.5499999999997</v>
      </c>
      <c r="AG77">
        <v>2534.6499999999996</v>
      </c>
      <c r="AH77">
        <v>2520.4499999999998</v>
      </c>
      <c r="AI77">
        <v>2506.5</v>
      </c>
      <c r="AJ77">
        <v>2538.4</v>
      </c>
      <c r="AK77">
        <v>2870.4</v>
      </c>
      <c r="AL77">
        <v>2840.6000000000004</v>
      </c>
      <c r="AM77">
        <v>2807.2</v>
      </c>
      <c r="AN77">
        <v>2782.75</v>
      </c>
    </row>
    <row r="78" spans="1:43">
      <c r="A78" s="37" t="s">
        <v>108</v>
      </c>
      <c r="B78" s="44">
        <v>189.03055384856276</v>
      </c>
      <c r="C78" s="44">
        <v>197.88354066806087</v>
      </c>
      <c r="D78" s="44">
        <v>191.5620036665693</v>
      </c>
      <c r="E78" s="44">
        <v>200.26480886688557</v>
      </c>
      <c r="F78" s="44">
        <v>196.50357198539825</v>
      </c>
      <c r="G78" s="44">
        <v>184.83665946297012</v>
      </c>
      <c r="H78" s="44">
        <v>180.90002309996589</v>
      </c>
      <c r="I78" s="44">
        <v>193.68271623166808</v>
      </c>
      <c r="J78" s="44">
        <v>200.66072068245737</v>
      </c>
      <c r="K78" s="44">
        <v>178.6051305698455</v>
      </c>
      <c r="L78" s="44">
        <v>191.10554631708015</v>
      </c>
      <c r="M78" s="44">
        <v>178.75379497615037</v>
      </c>
      <c r="N78" s="44">
        <v>183.49932813935592</v>
      </c>
      <c r="O78" s="44">
        <v>197.32513138218681</v>
      </c>
      <c r="P78" s="44">
        <v>212.27293342369407</v>
      </c>
      <c r="Q78" s="44">
        <v>208.53230447994918</v>
      </c>
      <c r="R78" s="44">
        <v>217.0356742529662</v>
      </c>
      <c r="S78" s="44">
        <v>196.43991115484317</v>
      </c>
      <c r="T78" s="44">
        <v>190.86870353758707</v>
      </c>
      <c r="U78" s="44">
        <v>183.33852813029529</v>
      </c>
      <c r="V78" s="44">
        <v>191.27962611323397</v>
      </c>
      <c r="W78" s="44">
        <v>203.49338460277184</v>
      </c>
      <c r="X78" s="44">
        <v>188.0592453385768</v>
      </c>
      <c r="Y78" s="44">
        <v>194.61598701060791</v>
      </c>
      <c r="Z78" s="44">
        <v>194.60169967327107</v>
      </c>
      <c r="AA78" s="44">
        <v>192.65117223373196</v>
      </c>
      <c r="AB78" s="44">
        <v>200.7948657950927</v>
      </c>
      <c r="AC78" s="44">
        <v>214.91704747102713</v>
      </c>
      <c r="AD78" s="44">
        <v>216.04786463513619</v>
      </c>
      <c r="AE78" s="44">
        <v>226.90121888852252</v>
      </c>
      <c r="AF78" s="44">
        <v>204.01879699842996</v>
      </c>
      <c r="AG78" s="44">
        <v>200.28965331966654</v>
      </c>
      <c r="AH78" s="44">
        <v>183.6354579819475</v>
      </c>
      <c r="AI78" s="44">
        <v>201.67311620777983</v>
      </c>
      <c r="AJ78" s="44">
        <v>214.52477383604298</v>
      </c>
      <c r="AK78" s="44">
        <v>193.63509956756161</v>
      </c>
      <c r="AL78" s="44">
        <v>207.96832210217016</v>
      </c>
      <c r="AM78" s="44">
        <v>186.56463168068404</v>
      </c>
      <c r="AN78" s="44">
        <v>189.78976753420594</v>
      </c>
    </row>
    <row r="79" spans="1:43">
      <c r="A79" s="37" t="s">
        <v>109</v>
      </c>
      <c r="B79" s="44">
        <v>216.36830903465884</v>
      </c>
      <c r="C79" s="44">
        <v>220.70678753514272</v>
      </c>
      <c r="D79" s="44">
        <v>222.15908203031591</v>
      </c>
      <c r="E79" s="44">
        <v>230.36726783881829</v>
      </c>
      <c r="F79" s="44">
        <v>221.80062693497248</v>
      </c>
      <c r="G79" s="44">
        <v>213.08144643622646</v>
      </c>
      <c r="H79" s="44">
        <v>210.05740494331226</v>
      </c>
      <c r="I79" s="44">
        <v>223.51317656964343</v>
      </c>
      <c r="J79" s="44">
        <v>239.1212946705169</v>
      </c>
      <c r="K79" s="44">
        <v>208.20829286850446</v>
      </c>
      <c r="L79" s="44">
        <v>226.93660065859203</v>
      </c>
      <c r="M79" s="44">
        <v>208.43533342598161</v>
      </c>
      <c r="N79" s="44">
        <v>219.25321648861532</v>
      </c>
      <c r="O79" s="44">
        <v>232.45338912661799</v>
      </c>
      <c r="P79" s="44">
        <v>244.19531210955367</v>
      </c>
      <c r="Q79" s="44">
        <v>242.87923320175972</v>
      </c>
      <c r="R79" s="44">
        <v>252.71786685579164</v>
      </c>
      <c r="S79" s="44">
        <v>224.28200594938565</v>
      </c>
      <c r="T79" s="44">
        <v>224.86372818112292</v>
      </c>
      <c r="U79" s="44">
        <v>218.87740448735553</v>
      </c>
      <c r="V79" s="44">
        <v>226.45955796357188</v>
      </c>
      <c r="W79" s="44">
        <v>253.20135894461674</v>
      </c>
      <c r="X79" s="44">
        <v>217.05345308610731</v>
      </c>
      <c r="Y79" s="44">
        <v>227.60828170640625</v>
      </c>
      <c r="Z79" s="44">
        <v>225.87564652622572</v>
      </c>
      <c r="AA79" s="44">
        <v>227.05386533694809</v>
      </c>
      <c r="AB79" s="44">
        <v>231.94273485664604</v>
      </c>
      <c r="AC79" s="44">
        <v>239.9071297351253</v>
      </c>
      <c r="AD79" s="44">
        <v>248.66861398896754</v>
      </c>
      <c r="AE79" s="44">
        <v>259.87494991086027</v>
      </c>
      <c r="AF79" s="44">
        <v>231.35669319235356</v>
      </c>
      <c r="AG79" s="44">
        <v>235.78703544225613</v>
      </c>
      <c r="AH79" s="44">
        <v>216.9217587575032</v>
      </c>
      <c r="AI79" s="44">
        <v>235.24718833276648</v>
      </c>
      <c r="AJ79" s="44">
        <v>253.00992207699116</v>
      </c>
      <c r="AK79" s="44">
        <v>222.88904202575822</v>
      </c>
      <c r="AL79" s="44">
        <v>242.97269797488016</v>
      </c>
      <c r="AM79" s="44">
        <v>219.48210935377119</v>
      </c>
      <c r="AN79" s="44">
        <v>220.76999316688472</v>
      </c>
    </row>
    <row r="80" spans="1:43">
      <c r="A80" s="37" t="s">
        <v>110</v>
      </c>
      <c r="B80" s="44">
        <v>96.860750155183055</v>
      </c>
      <c r="C80" s="44">
        <v>90.820821178207282</v>
      </c>
      <c r="D80" s="44">
        <v>83.132841949984822</v>
      </c>
      <c r="E80" s="44">
        <v>88.58504090279267</v>
      </c>
      <c r="F80" s="44">
        <v>93.392343783014695</v>
      </c>
      <c r="G80" s="44">
        <v>103.12058147222209</v>
      </c>
      <c r="H80" s="44">
        <v>104.92505308433209</v>
      </c>
      <c r="I80" s="44">
        <v>101.82783888156379</v>
      </c>
      <c r="J80" s="44">
        <v>102.94495916352102</v>
      </c>
      <c r="K80" s="44">
        <v>103.39667299261947</v>
      </c>
      <c r="L80" s="44">
        <v>107.03844914979102</v>
      </c>
      <c r="M80" s="44">
        <v>104.0921405700805</v>
      </c>
      <c r="N80" s="44">
        <v>103.20115243425975</v>
      </c>
      <c r="O80" s="44">
        <v>94.736770402058085</v>
      </c>
      <c r="P80" s="44">
        <v>93.017139102097957</v>
      </c>
      <c r="Q80" s="44">
        <v>97.701784904566452</v>
      </c>
      <c r="R80" s="44">
        <v>90.588923861754623</v>
      </c>
      <c r="S80" s="44">
        <v>93.919988487307492</v>
      </c>
      <c r="T80" s="44">
        <v>105.23712771888307</v>
      </c>
      <c r="U80" s="44">
        <v>102.14303544947732</v>
      </c>
      <c r="V80" s="44">
        <v>98.142719652195566</v>
      </c>
      <c r="W80" s="44">
        <v>99.387554733502981</v>
      </c>
      <c r="X80" s="44">
        <v>111.66202758908238</v>
      </c>
      <c r="Y80" s="44">
        <v>113.48856057892442</v>
      </c>
      <c r="Z80" s="44">
        <v>111.82961967124893</v>
      </c>
      <c r="AA80" s="44">
        <v>110.03440657133378</v>
      </c>
      <c r="AB80" s="44">
        <v>101.75180318774507</v>
      </c>
      <c r="AC80" s="44">
        <v>107.6093834634823</v>
      </c>
      <c r="AD80" s="44">
        <v>99.994211965212983</v>
      </c>
      <c r="AE80" s="44">
        <v>94.909281007081461</v>
      </c>
      <c r="AF80" s="44">
        <v>98.061780882378784</v>
      </c>
      <c r="AG80" s="44">
        <v>107.43065401577029</v>
      </c>
      <c r="AH80" s="44">
        <v>106.92399593008899</v>
      </c>
      <c r="AI80" s="44">
        <v>104.70523291491219</v>
      </c>
      <c r="AJ80" s="44">
        <v>120.66412122537162</v>
      </c>
      <c r="AK80" s="44">
        <v>118.04647104194481</v>
      </c>
      <c r="AL80" s="44">
        <v>125.40889354901857</v>
      </c>
      <c r="AM80" s="44">
        <v>114.7070336411453</v>
      </c>
      <c r="AN80" s="44">
        <v>120.00457168903723</v>
      </c>
    </row>
    <row r="82" spans="1:5">
      <c r="A82" s="49" t="s">
        <v>111</v>
      </c>
    </row>
    <row r="83" spans="1:5">
      <c r="A83" s="37" t="s">
        <v>112</v>
      </c>
      <c r="B83" s="37" t="s">
        <v>41</v>
      </c>
      <c r="C83" s="37" t="s">
        <v>113</v>
      </c>
      <c r="D83" s="37" t="s">
        <v>114</v>
      </c>
      <c r="E83" s="37" t="s">
        <v>115</v>
      </c>
    </row>
    <row r="84" spans="1:5">
      <c r="A84" s="47">
        <v>1</v>
      </c>
      <c r="B84" t="s">
        <v>130</v>
      </c>
      <c r="C84" s="44">
        <v>22155314</v>
      </c>
      <c r="D84" s="44">
        <v>10244611.43</v>
      </c>
      <c r="E84" s="44">
        <v>6448938</v>
      </c>
    </row>
    <row r="85" spans="1:5">
      <c r="A85" s="47">
        <v>2</v>
      </c>
      <c r="B85" t="s">
        <v>131</v>
      </c>
      <c r="C85" s="44">
        <v>14392027</v>
      </c>
      <c r="D85" s="44">
        <v>15635894.390000001</v>
      </c>
      <c r="E85" s="44">
        <v>3699118</v>
      </c>
    </row>
    <row r="86" spans="1:5">
      <c r="A86" s="47">
        <v>3</v>
      </c>
      <c r="B86" t="s">
        <v>132</v>
      </c>
      <c r="C86" s="44">
        <v>8538400</v>
      </c>
      <c r="D86" s="44">
        <v>1307480.5900000001</v>
      </c>
      <c r="E86" s="44">
        <v>8428525</v>
      </c>
    </row>
    <row r="87" spans="1:5">
      <c r="A87" s="47">
        <v>4</v>
      </c>
      <c r="B87" t="s">
        <v>133</v>
      </c>
      <c r="C87" s="44">
        <v>7861683</v>
      </c>
      <c r="D87" s="44">
        <v>4693816.68</v>
      </c>
      <c r="E87" s="44">
        <v>2961120</v>
      </c>
    </row>
    <row r="88" spans="1:5">
      <c r="A88" s="47">
        <v>5</v>
      </c>
      <c r="B88" t="s">
        <v>134</v>
      </c>
      <c r="C88" s="44">
        <v>6482843</v>
      </c>
      <c r="D88" s="44">
        <v>5979202.6699999999</v>
      </c>
      <c r="E88" s="44">
        <v>3065969</v>
      </c>
    </row>
    <row r="89" spans="1:5">
      <c r="A89" s="47">
        <v>6</v>
      </c>
      <c r="B89" t="s">
        <v>135</v>
      </c>
      <c r="C89" s="44">
        <v>5340180</v>
      </c>
      <c r="D89" s="44">
        <v>1594362.09</v>
      </c>
      <c r="E89" s="44">
        <v>846583</v>
      </c>
    </row>
    <row r="90" spans="1:5">
      <c r="A90" s="47">
        <v>7</v>
      </c>
      <c r="B90" t="s">
        <v>136</v>
      </c>
      <c r="C90" s="44">
        <v>5212568</v>
      </c>
      <c r="D90" s="44">
        <v>1552413.8</v>
      </c>
      <c r="E90" s="44">
        <v>2751865</v>
      </c>
    </row>
    <row r="91" spans="1:5">
      <c r="A91" s="47">
        <v>8</v>
      </c>
      <c r="B91" t="s">
        <v>137</v>
      </c>
      <c r="C91" s="44">
        <v>4974885</v>
      </c>
      <c r="D91" s="44">
        <v>3992339.08</v>
      </c>
      <c r="E91" s="44">
        <v>3353368</v>
      </c>
    </row>
    <row r="92" spans="1:5">
      <c r="A92" s="47">
        <v>9</v>
      </c>
      <c r="B92" t="s">
        <v>139</v>
      </c>
      <c r="C92" s="44">
        <v>4663732</v>
      </c>
      <c r="D92" s="44">
        <v>4369319.67</v>
      </c>
      <c r="E92" s="44">
        <v>2673215</v>
      </c>
    </row>
    <row r="93" spans="1:5">
      <c r="A93" s="47">
        <v>10</v>
      </c>
      <c r="B93" t="s">
        <v>138</v>
      </c>
      <c r="C93" s="44">
        <v>4584589</v>
      </c>
      <c r="D93" s="44">
        <v>2315497.85</v>
      </c>
      <c r="E93" s="44">
        <v>1759237</v>
      </c>
    </row>
    <row r="103" spans="5:17">
      <c r="E103" s="55">
        <v>77877491.740000069</v>
      </c>
      <c r="F103" s="55">
        <v>166168277.66</v>
      </c>
      <c r="G103" s="55">
        <v>299047299.92999995</v>
      </c>
      <c r="H103" s="55">
        <v>443411918.78999972</v>
      </c>
      <c r="I103" s="55">
        <v>548344757.10999978</v>
      </c>
      <c r="J103" s="55">
        <v>619421885.90999973</v>
      </c>
      <c r="K103" s="55">
        <v>687644505.12999976</v>
      </c>
      <c r="L103" s="55">
        <v>715444712.80999982</v>
      </c>
      <c r="M103" s="55">
        <v>826519725.61999989</v>
      </c>
      <c r="N103" s="55">
        <v>1002337938.1399999</v>
      </c>
      <c r="O103" s="55">
        <v>1176760823.4599998</v>
      </c>
      <c r="P103" s="55">
        <v>1289376851.4399996</v>
      </c>
      <c r="Q103" s="55">
        <v>1371354132.4199994</v>
      </c>
    </row>
    <row r="104" spans="5:17">
      <c r="E104" s="56">
        <f>E103-D103</f>
        <v>77877491.740000069</v>
      </c>
      <c r="F104" s="56">
        <f>F103-E103</f>
        <v>88290785.919999927</v>
      </c>
      <c r="G104" s="56">
        <f t="shared" ref="G104:N104" si="14">G103-F103</f>
        <v>132879022.26999995</v>
      </c>
      <c r="H104" s="56">
        <f t="shared" si="14"/>
        <v>144364618.85999978</v>
      </c>
      <c r="I104" s="56">
        <f t="shared" si="14"/>
        <v>104932838.32000005</v>
      </c>
      <c r="J104" s="56">
        <f t="shared" si="14"/>
        <v>71077128.799999952</v>
      </c>
      <c r="K104" s="56">
        <f t="shared" si="14"/>
        <v>68222619.220000029</v>
      </c>
      <c r="L104" s="56">
        <f t="shared" si="14"/>
        <v>27800207.680000067</v>
      </c>
      <c r="M104" s="56">
        <f t="shared" si="14"/>
        <v>111075012.81000006</v>
      </c>
      <c r="N104" s="56">
        <f t="shared" si="14"/>
        <v>175818212.51999998</v>
      </c>
      <c r="O104" s="56">
        <f t="shared" ref="O104" si="15">O103-N103</f>
        <v>174422885.31999993</v>
      </c>
      <c r="P104" s="56">
        <f t="shared" ref="P104" si="16">P103-O103</f>
        <v>112616027.97999978</v>
      </c>
      <c r="Q104" s="56">
        <f t="shared" ref="Q104" si="17">Q103-P103</f>
        <v>81977280.979999781</v>
      </c>
    </row>
    <row r="108" spans="5:17">
      <c r="G108" s="52"/>
      <c r="H108" s="52"/>
      <c r="I108" s="52"/>
      <c r="J108" s="52"/>
      <c r="K108" s="52"/>
      <c r="L108" s="52"/>
      <c r="M108" s="52"/>
      <c r="N108" s="52"/>
    </row>
    <row r="109" spans="5:17">
      <c r="G109" s="52"/>
      <c r="H109" s="52"/>
      <c r="I109" s="52"/>
      <c r="J109" s="52"/>
      <c r="K109" s="52"/>
      <c r="L109" s="52"/>
      <c r="M109" s="52"/>
      <c r="N109" s="52"/>
    </row>
    <row r="110" spans="5:17">
      <c r="G110" s="52"/>
      <c r="H110" s="52"/>
      <c r="I110" s="52"/>
      <c r="J110" s="52"/>
      <c r="K110" s="52"/>
      <c r="L110" s="52"/>
      <c r="M110" s="52"/>
      <c r="N110" s="52"/>
    </row>
    <row r="111" spans="5:17">
      <c r="G111" s="52"/>
      <c r="H111" s="52"/>
      <c r="I111" s="52"/>
      <c r="J111" s="52"/>
      <c r="K111" s="52"/>
      <c r="L111" s="52"/>
      <c r="M111" s="52"/>
      <c r="N111" s="52"/>
    </row>
    <row r="112" spans="5:17">
      <c r="G112" s="52"/>
      <c r="H112" s="52"/>
      <c r="I112" s="52"/>
      <c r="J112" s="52"/>
      <c r="K112" s="52"/>
      <c r="L112" s="52"/>
      <c r="M112" s="52"/>
      <c r="N112" s="52"/>
    </row>
    <row r="113" spans="7:14">
      <c r="G113" s="52"/>
      <c r="H113" s="52"/>
      <c r="I113" s="52"/>
      <c r="J113" s="52"/>
      <c r="K113" s="52"/>
      <c r="L113" s="52"/>
      <c r="M113" s="52"/>
      <c r="N113" s="52"/>
    </row>
    <row r="114" spans="7:14">
      <c r="G114" s="52"/>
      <c r="H114" s="52"/>
      <c r="I114" s="52"/>
      <c r="J114" s="52"/>
      <c r="K114" s="52"/>
      <c r="L114" s="52"/>
      <c r="M114" s="52"/>
      <c r="N114" s="52"/>
    </row>
    <row r="115" spans="7:14">
      <c r="G115" s="52"/>
      <c r="H115" s="52"/>
      <c r="I115" s="52"/>
      <c r="J115" s="52"/>
      <c r="K115" s="52"/>
      <c r="L115" s="52"/>
      <c r="M115" s="52"/>
      <c r="N115" s="52"/>
    </row>
    <row r="116" spans="7:14">
      <c r="G116" s="52"/>
      <c r="H116" s="52"/>
      <c r="I116" s="52"/>
      <c r="J116" s="52"/>
      <c r="K116" s="52"/>
      <c r="L116" s="52"/>
      <c r="M116" s="52"/>
      <c r="N116" s="52"/>
    </row>
    <row r="117" spans="7:14">
      <c r="G117" s="52"/>
      <c r="H117" s="52"/>
      <c r="I117" s="52"/>
      <c r="J117" s="52"/>
      <c r="K117" s="52"/>
      <c r="L117" s="52"/>
      <c r="M117" s="52"/>
      <c r="N117" s="52"/>
    </row>
    <row r="118" spans="7:14">
      <c r="G118" s="52"/>
      <c r="H118" s="52"/>
      <c r="I118" s="52"/>
      <c r="J118" s="52"/>
      <c r="K118" s="52"/>
      <c r="L118" s="52"/>
      <c r="M118" s="52"/>
      <c r="N118" s="52"/>
    </row>
    <row r="119" spans="7:14">
      <c r="G119" s="52"/>
      <c r="H119" s="52"/>
      <c r="I119" s="52"/>
      <c r="J119" s="52"/>
      <c r="K119" s="52"/>
      <c r="L119" s="52"/>
      <c r="M119" s="52"/>
      <c r="N119" s="52"/>
    </row>
    <row r="120" spans="7:14">
      <c r="G120" s="52"/>
      <c r="H120" s="52"/>
      <c r="I120" s="52"/>
      <c r="J120" s="52"/>
      <c r="K120" s="52"/>
      <c r="L120" s="52"/>
      <c r="M120" s="52"/>
      <c r="N120" s="52"/>
    </row>
    <row r="121" spans="7:14">
      <c r="G121" s="52"/>
      <c r="H121" s="52"/>
      <c r="I121" s="52"/>
      <c r="J121" s="52"/>
      <c r="K121" s="52"/>
      <c r="L121" s="52"/>
      <c r="M121" s="52"/>
      <c r="N121" s="52"/>
    </row>
    <row r="122" spans="7:14">
      <c r="G122" s="52"/>
      <c r="H122" s="52"/>
      <c r="I122" s="52"/>
      <c r="J122" s="52"/>
      <c r="K122" s="52"/>
      <c r="L122" s="52"/>
      <c r="M122" s="52"/>
      <c r="N122" s="52"/>
    </row>
    <row r="123" spans="7:14">
      <c r="G123" s="52"/>
      <c r="H123" s="52"/>
      <c r="I123" s="52"/>
      <c r="J123" s="52"/>
      <c r="K123" s="52"/>
      <c r="L123" s="52"/>
      <c r="M123" s="52"/>
      <c r="N123" s="52"/>
    </row>
    <row r="124" spans="7:14">
      <c r="G124" s="52"/>
      <c r="H124" s="52"/>
      <c r="I124" s="52"/>
      <c r="J124" s="52"/>
      <c r="K124" s="52"/>
      <c r="L124" s="52"/>
      <c r="M124" s="52"/>
      <c r="N124" s="52"/>
    </row>
    <row r="125" spans="7:14">
      <c r="G125" s="52"/>
      <c r="H125" s="52"/>
      <c r="I125" s="52"/>
      <c r="J125" s="52"/>
      <c r="K125" s="52"/>
      <c r="L125" s="52"/>
      <c r="M125" s="52"/>
      <c r="N125" s="52"/>
    </row>
    <row r="126" spans="7:14">
      <c r="G126" s="52"/>
      <c r="H126" s="52"/>
      <c r="I126" s="52"/>
      <c r="J126" s="52"/>
      <c r="K126" s="52"/>
      <c r="L126" s="52"/>
      <c r="M126" s="52"/>
      <c r="N126" s="52"/>
    </row>
    <row r="127" spans="7:14">
      <c r="G127" s="52"/>
      <c r="H127" s="52"/>
      <c r="I127" s="52"/>
      <c r="J127" s="52"/>
      <c r="K127" s="52"/>
      <c r="L127" s="52"/>
      <c r="M127" s="52"/>
      <c r="N127" s="52"/>
    </row>
    <row r="128" spans="7:14">
      <c r="G128" s="52"/>
      <c r="H128" s="52"/>
      <c r="I128" s="52"/>
      <c r="J128" s="52"/>
      <c r="K128" s="52"/>
      <c r="L128" s="52"/>
      <c r="M128" s="52"/>
      <c r="N128" s="52"/>
    </row>
    <row r="129" spans="7:14">
      <c r="G129" s="52"/>
      <c r="H129" s="52"/>
      <c r="I129" s="52"/>
      <c r="J129" s="52"/>
      <c r="K129" s="52"/>
      <c r="L129" s="52"/>
      <c r="M129" s="52"/>
      <c r="N129" s="52"/>
    </row>
    <row r="130" spans="7:14">
      <c r="G130" s="52"/>
      <c r="H130" s="52"/>
      <c r="I130" s="52"/>
      <c r="J130" s="52"/>
      <c r="K130" s="52"/>
      <c r="L130" s="52"/>
      <c r="M130" s="52"/>
      <c r="N130" s="52"/>
    </row>
    <row r="131" spans="7:14">
      <c r="G131" s="52"/>
      <c r="H131" s="52"/>
      <c r="I131" s="52"/>
      <c r="J131" s="52"/>
      <c r="K131" s="52"/>
      <c r="L131" s="52"/>
      <c r="M131" s="52"/>
      <c r="N131" s="52"/>
    </row>
    <row r="132" spans="7:14">
      <c r="G132" s="52"/>
      <c r="H132" s="52"/>
      <c r="I132" s="52"/>
      <c r="J132" s="52"/>
      <c r="K132" s="52"/>
      <c r="L132" s="52"/>
      <c r="M132" s="52"/>
      <c r="N132" s="52"/>
    </row>
    <row r="133" spans="7:14">
      <c r="G133" s="52"/>
      <c r="H133" s="52"/>
      <c r="I133" s="52"/>
      <c r="J133" s="52"/>
      <c r="K133" s="52"/>
      <c r="L133" s="52"/>
      <c r="M133" s="52"/>
      <c r="N133" s="52"/>
    </row>
    <row r="134" spans="7:14">
      <c r="G134" s="52"/>
      <c r="H134" s="52"/>
      <c r="I134" s="52"/>
      <c r="J134" s="52"/>
      <c r="K134" s="52"/>
      <c r="L134" s="52"/>
      <c r="M134" s="52"/>
      <c r="N134" s="52"/>
    </row>
    <row r="135" spans="7:14">
      <c r="G135" s="52"/>
      <c r="H135" s="52"/>
      <c r="I135" s="52"/>
      <c r="J135" s="52"/>
      <c r="K135" s="52"/>
      <c r="L135" s="52"/>
      <c r="M135" s="52"/>
      <c r="N135" s="52"/>
    </row>
    <row r="136" spans="7:14">
      <c r="G136" s="52"/>
      <c r="H136" s="52"/>
      <c r="I136" s="52"/>
      <c r="J136" s="52"/>
      <c r="K136" s="52"/>
      <c r="L136" s="52"/>
      <c r="M136" s="52"/>
      <c r="N136" s="52"/>
    </row>
    <row r="137" spans="7:14">
      <c r="G137" s="52"/>
      <c r="H137" s="52"/>
      <c r="I137" s="52"/>
      <c r="J137" s="52"/>
      <c r="K137" s="52"/>
      <c r="L137" s="52"/>
      <c r="M137" s="52"/>
      <c r="N137" s="52"/>
    </row>
    <row r="138" spans="7:14">
      <c r="G138" s="52"/>
      <c r="H138" s="52"/>
      <c r="I138" s="52"/>
      <c r="J138" s="52"/>
      <c r="K138" s="52"/>
      <c r="L138" s="52"/>
      <c r="M138" s="52"/>
      <c r="N138" s="52"/>
    </row>
    <row r="139" spans="7:14">
      <c r="G139" s="52"/>
      <c r="H139" s="52"/>
      <c r="I139" s="52"/>
      <c r="J139" s="52"/>
      <c r="K139" s="52"/>
      <c r="L139" s="52"/>
      <c r="M139" s="52"/>
      <c r="N139" s="52"/>
    </row>
    <row r="140" spans="7:14">
      <c r="G140" s="52"/>
      <c r="H140" s="52"/>
      <c r="I140" s="52"/>
      <c r="J140" s="52"/>
      <c r="K140" s="52"/>
      <c r="L140" s="52"/>
      <c r="M140" s="52"/>
      <c r="N140" s="52"/>
    </row>
    <row r="141" spans="7:14">
      <c r="G141" s="52"/>
      <c r="H141" s="52"/>
      <c r="I141" s="52"/>
      <c r="J141" s="52"/>
      <c r="K141" s="52"/>
      <c r="L141" s="52"/>
      <c r="M141" s="52"/>
      <c r="N141" s="52"/>
    </row>
    <row r="142" spans="7:14">
      <c r="G142" s="52"/>
      <c r="H142" s="52"/>
      <c r="I142" s="52"/>
      <c r="J142" s="52"/>
      <c r="K142" s="52"/>
      <c r="L142" s="52"/>
      <c r="M142" s="52"/>
      <c r="N142" s="52"/>
    </row>
    <row r="143" spans="7:14">
      <c r="G143" s="52"/>
      <c r="H143" s="52"/>
      <c r="I143" s="52"/>
      <c r="J143" s="52"/>
      <c r="K143" s="52"/>
      <c r="L143" s="52"/>
      <c r="M143" s="52"/>
      <c r="N143" s="52"/>
    </row>
    <row r="144" spans="7:14">
      <c r="G144" s="52"/>
      <c r="H144" s="52"/>
      <c r="I144" s="52"/>
      <c r="J144" s="52"/>
      <c r="K144" s="52"/>
      <c r="L144" s="52"/>
      <c r="M144" s="52"/>
      <c r="N144" s="52"/>
    </row>
    <row r="145" spans="7:14">
      <c r="G145" s="52"/>
      <c r="H145" s="52"/>
      <c r="I145" s="52"/>
      <c r="J145" s="52"/>
      <c r="K145" s="52"/>
      <c r="L145" s="52"/>
      <c r="M145" s="52"/>
      <c r="N145" s="52"/>
    </row>
    <row r="146" spans="7:14">
      <c r="G146" s="52"/>
      <c r="H146" s="52"/>
      <c r="I146" s="52"/>
      <c r="J146" s="52"/>
      <c r="K146" s="52"/>
      <c r="L146" s="52"/>
      <c r="M146" s="52"/>
      <c r="N146" s="52"/>
    </row>
    <row r="147" spans="7:14">
      <c r="G147" s="52"/>
      <c r="H147" s="52"/>
      <c r="I147" s="52"/>
      <c r="J147" s="52"/>
      <c r="K147" s="52"/>
      <c r="L147" s="52"/>
      <c r="M147" s="52"/>
      <c r="N147" s="52"/>
    </row>
    <row r="148" spans="7:14">
      <c r="G148" s="52"/>
      <c r="H148" s="52"/>
      <c r="I148" s="52"/>
      <c r="J148" s="52"/>
      <c r="K148" s="52"/>
      <c r="L148" s="52"/>
      <c r="M148" s="52"/>
      <c r="N148" s="52"/>
    </row>
    <row r="149" spans="7:14">
      <c r="G149" s="52"/>
      <c r="H149" s="52"/>
      <c r="I149" s="52"/>
      <c r="J149" s="52"/>
      <c r="K149" s="52"/>
      <c r="L149" s="52"/>
      <c r="M149" s="52"/>
      <c r="N149" s="52"/>
    </row>
    <row r="176" spans="34:67" ht="75">
      <c r="AH176" s="53" t="s">
        <v>116</v>
      </c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</row>
    <row r="177" spans="33:67"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</row>
    <row r="178" spans="33:67"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</row>
    <row r="179" spans="33:67"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</row>
    <row r="180" spans="33:67"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</row>
    <row r="181" spans="33:67"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</row>
    <row r="182" spans="33:67"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</row>
    <row r="183" spans="33:67"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</row>
    <row r="184" spans="33:67"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</row>
    <row r="185" spans="33:67"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</row>
  </sheetData>
  <mergeCells count="8">
    <mergeCell ref="A46:M46"/>
    <mergeCell ref="A60:M60"/>
    <mergeCell ref="A1:M1"/>
    <mergeCell ref="A7:M7"/>
    <mergeCell ref="A19:M19"/>
    <mergeCell ref="A28:M28"/>
    <mergeCell ref="A35:M35"/>
    <mergeCell ref="B37:J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2015-11-16T23:38:21Z</dcterms:created>
  <dcterms:modified xsi:type="dcterms:W3CDTF">2015-11-23T14:34:02Z</dcterms:modified>
</cp:coreProperties>
</file>