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v\work\data2ppt\dashboard-9\"/>
    </mc:Choice>
  </mc:AlternateContent>
  <bookViews>
    <workbookView xWindow="0" yWindow="0" windowWidth="25605" windowHeight="16065" tabRatio="500"/>
  </bookViews>
  <sheets>
    <sheet name="Sheet1" sheetId="1" r:id="rId1"/>
  </sheets>
  <calcPr calcId="15251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F22" i="1"/>
  <c r="B22" i="1"/>
  <c r="C22" i="1"/>
  <c r="D22" i="1"/>
  <c r="E22" i="1"/>
  <c r="F24" i="1"/>
  <c r="E24" i="1"/>
  <c r="D24" i="1"/>
  <c r="C24" i="1"/>
  <c r="B24" i="1"/>
  <c r="H3" i="1"/>
  <c r="F54" i="1"/>
  <c r="G54" i="1"/>
  <c r="H54" i="1"/>
  <c r="I54" i="1"/>
  <c r="J54" i="1"/>
  <c r="K54" i="1"/>
  <c r="L54" i="1"/>
  <c r="M54" i="1"/>
  <c r="N54" i="1"/>
  <c r="E54" i="1"/>
  <c r="D54" i="1"/>
  <c r="C54" i="1"/>
  <c r="B54" i="1"/>
  <c r="D47" i="1"/>
  <c r="E47" i="1"/>
  <c r="F47" i="1"/>
  <c r="G47" i="1"/>
  <c r="H47" i="1"/>
  <c r="I47" i="1"/>
  <c r="J47" i="1"/>
  <c r="K47" i="1"/>
  <c r="L47" i="1"/>
  <c r="M47" i="1"/>
  <c r="N47" i="1"/>
  <c r="C47" i="1"/>
  <c r="B47" i="1"/>
  <c r="B53" i="1"/>
  <c r="F39" i="1"/>
  <c r="E39" i="1"/>
  <c r="D39" i="1"/>
  <c r="C39" i="1"/>
  <c r="B39" i="1"/>
  <c r="F37" i="1"/>
  <c r="E37" i="1"/>
  <c r="D37" i="1"/>
  <c r="C37" i="1"/>
  <c r="B37" i="1"/>
  <c r="F32" i="1"/>
  <c r="E32" i="1"/>
  <c r="D32" i="1"/>
  <c r="C32" i="1"/>
  <c r="F31" i="1"/>
  <c r="E31" i="1"/>
  <c r="D31" i="1"/>
  <c r="C31" i="1"/>
  <c r="B32" i="1"/>
  <c r="B31" i="1"/>
  <c r="B29" i="1"/>
  <c r="F23" i="1"/>
  <c r="B5" i="1"/>
  <c r="F25" i="1"/>
  <c r="E23" i="1"/>
  <c r="E25" i="1"/>
  <c r="D23" i="1"/>
  <c r="D25" i="1"/>
  <c r="C23" i="1"/>
  <c r="C25" i="1"/>
  <c r="B23" i="1"/>
  <c r="B25" i="1"/>
  <c r="E17" i="1"/>
  <c r="D17" i="1"/>
  <c r="C17" i="1"/>
  <c r="B17" i="1"/>
  <c r="E14" i="1"/>
  <c r="D14" i="1"/>
  <c r="C14" i="1"/>
  <c r="B14" i="1"/>
  <c r="E13" i="1"/>
  <c r="D13" i="1"/>
  <c r="C13" i="1"/>
  <c r="B13" i="1"/>
  <c r="E11" i="1"/>
  <c r="C11" i="1"/>
  <c r="B11" i="1"/>
  <c r="F5" i="1"/>
  <c r="F4" i="1"/>
  <c r="F3" i="1"/>
  <c r="D5" i="1"/>
  <c r="D4" i="1"/>
  <c r="B3" i="1"/>
  <c r="D3" i="1"/>
  <c r="B56" i="1"/>
  <c r="D56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53" i="1"/>
  <c r="D53" i="1"/>
  <c r="E53" i="1"/>
  <c r="F53" i="1"/>
  <c r="G53" i="1"/>
  <c r="H53" i="1"/>
  <c r="I53" i="1"/>
  <c r="J53" i="1"/>
  <c r="K53" i="1"/>
  <c r="L53" i="1"/>
  <c r="M53" i="1"/>
  <c r="N53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46" i="1"/>
  <c r="B49" i="1"/>
  <c r="D49" i="1"/>
  <c r="C46" i="1"/>
  <c r="D46" i="1"/>
  <c r="E46" i="1"/>
  <c r="F46" i="1"/>
  <c r="G46" i="1"/>
  <c r="H46" i="1"/>
  <c r="I46" i="1"/>
  <c r="J46" i="1"/>
  <c r="K46" i="1"/>
  <c r="L46" i="1"/>
  <c r="M46" i="1"/>
  <c r="N46" i="1"/>
  <c r="F41" i="1"/>
  <c r="E41" i="1"/>
  <c r="D41" i="1"/>
  <c r="C41" i="1"/>
  <c r="B41" i="1"/>
  <c r="F40" i="1"/>
  <c r="E40" i="1"/>
  <c r="D40" i="1"/>
  <c r="C40" i="1"/>
  <c r="B40" i="1"/>
  <c r="F38" i="1"/>
  <c r="E38" i="1"/>
  <c r="D38" i="1"/>
  <c r="C38" i="1"/>
  <c r="B38" i="1"/>
  <c r="F30" i="1"/>
  <c r="E30" i="1"/>
  <c r="D30" i="1"/>
  <c r="C30" i="1"/>
  <c r="B30" i="1"/>
  <c r="F29" i="1"/>
  <c r="E29" i="1"/>
  <c r="D29" i="1"/>
  <c r="C29" i="1"/>
  <c r="E18" i="1"/>
  <c r="D18" i="1"/>
  <c r="C18" i="1"/>
  <c r="B18" i="1"/>
  <c r="E16" i="1"/>
  <c r="D16" i="1"/>
  <c r="C16" i="1"/>
  <c r="B16" i="1"/>
  <c r="E15" i="1"/>
  <c r="D15" i="1"/>
  <c r="C15" i="1"/>
  <c r="B15" i="1"/>
  <c r="E10" i="1"/>
  <c r="D10" i="1"/>
  <c r="C10" i="1"/>
  <c r="B10" i="1"/>
  <c r="E12" i="1"/>
  <c r="C12" i="1"/>
  <c r="B12" i="1"/>
  <c r="B8" i="1"/>
  <c r="H5" i="1"/>
  <c r="H4" i="1"/>
  <c r="B4" i="1"/>
</calcChain>
</file>

<file path=xl/sharedStrings.xml><?xml version="1.0" encoding="utf-8"?>
<sst xmlns="http://schemas.openxmlformats.org/spreadsheetml/2006/main" count="196" uniqueCount="113">
  <si>
    <t>HEADLINE METRICS</t>
  </si>
  <si>
    <t>Revenue</t>
  </si>
  <si>
    <t>Earnings</t>
  </si>
  <si>
    <t>Firm Margin</t>
  </si>
  <si>
    <t>Total Headcount</t>
  </si>
  <si>
    <t>Current Amount</t>
  </si>
  <si>
    <t xml:space="preserve">Variance to Plan </t>
  </si>
  <si>
    <t xml:space="preserve">Variance to Prior </t>
  </si>
  <si>
    <t>REVENUE &amp; EARNINGS BY BUSINESS AND FIRM</t>
  </si>
  <si>
    <t>Total Revenue:</t>
  </si>
  <si>
    <t>Advisory</t>
  </si>
  <si>
    <t>Audit</t>
  </si>
  <si>
    <t>Consulting</t>
  </si>
  <si>
    <t>Tax</t>
  </si>
  <si>
    <t>Revenue Growth From Prior</t>
  </si>
  <si>
    <t>Width (%)</t>
  </si>
  <si>
    <t>EBA</t>
  </si>
  <si>
    <t>EBA Height (Dotted Line)</t>
  </si>
  <si>
    <t>Controllable Earnings</t>
  </si>
  <si>
    <t>CE Margin</t>
  </si>
  <si>
    <t>CE Margin Growth (BPS)</t>
  </si>
  <si>
    <t>CE Height (%)</t>
  </si>
  <si>
    <t>REVENUE &amp; EARNINGS - ACTUAL VARIANCE TO PLAN</t>
  </si>
  <si>
    <t>Firm</t>
  </si>
  <si>
    <t>Revenue Variance (%)</t>
  </si>
  <si>
    <t>Revenue Variance ($)</t>
  </si>
  <si>
    <t>Earnings Variance (%)</t>
  </si>
  <si>
    <t>Earnings Variance ($)</t>
  </si>
  <si>
    <t>KEY METRICS</t>
  </si>
  <si>
    <t>EBA Margin/ hr YoY Growth</t>
  </si>
  <si>
    <t>CS Comp./Hr YoY Growth</t>
  </si>
  <si>
    <t>Rate/Hr YoY Growth</t>
  </si>
  <si>
    <t>Hours YoY Growth</t>
  </si>
  <si>
    <t>CS HC YoY Growth</t>
  </si>
  <si>
    <t>YoY Growth</t>
  </si>
  <si>
    <t>SOURCE DATA</t>
  </si>
  <si>
    <t>EBA Earnings - Current</t>
  </si>
  <si>
    <t>EBA Earnings - Prior</t>
  </si>
  <si>
    <t>EBA Earnings - Plan</t>
  </si>
  <si>
    <t>Controllable Earnings - Current</t>
  </si>
  <si>
    <t>Controllable Earnings - Prior</t>
  </si>
  <si>
    <t>Client Service Salaries - Current</t>
  </si>
  <si>
    <t>Client Service Salaries - Prior</t>
  </si>
  <si>
    <t>Client Service Hours - Current</t>
  </si>
  <si>
    <t>Client Service Hours - Prior</t>
  </si>
  <si>
    <t>Client Services Headcount - Current</t>
  </si>
  <si>
    <t>Client Services Headcount - Prior</t>
  </si>
  <si>
    <t>Total Headcount - Current</t>
  </si>
  <si>
    <t>Total Headcount - Prior</t>
  </si>
  <si>
    <t>Total Headcount - Plan</t>
  </si>
  <si>
    <t>N/A</t>
  </si>
  <si>
    <t xml:space="preserve">                              
                             </t>
  </si>
  <si>
    <t>COST BREAKDOWN</t>
  </si>
  <si>
    <t>Color</t>
  </si>
  <si>
    <t>CS Sal.</t>
  </si>
  <si>
    <t>Non-CS Sal.</t>
  </si>
  <si>
    <t>P&amp;A</t>
  </si>
  <si>
    <t>Occup.</t>
  </si>
  <si>
    <t>Other</t>
  </si>
  <si>
    <t>FIRM REVENUE - ACTUAL VARIANCE TO PRIOR</t>
  </si>
  <si>
    <t>Year</t>
  </si>
  <si>
    <t>FY15</t>
  </si>
  <si>
    <t>FY16</t>
  </si>
  <si>
    <t>Period</t>
  </si>
  <si>
    <t>Earnings Variance to Prior</t>
  </si>
  <si>
    <t>Height(% of Max)</t>
  </si>
  <si>
    <t>Total YTD Variance</t>
  </si>
  <si>
    <t>Height of Total Variance (% of Max)</t>
  </si>
  <si>
    <t>Current Year</t>
  </si>
  <si>
    <t>Current Period</t>
  </si>
  <si>
    <t>FIRM EARNINGS - ACTUAL VARIANCE TO PRIOR</t>
  </si>
  <si>
    <t>Revenue -Prior YTD</t>
  </si>
  <si>
    <t>Revenue - Plan YTD</t>
  </si>
  <si>
    <t>Revenue - Current YTD</t>
  </si>
  <si>
    <t>Non-CS Salary - Current</t>
  </si>
  <si>
    <t>Non-CS Salary - Prior</t>
  </si>
  <si>
    <t>Prof. &amp; Admin Expenses - Current YTD</t>
  </si>
  <si>
    <t>Prof. &amp; Admin Expense - Prior YTD</t>
  </si>
  <si>
    <t>Occupancy Expenses - Current YTD</t>
  </si>
  <si>
    <t>Occupancy Expenses - Prior YTD</t>
  </si>
  <si>
    <t>Other Expenses - Current YTD</t>
  </si>
  <si>
    <t>Other Expenses - Prior YTD</t>
  </si>
  <si>
    <t>SERIES DATA</t>
  </si>
  <si>
    <t>Current Period -25</t>
  </si>
  <si>
    <t>Firm Revenue (Current Period)</t>
  </si>
  <si>
    <t>Current Period -24</t>
  </si>
  <si>
    <t>Current Period -23</t>
  </si>
  <si>
    <t>Current Period -22</t>
  </si>
  <si>
    <t>Current Period -21</t>
  </si>
  <si>
    <t>Current Period -20</t>
  </si>
  <si>
    <t>Current Period -19</t>
  </si>
  <si>
    <t>Current Period -18</t>
  </si>
  <si>
    <t>Current Period -17</t>
  </si>
  <si>
    <t>Current Period -16</t>
  </si>
  <si>
    <t>Current Period -15</t>
  </si>
  <si>
    <t>Current Period -14</t>
  </si>
  <si>
    <t>Current Period -13</t>
  </si>
  <si>
    <t>Current Period -12</t>
  </si>
  <si>
    <t>Current Period -11</t>
  </si>
  <si>
    <t>Current Period -10</t>
  </si>
  <si>
    <t>Current Period -9</t>
  </si>
  <si>
    <t>Current Period -8</t>
  </si>
  <si>
    <t>Current Period -7</t>
  </si>
  <si>
    <t>Current Period -6</t>
  </si>
  <si>
    <t>Current Period -5</t>
  </si>
  <si>
    <t>Current Period -4</t>
  </si>
  <si>
    <t>Current Period -3</t>
  </si>
  <si>
    <t>Current Period -2</t>
  </si>
  <si>
    <t>Current Period -1</t>
  </si>
  <si>
    <t xml:space="preserve">Current Period </t>
  </si>
  <si>
    <t>Firm EBA Earnings (Current Period)</t>
  </si>
  <si>
    <t>% of Max</t>
  </si>
  <si>
    <t>Revenue Variance to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</si>
</sst>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2" applyNumberFormat="1" applyFont="1" applyBorder="1"/>
    <xf numFmtId="10" fontId="0" fillId="0" borderId="0" xfId="2" applyNumberFormat="1" applyFont="1" applyBorder="1"/>
    <xf numFmtId="165" fontId="0" fillId="0" borderId="0" xfId="0" applyNumberFormat="1" applyBorder="1"/>
    <xf numFmtId="1" fontId="0" fillId="0" borderId="0" xfId="0" applyNumberFormat="1" applyBorder="1"/>
    <xf numFmtId="1" fontId="0" fillId="0" borderId="0" xfId="2" applyNumberFormat="1" applyFont="1" applyBorder="1"/>
    <xf numFmtId="0" fontId="2" fillId="0" borderId="6" xfId="0" applyFont="1" applyBorder="1"/>
    <xf numFmtId="165" fontId="0" fillId="0" borderId="7" xfId="2" applyNumberFormat="1" applyFont="1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2" fillId="3" borderId="1" xfId="0" applyFont="1" applyFill="1" applyBorder="1"/>
    <xf numFmtId="164" fontId="0" fillId="3" borderId="2" xfId="0" applyNumberFormat="1" applyFill="1" applyBorder="1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164" fontId="0" fillId="0" borderId="5" xfId="0" applyNumberFormat="1" applyBorder="1"/>
    <xf numFmtId="9" fontId="0" fillId="0" borderId="0" xfId="2" applyNumberFormat="1" applyFont="1" applyBorder="1"/>
    <xf numFmtId="9" fontId="0" fillId="0" borderId="5" xfId="2" applyFont="1" applyBorder="1"/>
    <xf numFmtId="10" fontId="0" fillId="0" borderId="5" xfId="2" applyNumberFormat="1" applyFont="1" applyBorder="1"/>
    <xf numFmtId="0" fontId="2" fillId="0" borderId="4" xfId="0" applyFont="1" applyFill="1" applyBorder="1"/>
    <xf numFmtId="9" fontId="0" fillId="0" borderId="0" xfId="2" applyFont="1" applyBorder="1"/>
    <xf numFmtId="1" fontId="0" fillId="0" borderId="5" xfId="0" applyNumberFormat="1" applyBorder="1"/>
    <xf numFmtId="10" fontId="0" fillId="0" borderId="7" xfId="2" applyNumberFormat="1" applyFont="1" applyBorder="1"/>
    <xf numFmtId="10" fontId="0" fillId="0" borderId="8" xfId="2" applyNumberFormat="1" applyFont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165" fontId="0" fillId="0" borderId="5" xfId="2" applyNumberFormat="1" applyFont="1" applyBorder="1"/>
    <xf numFmtId="164" fontId="0" fillId="0" borderId="0" xfId="1" applyFont="1" applyBorder="1"/>
    <xf numFmtId="164" fontId="0" fillId="0" borderId="5" xfId="1" applyFont="1" applyBorder="1"/>
    <xf numFmtId="0" fontId="0" fillId="0" borderId="6" xfId="0" applyBorder="1"/>
    <xf numFmtId="0" fontId="2" fillId="0" borderId="1" xfId="0" applyFont="1" applyBorder="1"/>
    <xf numFmtId="0" fontId="2" fillId="0" borderId="0" xfId="0" applyFont="1"/>
    <xf numFmtId="9" fontId="0" fillId="0" borderId="7" xfId="2" applyFont="1" applyBorder="1"/>
    <xf numFmtId="0" fontId="2" fillId="0" borderId="0" xfId="0" applyFont="1" applyAlignment="1">
      <alignment horizontal="center" vertical="center" wrapText="1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" fontId="0" fillId="0" borderId="0" xfId="1" applyNumberFormat="1" applyFont="1"/>
    <xf numFmtId="1" fontId="0" fillId="0" borderId="0" xfId="0" applyNumberFormat="1"/>
    <xf numFmtId="1" fontId="0" fillId="0" borderId="0" xfId="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3" borderId="6" xfId="0" applyFont="1" applyFill="1" applyBorder="1"/>
    <xf numFmtId="164" fontId="0" fillId="3" borderId="7" xfId="1" applyFont="1" applyFill="1" applyBorder="1"/>
    <xf numFmtId="0" fontId="2" fillId="0" borderId="7" xfId="0" applyFont="1" applyBorder="1"/>
    <xf numFmtId="10" fontId="0" fillId="0" borderId="0" xfId="0" applyNumberFormat="1" applyBorder="1"/>
    <xf numFmtId="165" fontId="0" fillId="0" borderId="8" xfId="2" applyNumberFormat="1" applyFont="1" applyBorder="1"/>
    <xf numFmtId="164" fontId="4" fillId="0" borderId="0" xfId="1" applyFont="1"/>
    <xf numFmtId="164" fontId="4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7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1"/>
  <sheetViews>
    <sheetView tabSelected="1" workbookViewId="0">
      <selection activeCell="D12" sqref="D12"/>
    </sheetView>
  </sheetViews>
  <sheetFormatPr defaultColWidth="11" defaultRowHeight="15.75" x14ac:dyDescent="0.25"/>
  <cols>
    <col min="1" max="1" width="36.5" customWidth="1"/>
    <col min="2" max="2" width="20.625" customWidth="1"/>
    <col min="3" max="3" width="33.125" customWidth="1"/>
    <col min="4" max="4" width="23.375" customWidth="1"/>
    <col min="5" max="5" width="26.5" customWidth="1"/>
    <col min="6" max="6" width="19.625" customWidth="1"/>
    <col min="7" max="7" width="22.375" customWidth="1"/>
    <col min="8" max="8" width="28.5" customWidth="1"/>
    <col min="9" max="9" width="28" customWidth="1"/>
    <col min="10" max="10" width="24.375" customWidth="1"/>
    <col min="11" max="11" width="23.125" customWidth="1"/>
    <col min="12" max="12" width="22.125" customWidth="1"/>
    <col min="13" max="13" width="21" customWidth="1"/>
    <col min="14" max="14" width="19.5" customWidth="1"/>
    <col min="15" max="15" width="18" customWidth="1"/>
    <col min="16" max="16" width="20.125" customWidth="1"/>
    <col min="17" max="17" width="18.625" customWidth="1"/>
    <col min="18" max="18" width="24.875" customWidth="1"/>
    <col min="19" max="19" width="17.375" customWidth="1"/>
    <col min="20" max="20" width="19.125" customWidth="1"/>
    <col min="21" max="23" width="17.625" bestFit="1" customWidth="1"/>
    <col min="24" max="24" width="16.375" bestFit="1" customWidth="1"/>
    <col min="25" max="27" width="17.625" bestFit="1" customWidth="1"/>
    <col min="28" max="32" width="16.125" bestFit="1" customWidth="1"/>
    <col min="33" max="33" width="17.375" customWidth="1"/>
    <col min="34" max="34" width="17.125" customWidth="1"/>
    <col min="35" max="35" width="17.5" customWidth="1"/>
    <col min="36" max="36" width="19.375" customWidth="1"/>
    <col min="37" max="37" width="18.125" customWidth="1"/>
    <col min="38" max="38" width="16.5" customWidth="1"/>
    <col min="39" max="39" width="16.375" customWidth="1"/>
    <col min="40" max="40" width="16.125" customWidth="1"/>
  </cols>
  <sheetData>
    <row r="1" spans="1:13" x14ac:dyDescent="0.2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 x14ac:dyDescent="0.25">
      <c r="A2" s="1"/>
      <c r="B2" s="2" t="s">
        <v>1</v>
      </c>
      <c r="C2" s="3"/>
      <c r="D2" s="2" t="s">
        <v>2</v>
      </c>
      <c r="E2" s="3"/>
      <c r="F2" s="2" t="s">
        <v>3</v>
      </c>
      <c r="G2" s="3"/>
      <c r="H2" s="2" t="s">
        <v>4</v>
      </c>
      <c r="I2" s="3"/>
      <c r="J2" s="2"/>
      <c r="K2" s="3"/>
      <c r="L2" s="3"/>
      <c r="M2" s="4"/>
    </row>
    <row r="3" spans="1:13" x14ac:dyDescent="0.25">
      <c r="A3" s="5" t="s">
        <v>5</v>
      </c>
      <c r="B3" s="6">
        <f>ROUND(B62,-7)</f>
        <v>4310000000</v>
      </c>
      <c r="C3" s="3"/>
      <c r="D3" s="6">
        <f>ROUND(E62,-6)</f>
        <v>874000000</v>
      </c>
      <c r="E3" s="3"/>
      <c r="F3" s="7">
        <f>E62/B62</f>
        <v>0.20268868217320046</v>
      </c>
      <c r="G3" s="3"/>
      <c r="H3" s="11">
        <f>ROUND(P62,-1)</f>
        <v>72020</v>
      </c>
      <c r="I3" s="8"/>
      <c r="J3" s="9"/>
      <c r="K3" s="3"/>
      <c r="L3" s="3"/>
      <c r="M3" s="4"/>
    </row>
    <row r="4" spans="1:13" x14ac:dyDescent="0.25">
      <c r="A4" s="5" t="s">
        <v>6</v>
      </c>
      <c r="B4" s="6">
        <f>ROUND(B62-D62,-6)</f>
        <v>116000000</v>
      </c>
      <c r="C4" s="3"/>
      <c r="D4" s="6">
        <f>ROUND(E62-G62,-6)</f>
        <v>87000000</v>
      </c>
      <c r="E4" s="3"/>
      <c r="F4" s="10">
        <f>((E62/B62)-(G62/D62))*10000</f>
        <v>150.55983492622104</v>
      </c>
      <c r="G4" s="3"/>
      <c r="H4" s="11">
        <f>P62-R62</f>
        <v>-21.944999999992433</v>
      </c>
      <c r="I4" s="3"/>
      <c r="J4" s="3"/>
      <c r="K4" s="3"/>
      <c r="L4" s="3"/>
      <c r="M4" s="4"/>
    </row>
    <row r="5" spans="1:13" x14ac:dyDescent="0.25">
      <c r="A5" s="12" t="s">
        <v>7</v>
      </c>
      <c r="B5" s="13">
        <f>B62/C62-1</f>
        <v>0.11744589478253786</v>
      </c>
      <c r="C5" s="14"/>
      <c r="D5" s="13">
        <f>E62/F62-1</f>
        <v>0.18010928556596539</v>
      </c>
      <c r="E5" s="14"/>
      <c r="F5" s="15">
        <f>((E62/B62)-(F62/C62))*10000</f>
        <v>107.62698212569255</v>
      </c>
      <c r="G5" s="14"/>
      <c r="H5" s="13">
        <f>P62/Q62-1</f>
        <v>7.8583410129035025E-2</v>
      </c>
      <c r="I5" s="14"/>
      <c r="J5" s="14"/>
      <c r="K5" s="14"/>
      <c r="L5" s="14"/>
      <c r="M5" s="16"/>
    </row>
    <row r="7" spans="1:13" x14ac:dyDescent="0.25">
      <c r="A7" s="62" t="s">
        <v>8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4"/>
    </row>
    <row r="8" spans="1:13" x14ac:dyDescent="0.25">
      <c r="A8" s="17" t="s">
        <v>9</v>
      </c>
      <c r="B8" s="18">
        <f>ROUND(SUM(B63:B66),-6)</f>
        <v>4340000000</v>
      </c>
      <c r="C8" s="19"/>
      <c r="D8" s="19"/>
      <c r="E8" s="20"/>
      <c r="F8" s="3"/>
      <c r="G8" s="3"/>
      <c r="H8" s="3"/>
      <c r="I8" s="3"/>
      <c r="J8" s="3"/>
      <c r="K8" s="3"/>
      <c r="L8" s="3"/>
    </row>
    <row r="9" spans="1:13" x14ac:dyDescent="0.25">
      <c r="A9" s="1"/>
      <c r="B9" s="2" t="s">
        <v>10</v>
      </c>
      <c r="C9" s="2" t="s">
        <v>11</v>
      </c>
      <c r="D9" s="2" t="s">
        <v>12</v>
      </c>
      <c r="E9" s="21" t="s">
        <v>13</v>
      </c>
      <c r="F9" s="3"/>
      <c r="G9" s="3"/>
      <c r="H9" s="3"/>
      <c r="I9" s="3"/>
      <c r="J9" s="3"/>
      <c r="K9" s="3"/>
      <c r="L9" s="3"/>
    </row>
    <row r="10" spans="1:13" x14ac:dyDescent="0.25">
      <c r="A10" s="5" t="s">
        <v>1</v>
      </c>
      <c r="B10" s="6">
        <f>ROUND(B63,-6)</f>
        <v>795000000</v>
      </c>
      <c r="C10" s="6">
        <f>ROUND(B64, -6)</f>
        <v>578000000</v>
      </c>
      <c r="D10" s="6">
        <f>ROUND(B65, -6)</f>
        <v>2124000000</v>
      </c>
      <c r="E10" s="22">
        <f>ROUND(B66, -6)</f>
        <v>842000000</v>
      </c>
      <c r="F10" s="3"/>
      <c r="G10" s="3"/>
      <c r="H10" s="3"/>
      <c r="I10" s="3"/>
      <c r="J10" s="3"/>
      <c r="K10" s="3"/>
      <c r="L10" s="3"/>
    </row>
    <row r="11" spans="1:13" x14ac:dyDescent="0.25">
      <c r="A11" s="5" t="s">
        <v>14</v>
      </c>
      <c r="B11" s="23">
        <f>B63/C63-1</f>
        <v>0.16904317737448205</v>
      </c>
      <c r="C11" s="23">
        <f>B64/C64-1</f>
        <v>4.0644924858787235E-2</v>
      </c>
      <c r="D11" s="23">
        <f>B65/C65-1</f>
        <v>0.12925708063738317</v>
      </c>
      <c r="E11" s="24">
        <f>B66/C66-1</f>
        <v>9.6869513424992615E-2</v>
      </c>
      <c r="F11" s="3"/>
      <c r="G11" s="3"/>
      <c r="H11" s="3"/>
      <c r="I11" s="3"/>
      <c r="J11" s="3"/>
      <c r="K11" s="3"/>
      <c r="L11" s="3"/>
    </row>
    <row r="12" spans="1:13" x14ac:dyDescent="0.25">
      <c r="A12" s="5" t="s">
        <v>15</v>
      </c>
      <c r="B12" s="8">
        <f>B63/SUM(B63:B66)</f>
        <v>0.18324171865231512</v>
      </c>
      <c r="C12" s="8">
        <f>B64/SUM(B63:B66)</f>
        <v>0.13320766129568351</v>
      </c>
      <c r="D12" s="8">
        <f>B65/SUM(B63:B66)</f>
        <v>0.48949847841499439</v>
      </c>
      <c r="E12" s="25">
        <f>B66/SUM(B63:B66)</f>
        <v>0.19405214163700688</v>
      </c>
      <c r="F12" s="58"/>
      <c r="G12" s="3"/>
      <c r="H12" s="3"/>
      <c r="I12" s="3"/>
      <c r="J12" s="3"/>
      <c r="K12" s="3"/>
      <c r="L12" s="3"/>
    </row>
    <row r="13" spans="1:13" x14ac:dyDescent="0.25">
      <c r="A13" s="5" t="s">
        <v>16</v>
      </c>
      <c r="B13" s="6">
        <f>ROUND(E63,-6)</f>
        <v>363000000</v>
      </c>
      <c r="C13" s="6">
        <f>ROUND(E64,-6)</f>
        <v>198000000</v>
      </c>
      <c r="D13" s="6">
        <f>ROUND(E65,-6)</f>
        <v>794000000</v>
      </c>
      <c r="E13" s="22">
        <f>ROUND(E66,-6)</f>
        <v>491000000</v>
      </c>
      <c r="F13" s="3"/>
      <c r="G13" s="3"/>
      <c r="H13" s="3"/>
      <c r="I13" s="3"/>
      <c r="J13" s="3"/>
      <c r="K13" s="3"/>
      <c r="L13" s="3"/>
    </row>
    <row r="14" spans="1:13" x14ac:dyDescent="0.25">
      <c r="A14" s="26" t="s">
        <v>17</v>
      </c>
      <c r="B14" s="8">
        <f>$E63/$B63</f>
        <v>0.45636709700068007</v>
      </c>
      <c r="C14" s="8">
        <f>$E64/$B64</f>
        <v>0.3426804266715226</v>
      </c>
      <c r="D14" s="8">
        <f>$E65/$B65</f>
        <v>0.37381573394453971</v>
      </c>
      <c r="E14" s="25">
        <f>$E66/$B66</f>
        <v>0.583339627595162</v>
      </c>
      <c r="F14" s="3"/>
      <c r="G14" s="3"/>
      <c r="H14" s="3"/>
      <c r="I14" s="3"/>
      <c r="J14" s="3"/>
      <c r="K14" s="3"/>
      <c r="L14" s="3"/>
    </row>
    <row r="15" spans="1:13" x14ac:dyDescent="0.25">
      <c r="A15" s="26" t="s">
        <v>18</v>
      </c>
      <c r="B15" s="6">
        <f>ROUND($H63,-6)</f>
        <v>261000000</v>
      </c>
      <c r="C15" s="6">
        <f>ROUND($H64,-6)</f>
        <v>136000000</v>
      </c>
      <c r="D15" s="6">
        <f>ROUND($H65,-6)</f>
        <v>562000000</v>
      </c>
      <c r="E15" s="22">
        <f>ROUND($H66,-6)</f>
        <v>410000000</v>
      </c>
      <c r="F15" s="3"/>
      <c r="G15" s="3"/>
      <c r="H15" s="3"/>
      <c r="I15" s="3"/>
      <c r="J15" s="3"/>
      <c r="K15" s="3"/>
      <c r="L15" s="3"/>
    </row>
    <row r="16" spans="1:13" x14ac:dyDescent="0.25">
      <c r="A16" s="5" t="s">
        <v>19</v>
      </c>
      <c r="B16" s="27">
        <f>$H$63/$B$63</f>
        <v>0.32831769818249057</v>
      </c>
      <c r="C16" s="27">
        <f>$H64/$B64</f>
        <v>0.2346261408712681</v>
      </c>
      <c r="D16" s="27">
        <f>$H65/$B65</f>
        <v>0.26466772990869403</v>
      </c>
      <c r="E16" s="24">
        <f>$H66/$B66</f>
        <v>0.48623603330560428</v>
      </c>
    </row>
    <row r="17" spans="1:13" x14ac:dyDescent="0.25">
      <c r="A17" s="5" t="s">
        <v>20</v>
      </c>
      <c r="B17" s="10">
        <f>(($H63/$B63)-($I63/$C63))*10000</f>
        <v>-21.926500940757098</v>
      </c>
      <c r="C17" s="10">
        <f>(($H64/$B64)-($I64/$C64))*10000</f>
        <v>191.1129740045192</v>
      </c>
      <c r="D17" s="10">
        <f>(($H65/$B65)-($I65/$C65))*10000</f>
        <v>116.70899928909739</v>
      </c>
      <c r="E17" s="28">
        <f>(($H66/$B66)-($I66/$C66))*10000</f>
        <v>130.78541760072227</v>
      </c>
    </row>
    <row r="18" spans="1:13" x14ac:dyDescent="0.25">
      <c r="A18" s="12" t="s">
        <v>21</v>
      </c>
      <c r="B18" s="29">
        <f>$H$63/$B$63</f>
        <v>0.32831769818249057</v>
      </c>
      <c r="C18" s="29">
        <f>$H$64/$B$64</f>
        <v>0.2346261408712681</v>
      </c>
      <c r="D18" s="29">
        <f>$H$65/$B$65</f>
        <v>0.26466772990869403</v>
      </c>
      <c r="E18" s="30">
        <f>$H$66/$B$66</f>
        <v>0.48623603330560428</v>
      </c>
    </row>
    <row r="20" spans="1:13" x14ac:dyDescent="0.25">
      <c r="A20" s="65" t="s">
        <v>52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5">
      <c r="A21" s="31"/>
      <c r="B21" s="32" t="s">
        <v>54</v>
      </c>
      <c r="C21" s="32" t="s">
        <v>55</v>
      </c>
      <c r="D21" s="32" t="s">
        <v>56</v>
      </c>
      <c r="E21" s="32" t="s">
        <v>57</v>
      </c>
      <c r="F21" s="33" t="s">
        <v>58</v>
      </c>
    </row>
    <row r="22" spans="1:13" x14ac:dyDescent="0.25">
      <c r="A22" s="5" t="s">
        <v>5</v>
      </c>
      <c r="B22" s="6">
        <f>ROUND(J62,-6)</f>
        <v>2091000000</v>
      </c>
      <c r="C22" s="6">
        <f>ROUND(S62,-6)</f>
        <v>353000000</v>
      </c>
      <c r="D22" s="6">
        <f>ROUND(U62,-6)</f>
        <v>434000000</v>
      </c>
      <c r="E22" s="6">
        <f>ROUND(W62,-6)</f>
        <v>115000000</v>
      </c>
      <c r="F22" s="22">
        <f>ROUND(Y62,-6)</f>
        <v>444000000</v>
      </c>
    </row>
    <row r="23" spans="1:13" x14ac:dyDescent="0.25">
      <c r="A23" s="5" t="s">
        <v>34</v>
      </c>
      <c r="B23" s="7">
        <f>J62/K62-1</f>
        <v>0.10802893040286854</v>
      </c>
      <c r="C23" s="7">
        <f>S62/T62-1</f>
        <v>7.8889584128014612E-2</v>
      </c>
      <c r="D23" s="7">
        <f>U62/V62-1</f>
        <v>0.1952886899139874</v>
      </c>
      <c r="E23" s="7">
        <f>W62/X62-1</f>
        <v>1.492193467408609E-2</v>
      </c>
      <c r="F23" s="34">
        <f>Y62/Z62-1</f>
        <v>4.2000002037063E-2</v>
      </c>
    </row>
    <row r="24" spans="1:13" x14ac:dyDescent="0.25">
      <c r="A24" s="5" t="s">
        <v>111</v>
      </c>
      <c r="B24" s="7">
        <f>B22/SUM($B22:$F22)</f>
        <v>0.6083794006400931</v>
      </c>
      <c r="C24" s="7">
        <f>C22/SUM($B22:$F22)</f>
        <v>0.10270584812336341</v>
      </c>
      <c r="D24" s="7">
        <f>D22/SUM($B22:$F22)</f>
        <v>0.12627291242362526</v>
      </c>
      <c r="E24" s="7">
        <f>E22/SUM($B22:$F22)</f>
        <v>3.3459412278149546E-2</v>
      </c>
      <c r="F24" s="7">
        <f>F22/SUM($B22:$F22)</f>
        <v>0.12918242653476869</v>
      </c>
    </row>
    <row r="25" spans="1:13" x14ac:dyDescent="0.25">
      <c r="A25" s="12" t="s">
        <v>53</v>
      </c>
      <c r="B25" s="14" t="str">
        <f>IF(B23&lt;=$B$5,"Green","Grey")</f>
        <v>Green</v>
      </c>
      <c r="C25" s="14" t="str">
        <f>IF(C23&lt;=$B$5,"Green","Grey")</f>
        <v>Green</v>
      </c>
      <c r="D25" s="14" t="str">
        <f>IF(D23&lt;=$B$5,"Green","Grey")</f>
        <v>Grey</v>
      </c>
      <c r="E25" s="14" t="str">
        <f>IF(E23&lt;=$B$5,"Green","Grey")</f>
        <v>Green</v>
      </c>
      <c r="F25" s="16" t="str">
        <f>IF(F23&lt;=$B$5,"Green","Grey")</f>
        <v>Green</v>
      </c>
    </row>
    <row r="27" spans="1:13" x14ac:dyDescent="0.25">
      <c r="A27" s="65" t="s">
        <v>22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</row>
    <row r="28" spans="1:13" x14ac:dyDescent="0.25">
      <c r="A28" s="31"/>
      <c r="B28" s="32" t="s">
        <v>10</v>
      </c>
      <c r="C28" s="32" t="s">
        <v>11</v>
      </c>
      <c r="D28" s="32" t="s">
        <v>12</v>
      </c>
      <c r="E28" s="32" t="s">
        <v>13</v>
      </c>
      <c r="F28" s="33" t="s">
        <v>23</v>
      </c>
    </row>
    <row r="29" spans="1:13" x14ac:dyDescent="0.25">
      <c r="A29" s="5" t="s">
        <v>24</v>
      </c>
      <c r="B29" s="7">
        <f>$B63/$D63-1</f>
        <v>2.3983089804859636E-2</v>
      </c>
      <c r="C29" s="7">
        <f>$B64/$D64-1</f>
        <v>2.2291019874265183E-2</v>
      </c>
      <c r="D29" s="7">
        <f>$B65/$D65-1</f>
        <v>2.855377901030165E-2</v>
      </c>
      <c r="E29" s="7">
        <f>$B66/$D66-1</f>
        <v>2.6469909552201409E-2</v>
      </c>
      <c r="F29" s="34">
        <f>$B62/$D62-1</f>
        <v>2.7646182911554629E-2</v>
      </c>
    </row>
    <row r="30" spans="1:13" x14ac:dyDescent="0.25">
      <c r="A30" s="5" t="s">
        <v>25</v>
      </c>
      <c r="B30" s="6">
        <f>ROUND($B63-$D63,-6)</f>
        <v>19000000</v>
      </c>
      <c r="C30" s="6">
        <f>ROUND($B64-$D64,-6)</f>
        <v>13000000</v>
      </c>
      <c r="D30" s="6">
        <f>ROUND($B65-$D65,-6)</f>
        <v>59000000</v>
      </c>
      <c r="E30" s="6">
        <f>ROUND($B66-$D66,-6)</f>
        <v>22000000</v>
      </c>
      <c r="F30" s="22">
        <f>ROUND($B62-$D62,-6)</f>
        <v>116000000</v>
      </c>
    </row>
    <row r="31" spans="1:13" x14ac:dyDescent="0.25">
      <c r="A31" s="5" t="s">
        <v>26</v>
      </c>
      <c r="B31" s="7">
        <f>E63/$G63-1</f>
        <v>5.3388735723663094E-2</v>
      </c>
      <c r="C31" s="7">
        <f>E64/$G64-1</f>
        <v>0.13204855496589918</v>
      </c>
      <c r="D31" s="7">
        <f>E65/$G65-1</f>
        <v>5.6570267769890714E-2</v>
      </c>
      <c r="E31" s="7">
        <f>E66/$G66-1</f>
        <v>3.7655269725566987E-2</v>
      </c>
      <c r="F31" s="34">
        <f>E62/$G62-1</f>
        <v>0.11010635150142312</v>
      </c>
    </row>
    <row r="32" spans="1:13" x14ac:dyDescent="0.25">
      <c r="A32" s="5" t="s">
        <v>27</v>
      </c>
      <c r="B32" s="35">
        <f>ROUND(E63-$G63,-6)</f>
        <v>18000000</v>
      </c>
      <c r="C32" s="35">
        <f>ROUND(E64-$G64,-6)</f>
        <v>23000000</v>
      </c>
      <c r="D32" s="35">
        <f>ROUND(E65-$G65,-6)</f>
        <v>43000000</v>
      </c>
      <c r="E32" s="35">
        <f>ROUND(E66-$G66,-6)</f>
        <v>18000000</v>
      </c>
      <c r="F32" s="36">
        <f>ROUND(E62-$G62,-6)</f>
        <v>87000000</v>
      </c>
    </row>
    <row r="33" spans="1:40" x14ac:dyDescent="0.25">
      <c r="A33" s="37"/>
      <c r="B33" s="14"/>
      <c r="C33" s="14"/>
      <c r="D33" s="14"/>
      <c r="E33" s="14"/>
      <c r="F33" s="16"/>
    </row>
    <row r="35" spans="1:40" s="39" customFormat="1" x14ac:dyDescent="0.25">
      <c r="A35" s="65" t="s">
        <v>28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40" s="39" customFormat="1" x14ac:dyDescent="0.25">
      <c r="A36" s="31"/>
      <c r="B36" s="32" t="s">
        <v>10</v>
      </c>
      <c r="C36" s="32" t="s">
        <v>11</v>
      </c>
      <c r="D36" s="32" t="s">
        <v>12</v>
      </c>
      <c r="E36" s="32" t="s">
        <v>13</v>
      </c>
      <c r="F36" s="33" t="s">
        <v>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1:40" x14ac:dyDescent="0.25">
      <c r="A37" s="5" t="s">
        <v>29</v>
      </c>
      <c r="B37" s="7">
        <f>($E63/$B63/$L63)/($F63/$C63/$M63)-1</f>
        <v>-0.17286563907981867</v>
      </c>
      <c r="C37" s="7">
        <f>($E64/$B64/$L64)/($F64/$C64/$M64)-1</f>
        <v>-1.0146763807885595E-2</v>
      </c>
      <c r="D37" s="7">
        <f>($E65/$B65/$L65)/($F65/$C65/$M65)-1</f>
        <v>-0.12318871831931688</v>
      </c>
      <c r="E37" s="7">
        <f>($E66/$B66/$L66)/($F66/$C66/$M66)-1</f>
        <v>-7.5038577768276826E-2</v>
      </c>
      <c r="F37" s="7">
        <f>($E62/$B62/$L62)/($F62/$C62/$M62)-1</f>
        <v>-5.6967309673771616E-2</v>
      </c>
    </row>
    <row r="38" spans="1:40" x14ac:dyDescent="0.25">
      <c r="A38" s="5" t="s">
        <v>30</v>
      </c>
      <c r="B38" s="7">
        <f>($J63/$L63)/($K63/$M63)-1</f>
        <v>-7.927849608878268E-3</v>
      </c>
      <c r="C38" s="7">
        <f>($J64/$L64)/($K64/$M64)-1</f>
        <v>3.4043077248168796E-2</v>
      </c>
      <c r="D38" s="7">
        <f>($J65/$L65)/($K65/$M65)-1</f>
        <v>-1.5076148892929297E-2</v>
      </c>
      <c r="E38" s="7">
        <f>($J66/$L66)/($K66/$M66)-1</f>
        <v>2.9762401039674646E-3</v>
      </c>
      <c r="F38" s="34">
        <f>($J62/$L62)/($K62/$M62)-1</f>
        <v>-1.0576720176298737E-2</v>
      </c>
    </row>
    <row r="39" spans="1:40" x14ac:dyDescent="0.25">
      <c r="A39" s="5" t="s">
        <v>31</v>
      </c>
      <c r="B39" s="7">
        <f>($B63/$L63)/($C63/$M63)-1</f>
        <v>-2.5259345127570221E-2</v>
      </c>
      <c r="C39" s="7">
        <f>($B64/$L64)/($C64/$M64)-1</f>
        <v>4.0353289159948291E-2</v>
      </c>
      <c r="D39" s="7">
        <f>($B65/$L65)/($C65/$M65)-1</f>
        <v>-1.2234266759285628E-2</v>
      </c>
      <c r="E39" s="7">
        <f>($B66/$L66)/($C66/$M66)-1</f>
        <v>4.3897451722232361E-3</v>
      </c>
      <c r="F39" s="34">
        <f>($B62/$L62)/($C62/$M62)-1</f>
        <v>-2.1677666491303205E-3</v>
      </c>
    </row>
    <row r="40" spans="1:40" x14ac:dyDescent="0.25">
      <c r="A40" s="5" t="s">
        <v>32</v>
      </c>
      <c r="B40" s="7">
        <f>$L62/$M62-1</f>
        <v>0.11987351924880985</v>
      </c>
      <c r="C40" s="7">
        <f>$L63/$M63-1</f>
        <v>0.19933766128538233</v>
      </c>
      <c r="D40" s="7">
        <f>$L64/$M64-1</f>
        <v>2.8032371491248931E-4</v>
      </c>
      <c r="E40" s="7">
        <f>$L65/$M65-1</f>
        <v>0.14324383063224588</v>
      </c>
      <c r="F40" s="34">
        <f>$L66/$M66-1</f>
        <v>9.2075579920334549E-2</v>
      </c>
    </row>
    <row r="41" spans="1:40" x14ac:dyDescent="0.25">
      <c r="A41" s="12" t="s">
        <v>33</v>
      </c>
      <c r="B41" s="13">
        <f>$N63/$O63-1</f>
        <v>0.18545373254734643</v>
      </c>
      <c r="C41" s="13">
        <f>$N64/$O64-1</f>
        <v>5.1755918853027882E-2</v>
      </c>
      <c r="D41" s="13">
        <f>$N65/$O65-1</f>
        <v>0.13493388481162483</v>
      </c>
      <c r="E41" s="13">
        <f>$N66/$O66-1</f>
        <v>7.5090653219724413E-2</v>
      </c>
      <c r="F41" s="59">
        <f>$N62/$O62-1</f>
        <v>0.11847899383265048</v>
      </c>
    </row>
    <row r="42" spans="1:40" x14ac:dyDescent="0.25">
      <c r="S42" s="41"/>
    </row>
    <row r="43" spans="1:40" x14ac:dyDescent="0.25">
      <c r="A43" s="65" t="s">
        <v>59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S43" s="42"/>
    </row>
    <row r="44" spans="1:40" x14ac:dyDescent="0.25">
      <c r="A44" s="39" t="s">
        <v>68</v>
      </c>
      <c r="B44" t="s">
        <v>62</v>
      </c>
      <c r="C44" s="39" t="s">
        <v>69</v>
      </c>
      <c r="D44">
        <v>4</v>
      </c>
    </row>
    <row r="45" spans="1:40" x14ac:dyDescent="0.25">
      <c r="A45" s="38" t="s">
        <v>60</v>
      </c>
      <c r="B45" s="19" t="s">
        <v>61</v>
      </c>
      <c r="C45" s="19" t="s">
        <v>61</v>
      </c>
      <c r="D45" s="19" t="s">
        <v>61</v>
      </c>
      <c r="E45" s="19" t="s">
        <v>61</v>
      </c>
      <c r="F45" s="19" t="s">
        <v>61</v>
      </c>
      <c r="G45" s="19" t="s">
        <v>61</v>
      </c>
      <c r="H45" s="19" t="s">
        <v>61</v>
      </c>
      <c r="I45" s="19" t="s">
        <v>61</v>
      </c>
      <c r="J45" s="19" t="s">
        <v>61</v>
      </c>
      <c r="K45" s="19" t="s">
        <v>62</v>
      </c>
      <c r="L45" s="19" t="s">
        <v>62</v>
      </c>
      <c r="M45" s="19" t="s">
        <v>62</v>
      </c>
      <c r="N45" s="20" t="s">
        <v>62</v>
      </c>
      <c r="S45" s="42"/>
    </row>
    <row r="46" spans="1:40" x14ac:dyDescent="0.25">
      <c r="A46" s="5" t="s">
        <v>63</v>
      </c>
      <c r="B46" s="3">
        <f>SUM(IF((D44+1)&lt;=13,D44+1,1))</f>
        <v>5</v>
      </c>
      <c r="C46" s="3">
        <f>SUM(IF((B46+1)&lt;=13,B46+1,1))</f>
        <v>6</v>
      </c>
      <c r="D46" s="3">
        <f t="shared" ref="D46:N46" si="0">SUM(IF((C46+1)&lt;=13,C46+1,1))</f>
        <v>7</v>
      </c>
      <c r="E46" s="3">
        <f t="shared" si="0"/>
        <v>8</v>
      </c>
      <c r="F46" s="3">
        <f t="shared" si="0"/>
        <v>9</v>
      </c>
      <c r="G46" s="3">
        <f t="shared" si="0"/>
        <v>10</v>
      </c>
      <c r="H46" s="3">
        <f t="shared" si="0"/>
        <v>11</v>
      </c>
      <c r="I46" s="3">
        <f t="shared" si="0"/>
        <v>12</v>
      </c>
      <c r="J46" s="3">
        <f t="shared" si="0"/>
        <v>13</v>
      </c>
      <c r="K46" s="3">
        <f t="shared" si="0"/>
        <v>1</v>
      </c>
      <c r="L46" s="3">
        <f t="shared" si="0"/>
        <v>2</v>
      </c>
      <c r="M46" s="3">
        <f t="shared" si="0"/>
        <v>3</v>
      </c>
      <c r="N46" s="4">
        <f t="shared" si="0"/>
        <v>4</v>
      </c>
    </row>
    <row r="47" spans="1:40" x14ac:dyDescent="0.25">
      <c r="A47" s="5" t="s">
        <v>112</v>
      </c>
      <c r="B47" s="6">
        <f>ROUND(O70-B70,-6)</f>
        <v>75000000</v>
      </c>
      <c r="C47" s="6">
        <f>ROUND(P70-C70,-6)</f>
        <v>85000000</v>
      </c>
      <c r="D47" s="6">
        <f t="shared" ref="D47:N47" si="1">ROUND(Q70-D70,-6)</f>
        <v>96000000</v>
      </c>
      <c r="E47" s="6">
        <f t="shared" si="1"/>
        <v>14000000</v>
      </c>
      <c r="F47" s="6">
        <f t="shared" si="1"/>
        <v>82000000</v>
      </c>
      <c r="G47" s="6">
        <f t="shared" si="1"/>
        <v>86000000</v>
      </c>
      <c r="H47" s="6">
        <f t="shared" si="1"/>
        <v>61000000</v>
      </c>
      <c r="I47" s="6">
        <f t="shared" si="1"/>
        <v>78000000</v>
      </c>
      <c r="J47" s="6">
        <f t="shared" si="1"/>
        <v>49000000</v>
      </c>
      <c r="K47" s="6">
        <f t="shared" si="1"/>
        <v>90000000</v>
      </c>
      <c r="L47" s="6">
        <f t="shared" si="1"/>
        <v>118000000</v>
      </c>
      <c r="M47" s="6">
        <f t="shared" si="1"/>
        <v>121000000</v>
      </c>
      <c r="N47" s="6">
        <f t="shared" si="1"/>
        <v>124000000</v>
      </c>
    </row>
    <row r="48" spans="1:40" x14ac:dyDescent="0.25">
      <c r="A48" s="5" t="s">
        <v>65</v>
      </c>
      <c r="B48" s="27">
        <f>B47/MAX($B47:$N47)</f>
        <v>0.60483870967741937</v>
      </c>
      <c r="C48" s="27">
        <f t="shared" ref="C48:N48" si="2">C47/MAX($B47:$N47)</f>
        <v>0.68548387096774188</v>
      </c>
      <c r="D48" s="27">
        <f t="shared" si="2"/>
        <v>0.77419354838709675</v>
      </c>
      <c r="E48" s="27">
        <f t="shared" si="2"/>
        <v>0.11290322580645161</v>
      </c>
      <c r="F48" s="27">
        <f t="shared" si="2"/>
        <v>0.66129032258064513</v>
      </c>
      <c r="G48" s="27">
        <f t="shared" si="2"/>
        <v>0.69354838709677424</v>
      </c>
      <c r="H48" s="27">
        <f t="shared" si="2"/>
        <v>0.49193548387096775</v>
      </c>
      <c r="I48" s="27">
        <f t="shared" si="2"/>
        <v>0.62903225806451613</v>
      </c>
      <c r="J48" s="27">
        <f t="shared" si="2"/>
        <v>0.39516129032258063</v>
      </c>
      <c r="K48" s="27">
        <f t="shared" si="2"/>
        <v>0.72580645161290325</v>
      </c>
      <c r="L48" s="27">
        <f t="shared" si="2"/>
        <v>0.95161290322580649</v>
      </c>
      <c r="M48" s="27">
        <f t="shared" si="2"/>
        <v>0.97580645161290325</v>
      </c>
      <c r="N48" s="27">
        <f t="shared" si="2"/>
        <v>1</v>
      </c>
    </row>
    <row r="49" spans="1:26" x14ac:dyDescent="0.25">
      <c r="A49" s="55" t="s">
        <v>66</v>
      </c>
      <c r="B49" s="56">
        <f>SUMIF(B45:N45,"FY16",B47:N47)</f>
        <v>453000000</v>
      </c>
      <c r="C49" s="57" t="s">
        <v>67</v>
      </c>
      <c r="D49" s="40">
        <f>(B49/MAX(B47:N47))/2</f>
        <v>1.8266129032258065</v>
      </c>
      <c r="E49" s="14"/>
      <c r="F49" s="14"/>
      <c r="G49" s="14"/>
      <c r="H49" s="14"/>
      <c r="I49" s="14"/>
      <c r="J49" s="14"/>
      <c r="K49" s="14"/>
      <c r="L49" s="14"/>
      <c r="M49" s="14"/>
      <c r="N49" s="16"/>
    </row>
    <row r="51" spans="1:26" x14ac:dyDescent="0.25">
      <c r="A51" s="65" t="s">
        <v>70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S51" s="42"/>
    </row>
    <row r="52" spans="1:26" x14ac:dyDescent="0.25">
      <c r="A52" s="38" t="s">
        <v>60</v>
      </c>
      <c r="B52" s="19" t="s">
        <v>61</v>
      </c>
      <c r="C52" s="19" t="s">
        <v>61</v>
      </c>
      <c r="D52" s="19" t="s">
        <v>61</v>
      </c>
      <c r="E52" s="19" t="s">
        <v>61</v>
      </c>
      <c r="F52" s="19" t="s">
        <v>61</v>
      </c>
      <c r="G52" s="19" t="s">
        <v>61</v>
      </c>
      <c r="H52" s="19" t="s">
        <v>61</v>
      </c>
      <c r="I52" s="19" t="s">
        <v>61</v>
      </c>
      <c r="J52" s="19" t="s">
        <v>61</v>
      </c>
      <c r="K52" s="19" t="s">
        <v>62</v>
      </c>
      <c r="L52" s="19" t="s">
        <v>62</v>
      </c>
      <c r="M52" s="19" t="s">
        <v>62</v>
      </c>
      <c r="N52" s="20" t="s">
        <v>62</v>
      </c>
    </row>
    <row r="53" spans="1:26" x14ac:dyDescent="0.25">
      <c r="A53" s="5" t="s">
        <v>63</v>
      </c>
      <c r="B53" s="3">
        <f>SUM(IF((D44+1)&lt;=13,D44+1,1))</f>
        <v>5</v>
      </c>
      <c r="C53" s="3">
        <f>SUM(IF((B53+1)&lt;=13,B53+1,1))</f>
        <v>6</v>
      </c>
      <c r="D53" s="3">
        <f t="shared" ref="D53" si="3">SUM(IF((C53+1)&lt;=13,C53+1,1))</f>
        <v>7</v>
      </c>
      <c r="E53" s="3">
        <f t="shared" ref="E53" si="4">SUM(IF((D53+1)&lt;=13,D53+1,1))</f>
        <v>8</v>
      </c>
      <c r="F53" s="3">
        <f t="shared" ref="F53" si="5">SUM(IF((E53+1)&lt;=13,E53+1,1))</f>
        <v>9</v>
      </c>
      <c r="G53" s="3">
        <f t="shared" ref="G53" si="6">SUM(IF((F53+1)&lt;=13,F53+1,1))</f>
        <v>10</v>
      </c>
      <c r="H53" s="3">
        <f t="shared" ref="H53" si="7">SUM(IF((G53+1)&lt;=13,G53+1,1))</f>
        <v>11</v>
      </c>
      <c r="I53" s="3">
        <f t="shared" ref="I53" si="8">SUM(IF((H53+1)&lt;=13,H53+1,1))</f>
        <v>12</v>
      </c>
      <c r="J53" s="3">
        <f t="shared" ref="J53" si="9">SUM(IF((I53+1)&lt;=13,I53+1,1))</f>
        <v>13</v>
      </c>
      <c r="K53" s="3">
        <f t="shared" ref="K53" si="10">SUM(IF((J53+1)&lt;=13,J53+1,1))</f>
        <v>1</v>
      </c>
      <c r="L53" s="3">
        <f t="shared" ref="L53" si="11">SUM(IF((K53+1)&lt;=13,K53+1,1))</f>
        <v>2</v>
      </c>
      <c r="M53" s="3">
        <f t="shared" ref="M53" si="12">SUM(IF((L53+1)&lt;=13,L53+1,1))</f>
        <v>3</v>
      </c>
      <c r="N53" s="4">
        <f t="shared" ref="N53" si="13">SUM(IF((M53+1)&lt;=13,M53+1,1))</f>
        <v>4</v>
      </c>
    </row>
    <row r="54" spans="1:26" x14ac:dyDescent="0.25">
      <c r="A54" s="5" t="s">
        <v>64</v>
      </c>
      <c r="B54" s="6">
        <f>ROUND(O71-B71,-6)</f>
        <v>41000000</v>
      </c>
      <c r="C54" s="6">
        <f>ROUND(P71-C71,-6)</f>
        <v>40000000</v>
      </c>
      <c r="D54" s="6">
        <f>ROUND(Q71-D71,-6)</f>
        <v>74000000</v>
      </c>
      <c r="E54" s="6">
        <f>ROUND(R71-E71,-6)</f>
        <v>-7000000</v>
      </c>
      <c r="F54" s="6">
        <f t="shared" ref="F54:N54" si="14">ROUND(S71-F71,-6)</f>
        <v>29000000</v>
      </c>
      <c r="G54" s="6">
        <f t="shared" si="14"/>
        <v>32000000</v>
      </c>
      <c r="H54" s="6">
        <f t="shared" si="14"/>
        <v>4000000</v>
      </c>
      <c r="I54" s="6">
        <f t="shared" si="14"/>
        <v>-14000000</v>
      </c>
      <c r="J54" s="6">
        <f t="shared" si="14"/>
        <v>-133000000</v>
      </c>
      <c r="K54" s="6">
        <f t="shared" si="14"/>
        <v>28000000</v>
      </c>
      <c r="L54" s="6">
        <f t="shared" si="14"/>
        <v>37000000</v>
      </c>
      <c r="M54" s="6">
        <f t="shared" si="14"/>
        <v>38000000</v>
      </c>
      <c r="N54" s="6">
        <f t="shared" si="14"/>
        <v>30000000</v>
      </c>
    </row>
    <row r="55" spans="1:26" x14ac:dyDescent="0.25">
      <c r="A55" s="5" t="s">
        <v>65</v>
      </c>
      <c r="B55" s="27">
        <f>B54/MAX($B54:$N54)</f>
        <v>0.55405405405405406</v>
      </c>
      <c r="C55" s="27">
        <f t="shared" ref="C55:N55" si="15">C54/MAX($B54:$N54)</f>
        <v>0.54054054054054057</v>
      </c>
      <c r="D55" s="27">
        <f t="shared" si="15"/>
        <v>1</v>
      </c>
      <c r="E55" s="27">
        <f t="shared" si="15"/>
        <v>-9.45945945945946E-2</v>
      </c>
      <c r="F55" s="27">
        <f t="shared" si="15"/>
        <v>0.39189189189189189</v>
      </c>
      <c r="G55" s="27">
        <f t="shared" si="15"/>
        <v>0.43243243243243246</v>
      </c>
      <c r="H55" s="27">
        <f t="shared" si="15"/>
        <v>5.4054054054054057E-2</v>
      </c>
      <c r="I55" s="27">
        <f t="shared" si="15"/>
        <v>-0.1891891891891892</v>
      </c>
      <c r="J55" s="27">
        <f t="shared" si="15"/>
        <v>-1.7972972972972974</v>
      </c>
      <c r="K55" s="27">
        <f t="shared" si="15"/>
        <v>0.3783783783783784</v>
      </c>
      <c r="L55" s="27">
        <f t="shared" si="15"/>
        <v>0.5</v>
      </c>
      <c r="M55" s="27">
        <f t="shared" si="15"/>
        <v>0.51351351351351349</v>
      </c>
      <c r="N55" s="27">
        <f t="shared" si="15"/>
        <v>0.40540540540540543</v>
      </c>
    </row>
    <row r="56" spans="1:26" x14ac:dyDescent="0.25">
      <c r="A56" s="55" t="s">
        <v>66</v>
      </c>
      <c r="B56" s="56">
        <f>SUMIF(B52:N52,"FY16",B54:N54)</f>
        <v>133000000</v>
      </c>
      <c r="C56" s="57" t="s">
        <v>67</v>
      </c>
      <c r="D56" s="40">
        <f>(B56/MAX(B54:N54))/2</f>
        <v>0.89864864864864868</v>
      </c>
      <c r="E56" s="14"/>
      <c r="F56" s="14"/>
      <c r="G56" s="14"/>
      <c r="H56" s="14"/>
      <c r="I56" s="14"/>
      <c r="J56" s="14"/>
      <c r="K56" s="14"/>
      <c r="L56" s="14"/>
      <c r="M56" s="14"/>
      <c r="N56" s="16"/>
    </row>
    <row r="59" spans="1:26" x14ac:dyDescent="0.25">
      <c r="A59" s="66" t="s">
        <v>35</v>
      </c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</row>
    <row r="61" spans="1:26" ht="47.25" x14ac:dyDescent="0.25">
      <c r="A61" s="39"/>
      <c r="B61" s="41" t="s">
        <v>73</v>
      </c>
      <c r="C61" s="41" t="s">
        <v>71</v>
      </c>
      <c r="D61" s="41" t="s">
        <v>72</v>
      </c>
      <c r="E61" s="41" t="s">
        <v>36</v>
      </c>
      <c r="F61" s="41" t="s">
        <v>37</v>
      </c>
      <c r="G61" s="41" t="s">
        <v>38</v>
      </c>
      <c r="H61" s="41" t="s">
        <v>39</v>
      </c>
      <c r="I61" s="41" t="s">
        <v>40</v>
      </c>
      <c r="J61" s="41" t="s">
        <v>41</v>
      </c>
      <c r="K61" s="41" t="s">
        <v>42</v>
      </c>
      <c r="L61" s="41" t="s">
        <v>43</v>
      </c>
      <c r="M61" s="41" t="s">
        <v>44</v>
      </c>
      <c r="N61" s="41" t="s">
        <v>45</v>
      </c>
      <c r="O61" s="41" t="s">
        <v>46</v>
      </c>
      <c r="P61" s="41" t="s">
        <v>47</v>
      </c>
      <c r="Q61" s="41" t="s">
        <v>48</v>
      </c>
      <c r="R61" s="41" t="s">
        <v>49</v>
      </c>
      <c r="S61" s="41" t="s">
        <v>74</v>
      </c>
      <c r="T61" s="41" t="s">
        <v>75</v>
      </c>
      <c r="U61" s="41" t="s">
        <v>76</v>
      </c>
      <c r="V61" s="41" t="s">
        <v>77</v>
      </c>
      <c r="W61" s="41" t="s">
        <v>78</v>
      </c>
      <c r="X61" s="41" t="s">
        <v>79</v>
      </c>
      <c r="Y61" s="41" t="s">
        <v>80</v>
      </c>
      <c r="Z61" s="41" t="s">
        <v>81</v>
      </c>
    </row>
    <row r="62" spans="1:26" x14ac:dyDescent="0.25">
      <c r="A62" s="39" t="s">
        <v>23</v>
      </c>
      <c r="B62" s="42">
        <v>4310648171.6300001</v>
      </c>
      <c r="C62" s="42">
        <v>3857590055.8199997</v>
      </c>
      <c r="D62" s="43">
        <v>4194681246.6299992</v>
      </c>
      <c r="E62" s="42">
        <v>873719597.22000074</v>
      </c>
      <c r="F62" s="42">
        <v>740371767.17999971</v>
      </c>
      <c r="G62" s="43">
        <v>787059362.40999937</v>
      </c>
      <c r="H62" s="42" t="s">
        <v>50</v>
      </c>
      <c r="I62" s="42" t="s">
        <v>50</v>
      </c>
      <c r="J62" s="44">
        <v>2091494918.0499997</v>
      </c>
      <c r="K62" s="44">
        <v>1887581506.8200002</v>
      </c>
      <c r="L62" s="45">
        <v>27818838.827999998</v>
      </c>
      <c r="M62" s="45">
        <v>24841054.234999996</v>
      </c>
      <c r="N62" s="46">
        <v>61370.495000000003</v>
      </c>
      <c r="O62" s="47">
        <v>54869.600000000006</v>
      </c>
      <c r="P62">
        <v>72017.847500000003</v>
      </c>
      <c r="Q62">
        <v>66770.772500000006</v>
      </c>
      <c r="R62">
        <v>72039.792499999996</v>
      </c>
      <c r="S62" s="42">
        <v>353216654.42999995</v>
      </c>
      <c r="T62" s="42">
        <v>327389067.08000004</v>
      </c>
      <c r="U62" s="42">
        <v>434234719.41000009</v>
      </c>
      <c r="V62" s="42">
        <v>363288570.43000001</v>
      </c>
      <c r="W62" s="42">
        <v>115476071.28000002</v>
      </c>
      <c r="X62" s="42">
        <v>113778279.23000002</v>
      </c>
      <c r="Y62" s="42">
        <v>444000000</v>
      </c>
      <c r="Z62" s="42">
        <v>426103646</v>
      </c>
    </row>
    <row r="63" spans="1:26" x14ac:dyDescent="0.25">
      <c r="A63" s="39" t="s">
        <v>10</v>
      </c>
      <c r="B63" s="42">
        <v>795285529.49000001</v>
      </c>
      <c r="C63" s="42">
        <v>680287558.99000001</v>
      </c>
      <c r="D63" s="42">
        <v>776658850.52999997</v>
      </c>
      <c r="E63" s="42">
        <v>362942148.38000005</v>
      </c>
      <c r="F63" s="42">
        <v>312960350.69000006</v>
      </c>
      <c r="G63" s="42">
        <v>344547208.51999992</v>
      </c>
      <c r="H63" s="42">
        <v>261106314.44000003</v>
      </c>
      <c r="I63" s="42">
        <v>224842078.05000004</v>
      </c>
      <c r="J63" s="44">
        <v>360663041.68999994</v>
      </c>
      <c r="K63" s="44">
        <v>303121618.6099999</v>
      </c>
      <c r="L63" s="48">
        <v>4290157.5999999996</v>
      </c>
      <c r="M63" s="49">
        <v>3577105.7129999995</v>
      </c>
      <c r="N63" s="45">
        <v>9757.2800000000007</v>
      </c>
      <c r="O63" s="45">
        <v>8230.84</v>
      </c>
      <c r="P63" s="42" t="s">
        <v>50</v>
      </c>
      <c r="Q63" s="42" t="s">
        <v>50</v>
      </c>
      <c r="R63" s="42" t="s">
        <v>50</v>
      </c>
      <c r="S63" s="42" t="s">
        <v>50</v>
      </c>
      <c r="T63" s="42" t="s">
        <v>50</v>
      </c>
      <c r="U63" s="42" t="s">
        <v>50</v>
      </c>
      <c r="V63" s="42" t="s">
        <v>50</v>
      </c>
      <c r="W63" s="42" t="s">
        <v>50</v>
      </c>
      <c r="X63" s="42" t="s">
        <v>50</v>
      </c>
    </row>
    <row r="64" spans="1:26" x14ac:dyDescent="0.25">
      <c r="A64" s="39" t="s">
        <v>11</v>
      </c>
      <c r="B64" s="42">
        <v>578133223.28999996</v>
      </c>
      <c r="C64" s="42">
        <v>555552820.63999987</v>
      </c>
      <c r="D64" s="43">
        <v>565527048.6099999</v>
      </c>
      <c r="E64" s="42">
        <v>198114939.62999982</v>
      </c>
      <c r="F64" s="42">
        <v>192274691.24000001</v>
      </c>
      <c r="G64" s="42">
        <v>175005691.02000016</v>
      </c>
      <c r="H64" s="42">
        <v>135645167.08999982</v>
      </c>
      <c r="I64" s="42">
        <v>119729879.17999998</v>
      </c>
      <c r="J64" s="44">
        <v>242090010.36000001</v>
      </c>
      <c r="K64" s="44">
        <v>234054239.26000011</v>
      </c>
      <c r="L64" s="49">
        <v>3475992.29</v>
      </c>
      <c r="M64" s="49">
        <v>3475018.16</v>
      </c>
      <c r="N64" s="45">
        <v>9002.4074999999993</v>
      </c>
      <c r="O64" s="45">
        <v>8559.4075000000012</v>
      </c>
      <c r="P64" s="42" t="s">
        <v>50</v>
      </c>
      <c r="Q64" s="42" t="s">
        <v>50</v>
      </c>
      <c r="R64" s="42" t="s">
        <v>50</v>
      </c>
      <c r="S64" s="42" t="s">
        <v>50</v>
      </c>
      <c r="T64" s="42" t="s">
        <v>50</v>
      </c>
      <c r="U64" s="42" t="s">
        <v>50</v>
      </c>
      <c r="V64" s="42" t="s">
        <v>50</v>
      </c>
      <c r="W64" s="42" t="s">
        <v>50</v>
      </c>
      <c r="X64" s="42" t="s">
        <v>50</v>
      </c>
    </row>
    <row r="65" spans="1:27" x14ac:dyDescent="0.25">
      <c r="A65" s="39" t="s">
        <v>12</v>
      </c>
      <c r="B65" s="42">
        <v>2124467394.5099988</v>
      </c>
      <c r="C65" s="42">
        <v>1881296500.98</v>
      </c>
      <c r="D65" s="43">
        <v>2065489853.6799998</v>
      </c>
      <c r="E65" s="42">
        <v>794159338.31999922</v>
      </c>
      <c r="F65" s="42">
        <v>701568092.72000003</v>
      </c>
      <c r="G65" s="42">
        <v>751638923.16999996</v>
      </c>
      <c r="H65" s="42">
        <v>562277962.56999934</v>
      </c>
      <c r="I65" s="42">
        <v>475962051.00000018</v>
      </c>
      <c r="J65" s="44">
        <v>1139628949.2799997</v>
      </c>
      <c r="K65" s="44">
        <v>1012096567.2099999</v>
      </c>
      <c r="L65" s="49">
        <v>16212853.769999998</v>
      </c>
      <c r="M65" s="49">
        <v>14181448.73</v>
      </c>
      <c r="N65" s="45">
        <v>32612.197500000002</v>
      </c>
      <c r="O65" s="45">
        <v>28734.887500000004</v>
      </c>
      <c r="P65" s="42" t="s">
        <v>50</v>
      </c>
      <c r="Q65" s="42" t="s">
        <v>50</v>
      </c>
      <c r="R65" s="42" t="s">
        <v>50</v>
      </c>
      <c r="S65" s="42" t="s">
        <v>50</v>
      </c>
      <c r="T65" s="42" t="s">
        <v>50</v>
      </c>
      <c r="U65" s="42" t="s">
        <v>50</v>
      </c>
      <c r="V65" s="42" t="s">
        <v>50</v>
      </c>
      <c r="W65" s="42" t="s">
        <v>50</v>
      </c>
      <c r="X65" s="42" t="s">
        <v>50</v>
      </c>
    </row>
    <row r="66" spans="1:27" x14ac:dyDescent="0.25">
      <c r="A66" s="39" t="s">
        <v>13</v>
      </c>
      <c r="B66" s="42">
        <v>842203736.93000007</v>
      </c>
      <c r="C66" s="42">
        <v>767824911.37</v>
      </c>
      <c r="D66" s="43">
        <v>820485558.40999997</v>
      </c>
      <c r="E66" s="42">
        <v>491290814.25999999</v>
      </c>
      <c r="F66" s="42">
        <v>443411918.78999972</v>
      </c>
      <c r="G66" s="42">
        <v>473462457.71000004</v>
      </c>
      <c r="H66" s="42">
        <v>409509804.27999991</v>
      </c>
      <c r="I66" s="42">
        <v>363302109.00999969</v>
      </c>
      <c r="J66" s="44">
        <v>294516385.6400001</v>
      </c>
      <c r="K66" s="44">
        <v>268884718.82999998</v>
      </c>
      <c r="L66" s="49">
        <v>4352935.2</v>
      </c>
      <c r="M66" s="49">
        <v>3985928.5199999996</v>
      </c>
      <c r="N66" s="45">
        <v>9365.9424999999992</v>
      </c>
      <c r="O66" s="45">
        <v>8711.77</v>
      </c>
      <c r="P66" s="42" t="s">
        <v>50</v>
      </c>
      <c r="Q66" s="42" t="s">
        <v>50</v>
      </c>
      <c r="R66" s="42" t="s">
        <v>50</v>
      </c>
      <c r="S66" s="42" t="s">
        <v>50</v>
      </c>
      <c r="T66" s="42" t="s">
        <v>50</v>
      </c>
      <c r="U66" s="42" t="s">
        <v>50</v>
      </c>
      <c r="V66" s="42" t="s">
        <v>50</v>
      </c>
      <c r="W66" s="42" t="s">
        <v>50</v>
      </c>
      <c r="X66" s="42" t="s">
        <v>50</v>
      </c>
    </row>
    <row r="67" spans="1:27" x14ac:dyDescent="0.25">
      <c r="A67" s="39"/>
      <c r="B67" s="42"/>
      <c r="C67" s="42"/>
      <c r="D67" s="50"/>
      <c r="E67" s="42"/>
      <c r="F67" s="42"/>
      <c r="G67" s="50"/>
      <c r="H67" s="42"/>
      <c r="I67" s="42"/>
      <c r="J67" s="50"/>
      <c r="K67" s="50"/>
      <c r="L67" s="50"/>
      <c r="M67" s="50"/>
      <c r="N67" s="50"/>
      <c r="O67" s="50"/>
      <c r="P67" s="50"/>
      <c r="Q67" s="50"/>
    </row>
    <row r="68" spans="1:27" x14ac:dyDescent="0.25">
      <c r="A68" s="51" t="s">
        <v>82</v>
      </c>
      <c r="B68" s="42"/>
      <c r="C68" s="42"/>
      <c r="D68" s="50"/>
      <c r="E68" s="42"/>
      <c r="F68" s="42"/>
      <c r="G68" s="50"/>
      <c r="H68" s="42"/>
      <c r="I68" s="42"/>
      <c r="J68" s="50"/>
      <c r="K68" s="50"/>
      <c r="L68" s="50"/>
    </row>
    <row r="69" spans="1:27" x14ac:dyDescent="0.25">
      <c r="A69" s="39"/>
      <c r="B69" s="41" t="s">
        <v>83</v>
      </c>
      <c r="C69" s="41" t="s">
        <v>85</v>
      </c>
      <c r="D69" s="41" t="s">
        <v>86</v>
      </c>
      <c r="E69" s="41" t="s">
        <v>87</v>
      </c>
      <c r="F69" s="41" t="s">
        <v>88</v>
      </c>
      <c r="G69" s="41" t="s">
        <v>89</v>
      </c>
      <c r="H69" s="41" t="s">
        <v>90</v>
      </c>
      <c r="I69" s="41" t="s">
        <v>91</v>
      </c>
      <c r="J69" s="41" t="s">
        <v>92</v>
      </c>
      <c r="K69" s="41" t="s">
        <v>93</v>
      </c>
      <c r="L69" s="41" t="s">
        <v>94</v>
      </c>
      <c r="M69" s="41" t="s">
        <v>95</v>
      </c>
      <c r="N69" s="41" t="s">
        <v>96</v>
      </c>
      <c r="O69" s="41" t="s">
        <v>97</v>
      </c>
      <c r="P69" s="41" t="s">
        <v>98</v>
      </c>
      <c r="Q69" s="41" t="s">
        <v>99</v>
      </c>
      <c r="R69" s="41" t="s">
        <v>100</v>
      </c>
      <c r="S69" s="41" t="s">
        <v>101</v>
      </c>
      <c r="T69" s="41" t="s">
        <v>102</v>
      </c>
      <c r="U69" s="41" t="s">
        <v>103</v>
      </c>
      <c r="V69" s="41" t="s">
        <v>104</v>
      </c>
      <c r="W69" s="41" t="s">
        <v>105</v>
      </c>
      <c r="X69" s="41" t="s">
        <v>106</v>
      </c>
      <c r="Y69" s="41" t="s">
        <v>107</v>
      </c>
      <c r="Z69" s="41" t="s">
        <v>108</v>
      </c>
      <c r="AA69" s="41" t="s">
        <v>109</v>
      </c>
    </row>
    <row r="70" spans="1:27" x14ac:dyDescent="0.25">
      <c r="A70" s="39" t="s">
        <v>84</v>
      </c>
      <c r="B70" s="42">
        <v>976365716.76999998</v>
      </c>
      <c r="C70" s="42">
        <v>1015939301.3099995</v>
      </c>
      <c r="D70" s="43">
        <v>954259410.93999958</v>
      </c>
      <c r="E70" s="42">
        <v>665950659.7699995</v>
      </c>
      <c r="F70" s="42">
        <v>1140404508.0500002</v>
      </c>
      <c r="G70" s="43">
        <v>1287191790.54</v>
      </c>
      <c r="H70" s="42">
        <v>1124532287.2399998</v>
      </c>
      <c r="I70" s="42">
        <v>1012859871.8000011</v>
      </c>
      <c r="J70" s="43">
        <v>1000972291.7299995</v>
      </c>
      <c r="K70" s="43">
        <v>905663673.29999948</v>
      </c>
      <c r="L70" s="43">
        <v>893274906.85999942</v>
      </c>
      <c r="M70" s="42">
        <v>1003749903.980001</v>
      </c>
      <c r="N70" s="42">
        <v>1054901571.6799998</v>
      </c>
      <c r="O70" s="42">
        <v>1051420097.5200005</v>
      </c>
      <c r="P70" s="42">
        <v>1101131858.710001</v>
      </c>
      <c r="Q70" s="42">
        <v>1049896822.1500006</v>
      </c>
      <c r="R70" s="42">
        <v>680177762.64999962</v>
      </c>
      <c r="S70" s="42">
        <v>1222489840.6500006</v>
      </c>
      <c r="T70" s="42">
        <v>1373438335.3500004</v>
      </c>
      <c r="U70" s="42">
        <v>1185948453.1800003</v>
      </c>
      <c r="V70" s="42">
        <v>1090740248.7000008</v>
      </c>
      <c r="W70" s="42">
        <v>1049548462.9100018</v>
      </c>
      <c r="X70" s="42">
        <v>995621688.70000029</v>
      </c>
      <c r="Y70" s="42">
        <v>1011110212.0299997</v>
      </c>
      <c r="Z70" s="42">
        <v>1124761521.5999992</v>
      </c>
      <c r="AA70" s="42">
        <v>1179154749.3000011</v>
      </c>
    </row>
    <row r="71" spans="1:27" x14ac:dyDescent="0.25">
      <c r="A71" s="39" t="s">
        <v>110</v>
      </c>
      <c r="B71" s="42">
        <v>206141038.32999992</v>
      </c>
      <c r="C71" s="43">
        <v>261864769.71999919</v>
      </c>
      <c r="D71" s="42">
        <v>155535944.52999961</v>
      </c>
      <c r="E71" s="42">
        <v>-63056663.550000668</v>
      </c>
      <c r="F71" s="43">
        <v>410402701.15000033</v>
      </c>
      <c r="G71" s="43">
        <v>523408189.25999999</v>
      </c>
      <c r="H71" s="43">
        <v>370967586.30000019</v>
      </c>
      <c r="I71" s="42">
        <v>282632101.8300004</v>
      </c>
      <c r="J71" s="42">
        <v>169326671.02999973</v>
      </c>
      <c r="K71" s="60">
        <v>142703137.19999918</v>
      </c>
      <c r="L71" s="60">
        <v>142438000.24999943</v>
      </c>
      <c r="M71" s="60">
        <v>226210722.4300009</v>
      </c>
      <c r="N71" s="60">
        <v>229019907.30000019</v>
      </c>
      <c r="O71" s="60">
        <v>246792112.08000052</v>
      </c>
      <c r="P71" s="60">
        <v>302175144.25000119</v>
      </c>
      <c r="Q71" s="60">
        <v>229532007.07000041</v>
      </c>
      <c r="R71" s="60">
        <v>-69853040.720000267</v>
      </c>
      <c r="S71" s="60">
        <v>439743443.32999992</v>
      </c>
      <c r="T71" s="60">
        <v>555679858.4900012</v>
      </c>
      <c r="U71" s="60">
        <v>374918523.85000086</v>
      </c>
      <c r="V71" s="60">
        <v>269109711.75000048</v>
      </c>
      <c r="W71" s="60">
        <v>36179185.240001678</v>
      </c>
      <c r="X71" s="42">
        <v>170949135.0800007</v>
      </c>
      <c r="Y71" s="42">
        <v>179856863.14999977</v>
      </c>
      <c r="Z71" s="42">
        <v>263774455.9199993</v>
      </c>
      <c r="AA71" s="42">
        <v>259139143.07000089</v>
      </c>
    </row>
    <row r="72" spans="1:27" x14ac:dyDescent="0.25">
      <c r="A72" s="39"/>
    </row>
    <row r="73" spans="1:27" x14ac:dyDescent="0.25">
      <c r="A73" s="39"/>
    </row>
    <row r="74" spans="1:27" x14ac:dyDescent="0.25">
      <c r="A74" s="39"/>
    </row>
    <row r="75" spans="1:27" x14ac:dyDescent="0.25">
      <c r="A75" s="39"/>
    </row>
    <row r="76" spans="1:27" x14ac:dyDescent="0.25">
      <c r="A76" s="52"/>
      <c r="B76" s="53"/>
    </row>
    <row r="77" spans="1:27" x14ac:dyDescent="0.25">
      <c r="A77" s="52"/>
      <c r="B77" s="53"/>
    </row>
    <row r="78" spans="1:27" x14ac:dyDescent="0.25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61"/>
      <c r="L78" s="61"/>
      <c r="M78" s="53"/>
      <c r="N78" s="53"/>
      <c r="O78" s="53"/>
      <c r="P78" s="53"/>
      <c r="Q78" s="53"/>
      <c r="R78" s="53"/>
    </row>
    <row r="79" spans="1:27" x14ac:dyDescent="0.25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27" x14ac:dyDescent="0.25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  <row r="81" spans="1:18" x14ac:dyDescent="0.25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</row>
    <row r="82" spans="1:18" x14ac:dyDescent="0.25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</row>
    <row r="83" spans="1:18" x14ac:dyDescent="0.25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</row>
    <row r="84" spans="1:18" x14ac:dyDescent="0.25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</row>
    <row r="85" spans="1:18" x14ac:dyDescent="0.2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</row>
    <row r="86" spans="1:18" x14ac:dyDescent="0.25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</row>
    <row r="87" spans="1:18" x14ac:dyDescent="0.25">
      <c r="G87" s="53"/>
      <c r="H87" s="53"/>
      <c r="I87" s="53"/>
      <c r="J87" s="53"/>
      <c r="K87" s="53"/>
      <c r="L87" s="53"/>
      <c r="M87" s="53"/>
      <c r="N87" s="53"/>
    </row>
    <row r="88" spans="1:18" x14ac:dyDescent="0.25">
      <c r="G88" s="53"/>
      <c r="H88" s="53"/>
      <c r="I88" s="53"/>
      <c r="J88" s="53"/>
      <c r="K88" s="53"/>
      <c r="L88" s="53"/>
      <c r="M88" s="53"/>
      <c r="N88" s="53"/>
    </row>
    <row r="89" spans="1:18" x14ac:dyDescent="0.25">
      <c r="G89" s="53"/>
      <c r="H89" s="53"/>
      <c r="I89" s="53"/>
      <c r="J89" s="53"/>
      <c r="K89" s="53"/>
      <c r="L89" s="53"/>
      <c r="M89" s="53"/>
      <c r="N89" s="53"/>
    </row>
    <row r="90" spans="1:18" x14ac:dyDescent="0.25">
      <c r="G90" s="53"/>
      <c r="H90" s="53"/>
      <c r="I90" s="53"/>
      <c r="J90" s="53"/>
      <c r="K90" s="53"/>
      <c r="L90" s="53"/>
      <c r="M90" s="53"/>
      <c r="N90" s="53"/>
    </row>
    <row r="91" spans="1:18" x14ac:dyDescent="0.25">
      <c r="G91" s="53"/>
      <c r="H91" s="53"/>
      <c r="I91" s="53"/>
      <c r="J91" s="53"/>
      <c r="K91" s="53"/>
      <c r="L91" s="53"/>
      <c r="M91" s="53"/>
      <c r="N91" s="53"/>
    </row>
    <row r="92" spans="1:18" x14ac:dyDescent="0.25">
      <c r="G92" s="53"/>
      <c r="H92" s="53"/>
      <c r="I92" s="53"/>
      <c r="J92" s="53"/>
      <c r="K92" s="53"/>
      <c r="L92" s="53"/>
      <c r="M92" s="53"/>
      <c r="N92" s="53"/>
    </row>
    <row r="93" spans="1:18" x14ac:dyDescent="0.25">
      <c r="G93" s="53"/>
      <c r="H93" s="53"/>
      <c r="I93" s="53"/>
      <c r="J93" s="53"/>
      <c r="K93" s="53"/>
      <c r="L93" s="53"/>
      <c r="M93" s="53"/>
      <c r="N93" s="53"/>
    </row>
    <row r="94" spans="1:18" x14ac:dyDescent="0.25">
      <c r="G94" s="53"/>
      <c r="H94" s="53"/>
      <c r="I94" s="53"/>
      <c r="J94" s="53"/>
      <c r="K94" s="53"/>
      <c r="L94" s="53"/>
      <c r="M94" s="53"/>
      <c r="N94" s="53"/>
    </row>
    <row r="95" spans="1:18" x14ac:dyDescent="0.25">
      <c r="G95" s="53"/>
      <c r="H95" s="53"/>
      <c r="I95" s="53"/>
      <c r="J95" s="53"/>
      <c r="K95" s="53"/>
      <c r="L95" s="53"/>
      <c r="M95" s="53"/>
      <c r="N95" s="53"/>
    </row>
    <row r="96" spans="1:18" x14ac:dyDescent="0.25">
      <c r="G96" s="53"/>
      <c r="H96" s="53"/>
      <c r="I96" s="53"/>
      <c r="J96" s="53"/>
      <c r="K96" s="53"/>
      <c r="L96" s="53"/>
      <c r="M96" s="53"/>
      <c r="N96" s="53"/>
    </row>
    <row r="97" spans="7:14" x14ac:dyDescent="0.25">
      <c r="G97" s="53"/>
      <c r="H97" s="53"/>
      <c r="I97" s="53"/>
      <c r="J97" s="53"/>
      <c r="K97" s="53"/>
      <c r="L97" s="53"/>
      <c r="M97" s="53"/>
      <c r="N97" s="53"/>
    </row>
    <row r="98" spans="7:14" x14ac:dyDescent="0.25">
      <c r="G98" s="53"/>
      <c r="H98" s="53"/>
      <c r="I98" s="53"/>
      <c r="J98" s="53"/>
      <c r="K98" s="53"/>
      <c r="L98" s="53"/>
      <c r="M98" s="53"/>
      <c r="N98" s="53"/>
    </row>
    <row r="99" spans="7:14" x14ac:dyDescent="0.25">
      <c r="G99" s="53"/>
      <c r="H99" s="53"/>
      <c r="I99" s="53"/>
      <c r="J99" s="53"/>
      <c r="K99" s="53"/>
      <c r="L99" s="53"/>
      <c r="M99" s="53"/>
      <c r="N99" s="53"/>
    </row>
    <row r="100" spans="7:14" x14ac:dyDescent="0.25">
      <c r="G100" s="53"/>
      <c r="H100" s="53"/>
      <c r="I100" s="53"/>
      <c r="J100" s="53"/>
      <c r="K100" s="53"/>
      <c r="L100" s="53"/>
      <c r="M100" s="53"/>
      <c r="N100" s="53"/>
    </row>
    <row r="101" spans="7:14" x14ac:dyDescent="0.25">
      <c r="G101" s="53"/>
      <c r="H101" s="53"/>
      <c r="I101" s="53"/>
      <c r="J101" s="53"/>
      <c r="K101" s="53"/>
      <c r="L101" s="53"/>
      <c r="M101" s="53"/>
      <c r="N101" s="53"/>
    </row>
    <row r="102" spans="7:14" x14ac:dyDescent="0.25">
      <c r="G102" s="53"/>
      <c r="H102" s="53"/>
      <c r="I102" s="53"/>
      <c r="J102" s="53"/>
      <c r="K102" s="53"/>
      <c r="L102" s="53"/>
      <c r="M102" s="53"/>
      <c r="N102" s="53"/>
    </row>
    <row r="103" spans="7:14" x14ac:dyDescent="0.25">
      <c r="G103" s="53"/>
      <c r="H103" s="53"/>
      <c r="I103" s="53"/>
      <c r="J103" s="53"/>
      <c r="K103" s="53"/>
      <c r="L103" s="53"/>
      <c r="M103" s="53"/>
      <c r="N103" s="53"/>
    </row>
    <row r="104" spans="7:14" x14ac:dyDescent="0.25">
      <c r="G104" s="53"/>
      <c r="H104" s="53"/>
      <c r="I104" s="53"/>
      <c r="J104" s="53"/>
      <c r="K104" s="53"/>
      <c r="L104" s="53"/>
      <c r="M104" s="53"/>
      <c r="N104" s="53"/>
    </row>
    <row r="105" spans="7:14" x14ac:dyDescent="0.25">
      <c r="G105" s="53"/>
      <c r="H105" s="53"/>
      <c r="I105" s="53"/>
      <c r="J105" s="53"/>
      <c r="K105" s="53"/>
      <c r="L105" s="53"/>
      <c r="M105" s="53"/>
      <c r="N105" s="53"/>
    </row>
    <row r="132" spans="33:67" ht="78.75" x14ac:dyDescent="0.25">
      <c r="AH132" s="54" t="s">
        <v>51</v>
      </c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</row>
    <row r="133" spans="33:67" x14ac:dyDescent="0.25"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</row>
    <row r="134" spans="33:67" x14ac:dyDescent="0.25"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</row>
    <row r="135" spans="33:67" x14ac:dyDescent="0.25"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</row>
    <row r="136" spans="33:67" x14ac:dyDescent="0.25"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</row>
    <row r="137" spans="33:67" x14ac:dyDescent="0.25"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</row>
    <row r="138" spans="33:67" x14ac:dyDescent="0.25"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</row>
    <row r="139" spans="33:67" x14ac:dyDescent="0.25"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</row>
    <row r="140" spans="33:67" x14ac:dyDescent="0.25"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</row>
    <row r="141" spans="33:67" x14ac:dyDescent="0.25"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</row>
  </sheetData>
  <mergeCells count="8">
    <mergeCell ref="A1:M1"/>
    <mergeCell ref="A7:M7"/>
    <mergeCell ref="A27:M27"/>
    <mergeCell ref="A35:M35"/>
    <mergeCell ref="A59:M59"/>
    <mergeCell ref="A20:M20"/>
    <mergeCell ref="A43:M43"/>
    <mergeCell ref="A51:M51"/>
  </mergeCells>
  <conditionalFormatting sqref="B25:F25">
    <cfRule type="colorScale" priority="1">
      <colorScale>
        <cfvo type="formula" val="&quot;&gt;$B$5&quot;"/>
        <cfvo type="formula" val="&quot;&lt;$B$5&quot;"/>
        <color theme="0" tint="-0.14999847407452621"/>
        <color theme="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Maga Design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User</cp:lastModifiedBy>
  <dcterms:created xsi:type="dcterms:W3CDTF">2015-11-23T20:11:16Z</dcterms:created>
  <dcterms:modified xsi:type="dcterms:W3CDTF">2015-12-03T11:48:07Z</dcterms:modified>
</cp:coreProperties>
</file>