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an\GitHub\in-work\ccp2018\data\"/>
    </mc:Choice>
  </mc:AlternateContent>
  <xr:revisionPtr revIDLastSave="0" documentId="13_ncr:1_{58D77D76-76E1-4ADA-A823-5B1928B99C6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0.0" sheetId="2" r:id="rId1"/>
    <sheet name="0.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 l="1"/>
  <c r="H34" i="3"/>
  <c r="B34" i="3"/>
  <c r="C28" i="3"/>
  <c r="C27" i="3"/>
  <c r="C26" i="3"/>
  <c r="C25" i="3"/>
  <c r="C24" i="3"/>
  <c r="C15" i="3"/>
  <c r="D13" i="3" s="1"/>
  <c r="L14" i="3"/>
  <c r="E14" i="3"/>
  <c r="D14" i="3"/>
  <c r="L13" i="3"/>
  <c r="E13" i="3"/>
  <c r="L12" i="3"/>
  <c r="E12" i="3"/>
  <c r="L11" i="3"/>
  <c r="E11" i="3"/>
  <c r="D11" i="3"/>
  <c r="H35" i="2"/>
  <c r="H34" i="2"/>
  <c r="B34" i="2"/>
  <c r="C28" i="2"/>
  <c r="C27" i="2"/>
  <c r="C26" i="2"/>
  <c r="C25" i="2"/>
  <c r="C24" i="2"/>
  <c r="C15" i="2"/>
  <c r="D13" i="2" s="1"/>
  <c r="L14" i="2"/>
  <c r="N14" i="2" s="1"/>
  <c r="E14" i="2"/>
  <c r="L13" i="2"/>
  <c r="E13" i="2"/>
  <c r="L12" i="2"/>
  <c r="E12" i="2"/>
  <c r="L11" i="2"/>
  <c r="L15" i="2" s="1"/>
  <c r="M12" i="2" s="1"/>
  <c r="E11" i="2"/>
  <c r="L15" i="3" l="1"/>
  <c r="M11" i="3" s="1"/>
  <c r="D12" i="3"/>
  <c r="I34" i="3"/>
  <c r="J34" i="3" s="1"/>
  <c r="I35" i="3"/>
  <c r="J35" i="3" s="1"/>
  <c r="C17" i="3"/>
  <c r="N13" i="3"/>
  <c r="I36" i="3"/>
  <c r="I37" i="3" s="1"/>
  <c r="B35" i="3"/>
  <c r="C35" i="3" s="1"/>
  <c r="M13" i="3"/>
  <c r="N14" i="3"/>
  <c r="C34" i="3"/>
  <c r="H38" i="3"/>
  <c r="N12" i="3"/>
  <c r="N11" i="3"/>
  <c r="N12" i="2"/>
  <c r="B35" i="2"/>
  <c r="C35" i="2" s="1"/>
  <c r="E25" i="2" s="1"/>
  <c r="N13" i="2"/>
  <c r="D11" i="2"/>
  <c r="I34" i="2"/>
  <c r="I35" i="2"/>
  <c r="J35" i="2" s="1"/>
  <c r="I36" i="2"/>
  <c r="I37" i="2" s="1"/>
  <c r="J34" i="2"/>
  <c r="H39" i="2" s="1"/>
  <c r="D35" i="2"/>
  <c r="N38" i="2"/>
  <c r="N37" i="2"/>
  <c r="O37" i="2" s="1"/>
  <c r="P37" i="2" s="1"/>
  <c r="M11" i="2"/>
  <c r="D14" i="2"/>
  <c r="D12" i="2"/>
  <c r="C17" i="2"/>
  <c r="M14" i="2"/>
  <c r="M13" i="2"/>
  <c r="C34" i="2"/>
  <c r="H38" i="2"/>
  <c r="N11" i="2"/>
  <c r="M14" i="3" l="1"/>
  <c r="M12" i="3"/>
  <c r="H39" i="3"/>
  <c r="B38" i="2"/>
  <c r="N35" i="3"/>
  <c r="D34" i="3"/>
  <c r="N36" i="3"/>
  <c r="O36" i="3" s="1"/>
  <c r="C36" i="3"/>
  <c r="B38" i="3"/>
  <c r="N38" i="3"/>
  <c r="D35" i="3"/>
  <c r="N37" i="3"/>
  <c r="O37" i="3" s="1"/>
  <c r="E25" i="3"/>
  <c r="O38" i="2"/>
  <c r="P38" i="2" s="1"/>
  <c r="F13" i="2"/>
  <c r="H13" i="2" s="1"/>
  <c r="N35" i="2"/>
  <c r="D34" i="2"/>
  <c r="B39" i="2" s="1"/>
  <c r="N36" i="2"/>
  <c r="O36" i="2" s="1"/>
  <c r="P36" i="2" s="1"/>
  <c r="C36" i="2"/>
  <c r="C37" i="2" s="1"/>
  <c r="C20" i="2" s="1"/>
  <c r="C21" i="2" s="1"/>
  <c r="F14" i="2" l="1"/>
  <c r="H14" i="2" s="1"/>
  <c r="P37" i="3"/>
  <c r="F13" i="3"/>
  <c r="H13" i="3" s="1"/>
  <c r="O38" i="3"/>
  <c r="N41" i="3"/>
  <c r="C37" i="3"/>
  <c r="C20" i="3" s="1"/>
  <c r="C21" i="3" s="1"/>
  <c r="C18" i="3"/>
  <c r="C19" i="3"/>
  <c r="B39" i="3"/>
  <c r="P36" i="3"/>
  <c r="F12" i="3"/>
  <c r="H12" i="3" s="1"/>
  <c r="O35" i="3"/>
  <c r="N39" i="3"/>
  <c r="F12" i="2"/>
  <c r="H12" i="2" s="1"/>
  <c r="C18" i="2"/>
  <c r="C19" i="2"/>
  <c r="N39" i="2"/>
  <c r="O35" i="2"/>
  <c r="N41" i="2"/>
  <c r="F11" i="3" l="1"/>
  <c r="P35" i="3"/>
  <c r="F14" i="3"/>
  <c r="H14" i="3" s="1"/>
  <c r="P38" i="3"/>
  <c r="P35" i="2"/>
  <c r="F11" i="2"/>
  <c r="B41" i="3" l="1"/>
  <c r="H11" i="3"/>
  <c r="H15" i="3" s="1"/>
  <c r="B41" i="2"/>
  <c r="H11" i="2"/>
  <c r="H15" i="2" s="1"/>
  <c r="B43" i="3" l="1"/>
  <c r="B42" i="3"/>
  <c r="B43" i="2"/>
  <c r="B42" i="2"/>
</calcChain>
</file>

<file path=xl/sharedStrings.xml><?xml version="1.0" encoding="utf-8"?>
<sst xmlns="http://schemas.openxmlformats.org/spreadsheetml/2006/main" count="130" uniqueCount="45">
  <si>
    <t>Concept</t>
  </si>
  <si>
    <t>Classifier</t>
  </si>
  <si>
    <t>Dataset</t>
  </si>
  <si>
    <t>Description</t>
  </si>
  <si>
    <t>Model file</t>
  </si>
  <si>
    <t>Date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</si>
  <si>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</si>
  <si>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</si>
  <si>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</si>
  <si>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</si>
  <si>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</si>
  <si>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</si>
  <si>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</si>
  <si>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</si>
  <si>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</si>
  <si>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</si>
  <si>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</si>
  <si>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</si>
  <si>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</si>
  <si>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</si>
  <si>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</si>
  <si>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</si>
  <si>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</si>
  <si>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</si>
  <si>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</si>
  <si>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</si>
  <si>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</si>
  <si>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</si>
  <si>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</si>
  <si>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</si>
  <si>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</si>
  <si>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</si>
  <si>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</si>
  <si>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</si>
  <si>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</si>
  <si>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</si>
  <si>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</si>
  <si>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</si>
  <si>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</si>
  <si>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</si>
  <si>
    <t>env_improved</t>
  </si>
  <si>
    <t>twin_improved</t>
  </si>
  <si>
    <t>ccp_twins_single_author</t>
  </si>
  <si>
    <t>Threshold 0.0</t>
  </si>
  <si>
    <t>Threshold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</si>
</sst>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3" x14ac:knownFonts="1">
    <font>
      <sz val="11"/>
      <color rgb="FF000000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49" fontId="0" fillId="0" borderId="0" xfId="0" applyNumberFormat="1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/>
    <xf numFmtId="9" fontId="1" fillId="0" borderId="0" xfId="0" applyNumberFormat="1" applyFont="1"/>
    <xf numFmtId="0" fontId="0" fillId="0" borderId="0" xfId="0" applyFont="1" applyAlignment="1"/>
    <xf numFmtId="0" fontId="2" fillId="0" borderId="0" xfId="0" applyFont="1" applyAlignment="1"/>
    <xf numFmtId="165" fontId="0" fillId="0" borderId="0" xfId="0" applyNumberFormat="1" applyFont="1" applyAlignment="1">
      <alignment horizontal="right"/>
    </xf>
    <xf numFmtId="10" fontId="0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5DB5-64F0-4590-BE4E-2A6FC1EAF159}">
  <sheetPr>
    <outlinePr summaryBelow="0" summaryRight="0"/>
  </sheetPr>
  <dimension ref="A1:Z43"/>
  <sheetViews>
    <sheetView tabSelected="1" topLeftCell="A7" workbookViewId="0">
      <selection activeCell="G18" sqref="G18:K22"/>
    </sheetView>
  </sheetViews>
  <sheetFormatPr defaultColWidth="12.59765625" defaultRowHeight="15" customHeight="1" x14ac:dyDescent="0.25"/>
  <cols>
    <col min="1" max="1" width="25" style="7" customWidth="1"/>
    <col min="2" max="2" width="14.19921875" style="7" customWidth="1"/>
    <col min="3" max="3" width="10.69921875" style="7" customWidth="1"/>
    <col min="4" max="4" width="14.5" style="7" customWidth="1"/>
    <col min="5" max="5" width="20.5" style="7" customWidth="1"/>
    <col min="6" max="6" width="11.5" style="7" customWidth="1"/>
    <col min="7" max="7" width="18.59765625" style="7" customWidth="1"/>
    <col min="8" max="8" width="9.8984375" style="7" customWidth="1"/>
    <col min="9" max="11" width="8.59765625" style="7" customWidth="1"/>
    <col min="12" max="12" width="10.69921875" style="7" customWidth="1"/>
    <col min="13" max="13" width="8.59765625" style="7" customWidth="1"/>
    <col min="14" max="14" width="9.8984375" style="7" customWidth="1"/>
    <col min="15" max="26" width="8.59765625" style="7" customWidth="1"/>
    <col min="27" max="16384" width="12.59765625" style="7"/>
  </cols>
  <sheetData>
    <row r="1" spans="1:26" ht="14.25" customHeight="1" x14ac:dyDescent="0.25">
      <c r="A1" s="1" t="s">
        <v>0</v>
      </c>
      <c r="B1" s="11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1</v>
      </c>
      <c r="B2" s="11" t="s">
        <v>40</v>
      </c>
      <c r="C2" s="1"/>
      <c r="D2" s="1" t="s">
        <v>43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2</v>
      </c>
      <c r="B3" s="2" t="s">
        <v>42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3</v>
      </c>
      <c r="B4" s="2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4</v>
      </c>
      <c r="B5" s="2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5</v>
      </c>
      <c r="B6" s="2"/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6</v>
      </c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7</v>
      </c>
      <c r="B9" s="1"/>
      <c r="C9" s="1"/>
      <c r="D9" s="1"/>
      <c r="E9" s="1"/>
      <c r="F9" s="1"/>
      <c r="G9" s="1"/>
      <c r="H9" s="1"/>
      <c r="I9" s="1"/>
      <c r="J9" s="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0</v>
      </c>
      <c r="B10" s="1" t="s">
        <v>1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/>
      <c r="J10" s="1" t="s">
        <v>1</v>
      </c>
      <c r="K10" s="1" t="s">
        <v>0</v>
      </c>
      <c r="L10" s="1" t="s">
        <v>9</v>
      </c>
      <c r="M10" s="1" t="s">
        <v>10</v>
      </c>
      <c r="N10" s="1" t="s">
        <v>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>
        <v>0</v>
      </c>
      <c r="B11" s="1">
        <v>0</v>
      </c>
      <c r="C11" s="11">
        <v>121338</v>
      </c>
      <c r="D11" s="3">
        <f>C11/$C$15</f>
        <v>0.38658680345365914</v>
      </c>
      <c r="E11" s="3">
        <f>C11/($C$11+$C$12)</f>
        <v>0.53932314585166818</v>
      </c>
      <c r="F11" s="1">
        <f t="shared" ref="F11:F14" si="0">IF(ISERR(D11*LOG(D11/O35,2)),0,D11*LOG(D11/O35,2))</f>
        <v>4.214910174229293E-2</v>
      </c>
      <c r="G11" s="1">
        <v>1</v>
      </c>
      <c r="H11" s="1">
        <f t="shared" ref="H11:H14" si="1">G11*F11</f>
        <v>4.214910174229293E-2</v>
      </c>
      <c r="I11" s="1"/>
      <c r="J11" s="1">
        <v>0</v>
      </c>
      <c r="K11" s="1">
        <v>0</v>
      </c>
      <c r="L11" s="4">
        <f>C11</f>
        <v>121338</v>
      </c>
      <c r="M11" s="3">
        <f t="shared" ref="M11:M14" si="2">L11/$L$15</f>
        <v>0.38658680345365914</v>
      </c>
      <c r="N11" s="3">
        <f t="shared" ref="N11:N12" si="3">L11/($L$12+$L$11)</f>
        <v>0.77307015979000482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>
        <v>0</v>
      </c>
      <c r="B12" s="1">
        <v>1</v>
      </c>
      <c r="C12" s="11">
        <v>103644</v>
      </c>
      <c r="D12" s="3">
        <f>C12/$C$15</f>
        <v>0.3302131455698219</v>
      </c>
      <c r="E12" s="5">
        <f>C12/($C$11+$C$12)</f>
        <v>0.46067685414833187</v>
      </c>
      <c r="F12" s="1">
        <f t="shared" si="0"/>
        <v>-3.8958519130703223E-2</v>
      </c>
      <c r="G12" s="1">
        <v>1</v>
      </c>
      <c r="H12" s="1">
        <f t="shared" si="1"/>
        <v>-3.8958519130703223E-2</v>
      </c>
      <c r="I12" s="1"/>
      <c r="J12" s="1">
        <v>0</v>
      </c>
      <c r="K12" s="1">
        <v>1</v>
      </c>
      <c r="L12" s="4">
        <f>C13</f>
        <v>35618</v>
      </c>
      <c r="M12" s="3">
        <f t="shared" si="2"/>
        <v>0.11348010322745085</v>
      </c>
      <c r="N12" s="3">
        <f t="shared" si="3"/>
        <v>0.22692984020999515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>
        <v>1</v>
      </c>
      <c r="B13" s="1">
        <v>0</v>
      </c>
      <c r="C13" s="11">
        <v>35618</v>
      </c>
      <c r="D13" s="3">
        <f>C13/$C$15</f>
        <v>0.11348010322745085</v>
      </c>
      <c r="E13" s="3">
        <f>C13/($C$13+$C$14)</f>
        <v>0.40070650706507066</v>
      </c>
      <c r="F13" s="1">
        <f t="shared" si="0"/>
        <v>-3.6265426229976028E-2</v>
      </c>
      <c r="G13" s="1">
        <v>1</v>
      </c>
      <c r="H13" s="1">
        <f t="shared" si="1"/>
        <v>-3.6265426229976028E-2</v>
      </c>
      <c r="I13" s="1"/>
      <c r="J13" s="1">
        <v>1</v>
      </c>
      <c r="K13" s="1">
        <v>0</v>
      </c>
      <c r="L13" s="4">
        <f>C12</f>
        <v>103644</v>
      </c>
      <c r="M13" s="3">
        <f t="shared" si="2"/>
        <v>0.3302131455698219</v>
      </c>
      <c r="N13" s="3">
        <f t="shared" ref="N13:N14" si="4">L13/($L$14+$L$13)</f>
        <v>0.66051467682934606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>
        <v>1</v>
      </c>
      <c r="B14" s="1">
        <v>1</v>
      </c>
      <c r="C14" s="11">
        <v>53270</v>
      </c>
      <c r="D14" s="3">
        <f>C14/$C$15</f>
        <v>0.1697199477490681</v>
      </c>
      <c r="E14" s="3">
        <f>C14/($C$13+$C$14)</f>
        <v>0.59929349293492939</v>
      </c>
      <c r="F14" s="1">
        <f t="shared" si="0"/>
        <v>4.4386464060342232E-2</v>
      </c>
      <c r="G14" s="1">
        <v>1</v>
      </c>
      <c r="H14" s="1">
        <f t="shared" si="1"/>
        <v>4.4386464060342232E-2</v>
      </c>
      <c r="I14" s="1"/>
      <c r="J14" s="1">
        <v>1</v>
      </c>
      <c r="K14" s="1">
        <v>1</v>
      </c>
      <c r="L14" s="4">
        <f>C14</f>
        <v>53270</v>
      </c>
      <c r="M14" s="3">
        <f t="shared" si="2"/>
        <v>0.1697199477490681</v>
      </c>
      <c r="N14" s="3">
        <f t="shared" si="4"/>
        <v>0.339485323170654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4">
        <f>SUM(C11:C14)</f>
        <v>313870</v>
      </c>
      <c r="D15" s="1"/>
      <c r="E15" s="1"/>
      <c r="F15" s="1"/>
      <c r="G15" s="1" t="s">
        <v>14</v>
      </c>
      <c r="H15" s="1">
        <f>SUM(H11:H14)</f>
        <v>1.1311620441955911E-2</v>
      </c>
      <c r="I15" s="1"/>
      <c r="J15" s="1"/>
      <c r="K15" s="1"/>
      <c r="L15" s="4">
        <f>SUM(L11:L14)</f>
        <v>313870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16</v>
      </c>
      <c r="B17" s="1"/>
      <c r="C17" s="3">
        <f>(C11+C14)/C15</f>
        <v>0.55630675120272721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17</v>
      </c>
      <c r="B18" s="1"/>
      <c r="C18" s="3">
        <f>(C17/C36)-1</f>
        <v>-0.2239023566329752</v>
      </c>
      <c r="D18" s="1"/>
      <c r="E18" s="1"/>
      <c r="F18" s="1"/>
      <c r="G18" s="11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18</v>
      </c>
      <c r="B19" s="1"/>
      <c r="C19" s="3">
        <f>(C17/(C36*C36))-1</f>
        <v>8.2725583929416979E-2</v>
      </c>
      <c r="D19" s="1"/>
      <c r="E19" s="1"/>
      <c r="F19" s="1"/>
      <c r="G19" s="11"/>
      <c r="H19" s="11"/>
      <c r="I19" s="11"/>
      <c r="J19" s="11"/>
      <c r="K19" s="11"/>
      <c r="L19" s="1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19</v>
      </c>
      <c r="B20" s="1"/>
      <c r="C20" s="3">
        <f>C17-(1.96*C37/SQRT(C15))</f>
        <v>0.55559656462404061</v>
      </c>
      <c r="D20" s="1"/>
      <c r="E20" s="1"/>
      <c r="F20" s="1"/>
      <c r="G20" s="11"/>
      <c r="H20" s="11"/>
      <c r="I20" s="11"/>
      <c r="J20" s="11"/>
      <c r="K20" s="11"/>
      <c r="L20" s="1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20</v>
      </c>
      <c r="B21" s="1"/>
      <c r="C21" s="3">
        <f>C20*0.95</f>
        <v>0.52781673639283855</v>
      </c>
      <c r="D21" s="1"/>
      <c r="E21" s="1"/>
      <c r="F21" s="1"/>
      <c r="G21" s="11"/>
      <c r="H21" s="11"/>
      <c r="I21" s="11"/>
      <c r="J21" s="11"/>
      <c r="K21" s="11"/>
      <c r="L21" s="1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1"/>
      <c r="H22" s="11"/>
      <c r="I22" s="11"/>
      <c r="J22" s="11"/>
      <c r="K22" s="11"/>
      <c r="L22" s="1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1"/>
      <c r="J23" s="11"/>
      <c r="K23" s="11"/>
      <c r="L23" s="1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21</v>
      </c>
      <c r="B24" s="1"/>
      <c r="C24" s="3">
        <f>C14/(C14+C13)</f>
        <v>0.59929349293492939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22</v>
      </c>
      <c r="B25" s="1"/>
      <c r="C25" s="3">
        <f>C14/(C14+C12)</f>
        <v>0.339485323170654</v>
      </c>
      <c r="D25" s="1" t="s">
        <v>23</v>
      </c>
      <c r="E25" s="6">
        <f>(C25/C35)-1</f>
        <v>0.1987473942891409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24</v>
      </c>
      <c r="B26" s="1"/>
      <c r="C26" s="3">
        <f>C12/(C12+C11)</f>
        <v>0.46067685414833187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25</v>
      </c>
      <c r="B27" s="1"/>
      <c r="C27" s="3">
        <f>C14/(C14+C13+C12)</f>
        <v>0.27668127895622546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7" t="s">
        <v>26</v>
      </c>
      <c r="B28" s="8"/>
      <c r="C28" s="9">
        <f>C11/(C11+C12)</f>
        <v>0.53932314585166818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27</v>
      </c>
      <c r="B30" s="1"/>
      <c r="C30" s="1"/>
      <c r="D30" s="1"/>
      <c r="E30" s="1"/>
      <c r="F30" s="1"/>
      <c r="G30" s="1" t="s">
        <v>28</v>
      </c>
      <c r="H30" s="1"/>
      <c r="I30" s="1"/>
      <c r="J30" s="1"/>
      <c r="K30" s="1"/>
      <c r="L30" s="1" t="s">
        <v>29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0</v>
      </c>
      <c r="B33" s="1" t="s">
        <v>9</v>
      </c>
      <c r="C33" s="1" t="s">
        <v>10</v>
      </c>
      <c r="D33" s="1" t="s">
        <v>30</v>
      </c>
      <c r="E33" s="1"/>
      <c r="F33" s="1"/>
      <c r="G33" s="1" t="s">
        <v>1</v>
      </c>
      <c r="H33" s="1" t="s">
        <v>9</v>
      </c>
      <c r="I33" s="1" t="s">
        <v>10</v>
      </c>
      <c r="J33" s="1" t="s">
        <v>30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>
        <v>0</v>
      </c>
      <c r="B34" s="4">
        <f>C11+C12</f>
        <v>224982</v>
      </c>
      <c r="C34" s="3">
        <f t="shared" ref="C34:C35" si="5">B34/$C$15</f>
        <v>0.7167999490234811</v>
      </c>
      <c r="D34" s="1">
        <f t="shared" ref="D34:D35" si="6">-C34*LOG(C34,2)</f>
        <v>0.34432027458677211</v>
      </c>
      <c r="E34" s="1"/>
      <c r="F34" s="1"/>
      <c r="G34" s="1">
        <v>0</v>
      </c>
      <c r="H34" s="4">
        <f>C11+C13</f>
        <v>156956</v>
      </c>
      <c r="I34" s="3">
        <f t="shared" ref="I34:I35" si="7">H34/$C$15</f>
        <v>0.50006690668110998</v>
      </c>
      <c r="J34" s="1">
        <f t="shared" ref="J34:J35" si="8">-I34*LOG(I34,2)</f>
        <v>0.49997037428612828</v>
      </c>
      <c r="K34" s="1"/>
      <c r="L34" s="1" t="s">
        <v>0</v>
      </c>
      <c r="M34" s="1" t="s">
        <v>1</v>
      </c>
      <c r="N34" s="1" t="s">
        <v>9</v>
      </c>
      <c r="O34" s="1" t="s">
        <v>10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>
        <v>1</v>
      </c>
      <c r="B35" s="4">
        <f>C15-B34</f>
        <v>88888</v>
      </c>
      <c r="C35" s="3">
        <f t="shared" si="5"/>
        <v>0.28320005097651896</v>
      </c>
      <c r="D35" s="1">
        <f t="shared" si="6"/>
        <v>0.51545427334403182</v>
      </c>
      <c r="E35" s="1"/>
      <c r="F35" s="1"/>
      <c r="G35" s="1">
        <v>1</v>
      </c>
      <c r="H35" s="4">
        <f>C12+C14</f>
        <v>156914</v>
      </c>
      <c r="I35" s="3">
        <f t="shared" si="7"/>
        <v>0.49993309331888997</v>
      </c>
      <c r="J35" s="1">
        <f t="shared" si="8"/>
        <v>0.50002961279741154</v>
      </c>
      <c r="K35" s="1"/>
      <c r="L35" s="1">
        <v>0</v>
      </c>
      <c r="M35" s="1">
        <v>0</v>
      </c>
      <c r="N35" s="4">
        <f>C34*I34*$C$15</f>
        <v>112506.05279892949</v>
      </c>
      <c r="O35" s="3">
        <f t="shared" ref="O35:O38" si="9">N35/$C$15</f>
        <v>0.35844793321734952</v>
      </c>
      <c r="P35" s="3">
        <f t="shared" ref="P35:P38" si="10">O35*G11</f>
        <v>0.35844793321734952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31</v>
      </c>
      <c r="B36" s="4"/>
      <c r="C36" s="3">
        <f>MAX(C34,C35)</f>
        <v>0.7167999490234811</v>
      </c>
      <c r="D36" s="1"/>
      <c r="E36" s="1"/>
      <c r="F36" s="1"/>
      <c r="G36" s="1" t="s">
        <v>31</v>
      </c>
      <c r="H36" s="4"/>
      <c r="I36" s="3">
        <f>MAX(I34,I35)</f>
        <v>0.50006690668110998</v>
      </c>
      <c r="J36" s="1"/>
      <c r="K36" s="1"/>
      <c r="L36" s="1">
        <v>0</v>
      </c>
      <c r="M36" s="1">
        <v>1</v>
      </c>
      <c r="N36" s="4">
        <f>C34*I35*$C$15</f>
        <v>112475.94720107051</v>
      </c>
      <c r="O36" s="3">
        <f t="shared" si="9"/>
        <v>0.35835201580613152</v>
      </c>
      <c r="P36" s="3">
        <f t="shared" si="10"/>
        <v>0.35835201580613152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32</v>
      </c>
      <c r="B37" s="4"/>
      <c r="C37" s="1">
        <f>C36*(1-C36)</f>
        <v>0.20299778210341599</v>
      </c>
      <c r="D37" s="1"/>
      <c r="E37" s="1"/>
      <c r="F37" s="1"/>
      <c r="G37" s="1" t="s">
        <v>32</v>
      </c>
      <c r="H37" s="4"/>
      <c r="I37" s="1">
        <f>I36*(1-I36)</f>
        <v>0.24999999552349603</v>
      </c>
      <c r="J37" s="1"/>
      <c r="K37" s="1"/>
      <c r="L37" s="1">
        <v>1</v>
      </c>
      <c r="M37" s="1">
        <v>0</v>
      </c>
      <c r="N37" s="4">
        <f>C35*I34*$C$15</f>
        <v>44449.947201070499</v>
      </c>
      <c r="O37" s="3">
        <f t="shared" si="9"/>
        <v>0.14161897346376048</v>
      </c>
      <c r="P37" s="3">
        <f t="shared" si="10"/>
        <v>0.14161897346376048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33</v>
      </c>
      <c r="B38" s="4">
        <f>SUM(B34:B35)</f>
        <v>313870</v>
      </c>
      <c r="C38" s="1"/>
      <c r="D38" s="1"/>
      <c r="E38" s="1"/>
      <c r="F38" s="1"/>
      <c r="G38" s="1" t="s">
        <v>34</v>
      </c>
      <c r="H38" s="4">
        <f>SUM(H34:H35)</f>
        <v>313870</v>
      </c>
      <c r="I38" s="1"/>
      <c r="J38" s="1"/>
      <c r="K38" s="1"/>
      <c r="L38" s="1">
        <v>1</v>
      </c>
      <c r="M38" s="1">
        <v>1</v>
      </c>
      <c r="N38" s="4">
        <f>C35*I35*$C$15</f>
        <v>44438.052798929493</v>
      </c>
      <c r="O38" s="3">
        <f t="shared" si="9"/>
        <v>0.14158107751275845</v>
      </c>
      <c r="P38" s="3">
        <f t="shared" si="10"/>
        <v>0.14158107751275845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35</v>
      </c>
      <c r="B39" s="1">
        <f>SUM(D34:D35)</f>
        <v>0.85977454793080388</v>
      </c>
      <c r="C39" s="1"/>
      <c r="D39" s="1"/>
      <c r="E39" s="1"/>
      <c r="F39" s="1"/>
      <c r="G39" s="1" t="s">
        <v>35</v>
      </c>
      <c r="H39" s="1">
        <f>SUM(J34:J35)</f>
        <v>0.99999998708353988</v>
      </c>
      <c r="I39" s="1"/>
      <c r="J39" s="1"/>
      <c r="K39" s="1"/>
      <c r="L39" s="1"/>
      <c r="M39" s="1"/>
      <c r="N39" s="4">
        <f>SUM(N35:N38)</f>
        <v>313870</v>
      </c>
      <c r="O39" s="1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36</v>
      </c>
      <c r="B41" s="1">
        <f>SUM(F11:F14)</f>
        <v>1.1311620441955911E-2</v>
      </c>
      <c r="C41" s="1"/>
      <c r="D41" s="1"/>
      <c r="E41" s="1"/>
      <c r="F41" s="1"/>
      <c r="G41" s="1"/>
      <c r="H41" s="1"/>
      <c r="I41" s="1"/>
      <c r="J41" s="1"/>
      <c r="K41" s="1"/>
      <c r="L41" s="1" t="s">
        <v>37</v>
      </c>
      <c r="M41" s="1"/>
      <c r="N41" s="3">
        <f>N38/(N38+N36)</f>
        <v>0.28320005097651896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38</v>
      </c>
      <c r="B42" s="10">
        <f>B41/B39</f>
        <v>1.3156496047922425E-2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39</v>
      </c>
      <c r="B43" s="10">
        <f>B41/H39</f>
        <v>1.1311620588062007E-2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2E4B-17B3-43E1-827E-28125BBFBEDB}">
  <sheetPr>
    <outlinePr summaryBelow="0" summaryRight="0"/>
  </sheetPr>
  <dimension ref="A1:Z43"/>
  <sheetViews>
    <sheetView topLeftCell="A4" workbookViewId="0">
      <selection activeCell="D2" sqref="D2"/>
    </sheetView>
  </sheetViews>
  <sheetFormatPr defaultColWidth="12.59765625" defaultRowHeight="15" customHeight="1" x14ac:dyDescent="0.25"/>
  <cols>
    <col min="1" max="1" width="25" style="7" customWidth="1"/>
    <col min="2" max="2" width="14.19921875" style="7" customWidth="1"/>
    <col min="3" max="3" width="10.69921875" style="7" customWidth="1"/>
    <col min="4" max="4" width="14.5" style="7" customWidth="1"/>
    <col min="5" max="5" width="20.5" style="7" customWidth="1"/>
    <col min="6" max="6" width="11.5" style="7" customWidth="1"/>
    <col min="7" max="7" width="18.59765625" style="7" customWidth="1"/>
    <col min="8" max="8" width="9.8984375" style="7" customWidth="1"/>
    <col min="9" max="11" width="8.59765625" style="7" customWidth="1"/>
    <col min="12" max="12" width="10.69921875" style="7" customWidth="1"/>
    <col min="13" max="13" width="8.59765625" style="7" customWidth="1"/>
    <col min="14" max="14" width="9.8984375" style="7" customWidth="1"/>
    <col min="15" max="26" width="8.59765625" style="7" customWidth="1"/>
    <col min="27" max="16384" width="12.59765625" style="7"/>
  </cols>
  <sheetData>
    <row r="1" spans="1:26" ht="14.25" customHeight="1" x14ac:dyDescent="0.25">
      <c r="A1" s="1" t="s">
        <v>0</v>
      </c>
      <c r="B1" s="11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1</v>
      </c>
      <c r="B2" s="11" t="s">
        <v>40</v>
      </c>
      <c r="C2" s="1"/>
      <c r="D2" s="1" t="s">
        <v>44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2</v>
      </c>
      <c r="B3" s="2" t="s">
        <v>42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3</v>
      </c>
      <c r="B4" s="2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4</v>
      </c>
      <c r="B5" s="2"/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5</v>
      </c>
      <c r="B6" s="2"/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6</v>
      </c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7</v>
      </c>
      <c r="B9" s="1"/>
      <c r="C9" s="1"/>
      <c r="D9" s="1"/>
      <c r="E9" s="1"/>
      <c r="F9" s="1"/>
      <c r="G9" s="1"/>
      <c r="H9" s="1"/>
      <c r="I9" s="1"/>
      <c r="J9" s="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0</v>
      </c>
      <c r="B10" s="1" t="s">
        <v>1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/>
      <c r="J10" s="1" t="s">
        <v>1</v>
      </c>
      <c r="K10" s="1" t="s">
        <v>0</v>
      </c>
      <c r="L10" s="1" t="s">
        <v>9</v>
      </c>
      <c r="M10" s="1" t="s">
        <v>10</v>
      </c>
      <c r="N10" s="1" t="s">
        <v>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>
        <v>0</v>
      </c>
      <c r="B11" s="1">
        <v>0</v>
      </c>
      <c r="C11" s="11">
        <v>234095</v>
      </c>
      <c r="D11" s="3">
        <f>C11/$C$15</f>
        <v>0.74583426259279317</v>
      </c>
      <c r="E11" s="3">
        <f>C11/($C$11+$C$12)</f>
        <v>0.88286096811299053</v>
      </c>
      <c r="F11" s="1">
        <f t="shared" ref="F11:F14" si="0">IF(ISERR(D11*LOG(D11/O35,2)),0,D11*LOG(D11/O35,2))</f>
        <v>2.5932692592013886E-2</v>
      </c>
      <c r="G11" s="1">
        <v>1</v>
      </c>
      <c r="H11" s="1">
        <f t="shared" ref="H11:H14" si="1">G11*F11</f>
        <v>2.5932692592013886E-2</v>
      </c>
      <c r="I11" s="1"/>
      <c r="J11" s="1">
        <v>0</v>
      </c>
      <c r="K11" s="1">
        <v>0</v>
      </c>
      <c r="L11" s="4">
        <f>C11</f>
        <v>234095</v>
      </c>
      <c r="M11" s="3">
        <f t="shared" ref="M11:M14" si="2">L11/$L$15</f>
        <v>0.74583426259279317</v>
      </c>
      <c r="N11" s="3">
        <f t="shared" ref="N11:N12" si="3">L11/($L$12+$L$11)</f>
        <v>0.86539990018668789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>
        <v>0</v>
      </c>
      <c r="B12" s="1">
        <v>1</v>
      </c>
      <c r="C12" s="11">
        <v>31060</v>
      </c>
      <c r="D12" s="3">
        <f>C12/$C$15</f>
        <v>9.8958167394144078E-2</v>
      </c>
      <c r="E12" s="5">
        <f>C12/($C$11+$C$12)</f>
        <v>0.11713903188700948</v>
      </c>
      <c r="F12" s="1">
        <f t="shared" si="0"/>
        <v>-2.3566105001860741E-2</v>
      </c>
      <c r="G12" s="1">
        <v>1</v>
      </c>
      <c r="H12" s="1">
        <f t="shared" si="1"/>
        <v>-2.3566105001860741E-2</v>
      </c>
      <c r="I12" s="1"/>
      <c r="J12" s="1">
        <v>0</v>
      </c>
      <c r="K12" s="1">
        <v>1</v>
      </c>
      <c r="L12" s="4">
        <f>C13</f>
        <v>36410</v>
      </c>
      <c r="M12" s="3">
        <f t="shared" si="2"/>
        <v>0.11600344091502851</v>
      </c>
      <c r="N12" s="3">
        <f t="shared" si="3"/>
        <v>0.13460009981331214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>
        <v>1</v>
      </c>
      <c r="B13" s="1">
        <v>0</v>
      </c>
      <c r="C13" s="11">
        <v>36410</v>
      </c>
      <c r="D13" s="3">
        <f>C13/$C$15</f>
        <v>0.11600344091502851</v>
      </c>
      <c r="E13" s="3">
        <f>C13/($C$13+$C$14)</f>
        <v>0.74740839577132301</v>
      </c>
      <c r="F13" s="1">
        <f t="shared" si="0"/>
        <v>-2.3840962761402271E-2</v>
      </c>
      <c r="G13" s="1">
        <v>1</v>
      </c>
      <c r="H13" s="1">
        <f t="shared" si="1"/>
        <v>-2.3840962761402271E-2</v>
      </c>
      <c r="I13" s="1"/>
      <c r="J13" s="1">
        <v>1</v>
      </c>
      <c r="K13" s="1">
        <v>0</v>
      </c>
      <c r="L13" s="4">
        <f>C12</f>
        <v>31060</v>
      </c>
      <c r="M13" s="3">
        <f t="shared" si="2"/>
        <v>9.8958167394144078E-2</v>
      </c>
      <c r="N13" s="3">
        <f t="shared" ref="N13:N14" si="4">L13/($L$14+$L$13)</f>
        <v>0.7162458203620431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>
        <v>1</v>
      </c>
      <c r="B14" s="1">
        <v>1</v>
      </c>
      <c r="C14" s="11">
        <v>12305</v>
      </c>
      <c r="D14" s="3">
        <f>C14/$C$15</f>
        <v>3.9204129098034217E-2</v>
      </c>
      <c r="E14" s="3">
        <f>C14/($C$13+$C$14)</f>
        <v>0.25259160422867699</v>
      </c>
      <c r="F14" s="1">
        <f t="shared" si="0"/>
        <v>3.4124948714431176E-2</v>
      </c>
      <c r="G14" s="1">
        <v>1</v>
      </c>
      <c r="H14" s="1">
        <f t="shared" si="1"/>
        <v>3.4124948714431176E-2</v>
      </c>
      <c r="I14" s="1"/>
      <c r="J14" s="1">
        <v>1</v>
      </c>
      <c r="K14" s="1">
        <v>1</v>
      </c>
      <c r="L14" s="4">
        <f>C14</f>
        <v>12305</v>
      </c>
      <c r="M14" s="3">
        <f t="shared" si="2"/>
        <v>3.9204129098034217E-2</v>
      </c>
      <c r="N14" s="3">
        <f t="shared" si="4"/>
        <v>0.2837541796379569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4">
        <f>SUM(C11:C14)</f>
        <v>313870</v>
      </c>
      <c r="D15" s="1"/>
      <c r="E15" s="1"/>
      <c r="F15" s="1"/>
      <c r="G15" s="1" t="s">
        <v>14</v>
      </c>
      <c r="H15" s="1">
        <f>SUM(H11:H14)</f>
        <v>1.265057354318205E-2</v>
      </c>
      <c r="I15" s="1"/>
      <c r="J15" s="1"/>
      <c r="K15" s="1"/>
      <c r="L15" s="4">
        <f>SUM(L11:L14)</f>
        <v>313870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16</v>
      </c>
      <c r="B17" s="1"/>
      <c r="C17" s="3">
        <f>(C11+C14)/C15</f>
        <v>0.78503839169082745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17</v>
      </c>
      <c r="B18" s="1"/>
      <c r="C18" s="3">
        <f>(C17/C36)-1</f>
        <v>-7.0732213233768881E-2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18</v>
      </c>
      <c r="B19" s="1"/>
      <c r="C19" s="3">
        <f>(C17/(C36*C36))-1</f>
        <v>9.9995399793769479E-2</v>
      </c>
      <c r="D19" s="1"/>
      <c r="E19" s="1"/>
      <c r="F19" s="11"/>
      <c r="G19" s="11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19</v>
      </c>
      <c r="B20" s="1"/>
      <c r="C20" s="3">
        <f>C17-(1.96*C37/SQRT(C15))</f>
        <v>0.784579675487863</v>
      </c>
      <c r="D20" s="1"/>
      <c r="E20" s="1"/>
      <c r="F20" s="11"/>
      <c r="G20" s="11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20</v>
      </c>
      <c r="B21" s="1"/>
      <c r="C21" s="3">
        <f>C20*0.95</f>
        <v>0.74535069171346979</v>
      </c>
      <c r="D21" s="1"/>
      <c r="E21" s="1"/>
      <c r="F21" s="11"/>
      <c r="G21" s="11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1"/>
      <c r="G22" s="11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21</v>
      </c>
      <c r="B24" s="1"/>
      <c r="C24" s="3">
        <f>C14/(C14+C13)</f>
        <v>0.25259160422867699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22</v>
      </c>
      <c r="B25" s="1"/>
      <c r="C25" s="3">
        <f>C14/(C14+C12)</f>
        <v>0.2837541796379569</v>
      </c>
      <c r="D25" s="1" t="s">
        <v>23</v>
      </c>
      <c r="E25" s="6">
        <f>(C25/C35)-1</f>
        <v>0.82822383994592075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24</v>
      </c>
      <c r="B26" s="1"/>
      <c r="C26" s="3">
        <f>C12/(C12+C11)</f>
        <v>0.11713903188700948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25</v>
      </c>
      <c r="B27" s="1"/>
      <c r="C27" s="3">
        <f>C14/(C14+C13+C12)</f>
        <v>0.15424631776872455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7" t="s">
        <v>26</v>
      </c>
      <c r="B28" s="8"/>
      <c r="C28" s="9">
        <f>C11/(C11+C12)</f>
        <v>0.88286096811299053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27</v>
      </c>
      <c r="B30" s="1"/>
      <c r="C30" s="1"/>
      <c r="D30" s="1"/>
      <c r="E30" s="1"/>
      <c r="F30" s="1"/>
      <c r="G30" s="1" t="s">
        <v>28</v>
      </c>
      <c r="H30" s="1"/>
      <c r="I30" s="1"/>
      <c r="J30" s="1"/>
      <c r="K30" s="1"/>
      <c r="L30" s="1" t="s">
        <v>29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0</v>
      </c>
      <c r="B33" s="1" t="s">
        <v>9</v>
      </c>
      <c r="C33" s="1" t="s">
        <v>10</v>
      </c>
      <c r="D33" s="1" t="s">
        <v>30</v>
      </c>
      <c r="E33" s="1"/>
      <c r="F33" s="1"/>
      <c r="G33" s="1" t="s">
        <v>1</v>
      </c>
      <c r="H33" s="1" t="s">
        <v>9</v>
      </c>
      <c r="I33" s="1" t="s">
        <v>10</v>
      </c>
      <c r="J33" s="1" t="s">
        <v>30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>
        <v>0</v>
      </c>
      <c r="B34" s="4">
        <f>C11+C12</f>
        <v>265155</v>
      </c>
      <c r="C34" s="3">
        <f t="shared" ref="C34:C35" si="5">B34/$C$15</f>
        <v>0.84479242998693727</v>
      </c>
      <c r="D34" s="1">
        <f t="shared" ref="D34:D35" si="6">-C34*LOG(C34,2)</f>
        <v>0.20556434545831931</v>
      </c>
      <c r="E34" s="1"/>
      <c r="F34" s="1"/>
      <c r="G34" s="1">
        <v>0</v>
      </c>
      <c r="H34" s="4">
        <f>C11+C13</f>
        <v>270505</v>
      </c>
      <c r="I34" s="3">
        <f t="shared" ref="I34:I35" si="7">H34/$C$15</f>
        <v>0.86183770350782174</v>
      </c>
      <c r="J34" s="1">
        <f t="shared" ref="J34:J35" si="8">-I34*LOG(I34,2)</f>
        <v>0.18487442630762752</v>
      </c>
      <c r="K34" s="1"/>
      <c r="L34" s="1" t="s">
        <v>0</v>
      </c>
      <c r="M34" s="1" t="s">
        <v>1</v>
      </c>
      <c r="N34" s="1" t="s">
        <v>9</v>
      </c>
      <c r="O34" s="1" t="s">
        <v>10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>
        <v>1</v>
      </c>
      <c r="B35" s="4">
        <f>C15-B34</f>
        <v>48715</v>
      </c>
      <c r="C35" s="3">
        <f t="shared" si="5"/>
        <v>0.15520757001306273</v>
      </c>
      <c r="D35" s="1">
        <f t="shared" si="6"/>
        <v>0.41715591338959346</v>
      </c>
      <c r="E35" s="1"/>
      <c r="F35" s="1"/>
      <c r="G35" s="1">
        <v>1</v>
      </c>
      <c r="H35" s="4">
        <f>C12+C14</f>
        <v>43365</v>
      </c>
      <c r="I35" s="3">
        <f t="shared" si="7"/>
        <v>0.13816229649217829</v>
      </c>
      <c r="J35" s="1">
        <f t="shared" si="8"/>
        <v>0.39453129752073335</v>
      </c>
      <c r="K35" s="1"/>
      <c r="L35" s="1">
        <v>0</v>
      </c>
      <c r="M35" s="1">
        <v>0</v>
      </c>
      <c r="N35" s="4">
        <f>C34*I34*$C$15</f>
        <v>228520.57627361646</v>
      </c>
      <c r="O35" s="3">
        <f t="shared" ref="O35:O38" si="9">N35/$C$15</f>
        <v>0.7280739678007343</v>
      </c>
      <c r="P35" s="3">
        <f t="shared" ref="P35:P38" si="10">O35*G11</f>
        <v>0.7280739678007343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31</v>
      </c>
      <c r="B36" s="4"/>
      <c r="C36" s="3">
        <f>MAX(C34,C35)</f>
        <v>0.84479242998693727</v>
      </c>
      <c r="D36" s="1"/>
      <c r="E36" s="1"/>
      <c r="F36" s="1"/>
      <c r="G36" s="1" t="s">
        <v>31</v>
      </c>
      <c r="H36" s="4"/>
      <c r="I36" s="3">
        <f>MAX(I34,I35)</f>
        <v>0.86183770350782174</v>
      </c>
      <c r="J36" s="1"/>
      <c r="K36" s="1"/>
      <c r="L36" s="1">
        <v>0</v>
      </c>
      <c r="M36" s="1">
        <v>1</v>
      </c>
      <c r="N36" s="4">
        <f>C34*I35*$C$15</f>
        <v>36634.423726383531</v>
      </c>
      <c r="O36" s="3">
        <f t="shared" si="9"/>
        <v>0.11671846218620299</v>
      </c>
      <c r="P36" s="3">
        <f t="shared" si="10"/>
        <v>0.11671846218620299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32</v>
      </c>
      <c r="B37" s="4"/>
      <c r="C37" s="1">
        <f>C36*(1-C36)</f>
        <v>0.13111818022370297</v>
      </c>
      <c r="D37" s="1"/>
      <c r="E37" s="1"/>
      <c r="F37" s="1"/>
      <c r="G37" s="1" t="s">
        <v>32</v>
      </c>
      <c r="H37" s="4"/>
      <c r="I37" s="1">
        <f>I36*(1-I36)</f>
        <v>0.11907347632018568</v>
      </c>
      <c r="J37" s="1"/>
      <c r="K37" s="1"/>
      <c r="L37" s="1">
        <v>1</v>
      </c>
      <c r="M37" s="1">
        <v>0</v>
      </c>
      <c r="N37" s="4">
        <f>C35*I34*$C$15</f>
        <v>41984.423726383531</v>
      </c>
      <c r="O37" s="3">
        <f t="shared" si="9"/>
        <v>0.13376373570708744</v>
      </c>
      <c r="P37" s="3">
        <f t="shared" si="10"/>
        <v>0.13376373570708744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33</v>
      </c>
      <c r="B38" s="4">
        <f>SUM(B34:B35)</f>
        <v>313870</v>
      </c>
      <c r="C38" s="1"/>
      <c r="D38" s="1"/>
      <c r="E38" s="1"/>
      <c r="F38" s="1"/>
      <c r="G38" s="1" t="s">
        <v>34</v>
      </c>
      <c r="H38" s="4">
        <f>SUM(H34:H35)</f>
        <v>313870</v>
      </c>
      <c r="I38" s="1"/>
      <c r="J38" s="1"/>
      <c r="K38" s="1"/>
      <c r="L38" s="1">
        <v>1</v>
      </c>
      <c r="M38" s="1">
        <v>1</v>
      </c>
      <c r="N38" s="4">
        <f>C35*I35*$C$15</f>
        <v>6730.5762736164652</v>
      </c>
      <c r="O38" s="3">
        <f t="shared" si="9"/>
        <v>2.1443834305975292E-2</v>
      </c>
      <c r="P38" s="3">
        <f t="shared" si="10"/>
        <v>2.1443834305975292E-2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35</v>
      </c>
      <c r="B39" s="1">
        <f>SUM(D34:D35)</f>
        <v>0.62272025884791282</v>
      </c>
      <c r="C39" s="1"/>
      <c r="D39" s="1"/>
      <c r="E39" s="1"/>
      <c r="F39" s="1"/>
      <c r="G39" s="1" t="s">
        <v>35</v>
      </c>
      <c r="H39" s="1">
        <f>SUM(J34:J35)</f>
        <v>0.57940572382836086</v>
      </c>
      <c r="I39" s="1"/>
      <c r="J39" s="1"/>
      <c r="K39" s="1"/>
      <c r="L39" s="1"/>
      <c r="M39" s="1"/>
      <c r="N39" s="4">
        <f>SUM(N35:N38)</f>
        <v>313870</v>
      </c>
      <c r="O39" s="1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36</v>
      </c>
      <c r="B41" s="1">
        <f>SUM(F11:F14)</f>
        <v>1.265057354318205E-2</v>
      </c>
      <c r="C41" s="1"/>
      <c r="D41" s="1"/>
      <c r="E41" s="1"/>
      <c r="F41" s="1"/>
      <c r="G41" s="1"/>
      <c r="H41" s="1"/>
      <c r="I41" s="1"/>
      <c r="J41" s="1"/>
      <c r="K41" s="1"/>
      <c r="L41" s="1" t="s">
        <v>37</v>
      </c>
      <c r="M41" s="1"/>
      <c r="N41" s="3">
        <f>N38/(N38+N36)</f>
        <v>0.15520757001306273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38</v>
      </c>
      <c r="B42" s="10">
        <f>B41/B39</f>
        <v>2.0315018442770311E-2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39</v>
      </c>
      <c r="B43" s="10">
        <f>B41/H39</f>
        <v>2.1833704816712457E-2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0.0</vt:lpstr>
      <vt:lpstr>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 sade amit</dc:creator>
  <cp:lastModifiedBy>anat sade amit</cp:lastModifiedBy>
  <dcterms:created xsi:type="dcterms:W3CDTF">2020-04-18T18:39:20Z</dcterms:created>
  <dcterms:modified xsi:type="dcterms:W3CDTF">2020-05-18T16:25:21Z</dcterms:modified>
</cp:coreProperties>
</file>