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dan\GitHub\in-work\ccp2018\data\"/>
    </mc:Choice>
  </mc:AlternateContent>
  <xr:revisionPtr revIDLastSave="0" documentId="13_ncr:1_{DB20F8E6-4B5F-40DD-BE19-E6DE822800EE}" xr6:coauthVersionLast="44" xr6:coauthVersionMax="44" xr10:uidLastSave="{00000000-0000-0000-0000-000000000000}"/>
  <bookViews>
    <workbookView xWindow="-120" yWindow="-120" windowWidth="29040" windowHeight="15840" activeTab="1" xr2:uid="{00000000-000D-0000-FFFF-FFFF00000000}"/>
  </bookViews>
  <sheets>
    <sheet name="0.0" sheetId="2" r:id="rId1"/>
    <sheet name="1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35" i="3" l="1"/>
  <c r="H34" i="3"/>
  <c r="B34" i="3"/>
  <c r="C28" i="3"/>
  <c r="C27" i="3"/>
  <c r="C26" i="3"/>
  <c r="C25" i="3"/>
  <c r="C24" i="3"/>
  <c r="C15" i="3"/>
  <c r="D13" i="3" s="1"/>
  <c r="L14" i="3"/>
  <c r="E14" i="3"/>
  <c r="L13" i="3"/>
  <c r="E13" i="3"/>
  <c r="L12" i="3"/>
  <c r="E12" i="3"/>
  <c r="L11" i="3"/>
  <c r="L15" i="3" s="1"/>
  <c r="M11" i="3" s="1"/>
  <c r="E11" i="3"/>
  <c r="H35" i="2"/>
  <c r="H34" i="2"/>
  <c r="B34" i="2"/>
  <c r="C28" i="2"/>
  <c r="C27" i="2"/>
  <c r="C26" i="2"/>
  <c r="C25" i="2"/>
  <c r="C24" i="2"/>
  <c r="C15" i="2"/>
  <c r="D13" i="2" s="1"/>
  <c r="L14" i="2"/>
  <c r="N14" i="2" s="1"/>
  <c r="E14" i="2"/>
  <c r="L13" i="2"/>
  <c r="E13" i="2"/>
  <c r="L12" i="2"/>
  <c r="E12" i="2"/>
  <c r="L11" i="2"/>
  <c r="E11" i="2"/>
  <c r="D11" i="3" l="1"/>
  <c r="L15" i="2"/>
  <c r="M12" i="2" s="1"/>
  <c r="D14" i="3"/>
  <c r="D12" i="3"/>
  <c r="I34" i="3"/>
  <c r="J34" i="3" s="1"/>
  <c r="H39" i="3" s="1"/>
  <c r="I35" i="3"/>
  <c r="J35" i="3" s="1"/>
  <c r="M12" i="3"/>
  <c r="C17" i="3"/>
  <c r="N13" i="3"/>
  <c r="M14" i="3"/>
  <c r="B35" i="3"/>
  <c r="C35" i="3" s="1"/>
  <c r="M13" i="3"/>
  <c r="N14" i="3"/>
  <c r="C34" i="3"/>
  <c r="H38" i="3"/>
  <c r="N12" i="3"/>
  <c r="N11" i="3"/>
  <c r="N12" i="2"/>
  <c r="B35" i="2"/>
  <c r="C35" i="2" s="1"/>
  <c r="E25" i="2" s="1"/>
  <c r="N13" i="2"/>
  <c r="D11" i="2"/>
  <c r="I34" i="2"/>
  <c r="J34" i="2" s="1"/>
  <c r="H39" i="2" s="1"/>
  <c r="B38" i="2"/>
  <c r="I35" i="2"/>
  <c r="J35" i="2" s="1"/>
  <c r="I36" i="2"/>
  <c r="I37" i="2" s="1"/>
  <c r="D35" i="2"/>
  <c r="N37" i="2"/>
  <c r="O37" i="2" s="1"/>
  <c r="P37" i="2" s="1"/>
  <c r="D14" i="2"/>
  <c r="D12" i="2"/>
  <c r="C17" i="2"/>
  <c r="C34" i="2"/>
  <c r="H38" i="2"/>
  <c r="N11" i="2"/>
  <c r="I36" i="3" l="1"/>
  <c r="I37" i="3" s="1"/>
  <c r="N38" i="2"/>
  <c r="O38" i="2" s="1"/>
  <c r="P38" i="2" s="1"/>
  <c r="M11" i="2"/>
  <c r="M13" i="2"/>
  <c r="M14" i="2"/>
  <c r="N35" i="3"/>
  <c r="D34" i="3"/>
  <c r="N36" i="3"/>
  <c r="O36" i="3" s="1"/>
  <c r="C36" i="3"/>
  <c r="B38" i="3"/>
  <c r="N38" i="3"/>
  <c r="D35" i="3"/>
  <c r="N37" i="3"/>
  <c r="O37" i="3" s="1"/>
  <c r="E25" i="3"/>
  <c r="F13" i="2"/>
  <c r="H13" i="2" s="1"/>
  <c r="N35" i="2"/>
  <c r="D34" i="2"/>
  <c r="B39" i="2" s="1"/>
  <c r="N36" i="2"/>
  <c r="O36" i="2" s="1"/>
  <c r="P36" i="2" s="1"/>
  <c r="C36" i="2"/>
  <c r="C37" i="2" s="1"/>
  <c r="C20" i="2" s="1"/>
  <c r="C21" i="2" s="1"/>
  <c r="F14" i="2" l="1"/>
  <c r="H14" i="2" s="1"/>
  <c r="P37" i="3"/>
  <c r="F13" i="3"/>
  <c r="H13" i="3" s="1"/>
  <c r="O38" i="3"/>
  <c r="N41" i="3"/>
  <c r="C37" i="3"/>
  <c r="C20" i="3" s="1"/>
  <c r="C21" i="3" s="1"/>
  <c r="C18" i="3"/>
  <c r="C19" i="3"/>
  <c r="B39" i="3"/>
  <c r="P36" i="3"/>
  <c r="F12" i="3"/>
  <c r="H12" i="3" s="1"/>
  <c r="O35" i="3"/>
  <c r="N39" i="3"/>
  <c r="F12" i="2"/>
  <c r="H12" i="2" s="1"/>
  <c r="C18" i="2"/>
  <c r="C19" i="2"/>
  <c r="N39" i="2"/>
  <c r="O35" i="2"/>
  <c r="N41" i="2"/>
  <c r="F11" i="3" l="1"/>
  <c r="P35" i="3"/>
  <c r="F14" i="3"/>
  <c r="H14" i="3" s="1"/>
  <c r="P38" i="3"/>
  <c r="P35" i="2"/>
  <c r="F11" i="2"/>
  <c r="B41" i="3" l="1"/>
  <c r="H11" i="3"/>
  <c r="H15" i="3" s="1"/>
  <c r="B41" i="2"/>
  <c r="H11" i="2"/>
  <c r="H15" i="2" s="1"/>
  <c r="B43" i="3" l="1"/>
  <c r="B42" i="3"/>
  <c r="B43" i="2"/>
  <c r="B42" i="2"/>
</calcChain>
</file>

<file path=xl/sharedStrings.xml><?xml version="1.0" encoding="utf-8"?>
<sst xmlns="http://schemas.openxmlformats.org/spreadsheetml/2006/main" count="130" uniqueCount="45">
  <si>
    <t>Concept</t>
  </si>
  <si>
    <t>Classifier</t>
  </si>
  <si>
    <t>Dataset</t>
  </si>
  <si>
    <t>Description</t>
  </si>
  <si>
    <t>Model file</t>
  </si>
  <si>
    <t>Date</t>
  </si>
  <si>
    <t>Remarks</t>
  </si>
  <si>
    <t>Distribution By Concept</t>
  </si>
  <si>
    <t>Distribution by prediction</t>
  </si>
  <si>
    <t>#Cases</t>
  </si>
  <si>
    <t>Percent</t>
  </si>
  <si>
    <t>Concept based Percent</t>
  </si>
  <si>
    <t>Point wise MI</t>
  </si>
  <si>
    <t>Weights</t>
  </si>
  <si>
    <t>Weighted MI</t>
  </si>
  <si>
    <t>Classifier based Percent</t>
  </si>
  <si>
    <t>Accuracy</t>
  </si>
  <si>
    <t>Lift over majority</t>
  </si>
  <si>
    <t>Lift over independent</t>
  </si>
  <si>
    <t>Confidence Interval LB (95%)</t>
  </si>
  <si>
    <t>LB times confidence</t>
  </si>
  <si>
    <t>Recall( TPR)</t>
  </si>
  <si>
    <t>Precision</t>
  </si>
  <si>
    <t>Precision Lift</t>
  </si>
  <si>
    <t>FPR</t>
  </si>
  <si>
    <t>Jaccard</t>
  </si>
  <si>
    <t>NPV</t>
  </si>
  <si>
    <t>Concept distribution</t>
  </si>
  <si>
    <t>Classifier distribution</t>
  </si>
  <si>
    <t>Independent distribution</t>
  </si>
  <si>
    <t>EntTerm</t>
  </si>
  <si>
    <t>Majority</t>
  </si>
  <si>
    <t>STD</t>
  </si>
  <si>
    <t>Sum</t>
  </si>
  <si>
    <t>Read CSV</t>
  </si>
  <si>
    <t>Entropy</t>
  </si>
  <si>
    <t>MI</t>
  </si>
  <si>
    <t>Independent precision</t>
  </si>
  <si>
    <t>MI per Concept Entropy</t>
  </si>
  <si>
    <t>MI per prediction entropy</t>
  </si>
  <si>
    <t>env_improved</t>
  </si>
  <si>
    <t>twin_improved</t>
  </si>
  <si>
    <t>ccp_twins_single_author</t>
  </si>
  <si>
    <t>Threshold 0.0</t>
  </si>
  <si>
    <t>Threshold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</si>
</sst>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0.0%"/>
  </numFmts>
  <fonts count="3" x14ac:knownFonts="1">
    <font>
      <sz val="11"/>
      <color rgb="FF000000"/>
      <name val="Arial"/>
    </font>
    <font>
      <sz val="10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/>
    <xf numFmtId="49" fontId="0" fillId="0" borderId="0" xfId="0" applyNumberFormat="1" applyFont="1" applyAlignment="1">
      <alignment wrapText="1"/>
    </xf>
    <xf numFmtId="165" fontId="1" fillId="0" borderId="0" xfId="0" applyNumberFormat="1" applyFont="1"/>
    <xf numFmtId="164" fontId="1" fillId="0" borderId="0" xfId="0" applyNumberFormat="1" applyFont="1"/>
    <xf numFmtId="0" fontId="1" fillId="0" borderId="0" xfId="0" applyFont="1" applyAlignment="1"/>
    <xf numFmtId="9" fontId="1" fillId="0" borderId="0" xfId="0" applyNumberFormat="1" applyFont="1"/>
    <xf numFmtId="0" fontId="0" fillId="0" borderId="0" xfId="0" applyFont="1" applyAlignment="1"/>
    <xf numFmtId="0" fontId="2" fillId="0" borderId="0" xfId="0" applyFont="1" applyAlignment="1"/>
    <xf numFmtId="165" fontId="0" fillId="0" borderId="0" xfId="0" applyNumberFormat="1" applyFont="1" applyAlignment="1">
      <alignment horizontal="right"/>
    </xf>
    <xf numFmtId="10" fontId="0" fillId="0" borderId="0" xfId="0" applyNumberFormat="1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95DB5-64F0-4590-BE4E-2A6FC1EAF159}">
  <sheetPr>
    <outlinePr summaryBelow="0" summaryRight="0"/>
  </sheetPr>
  <dimension ref="A1:Z43"/>
  <sheetViews>
    <sheetView topLeftCell="A7" workbookViewId="0">
      <selection activeCell="E31" sqref="E31"/>
    </sheetView>
  </sheetViews>
  <sheetFormatPr defaultColWidth="12.625" defaultRowHeight="15" customHeight="1" x14ac:dyDescent="0.2"/>
  <cols>
    <col min="1" max="1" width="25" style="7" customWidth="1"/>
    <col min="2" max="2" width="14.25" style="7" customWidth="1"/>
    <col min="3" max="3" width="10.75" style="7" customWidth="1"/>
    <col min="4" max="4" width="14.5" style="7" customWidth="1"/>
    <col min="5" max="5" width="20.5" style="7" customWidth="1"/>
    <col min="6" max="6" width="11.5" style="7" customWidth="1"/>
    <col min="7" max="7" width="18.625" style="7" customWidth="1"/>
    <col min="8" max="8" width="9.875" style="7" customWidth="1"/>
    <col min="9" max="11" width="8.625" style="7" customWidth="1"/>
    <col min="12" max="12" width="10.75" style="7" customWidth="1"/>
    <col min="13" max="13" width="8.625" style="7" customWidth="1"/>
    <col min="14" max="14" width="9.875" style="7" customWidth="1"/>
    <col min="15" max="26" width="8.625" style="7" customWidth="1"/>
    <col min="27" max="16384" width="12.625" style="7"/>
  </cols>
  <sheetData>
    <row r="1" spans="1:26" ht="14.25" customHeight="1" x14ac:dyDescent="0.2">
      <c r="A1" s="1" t="s">
        <v>0</v>
      </c>
      <c r="B1" s="11" t="s">
        <v>41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1" t="s">
        <v>1</v>
      </c>
      <c r="B2" s="11" t="s">
        <v>40</v>
      </c>
      <c r="C2" s="1"/>
      <c r="D2" s="1" t="s">
        <v>43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1" t="s">
        <v>2</v>
      </c>
      <c r="B3" s="2" t="s">
        <v>42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">
      <c r="A4" s="1" t="s">
        <v>3</v>
      </c>
      <c r="B4" s="2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1" t="s">
        <v>4</v>
      </c>
      <c r="B5" s="2"/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">
      <c r="A6" s="1" t="s">
        <v>5</v>
      </c>
      <c r="B6" s="2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">
      <c r="A7" s="1" t="s">
        <v>6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">
      <c r="A10" s="1" t="s">
        <v>0</v>
      </c>
      <c r="B10" s="1" t="s">
        <v>1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/>
      <c r="J10" s="1" t="s">
        <v>1</v>
      </c>
      <c r="K10" s="1" t="s">
        <v>0</v>
      </c>
      <c r="L10" s="1" t="s">
        <v>9</v>
      </c>
      <c r="M10" s="1" t="s">
        <v>10</v>
      </c>
      <c r="N10" s="1" t="s">
        <v>15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1">
        <v>0</v>
      </c>
      <c r="B11" s="1">
        <v>0</v>
      </c>
      <c r="C11" s="11">
        <v>2011574</v>
      </c>
      <c r="D11" s="3">
        <f>C11/$C$15</f>
        <v>0.34866876351334253</v>
      </c>
      <c r="E11" s="3">
        <f>C11/($C$11+$C$12)</f>
        <v>0.60973934488243964</v>
      </c>
      <c r="F11" s="1">
        <f t="shared" ref="F11:F14" si="0">IF(ISERR(D11*LOG(D11/O35,2)),0,D11*LOG(D11/O35,2))</f>
        <v>4.3819655745951577E-2</v>
      </c>
      <c r="G11" s="1">
        <v>1</v>
      </c>
      <c r="H11" s="1">
        <f t="shared" ref="H11:H14" si="1">G11*F11</f>
        <v>4.3819655745951577E-2</v>
      </c>
      <c r="I11" s="1"/>
      <c r="J11" s="1">
        <v>0</v>
      </c>
      <c r="K11" s="1">
        <v>0</v>
      </c>
      <c r="L11" s="4">
        <f>C11</f>
        <v>2011574</v>
      </c>
      <c r="M11" s="3">
        <f t="shared" ref="M11:M14" si="2">L11/$L$15</f>
        <v>0.34866876351334253</v>
      </c>
      <c r="N11" s="3">
        <f t="shared" ref="N11:N12" si="3">L11/($L$12+$L$11)</f>
        <v>0.62388045258900093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">
      <c r="A12" s="1">
        <v>0</v>
      </c>
      <c r="B12" s="1">
        <v>1</v>
      </c>
      <c r="C12" s="11">
        <v>1287498</v>
      </c>
      <c r="D12" s="3">
        <f>C12/$C$15</f>
        <v>0.22316371939878993</v>
      </c>
      <c r="E12" s="5">
        <f>C12/($C$11+$C$12)</f>
        <v>0.39026065511756031</v>
      </c>
      <c r="F12" s="1">
        <f t="shared" si="0"/>
        <v>-3.9446912724192693E-2</v>
      </c>
      <c r="G12" s="1">
        <v>1</v>
      </c>
      <c r="H12" s="1">
        <f t="shared" si="1"/>
        <v>-3.9446912724192693E-2</v>
      </c>
      <c r="I12" s="1"/>
      <c r="J12" s="1">
        <v>0</v>
      </c>
      <c r="K12" s="1">
        <v>1</v>
      </c>
      <c r="L12" s="4">
        <f>C13</f>
        <v>1212720</v>
      </c>
      <c r="M12" s="3">
        <f t="shared" si="2"/>
        <v>0.21020235044194285</v>
      </c>
      <c r="N12" s="3">
        <f t="shared" si="3"/>
        <v>0.37611954741099912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1">
        <v>1</v>
      </c>
      <c r="B13" s="1">
        <v>0</v>
      </c>
      <c r="C13" s="11">
        <v>1212720</v>
      </c>
      <c r="D13" s="3">
        <f>C13/$C$15</f>
        <v>0.21020235044194285</v>
      </c>
      <c r="E13" s="3">
        <f>C13/($C$13+$C$14)</f>
        <v>0.49093483754118045</v>
      </c>
      <c r="F13" s="1">
        <f t="shared" si="0"/>
        <v>-3.93044895061576E-2</v>
      </c>
      <c r="G13" s="1">
        <v>1</v>
      </c>
      <c r="H13" s="1">
        <f t="shared" si="1"/>
        <v>-3.93044895061576E-2</v>
      </c>
      <c r="I13" s="1"/>
      <c r="J13" s="1">
        <v>1</v>
      </c>
      <c r="K13" s="1">
        <v>0</v>
      </c>
      <c r="L13" s="4">
        <f>C12</f>
        <v>1287498</v>
      </c>
      <c r="M13" s="3">
        <f t="shared" si="2"/>
        <v>0.22316371939878993</v>
      </c>
      <c r="N13" s="3">
        <f t="shared" ref="N13:N14" si="4">L13/($L$14+$L$13)</f>
        <v>0.50589232865645795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1">
        <v>1</v>
      </c>
      <c r="B14" s="1">
        <v>1</v>
      </c>
      <c r="C14" s="11">
        <v>1257506</v>
      </c>
      <c r="D14" s="3">
        <f>C14/$C$15</f>
        <v>0.21796516664592469</v>
      </c>
      <c r="E14" s="3">
        <f>C14/($C$13+$C$14)</f>
        <v>0.50906516245881961</v>
      </c>
      <c r="F14" s="1">
        <f t="shared" si="0"/>
        <v>4.50425245450412E-2</v>
      </c>
      <c r="G14" s="1">
        <v>1</v>
      </c>
      <c r="H14" s="1">
        <f t="shared" si="1"/>
        <v>4.50425245450412E-2</v>
      </c>
      <c r="I14" s="1"/>
      <c r="J14" s="1">
        <v>1</v>
      </c>
      <c r="K14" s="1">
        <v>1</v>
      </c>
      <c r="L14" s="4">
        <f>C14</f>
        <v>1257506</v>
      </c>
      <c r="M14" s="3">
        <f t="shared" si="2"/>
        <v>0.21796516664592469</v>
      </c>
      <c r="N14" s="3">
        <f t="shared" si="4"/>
        <v>0.49410767134354211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">
      <c r="A15" s="1"/>
      <c r="B15" s="1"/>
      <c r="C15" s="4">
        <f>SUM(C11:C14)</f>
        <v>5769298</v>
      </c>
      <c r="D15" s="1"/>
      <c r="E15" s="1"/>
      <c r="F15" s="1"/>
      <c r="G15" s="1" t="s">
        <v>14</v>
      </c>
      <c r="H15" s="1">
        <f>SUM(H11:H14)</f>
        <v>1.0110778060642485E-2</v>
      </c>
      <c r="I15" s="1"/>
      <c r="J15" s="1"/>
      <c r="K15" s="1"/>
      <c r="L15" s="4">
        <f>SUM(L11:L14)</f>
        <v>5769298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1" t="s">
        <v>16</v>
      </c>
      <c r="B17" s="1"/>
      <c r="C17" s="3">
        <f>(C11+C14)/C15</f>
        <v>0.56663393015926722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">
      <c r="A18" s="1" t="s">
        <v>17</v>
      </c>
      <c r="B18" s="1"/>
      <c r="C18" s="3">
        <f>(C17/C36)-1</f>
        <v>-9.0910413595096662E-3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1" t="s">
        <v>18</v>
      </c>
      <c r="B19" s="1"/>
      <c r="C19" s="3">
        <f>(C17/(C36*C36))-1</f>
        <v>0.73286580992068795</v>
      </c>
      <c r="D19" s="1"/>
      <c r="E19" s="1"/>
      <c r="F19" s="1"/>
      <c r="G19" s="11"/>
      <c r="H19" s="11"/>
      <c r="I19" s="11"/>
      <c r="J19" s="11"/>
      <c r="K19" s="11"/>
      <c r="L19" s="11"/>
      <c r="M19" s="1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">
      <c r="A20" s="1" t="s">
        <v>19</v>
      </c>
      <c r="B20" s="1"/>
      <c r="C20" s="3">
        <f>C17-(1.96*C37/SQRT(C15))</f>
        <v>0.56643413860585479</v>
      </c>
      <c r="D20" s="1"/>
      <c r="E20" s="1"/>
      <c r="F20" s="1"/>
      <c r="G20" s="11"/>
      <c r="H20" s="11"/>
      <c r="I20" s="11"/>
      <c r="J20" s="11"/>
      <c r="K20" s="11"/>
      <c r="L20" s="11"/>
      <c r="M20" s="1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">
      <c r="A21" s="1" t="s">
        <v>20</v>
      </c>
      <c r="B21" s="1"/>
      <c r="C21" s="3">
        <f>C20*0.95</f>
        <v>0.538112431675562</v>
      </c>
      <c r="D21" s="1"/>
      <c r="E21" s="1"/>
      <c r="F21" s="1"/>
      <c r="G21" s="11"/>
      <c r="H21" s="11"/>
      <c r="I21" s="11"/>
      <c r="J21" s="11"/>
      <c r="K21" s="11"/>
      <c r="L21" s="11"/>
      <c r="M21" s="1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">
      <c r="A22" s="1"/>
      <c r="B22" s="1"/>
      <c r="C22" s="1"/>
      <c r="D22" s="1"/>
      <c r="E22" s="1"/>
      <c r="F22" s="1"/>
      <c r="G22" s="11"/>
      <c r="H22" s="11"/>
      <c r="I22" s="11"/>
      <c r="J22" s="11"/>
      <c r="K22" s="11"/>
      <c r="L22" s="11"/>
      <c r="M22" s="1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">
      <c r="A23" s="1"/>
      <c r="B23" s="1"/>
      <c r="C23" s="1"/>
      <c r="D23" s="1"/>
      <c r="E23" s="1"/>
      <c r="F23" s="1"/>
      <c r="G23" s="11"/>
      <c r="H23" s="11"/>
      <c r="I23" s="11"/>
      <c r="J23" s="11"/>
      <c r="K23" s="11"/>
      <c r="L23" s="11"/>
      <c r="M23" s="1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1" t="s">
        <v>21</v>
      </c>
      <c r="B24" s="1"/>
      <c r="C24" s="3">
        <f>C14/(C14+C13)</f>
        <v>0.50906516245881961</v>
      </c>
      <c r="D24" s="1"/>
      <c r="E24" s="1"/>
      <c r="F24" s="1"/>
      <c r="G24" s="11"/>
      <c r="H24" s="11"/>
      <c r="I24" s="11"/>
      <c r="J24" s="11"/>
      <c r="K24" s="1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">
      <c r="A25" s="1" t="s">
        <v>22</v>
      </c>
      <c r="B25" s="1"/>
      <c r="C25" s="3">
        <f>C14/(C14+C12)</f>
        <v>0.49410767134354211</v>
      </c>
      <c r="D25" s="1" t="s">
        <v>23</v>
      </c>
      <c r="E25" s="6">
        <f>(C25/C35)-1</f>
        <v>0.15400550397694568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">
      <c r="A26" s="1" t="s">
        <v>24</v>
      </c>
      <c r="B26" s="1"/>
      <c r="C26" s="3">
        <f>C12/(C12+C11)</f>
        <v>0.39026065511756031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">
      <c r="A27" s="1" t="s">
        <v>25</v>
      </c>
      <c r="B27" s="1"/>
      <c r="C27" s="3">
        <f>C14/(C14+C13+C12)</f>
        <v>0.33464565252796641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">
      <c r="A28" s="7" t="s">
        <v>26</v>
      </c>
      <c r="B28" s="8"/>
      <c r="C28" s="9">
        <f>C11/(C11+C12)</f>
        <v>0.60973934488243964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">
      <c r="A30" s="1" t="s">
        <v>27</v>
      </c>
      <c r="B30" s="1"/>
      <c r="C30" s="1"/>
      <c r="D30" s="1"/>
      <c r="E30" s="1"/>
      <c r="F30" s="1"/>
      <c r="G30" s="1" t="s">
        <v>28</v>
      </c>
      <c r="H30" s="1"/>
      <c r="I30" s="1"/>
      <c r="J30" s="1"/>
      <c r="K30" s="1"/>
      <c r="L30" s="1" t="s">
        <v>29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1" t="s">
        <v>0</v>
      </c>
      <c r="B33" s="1" t="s">
        <v>9</v>
      </c>
      <c r="C33" s="1" t="s">
        <v>10</v>
      </c>
      <c r="D33" s="1" t="s">
        <v>30</v>
      </c>
      <c r="E33" s="1"/>
      <c r="F33" s="1"/>
      <c r="G33" s="1" t="s">
        <v>1</v>
      </c>
      <c r="H33" s="1" t="s">
        <v>9</v>
      </c>
      <c r="I33" s="1" t="s">
        <v>10</v>
      </c>
      <c r="J33" s="1" t="s">
        <v>30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">
      <c r="A34" s="1">
        <v>0</v>
      </c>
      <c r="B34" s="4">
        <f>C11+C12</f>
        <v>3299072</v>
      </c>
      <c r="C34" s="3">
        <f t="shared" ref="C34:C35" si="5">B34/$C$15</f>
        <v>0.57183248291213251</v>
      </c>
      <c r="D34" s="1">
        <f t="shared" ref="D34:D35" si="6">-C34*LOG(C34,2)</f>
        <v>0.46108884267897232</v>
      </c>
      <c r="E34" s="1"/>
      <c r="F34" s="1"/>
      <c r="G34" s="1">
        <v>0</v>
      </c>
      <c r="H34" s="4">
        <f>C11+C13</f>
        <v>3224294</v>
      </c>
      <c r="I34" s="3">
        <f t="shared" ref="I34:I35" si="7">H34/$C$15</f>
        <v>0.55887111395528533</v>
      </c>
      <c r="J34" s="1">
        <f t="shared" ref="J34:J35" si="8">-I34*LOG(I34,2)</f>
        <v>0.46912339094848166</v>
      </c>
      <c r="K34" s="1"/>
      <c r="L34" s="1" t="s">
        <v>0</v>
      </c>
      <c r="M34" s="1" t="s">
        <v>1</v>
      </c>
      <c r="N34" s="1" t="s">
        <v>9</v>
      </c>
      <c r="O34" s="1" t="s">
        <v>10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">
      <c r="A35" s="1">
        <v>1</v>
      </c>
      <c r="B35" s="4">
        <f>C15-B34</f>
        <v>2470226</v>
      </c>
      <c r="C35" s="3">
        <f t="shared" si="5"/>
        <v>0.42816751708786754</v>
      </c>
      <c r="D35" s="1">
        <f t="shared" si="6"/>
        <v>0.52397117436294049</v>
      </c>
      <c r="E35" s="1"/>
      <c r="F35" s="1"/>
      <c r="G35" s="1">
        <v>1</v>
      </c>
      <c r="H35" s="4">
        <f>C12+C14</f>
        <v>2545004</v>
      </c>
      <c r="I35" s="3">
        <f t="shared" si="7"/>
        <v>0.44112888604471462</v>
      </c>
      <c r="J35" s="1">
        <f t="shared" si="8"/>
        <v>0.52085316589787545</v>
      </c>
      <c r="K35" s="1"/>
      <c r="L35" s="1">
        <v>0</v>
      </c>
      <c r="M35" s="1">
        <v>0</v>
      </c>
      <c r="N35" s="4">
        <f>C34*I34*$C$15</f>
        <v>1843756.0436586912</v>
      </c>
      <c r="O35" s="3">
        <f t="shared" ref="O35:O38" si="9">N35/$C$15</f>
        <v>0.31958065672092018</v>
      </c>
      <c r="P35" s="3">
        <f t="shared" ref="P35:P38" si="10">O35*G11</f>
        <v>0.31958065672092018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">
      <c r="A36" s="1" t="s">
        <v>31</v>
      </c>
      <c r="B36" s="4"/>
      <c r="C36" s="3">
        <f>MAX(C34,C35)</f>
        <v>0.57183248291213251</v>
      </c>
      <c r="D36" s="1"/>
      <c r="E36" s="1"/>
      <c r="F36" s="1"/>
      <c r="G36" s="1" t="s">
        <v>31</v>
      </c>
      <c r="H36" s="4"/>
      <c r="I36" s="3">
        <f>MAX(I34,I35)</f>
        <v>0.55887111395528533</v>
      </c>
      <c r="J36" s="1"/>
      <c r="K36" s="1"/>
      <c r="L36" s="1">
        <v>0</v>
      </c>
      <c r="M36" s="1">
        <v>1</v>
      </c>
      <c r="N36" s="4">
        <f>C34*I35*$C$15</f>
        <v>1455315.956341309</v>
      </c>
      <c r="O36" s="3">
        <f t="shared" si="9"/>
        <v>0.25225182619121234</v>
      </c>
      <c r="P36" s="3">
        <f t="shared" si="10"/>
        <v>0.25225182619121234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">
      <c r="A37" s="1" t="s">
        <v>32</v>
      </c>
      <c r="B37" s="4"/>
      <c r="C37" s="1">
        <f>C36*(1-C36)</f>
        <v>0.24484009439867818</v>
      </c>
      <c r="D37" s="1"/>
      <c r="E37" s="1"/>
      <c r="F37" s="1"/>
      <c r="G37" s="1" t="s">
        <v>32</v>
      </c>
      <c r="H37" s="4"/>
      <c r="I37" s="1">
        <f>I36*(1-I36)</f>
        <v>0.24653419194166382</v>
      </c>
      <c r="J37" s="1"/>
      <c r="K37" s="1"/>
      <c r="L37" s="1">
        <v>1</v>
      </c>
      <c r="M37" s="1">
        <v>0</v>
      </c>
      <c r="N37" s="4">
        <f>C35*I34*$C$15</f>
        <v>1380537.9563413088</v>
      </c>
      <c r="O37" s="3">
        <f t="shared" si="9"/>
        <v>0.23929045723436521</v>
      </c>
      <c r="P37" s="3">
        <f t="shared" si="10"/>
        <v>0.23929045723436521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">
      <c r="A38" s="1" t="s">
        <v>33</v>
      </c>
      <c r="B38" s="4">
        <f>SUM(B34:B35)</f>
        <v>5769298</v>
      </c>
      <c r="C38" s="1"/>
      <c r="D38" s="1"/>
      <c r="E38" s="1"/>
      <c r="F38" s="1"/>
      <c r="G38" s="1" t="s">
        <v>34</v>
      </c>
      <c r="H38" s="4">
        <f>SUM(H34:H35)</f>
        <v>5769298</v>
      </c>
      <c r="I38" s="1"/>
      <c r="J38" s="1"/>
      <c r="K38" s="1"/>
      <c r="L38" s="1">
        <v>1</v>
      </c>
      <c r="M38" s="1">
        <v>1</v>
      </c>
      <c r="N38" s="4">
        <f>C35*I35*$C$15</f>
        <v>1089688.0436586912</v>
      </c>
      <c r="O38" s="3">
        <f t="shared" si="9"/>
        <v>0.18887705985350231</v>
      </c>
      <c r="P38" s="3">
        <f t="shared" si="10"/>
        <v>0.18887705985350231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">
      <c r="A39" s="1" t="s">
        <v>35</v>
      </c>
      <c r="B39" s="1">
        <f>SUM(D34:D35)</f>
        <v>0.98506001704191282</v>
      </c>
      <c r="C39" s="1"/>
      <c r="D39" s="1"/>
      <c r="E39" s="1"/>
      <c r="F39" s="1"/>
      <c r="G39" s="1" t="s">
        <v>35</v>
      </c>
      <c r="H39" s="1">
        <f>SUM(J34:J35)</f>
        <v>0.9899765568463571</v>
      </c>
      <c r="I39" s="1"/>
      <c r="J39" s="1"/>
      <c r="K39" s="1"/>
      <c r="L39" s="1"/>
      <c r="M39" s="1"/>
      <c r="N39" s="4">
        <f>SUM(N35:N38)</f>
        <v>5769298</v>
      </c>
      <c r="O39" s="1"/>
      <c r="P39" s="6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">
      <c r="A41" s="1" t="s">
        <v>36</v>
      </c>
      <c r="B41" s="1">
        <f>SUM(F11:F14)</f>
        <v>1.0110778060642485E-2</v>
      </c>
      <c r="C41" s="1"/>
      <c r="D41" s="1"/>
      <c r="E41" s="1"/>
      <c r="F41" s="1"/>
      <c r="G41" s="1"/>
      <c r="H41" s="1"/>
      <c r="I41" s="1"/>
      <c r="J41" s="1"/>
      <c r="K41" s="1"/>
      <c r="L41" s="1" t="s">
        <v>37</v>
      </c>
      <c r="M41" s="1"/>
      <c r="N41" s="3">
        <f>N38/(N38+N36)</f>
        <v>0.42816751708786754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1" t="s">
        <v>38</v>
      </c>
      <c r="B42" s="10">
        <f>B41/B39</f>
        <v>1.0264123896739467E-2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">
      <c r="A43" s="1" t="s">
        <v>39</v>
      </c>
      <c r="B43" s="10">
        <f>B41/H39</f>
        <v>1.0213148978851691E-2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</sheetData>
  <pageMargins left="0" right="0" top="0" bottom="0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2E4B-17B3-43E1-827E-28125BBFBEDB}">
  <sheetPr>
    <outlinePr summaryBelow="0" summaryRight="0"/>
  </sheetPr>
  <dimension ref="A1:Z43"/>
  <sheetViews>
    <sheetView tabSelected="1" workbookViewId="0">
      <selection activeCell="G18" sqref="G18:K22"/>
    </sheetView>
  </sheetViews>
  <sheetFormatPr defaultColWidth="12.625" defaultRowHeight="15" customHeight="1" x14ac:dyDescent="0.2"/>
  <cols>
    <col min="1" max="1" width="25" style="7" customWidth="1"/>
    <col min="2" max="2" width="14.25" style="7" customWidth="1"/>
    <col min="3" max="3" width="10.75" style="7" customWidth="1"/>
    <col min="4" max="4" width="14.5" style="7" customWidth="1"/>
    <col min="5" max="5" width="20.5" style="7" customWidth="1"/>
    <col min="6" max="6" width="11.5" style="7" customWidth="1"/>
    <col min="7" max="7" width="18.625" style="7" customWidth="1"/>
    <col min="8" max="8" width="9.875" style="7" customWidth="1"/>
    <col min="9" max="11" width="8.625" style="7" customWidth="1"/>
    <col min="12" max="12" width="10.75" style="7" customWidth="1"/>
    <col min="13" max="13" width="8.625" style="7" customWidth="1"/>
    <col min="14" max="14" width="9.875" style="7" customWidth="1"/>
    <col min="15" max="26" width="8.625" style="7" customWidth="1"/>
    <col min="27" max="16384" width="12.625" style="7"/>
  </cols>
  <sheetData>
    <row r="1" spans="1:26" ht="14.25" customHeight="1" x14ac:dyDescent="0.2">
      <c r="A1" s="1" t="s">
        <v>0</v>
      </c>
      <c r="B1" s="11" t="s">
        <v>41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">
      <c r="A2" s="1" t="s">
        <v>1</v>
      </c>
      <c r="B2" s="11" t="s">
        <v>40</v>
      </c>
      <c r="C2" s="1"/>
      <c r="D2" s="1" t="s">
        <v>44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">
      <c r="A3" s="1" t="s">
        <v>2</v>
      </c>
      <c r="B3" s="2" t="s">
        <v>42</v>
      </c>
      <c r="C3" s="1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.25" customHeight="1" x14ac:dyDescent="0.2">
      <c r="A4" s="1" t="s">
        <v>3</v>
      </c>
      <c r="B4" s="2"/>
      <c r="C4" s="1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.25" customHeight="1" x14ac:dyDescent="0.2">
      <c r="A5" s="1" t="s">
        <v>4</v>
      </c>
      <c r="B5" s="2"/>
      <c r="C5" s="1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.25" customHeight="1" x14ac:dyDescent="0.2">
      <c r="A6" s="1" t="s">
        <v>5</v>
      </c>
      <c r="B6" s="2"/>
      <c r="C6" s="1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">
      <c r="A7" s="1" t="s">
        <v>6</v>
      </c>
      <c r="B7" s="2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">
      <c r="A9" s="1" t="s">
        <v>7</v>
      </c>
      <c r="B9" s="1"/>
      <c r="C9" s="1"/>
      <c r="D9" s="1"/>
      <c r="E9" s="1"/>
      <c r="F9" s="1"/>
      <c r="G9" s="1"/>
      <c r="H9" s="1"/>
      <c r="I9" s="1"/>
      <c r="J9" s="1" t="s">
        <v>8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">
      <c r="A10" s="1" t="s">
        <v>0</v>
      </c>
      <c r="B10" s="1" t="s">
        <v>1</v>
      </c>
      <c r="C10" s="1" t="s">
        <v>9</v>
      </c>
      <c r="D10" s="1" t="s">
        <v>10</v>
      </c>
      <c r="E10" s="1" t="s">
        <v>11</v>
      </c>
      <c r="F10" s="1" t="s">
        <v>12</v>
      </c>
      <c r="G10" s="1" t="s">
        <v>13</v>
      </c>
      <c r="H10" s="1" t="s">
        <v>14</v>
      </c>
      <c r="I10" s="1"/>
      <c r="J10" s="1" t="s">
        <v>1</v>
      </c>
      <c r="K10" s="1" t="s">
        <v>0</v>
      </c>
      <c r="L10" s="1" t="s">
        <v>9</v>
      </c>
      <c r="M10" s="1" t="s">
        <v>10</v>
      </c>
      <c r="N10" s="1" t="s">
        <v>15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1">
        <v>0</v>
      </c>
      <c r="B11" s="1">
        <v>0</v>
      </c>
      <c r="C11" s="11">
        <v>3697996</v>
      </c>
      <c r="D11" s="3">
        <f>C11/$C$15</f>
        <v>0.64097850379716903</v>
      </c>
      <c r="E11" s="3">
        <f>C11/($C$11+$C$12)</f>
        <v>0.79280735575092531</v>
      </c>
      <c r="F11" s="1">
        <f t="shared" ref="F11:F14" si="0">IF(ISERR(D11*LOG(D11/O35,2)),0,D11*LOG(D11/O35,2))</f>
        <v>5.1253854962092539E-2</v>
      </c>
      <c r="G11" s="1">
        <v>1</v>
      </c>
      <c r="H11" s="1">
        <f t="shared" ref="H11:H14" si="1">G11*F11</f>
        <v>5.1253854962092539E-2</v>
      </c>
      <c r="I11" s="1"/>
      <c r="J11" s="1">
        <v>0</v>
      </c>
      <c r="K11" s="1">
        <v>0</v>
      </c>
      <c r="L11" s="4">
        <f>C11</f>
        <v>3697996</v>
      </c>
      <c r="M11" s="3">
        <f t="shared" ref="M11:M14" si="2">L11/$L$15</f>
        <v>0.64097850379716903</v>
      </c>
      <c r="N11" s="3">
        <f t="shared" ref="N11:N12" si="3">L11/($L$12+$L$11)</f>
        <v>0.85456818955442937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">
      <c r="A12" s="1">
        <v>0</v>
      </c>
      <c r="B12" s="1">
        <v>1</v>
      </c>
      <c r="C12" s="11">
        <v>966436</v>
      </c>
      <c r="D12" s="3">
        <f>C12/$C$15</f>
        <v>0.16751362124126715</v>
      </c>
      <c r="E12" s="5">
        <f>C12/($C$11+$C$12)</f>
        <v>0.20719264424907469</v>
      </c>
      <c r="F12" s="1">
        <f t="shared" si="0"/>
        <v>-4.5329466550635092E-2</v>
      </c>
      <c r="G12" s="1">
        <v>1</v>
      </c>
      <c r="H12" s="1">
        <f t="shared" si="1"/>
        <v>-4.5329466550635092E-2</v>
      </c>
      <c r="I12" s="1"/>
      <c r="J12" s="1">
        <v>0</v>
      </c>
      <c r="K12" s="1">
        <v>1</v>
      </c>
      <c r="L12" s="4">
        <f>C13</f>
        <v>629331</v>
      </c>
      <c r="M12" s="3">
        <f t="shared" si="2"/>
        <v>0.109082768822134</v>
      </c>
      <c r="N12" s="3">
        <f t="shared" si="3"/>
        <v>0.14543181044557066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1">
        <v>1</v>
      </c>
      <c r="B13" s="1">
        <v>0</v>
      </c>
      <c r="C13" s="11">
        <v>629331</v>
      </c>
      <c r="D13" s="3">
        <f>C13/$C$15</f>
        <v>0.109082768822134</v>
      </c>
      <c r="E13" s="3">
        <f>C13/($C$13+$C$14)</f>
        <v>0.56959939033330742</v>
      </c>
      <c r="F13" s="1">
        <f t="shared" si="0"/>
        <v>-4.3312497156806247E-2</v>
      </c>
      <c r="G13" s="1">
        <v>1</v>
      </c>
      <c r="H13" s="1">
        <f t="shared" si="1"/>
        <v>-4.3312497156806247E-2</v>
      </c>
      <c r="I13" s="1"/>
      <c r="J13" s="1">
        <v>1</v>
      </c>
      <c r="K13" s="1">
        <v>0</v>
      </c>
      <c r="L13" s="4">
        <f>C12</f>
        <v>966436</v>
      </c>
      <c r="M13" s="3">
        <f t="shared" si="2"/>
        <v>0.16751362124126715</v>
      </c>
      <c r="N13" s="3">
        <f t="shared" ref="N13:N14" si="4">L13/($L$14+$L$13)</f>
        <v>0.67021874919814617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1">
        <v>1</v>
      </c>
      <c r="B14" s="1">
        <v>1</v>
      </c>
      <c r="C14" s="11">
        <v>475535</v>
      </c>
      <c r="D14" s="3">
        <f>C14/$C$15</f>
        <v>8.2425106139429785E-2</v>
      </c>
      <c r="E14" s="3">
        <f>C14/($C$13+$C$14)</f>
        <v>0.43040060966669264</v>
      </c>
      <c r="F14" s="1">
        <f t="shared" si="0"/>
        <v>6.4629992312202456E-2</v>
      </c>
      <c r="G14" s="1">
        <v>1</v>
      </c>
      <c r="H14" s="1">
        <f t="shared" si="1"/>
        <v>6.4629992312202456E-2</v>
      </c>
      <c r="I14" s="1"/>
      <c r="J14" s="1">
        <v>1</v>
      </c>
      <c r="K14" s="1">
        <v>1</v>
      </c>
      <c r="L14" s="4">
        <f>C14</f>
        <v>475535</v>
      </c>
      <c r="M14" s="3">
        <f t="shared" si="2"/>
        <v>8.2425106139429785E-2</v>
      </c>
      <c r="N14" s="3">
        <f t="shared" si="4"/>
        <v>0.32978125080185383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">
      <c r="A15" s="1"/>
      <c r="B15" s="1"/>
      <c r="C15" s="4">
        <f>SUM(C11:C14)</f>
        <v>5769298</v>
      </c>
      <c r="D15" s="1"/>
      <c r="E15" s="1"/>
      <c r="F15" s="1"/>
      <c r="G15" s="1" t="s">
        <v>14</v>
      </c>
      <c r="H15" s="1">
        <f>SUM(H11:H14)</f>
        <v>2.7241883566853656E-2</v>
      </c>
      <c r="I15" s="1"/>
      <c r="J15" s="1"/>
      <c r="K15" s="1"/>
      <c r="L15" s="4">
        <f>SUM(L11:L14)</f>
        <v>5769298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1" t="s">
        <v>16</v>
      </c>
      <c r="B17" s="1"/>
      <c r="C17" s="3">
        <f>(C11+C14)/C15</f>
        <v>0.72340360993659891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">
      <c r="A18" s="1" t="s">
        <v>17</v>
      </c>
      <c r="B18" s="1"/>
      <c r="C18" s="3">
        <f>(C17/C36)-1</f>
        <v>-0.10524346801496942</v>
      </c>
      <c r="D18" s="1"/>
      <c r="E18" s="1"/>
      <c r="F18" s="1"/>
      <c r="G18" s="11"/>
      <c r="H18" s="11"/>
      <c r="I18" s="11"/>
      <c r="J18" s="11"/>
      <c r="K18" s="1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1" t="s">
        <v>18</v>
      </c>
      <c r="B19" s="1"/>
      <c r="C19" s="3">
        <f>(C17/(C36*C36))-1</f>
        <v>0.1066978938632126</v>
      </c>
      <c r="D19" s="1"/>
      <c r="E19" s="1"/>
      <c r="F19" s="1"/>
      <c r="G19" s="11"/>
      <c r="H19" s="11"/>
      <c r="I19" s="11"/>
      <c r="J19" s="11"/>
      <c r="K19" s="1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">
      <c r="A20" s="1" t="s">
        <v>19</v>
      </c>
      <c r="B20" s="1"/>
      <c r="C20" s="3">
        <f>C17-(1.96*C37/SQRT(C15))</f>
        <v>0.72327726524005365</v>
      </c>
      <c r="D20" s="1"/>
      <c r="E20" s="1"/>
      <c r="F20" s="1"/>
      <c r="G20" s="11"/>
      <c r="H20" s="11"/>
      <c r="I20" s="11"/>
      <c r="J20" s="11"/>
      <c r="K20" s="1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">
      <c r="A21" s="1" t="s">
        <v>20</v>
      </c>
      <c r="B21" s="1"/>
      <c r="C21" s="3">
        <f>C20*0.95</f>
        <v>0.68711340197805093</v>
      </c>
      <c r="D21" s="1"/>
      <c r="E21" s="1"/>
      <c r="F21" s="1"/>
      <c r="G21" s="11"/>
      <c r="H21" s="11"/>
      <c r="I21" s="11"/>
      <c r="J21" s="11"/>
      <c r="K21" s="1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">
      <c r="A22" s="1"/>
      <c r="B22" s="1"/>
      <c r="C22" s="1"/>
      <c r="D22" s="1"/>
      <c r="E22" s="1"/>
      <c r="F22" s="1"/>
      <c r="G22" s="11"/>
      <c r="H22" s="11"/>
      <c r="I22" s="11"/>
      <c r="J22" s="11"/>
      <c r="K22" s="1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">
      <c r="A23" s="1"/>
      <c r="B23" s="1"/>
      <c r="C23" s="1"/>
      <c r="D23" s="1"/>
      <c r="E23" s="1"/>
      <c r="F23" s="1"/>
      <c r="G23" s="11"/>
      <c r="H23" s="11"/>
      <c r="I23" s="11"/>
      <c r="J23" s="11"/>
      <c r="K23" s="1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1" t="s">
        <v>21</v>
      </c>
      <c r="B24" s="1"/>
      <c r="C24" s="3">
        <f>C14/(C14+C13)</f>
        <v>0.43040060966669264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">
      <c r="A25" s="1" t="s">
        <v>22</v>
      </c>
      <c r="B25" s="1"/>
      <c r="C25" s="3">
        <f>C14/(C14+C12)</f>
        <v>0.32978125080185383</v>
      </c>
      <c r="D25" s="1" t="s">
        <v>23</v>
      </c>
      <c r="E25" s="6">
        <f>(C25/C35)-1</f>
        <v>0.72202449047091122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">
      <c r="A26" s="1" t="s">
        <v>24</v>
      </c>
      <c r="B26" s="1"/>
      <c r="C26" s="3">
        <f>C12/(C12+C11)</f>
        <v>0.20719264424907469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">
      <c r="A27" s="1" t="s">
        <v>25</v>
      </c>
      <c r="B27" s="1"/>
      <c r="C27" s="3">
        <f>C14/(C14+C13+C12)</f>
        <v>0.22958264898117223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">
      <c r="A28" s="7" t="s">
        <v>26</v>
      </c>
      <c r="B28" s="8"/>
      <c r="C28" s="9">
        <f>C11/(C11+C12)</f>
        <v>0.79280735575092531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">
      <c r="A30" s="1" t="s">
        <v>27</v>
      </c>
      <c r="B30" s="1"/>
      <c r="C30" s="1"/>
      <c r="D30" s="1"/>
      <c r="E30" s="1"/>
      <c r="F30" s="1"/>
      <c r="G30" s="1" t="s">
        <v>28</v>
      </c>
      <c r="H30" s="1"/>
      <c r="I30" s="1"/>
      <c r="J30" s="1"/>
      <c r="K30" s="1"/>
      <c r="L30" s="1" t="s">
        <v>29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1" t="s">
        <v>0</v>
      </c>
      <c r="B33" s="1" t="s">
        <v>9</v>
      </c>
      <c r="C33" s="1" t="s">
        <v>10</v>
      </c>
      <c r="D33" s="1" t="s">
        <v>30</v>
      </c>
      <c r="E33" s="1"/>
      <c r="F33" s="1"/>
      <c r="G33" s="1" t="s">
        <v>1</v>
      </c>
      <c r="H33" s="1" t="s">
        <v>9</v>
      </c>
      <c r="I33" s="1" t="s">
        <v>10</v>
      </c>
      <c r="J33" s="1" t="s">
        <v>30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">
      <c r="A34" s="1">
        <v>0</v>
      </c>
      <c r="B34" s="4">
        <f>C11+C12</f>
        <v>4664432</v>
      </c>
      <c r="C34" s="3">
        <f t="shared" ref="C34:C35" si="5">B34/$C$15</f>
        <v>0.80849212503843626</v>
      </c>
      <c r="D34" s="1">
        <f t="shared" ref="D34:D35" si="6">-C34*LOG(C34,2)</f>
        <v>0.24795998569776515</v>
      </c>
      <c r="E34" s="1"/>
      <c r="F34" s="1"/>
      <c r="G34" s="1">
        <v>0</v>
      </c>
      <c r="H34" s="4">
        <f>C11+C13</f>
        <v>4327327</v>
      </c>
      <c r="I34" s="3">
        <f t="shared" ref="I34:I35" si="7">H34/$C$15</f>
        <v>0.75006127261930311</v>
      </c>
      <c r="J34" s="1">
        <f t="shared" ref="J34:J35" si="8">-I34*LOG(I34,2)</f>
        <v>0.3112151535790042</v>
      </c>
      <c r="K34" s="1"/>
      <c r="L34" s="1" t="s">
        <v>0</v>
      </c>
      <c r="M34" s="1" t="s">
        <v>1</v>
      </c>
      <c r="N34" s="1" t="s">
        <v>9</v>
      </c>
      <c r="O34" s="1" t="s">
        <v>10</v>
      </c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">
      <c r="A35" s="1">
        <v>1</v>
      </c>
      <c r="B35" s="4">
        <f>C15-B34</f>
        <v>1104866</v>
      </c>
      <c r="C35" s="3">
        <f t="shared" si="5"/>
        <v>0.19150787496156377</v>
      </c>
      <c r="D35" s="1">
        <f t="shared" si="6"/>
        <v>0.45665519617757311</v>
      </c>
      <c r="E35" s="1"/>
      <c r="F35" s="1"/>
      <c r="G35" s="1">
        <v>1</v>
      </c>
      <c r="H35" s="4">
        <f>C12+C14</f>
        <v>1441971</v>
      </c>
      <c r="I35" s="3">
        <f t="shared" si="7"/>
        <v>0.24993872738069692</v>
      </c>
      <c r="J35" s="1">
        <f t="shared" si="8"/>
        <v>0.49996584163180186</v>
      </c>
      <c r="K35" s="1"/>
      <c r="L35" s="1">
        <v>0</v>
      </c>
      <c r="M35" s="1">
        <v>0</v>
      </c>
      <c r="N35" s="4">
        <f>C34*I34*$C$15</f>
        <v>3498609.8019662015</v>
      </c>
      <c r="O35" s="3">
        <f t="shared" ref="O35:O38" si="9">N35/$C$15</f>
        <v>0.60641863220901426</v>
      </c>
      <c r="P35" s="3">
        <f t="shared" ref="P35:P38" si="10">O35*G11</f>
        <v>0.60641863220901426</v>
      </c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">
      <c r="A36" s="1" t="s">
        <v>31</v>
      </c>
      <c r="B36" s="4"/>
      <c r="C36" s="3">
        <f>MAX(C34,C35)</f>
        <v>0.80849212503843626</v>
      </c>
      <c r="D36" s="1"/>
      <c r="E36" s="1"/>
      <c r="F36" s="1"/>
      <c r="G36" s="1" t="s">
        <v>31</v>
      </c>
      <c r="H36" s="4"/>
      <c r="I36" s="3">
        <f>MAX(I34,I35)</f>
        <v>0.75006127261930311</v>
      </c>
      <c r="J36" s="1"/>
      <c r="K36" s="1"/>
      <c r="L36" s="1">
        <v>0</v>
      </c>
      <c r="M36" s="1">
        <v>1</v>
      </c>
      <c r="N36" s="4">
        <f>C34*I35*$C$15</f>
        <v>1165822.198033799</v>
      </c>
      <c r="O36" s="3">
        <f t="shared" si="9"/>
        <v>0.20207349282942205</v>
      </c>
      <c r="P36" s="3">
        <f t="shared" si="10"/>
        <v>0.20207349282942205</v>
      </c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">
      <c r="A37" s="1" t="s">
        <v>32</v>
      </c>
      <c r="B37" s="4"/>
      <c r="C37" s="1">
        <f>C36*(1-C36)</f>
        <v>0.1548326087892698</v>
      </c>
      <c r="D37" s="1"/>
      <c r="E37" s="1"/>
      <c r="F37" s="1"/>
      <c r="G37" s="1" t="s">
        <v>32</v>
      </c>
      <c r="H37" s="4"/>
      <c r="I37" s="1">
        <f>I36*(1-I36)</f>
        <v>0.18746935993601457</v>
      </c>
      <c r="J37" s="1"/>
      <c r="K37" s="1"/>
      <c r="L37" s="1">
        <v>1</v>
      </c>
      <c r="M37" s="1">
        <v>0</v>
      </c>
      <c r="N37" s="4">
        <f>C35*I34*$C$15</f>
        <v>828717.19803379895</v>
      </c>
      <c r="O37" s="3">
        <f t="shared" si="9"/>
        <v>0.1436426404102889</v>
      </c>
      <c r="P37" s="3">
        <f t="shared" si="10"/>
        <v>0.1436426404102889</v>
      </c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">
      <c r="A38" s="1" t="s">
        <v>33</v>
      </c>
      <c r="B38" s="4">
        <f>SUM(B34:B35)</f>
        <v>5769298</v>
      </c>
      <c r="C38" s="1"/>
      <c r="D38" s="1"/>
      <c r="E38" s="1"/>
      <c r="F38" s="1"/>
      <c r="G38" s="1" t="s">
        <v>34</v>
      </c>
      <c r="H38" s="4">
        <f>SUM(H34:H35)</f>
        <v>5769298</v>
      </c>
      <c r="I38" s="1"/>
      <c r="J38" s="1"/>
      <c r="K38" s="1"/>
      <c r="L38" s="1">
        <v>1</v>
      </c>
      <c r="M38" s="1">
        <v>1</v>
      </c>
      <c r="N38" s="4">
        <f>C35*I35*$C$15</f>
        <v>276148.80196620105</v>
      </c>
      <c r="O38" s="3">
        <f t="shared" si="9"/>
        <v>4.7865234551274879E-2</v>
      </c>
      <c r="P38" s="3">
        <f t="shared" si="10"/>
        <v>4.7865234551274879E-2</v>
      </c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">
      <c r="A39" s="1" t="s">
        <v>35</v>
      </c>
      <c r="B39" s="1">
        <f>SUM(D34:D35)</f>
        <v>0.70461518187533823</v>
      </c>
      <c r="C39" s="1"/>
      <c r="D39" s="1"/>
      <c r="E39" s="1"/>
      <c r="F39" s="1"/>
      <c r="G39" s="1" t="s">
        <v>35</v>
      </c>
      <c r="H39" s="1">
        <f>SUM(J34:J35)</f>
        <v>0.811180995210806</v>
      </c>
      <c r="I39" s="1"/>
      <c r="J39" s="1"/>
      <c r="K39" s="1"/>
      <c r="L39" s="1"/>
      <c r="M39" s="1"/>
      <c r="N39" s="4">
        <f>SUM(N35:N38)</f>
        <v>5769298</v>
      </c>
      <c r="O39" s="1"/>
      <c r="P39" s="6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">
      <c r="A41" s="1" t="s">
        <v>36</v>
      </c>
      <c r="B41" s="1">
        <f>SUM(F11:F14)</f>
        <v>2.7241883566853656E-2</v>
      </c>
      <c r="C41" s="1"/>
      <c r="D41" s="1"/>
      <c r="E41" s="1"/>
      <c r="F41" s="1"/>
      <c r="G41" s="1"/>
      <c r="H41" s="1"/>
      <c r="I41" s="1"/>
      <c r="J41" s="1"/>
      <c r="K41" s="1"/>
      <c r="L41" s="1" t="s">
        <v>37</v>
      </c>
      <c r="M41" s="1"/>
      <c r="N41" s="3">
        <f>N38/(N38+N36)</f>
        <v>0.19150787496156377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1" t="s">
        <v>38</v>
      </c>
      <c r="B42" s="10">
        <f>B41/B39</f>
        <v>3.8662072954984014E-2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">
      <c r="A43" s="1" t="s">
        <v>39</v>
      </c>
      <c r="B43" s="10">
        <f>B41/H39</f>
        <v>3.3582990390170764E-2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0.0</vt:lpstr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anat sade amit</dc:creator>
  <cp:lastModifiedBy>anat sade amit</cp:lastModifiedBy>
  <dcterms:created xsi:type="dcterms:W3CDTF">2020-04-18T18:39:20Z</dcterms:created>
  <dcterms:modified xsi:type="dcterms:W3CDTF">2020-05-15T16:30:03Z</dcterms:modified>
</cp:coreProperties>
</file>