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an\GitHub\in-work\ccp2018\data\"/>
    </mc:Choice>
  </mc:AlternateContent>
  <xr:revisionPtr revIDLastSave="0" documentId="13_ncr:1_{5BFBA44D-9335-4F13-90A6-229EAEB385B9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0.01" sheetId="2" r:id="rId1"/>
    <sheet name="0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3" l="1"/>
  <c r="H34" i="3"/>
  <c r="B34" i="3"/>
  <c r="C28" i="3"/>
  <c r="C27" i="3"/>
  <c r="C26" i="3"/>
  <c r="C25" i="3"/>
  <c r="C24" i="3"/>
  <c r="C15" i="3"/>
  <c r="D13" i="3" s="1"/>
  <c r="L14" i="3"/>
  <c r="E14" i="3"/>
  <c r="L13" i="3"/>
  <c r="N13" i="3" s="1"/>
  <c r="E13" i="3"/>
  <c r="L12" i="3"/>
  <c r="E12" i="3"/>
  <c r="L11" i="3"/>
  <c r="E11" i="3"/>
  <c r="D11" i="3"/>
  <c r="D12" i="3" l="1"/>
  <c r="C17" i="3"/>
  <c r="L15" i="3"/>
  <c r="M12" i="3" s="1"/>
  <c r="I34" i="3"/>
  <c r="J34" i="3" s="1"/>
  <c r="H39" i="3" s="1"/>
  <c r="I35" i="3"/>
  <c r="J35" i="3" s="1"/>
  <c r="I36" i="3"/>
  <c r="I37" i="3" s="1"/>
  <c r="B35" i="3"/>
  <c r="C35" i="3" s="1"/>
  <c r="N14" i="3"/>
  <c r="C34" i="3"/>
  <c r="H38" i="3"/>
  <c r="N12" i="3"/>
  <c r="D14" i="3"/>
  <c r="M11" i="3"/>
  <c r="N11" i="3"/>
  <c r="H35" i="2"/>
  <c r="H34" i="2"/>
  <c r="B34" i="2"/>
  <c r="C28" i="2"/>
  <c r="C27" i="2"/>
  <c r="C26" i="2"/>
  <c r="C25" i="2"/>
  <c r="C24" i="2"/>
  <c r="C15" i="2"/>
  <c r="D13" i="2" s="1"/>
  <c r="L14" i="2"/>
  <c r="E14" i="2"/>
  <c r="L13" i="2"/>
  <c r="N13" i="2" s="1"/>
  <c r="E13" i="2"/>
  <c r="L12" i="2"/>
  <c r="E12" i="2"/>
  <c r="L11" i="2"/>
  <c r="E11" i="2"/>
  <c r="B38" i="3" l="1"/>
  <c r="M13" i="3"/>
  <c r="M14" i="3"/>
  <c r="N38" i="3"/>
  <c r="D35" i="3"/>
  <c r="N37" i="3"/>
  <c r="O37" i="3" s="1"/>
  <c r="N35" i="3"/>
  <c r="D34" i="3"/>
  <c r="B39" i="3" s="1"/>
  <c r="N36" i="3"/>
  <c r="O36" i="3" s="1"/>
  <c r="C36" i="3"/>
  <c r="E25" i="3"/>
  <c r="D12" i="2"/>
  <c r="N12" i="2"/>
  <c r="C17" i="2"/>
  <c r="I35" i="2"/>
  <c r="J35" i="2" s="1"/>
  <c r="D11" i="2"/>
  <c r="D14" i="2"/>
  <c r="L15" i="2"/>
  <c r="M11" i="2" s="1"/>
  <c r="I34" i="2"/>
  <c r="M14" i="2"/>
  <c r="J34" i="2"/>
  <c r="H39" i="2" s="1"/>
  <c r="I36" i="2"/>
  <c r="I37" i="2" s="1"/>
  <c r="B35" i="2"/>
  <c r="C35" i="2" s="1"/>
  <c r="N14" i="2"/>
  <c r="C34" i="2"/>
  <c r="H38" i="2"/>
  <c r="N11" i="2"/>
  <c r="P36" i="3" l="1"/>
  <c r="F12" i="3"/>
  <c r="H12" i="3" s="1"/>
  <c r="O35" i="3"/>
  <c r="N39" i="3"/>
  <c r="P37" i="3"/>
  <c r="F13" i="3"/>
  <c r="H13" i="3" s="1"/>
  <c r="C37" i="3"/>
  <c r="C20" i="3" s="1"/>
  <c r="C21" i="3" s="1"/>
  <c r="C18" i="3"/>
  <c r="C19" i="3"/>
  <c r="O38" i="3"/>
  <c r="N41" i="3"/>
  <c r="B38" i="2"/>
  <c r="M12" i="2"/>
  <c r="M13" i="2"/>
  <c r="N35" i="2"/>
  <c r="D34" i="2"/>
  <c r="N36" i="2"/>
  <c r="O36" i="2" s="1"/>
  <c r="C36" i="2"/>
  <c r="N38" i="2"/>
  <c r="D35" i="2"/>
  <c r="N37" i="2"/>
  <c r="O37" i="2" s="1"/>
  <c r="E25" i="2"/>
  <c r="P35" i="3" l="1"/>
  <c r="F11" i="3"/>
  <c r="P38" i="3"/>
  <c r="F14" i="3"/>
  <c r="H14" i="3" s="1"/>
  <c r="O38" i="2"/>
  <c r="N41" i="2"/>
  <c r="B39" i="2"/>
  <c r="P37" i="2"/>
  <c r="F13" i="2"/>
  <c r="H13" i="2" s="1"/>
  <c r="C37" i="2"/>
  <c r="C20" i="2" s="1"/>
  <c r="C21" i="2" s="1"/>
  <c r="C18" i="2"/>
  <c r="C19" i="2"/>
  <c r="P36" i="2"/>
  <c r="F12" i="2"/>
  <c r="H12" i="2" s="1"/>
  <c r="N39" i="2"/>
  <c r="O35" i="2"/>
  <c r="B41" i="3" l="1"/>
  <c r="H11" i="3"/>
  <c r="H15" i="3" s="1"/>
  <c r="F11" i="2"/>
  <c r="P35" i="2"/>
  <c r="F14" i="2"/>
  <c r="H14" i="2" s="1"/>
  <c r="P38" i="2"/>
  <c r="B43" i="3" l="1"/>
  <c r="B42" i="3"/>
  <c r="B41" i="2"/>
  <c r="H11" i="2"/>
  <c r="H15" i="2" s="1"/>
  <c r="B43" i="2" l="1"/>
  <c r="B42" i="2"/>
</calcChain>
</file>

<file path=xl/sharedStrings.xml><?xml version="1.0" encoding="utf-8"?>
<sst xmlns="http://schemas.openxmlformats.org/spreadsheetml/2006/main" count="126" uniqueCount="44">
  <si>
    <t>Concept</t>
  </si>
  <si>
    <t>Classifier</t>
  </si>
  <si>
    <t>Dataset</t>
  </si>
  <si>
    <t>Description</t>
  </si>
  <si>
    <t>Model file</t>
  </si>
  <si>
    <t>Date</t>
  </si>
  <si>
    <t>Remarks</t>
  </si>
  <si>
    <t>Distribution By Concept</t>
  </si>
  <si>
    <t>Distribution by prediction</t>
  </si>
  <si>
    <t>#Cases</t>
  </si>
  <si>
    <t>Percent</t>
  </si>
  <si>
    <t>Concept based Percent</t>
  </si>
  <si>
    <t>Point wise MI</t>
  </si>
  <si>
    <t>Weights</t>
  </si>
  <si>
    <t>Weighted MI</t>
  </si>
  <si>
    <t>Classifier based Percent</t>
  </si>
  <si>
    <t>Accuracy</t>
  </si>
  <si>
    <t>Lift over majority</t>
  </si>
  <si>
    <t>Lift over independent</t>
  </si>
  <si>
    <t>Confidence Interval LB (95%)</t>
  </si>
  <si>
    <t>LB times confidence</t>
  </si>
  <si>
    <t>Recall( TPR)</t>
  </si>
  <si>
    <t>Precision</t>
  </si>
  <si>
    <t>Precision Lift</t>
  </si>
  <si>
    <t>FPR</t>
  </si>
  <si>
    <t>Jaccard</t>
  </si>
  <si>
    <t>NPV</t>
  </si>
  <si>
    <t>Concept distribution</t>
  </si>
  <si>
    <t>Classifier distribution</t>
  </si>
  <si>
    <t>Independent distribution</t>
  </si>
  <si>
    <t>EntTerm</t>
  </si>
  <si>
    <t>Majority</t>
  </si>
  <si>
    <t>STD</t>
  </si>
  <si>
    <t>Sum</t>
  </si>
  <si>
    <t>Read CSV</t>
  </si>
  <si>
    <t>Entropy</t>
  </si>
  <si>
    <t>MI</t>
  </si>
  <si>
    <t>Independent precision</t>
  </si>
  <si>
    <t>MI per Concept Entropy</t>
  </si>
  <si>
    <t>MI per prediction entropy</t>
  </si>
  <si>
    <t>Same user better</t>
  </si>
  <si>
    <t>first_project_better</t>
  </si>
  <si>
    <t>Same user better by 0.01</t>
  </si>
  <si>
    <t>first_project_better by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</si>
</sst>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4" x14ac:knownFonts="1">
    <font>
      <sz val="11"/>
      <color rgb="FF000000"/>
      <name val="Arial"/>
    </font>
    <font>
      <sz val="10"/>
      <name val="Arial"/>
    </font>
    <font>
      <sz val="11"/>
      <name val="Arial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 applyAlignment="1">
      <alignment wrapText="1"/>
    </xf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/>
    <xf numFmtId="9" fontId="1" fillId="0" borderId="0" xfId="0" applyNumberFormat="1" applyFont="1"/>
    <xf numFmtId="0" fontId="0" fillId="0" borderId="0" xfId="0" applyFont="1" applyAlignment="1"/>
    <xf numFmtId="0" fontId="2" fillId="0" borderId="0" xfId="0" applyFont="1" applyAlignment="1"/>
    <xf numFmtId="165" fontId="0" fillId="0" borderId="0" xfId="0" applyNumberFormat="1" applyFont="1" applyAlignment="1">
      <alignment horizontal="right"/>
    </xf>
    <xf numFmtId="10" fontId="0" fillId="0" borderId="0" xfId="0" applyNumberFormat="1" applyFont="1"/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58DDF-1A35-46BC-B2E7-E283E89EEC23}">
  <sheetPr>
    <outlinePr summaryBelow="0" summaryRight="0"/>
  </sheetPr>
  <dimension ref="A1:Z43"/>
  <sheetViews>
    <sheetView tabSelected="1" workbookViewId="0">
      <selection activeCell="E17" sqref="E17:I21"/>
    </sheetView>
  </sheetViews>
  <sheetFormatPr defaultColWidth="12.59765625" defaultRowHeight="15" customHeight="1" x14ac:dyDescent="0.25"/>
  <cols>
    <col min="1" max="1" width="25" style="7" customWidth="1"/>
    <col min="2" max="2" width="14.19921875" style="7" customWidth="1"/>
    <col min="3" max="3" width="10.69921875" style="7" customWidth="1"/>
    <col min="4" max="4" width="14.5" style="7" customWidth="1"/>
    <col min="5" max="5" width="20.5" style="7" customWidth="1"/>
    <col min="6" max="6" width="11.5" style="7" customWidth="1"/>
    <col min="7" max="7" width="18.59765625" style="7" customWidth="1"/>
    <col min="8" max="8" width="9.8984375" style="7" customWidth="1"/>
    <col min="9" max="11" width="8.59765625" style="7" customWidth="1"/>
    <col min="12" max="12" width="10.69921875" style="7" customWidth="1"/>
    <col min="13" max="13" width="8.59765625" style="7" customWidth="1"/>
    <col min="14" max="14" width="9.8984375" style="7" customWidth="1"/>
    <col min="15" max="26" width="8.59765625" style="7" customWidth="1"/>
    <col min="27" max="16384" width="12.59765625" style="7"/>
  </cols>
  <sheetData>
    <row r="1" spans="1:26" ht="14.25" customHeight="1" x14ac:dyDescent="0.25">
      <c r="A1" s="1" t="s">
        <v>0</v>
      </c>
      <c r="B1" s="13" t="s">
        <v>42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1</v>
      </c>
      <c r="B2" s="12" t="s">
        <v>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 t="s">
        <v>0</v>
      </c>
      <c r="B10" s="1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/>
      <c r="J10" s="1" t="s">
        <v>1</v>
      </c>
      <c r="K10" s="1" t="s">
        <v>0</v>
      </c>
      <c r="L10" s="1" t="s">
        <v>9</v>
      </c>
      <c r="M10" s="1" t="s">
        <v>10</v>
      </c>
      <c r="N10" s="1" t="s">
        <v>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0</v>
      </c>
      <c r="B11" s="1">
        <v>0</v>
      </c>
      <c r="C11" s="11">
        <v>656417</v>
      </c>
      <c r="D11" s="3">
        <f t="shared" ref="D11:D14" si="0">C11/$C$15</f>
        <v>0.87455800258470229</v>
      </c>
      <c r="E11" s="3">
        <f>C11/($C$11+$C$12)</f>
        <v>0.93847057847978566</v>
      </c>
      <c r="F11" s="1">
        <f t="shared" ref="F11:F14" si="1">IF(ISERR(D11*LOG(D11/O35,2)),0,D11*LOG(D11/O35,2))</f>
        <v>1.1035274285872526E-2</v>
      </c>
      <c r="G11" s="1">
        <v>1</v>
      </c>
      <c r="H11" s="1">
        <f t="shared" ref="H11:H14" si="2">G11*F11</f>
        <v>1.1035274285872526E-2</v>
      </c>
      <c r="I11" s="1"/>
      <c r="J11" s="1">
        <v>0</v>
      </c>
      <c r="K11" s="1">
        <v>0</v>
      </c>
      <c r="L11" s="4">
        <f>C11</f>
        <v>656417</v>
      </c>
      <c r="M11" s="3">
        <f t="shared" ref="M11:M14" si="3">L11/$L$15</f>
        <v>0.87455800258470229</v>
      </c>
      <c r="N11" s="3">
        <f t="shared" ref="N11:N12" si="4">L11/($L$12+$L$11)</f>
        <v>0.94008340804349133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0</v>
      </c>
      <c r="B12" s="1">
        <v>1</v>
      </c>
      <c r="C12" s="11">
        <v>43037</v>
      </c>
      <c r="D12" s="3">
        <f t="shared" si="0"/>
        <v>5.7339088959057781E-2</v>
      </c>
      <c r="E12" s="5">
        <f>C12/($C$11+$C$12)</f>
        <v>6.1529421520214338E-2</v>
      </c>
      <c r="F12" s="1">
        <f t="shared" si="1"/>
        <v>-1.0316292778216862E-2</v>
      </c>
      <c r="G12" s="1">
        <v>1</v>
      </c>
      <c r="H12" s="1">
        <f t="shared" si="2"/>
        <v>-1.0316292778216862E-2</v>
      </c>
      <c r="I12" s="1"/>
      <c r="J12" s="1">
        <v>0</v>
      </c>
      <c r="K12" s="1">
        <v>1</v>
      </c>
      <c r="L12" s="4">
        <f>C13</f>
        <v>41837</v>
      </c>
      <c r="M12" s="3">
        <f t="shared" si="3"/>
        <v>5.5740304035599611E-2</v>
      </c>
      <c r="N12" s="3">
        <f t="shared" si="4"/>
        <v>5.9916591956508662E-2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1</v>
      </c>
      <c r="B13" s="1">
        <v>0</v>
      </c>
      <c r="C13" s="11">
        <v>41837</v>
      </c>
      <c r="D13" s="3">
        <f t="shared" si="0"/>
        <v>5.5740304035599611E-2</v>
      </c>
      <c r="E13" s="3">
        <f t="shared" ref="E13:E14" si="5">C13/($C$13+$C$14)</f>
        <v>0.81847171140151809</v>
      </c>
      <c r="F13" s="1">
        <f t="shared" si="1"/>
        <v>-1.0298625757100418E-2</v>
      </c>
      <c r="G13" s="1">
        <v>1</v>
      </c>
      <c r="H13" s="1">
        <f t="shared" si="2"/>
        <v>-1.0298625757100418E-2</v>
      </c>
      <c r="I13" s="1"/>
      <c r="J13" s="1">
        <v>1</v>
      </c>
      <c r="K13" s="1">
        <v>0</v>
      </c>
      <c r="L13" s="4">
        <f>C12</f>
        <v>43037</v>
      </c>
      <c r="M13" s="3">
        <f t="shared" si="3"/>
        <v>5.7339088959057781E-2</v>
      </c>
      <c r="N13" s="3">
        <f t="shared" ref="N13:N14" si="6">L13/($L$14+$L$13)</f>
        <v>0.8226355225934705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1</v>
      </c>
      <c r="B14" s="1">
        <v>1</v>
      </c>
      <c r="C14" s="11">
        <v>9279</v>
      </c>
      <c r="D14" s="3">
        <f t="shared" si="0"/>
        <v>1.2362604420640314E-2</v>
      </c>
      <c r="E14" s="3">
        <f t="shared" si="5"/>
        <v>0.18152828859848189</v>
      </c>
      <c r="F14" s="1">
        <f t="shared" si="1"/>
        <v>1.7071876212807754E-2</v>
      </c>
      <c r="G14" s="1">
        <v>1</v>
      </c>
      <c r="H14" s="1">
        <f t="shared" si="2"/>
        <v>1.7071876212807754E-2</v>
      </c>
      <c r="I14" s="1"/>
      <c r="J14" s="1">
        <v>1</v>
      </c>
      <c r="K14" s="1">
        <v>1</v>
      </c>
      <c r="L14" s="4">
        <f>C14</f>
        <v>9279</v>
      </c>
      <c r="M14" s="3">
        <f t="shared" si="3"/>
        <v>1.2362604420640314E-2</v>
      </c>
      <c r="N14" s="3">
        <f t="shared" si="6"/>
        <v>0.17736447740652955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4">
        <f>SUM(C11:C14)</f>
        <v>750570</v>
      </c>
      <c r="D15" s="1"/>
      <c r="E15" s="1"/>
      <c r="F15" s="1"/>
      <c r="G15" s="1" t="s">
        <v>14</v>
      </c>
      <c r="H15" s="1">
        <f>SUM(H11:H14)</f>
        <v>7.4922319633630007E-3</v>
      </c>
      <c r="I15" s="1"/>
      <c r="J15" s="1"/>
      <c r="K15" s="1"/>
      <c r="L15" s="4">
        <f>SUM(L11:L14)</f>
        <v>750570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 t="s">
        <v>16</v>
      </c>
      <c r="B17" s="1"/>
      <c r="C17" s="3">
        <f>(C11+C14)/C15</f>
        <v>0.88692060700534259</v>
      </c>
      <c r="D17" s="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 t="s">
        <v>17</v>
      </c>
      <c r="B18" s="1"/>
      <c r="C18" s="3">
        <f>(C17/C36)-1</f>
        <v>-4.8263359706285258E-2</v>
      </c>
      <c r="D18" s="1"/>
      <c r="E18" s="11"/>
      <c r="F18" s="11"/>
      <c r="G18" s="11"/>
      <c r="H18" s="1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 t="s">
        <v>18</v>
      </c>
      <c r="B19" s="1"/>
      <c r="C19" s="3">
        <f>(C17/(C36*C36))-1</f>
        <v>2.128942018381963E-2</v>
      </c>
      <c r="D19" s="1"/>
      <c r="E19" s="11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 t="s">
        <v>19</v>
      </c>
      <c r="B20" s="1"/>
      <c r="C20" s="3">
        <f>C17-(1.96*C37/SQRT(C15))</f>
        <v>0.88677702695992722</v>
      </c>
      <c r="D20" s="1"/>
      <c r="E20" s="11"/>
      <c r="F20" s="11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 t="s">
        <v>20</v>
      </c>
      <c r="B21" s="1"/>
      <c r="C21" s="3">
        <f>C20*0.95</f>
        <v>0.8424381756119308</v>
      </c>
      <c r="D21" s="1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 t="s">
        <v>21</v>
      </c>
      <c r="B24" s="1"/>
      <c r="C24" s="3">
        <f>C14/(C14+C13)</f>
        <v>0.18152828859848189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 t="s">
        <v>22</v>
      </c>
      <c r="B25" s="1"/>
      <c r="C25" s="3">
        <f>C14/(C14+C12)</f>
        <v>0.17736447740652955</v>
      </c>
      <c r="D25" s="1" t="s">
        <v>23</v>
      </c>
      <c r="E25" s="6">
        <f>(C25/C35)-1</f>
        <v>1.6043598052863857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 t="s">
        <v>24</v>
      </c>
      <c r="B26" s="1"/>
      <c r="C26" s="3">
        <f>C12/(C12+C11)</f>
        <v>6.1529421520214338E-2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 t="s">
        <v>25</v>
      </c>
      <c r="B27" s="1"/>
      <c r="C27" s="3">
        <f>C14/(C14+C13+C12)</f>
        <v>9.8552356271175645E-2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7" t="s">
        <v>26</v>
      </c>
      <c r="B28" s="8"/>
      <c r="C28" s="9">
        <f>C11/(C11+C12)</f>
        <v>0.93847057847978566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 t="s">
        <v>27</v>
      </c>
      <c r="B30" s="1"/>
      <c r="C30" s="1"/>
      <c r="D30" s="1"/>
      <c r="E30" s="1"/>
      <c r="F30" s="1"/>
      <c r="G30" s="1" t="s">
        <v>28</v>
      </c>
      <c r="H30" s="1"/>
      <c r="I30" s="1"/>
      <c r="J30" s="1"/>
      <c r="K30" s="1"/>
      <c r="L30" s="1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 t="s">
        <v>0</v>
      </c>
      <c r="B33" s="1" t="s">
        <v>9</v>
      </c>
      <c r="C33" s="1" t="s">
        <v>10</v>
      </c>
      <c r="D33" s="1" t="s">
        <v>30</v>
      </c>
      <c r="E33" s="1"/>
      <c r="F33" s="1"/>
      <c r="G33" s="1" t="s">
        <v>1</v>
      </c>
      <c r="H33" s="1" t="s">
        <v>9</v>
      </c>
      <c r="I33" s="1" t="s">
        <v>10</v>
      </c>
      <c r="J33" s="1" t="s">
        <v>30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0</v>
      </c>
      <c r="B34" s="4">
        <f>C11+C12</f>
        <v>699454</v>
      </c>
      <c r="C34" s="3">
        <f t="shared" ref="C34:C35" si="7">B34/$C$15</f>
        <v>0.9318970915437601</v>
      </c>
      <c r="D34" s="1">
        <f t="shared" ref="D34:D35" si="8">-C34*LOG(C34,2)</f>
        <v>9.4827468502168361E-2</v>
      </c>
      <c r="E34" s="1"/>
      <c r="F34" s="1"/>
      <c r="G34" s="1">
        <v>0</v>
      </c>
      <c r="H34" s="4">
        <f t="shared" ref="H34:H35" si="9">C11+C13</f>
        <v>698254</v>
      </c>
      <c r="I34" s="3">
        <f t="shared" ref="I34:I35" si="10">H34/$C$15</f>
        <v>0.93029830662030188</v>
      </c>
      <c r="J34" s="1">
        <f t="shared" ref="J34:J35" si="11">-I34*LOG(I34,2)</f>
        <v>9.6969359584839696E-2</v>
      </c>
      <c r="K34" s="1"/>
      <c r="L34" s="1" t="s">
        <v>0</v>
      </c>
      <c r="M34" s="1" t="s">
        <v>1</v>
      </c>
      <c r="N34" s="1" t="s">
        <v>9</v>
      </c>
      <c r="O34" s="1" t="s">
        <v>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1</v>
      </c>
      <c r="B35" s="4">
        <f>C15-B34</f>
        <v>51116</v>
      </c>
      <c r="C35" s="3">
        <f t="shared" si="7"/>
        <v>6.8102908456239925E-2</v>
      </c>
      <c r="D35" s="1">
        <f t="shared" si="8"/>
        <v>0.26397639242082416</v>
      </c>
      <c r="E35" s="1"/>
      <c r="F35" s="1"/>
      <c r="G35" s="1">
        <v>1</v>
      </c>
      <c r="H35" s="4">
        <f t="shared" si="9"/>
        <v>52316</v>
      </c>
      <c r="I35" s="3">
        <f t="shared" si="10"/>
        <v>6.9701693379698101E-2</v>
      </c>
      <c r="J35" s="1">
        <f t="shared" si="11"/>
        <v>0.26784008218338745</v>
      </c>
      <c r="K35" s="1"/>
      <c r="L35" s="1">
        <v>0</v>
      </c>
      <c r="M35" s="1">
        <v>0</v>
      </c>
      <c r="N35" s="4">
        <f>C34*I34*$C$15</f>
        <v>650700.87175879662</v>
      </c>
      <c r="O35" s="3">
        <f t="shared" ref="O35:O38" si="12">N35/$C$15</f>
        <v>0.86694228620754443</v>
      </c>
      <c r="P35" s="3">
        <f t="shared" ref="P35:P38" si="13">O35*G11</f>
        <v>0.86694228620754443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 t="s">
        <v>31</v>
      </c>
      <c r="B36" s="4"/>
      <c r="C36" s="3">
        <f>MAX(C34,C35)</f>
        <v>0.9318970915437601</v>
      </c>
      <c r="D36" s="1"/>
      <c r="E36" s="1"/>
      <c r="F36" s="1"/>
      <c r="G36" s="1" t="s">
        <v>31</v>
      </c>
      <c r="H36" s="4"/>
      <c r="I36" s="3">
        <f>MAX(I34,I35)</f>
        <v>0.93029830662030188</v>
      </c>
      <c r="J36" s="1"/>
      <c r="K36" s="1"/>
      <c r="L36" s="1">
        <v>0</v>
      </c>
      <c r="M36" s="1">
        <v>1</v>
      </c>
      <c r="N36" s="4">
        <f>C34*I35*$C$15</f>
        <v>48753.128241203354</v>
      </c>
      <c r="O36" s="3">
        <f t="shared" si="12"/>
        <v>6.4954805336215615E-2</v>
      </c>
      <c r="P36" s="3">
        <f t="shared" si="13"/>
        <v>6.4954805336215615E-2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 t="s">
        <v>32</v>
      </c>
      <c r="B37" s="4"/>
      <c r="C37" s="1">
        <f>C36*(1-C36)</f>
        <v>6.3464902316040905E-2</v>
      </c>
      <c r="D37" s="1"/>
      <c r="E37" s="1"/>
      <c r="F37" s="1"/>
      <c r="G37" s="1" t="s">
        <v>32</v>
      </c>
      <c r="H37" s="4"/>
      <c r="I37" s="1">
        <f>I36*(1-I36)</f>
        <v>6.4843367319700668E-2</v>
      </c>
      <c r="J37" s="1"/>
      <c r="K37" s="1"/>
      <c r="L37" s="1">
        <v>1</v>
      </c>
      <c r="M37" s="1">
        <v>0</v>
      </c>
      <c r="N37" s="4">
        <f>C35*I34*$C$15</f>
        <v>47553.128241203347</v>
      </c>
      <c r="O37" s="3">
        <f t="shared" si="12"/>
        <v>6.3356020412757438E-2</v>
      </c>
      <c r="P37" s="3">
        <f t="shared" si="13"/>
        <v>6.3356020412757438E-2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 t="s">
        <v>33</v>
      </c>
      <c r="B38" s="4">
        <f>SUM(B34:B35)</f>
        <v>750570</v>
      </c>
      <c r="C38" s="1"/>
      <c r="D38" s="1"/>
      <c r="E38" s="1"/>
      <c r="F38" s="1"/>
      <c r="G38" s="1" t="s">
        <v>34</v>
      </c>
      <c r="H38" s="4">
        <f>SUM(H34:H35)</f>
        <v>750570</v>
      </c>
      <c r="I38" s="1"/>
      <c r="J38" s="1"/>
      <c r="K38" s="1"/>
      <c r="L38" s="1">
        <v>1</v>
      </c>
      <c r="M38" s="1">
        <v>1</v>
      </c>
      <c r="N38" s="4">
        <f>C35*I35*$C$15</f>
        <v>3562.8717587966485</v>
      </c>
      <c r="O38" s="3">
        <f t="shared" si="12"/>
        <v>4.7468880434824844E-3</v>
      </c>
      <c r="P38" s="3">
        <f t="shared" si="13"/>
        <v>4.7468880434824844E-3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 t="s">
        <v>35</v>
      </c>
      <c r="B39" s="1">
        <f>SUM(D34:D35)</f>
        <v>0.35880386092299255</v>
      </c>
      <c r="C39" s="1"/>
      <c r="D39" s="1"/>
      <c r="E39" s="1"/>
      <c r="F39" s="1"/>
      <c r="G39" s="1" t="s">
        <v>35</v>
      </c>
      <c r="H39" s="1">
        <f>SUM(J34:J35)</f>
        <v>0.36480944176822716</v>
      </c>
      <c r="I39" s="1"/>
      <c r="J39" s="1"/>
      <c r="K39" s="1"/>
      <c r="L39" s="1"/>
      <c r="M39" s="1"/>
      <c r="N39" s="4">
        <f>SUM(N35:N38)</f>
        <v>750570</v>
      </c>
      <c r="O39" s="1"/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 t="s">
        <v>36</v>
      </c>
      <c r="B41" s="1">
        <f>SUM(F11:F14)</f>
        <v>7.4922319633630007E-3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37</v>
      </c>
      <c r="M41" s="1"/>
      <c r="N41" s="3">
        <f>N38/(N38+N36)</f>
        <v>6.8102908456239938E-2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 t="s">
        <v>38</v>
      </c>
      <c r="B42" s="10">
        <f>B41/B39</f>
        <v>2.0881135292384726E-2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 t="s">
        <v>39</v>
      </c>
      <c r="B43" s="10">
        <f>B41/H39</f>
        <v>2.0537385016813816E-2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B574-4324-4B68-A5FC-9B3AE31662E2}">
  <sheetPr>
    <outlinePr summaryBelow="0" summaryRight="0"/>
  </sheetPr>
  <dimension ref="A1:Z43"/>
  <sheetViews>
    <sheetView topLeftCell="A13" workbookViewId="0">
      <selection activeCell="H25" sqref="H25"/>
    </sheetView>
  </sheetViews>
  <sheetFormatPr defaultColWidth="12.59765625" defaultRowHeight="15" customHeight="1" x14ac:dyDescent="0.25"/>
  <cols>
    <col min="1" max="1" width="25" style="7" customWidth="1"/>
    <col min="2" max="2" width="14.19921875" style="7" customWidth="1"/>
    <col min="3" max="3" width="10.69921875" style="7" customWidth="1"/>
    <col min="4" max="4" width="14.5" style="7" customWidth="1"/>
    <col min="5" max="5" width="20.5" style="7" customWidth="1"/>
    <col min="6" max="6" width="11.5" style="7" customWidth="1"/>
    <col min="7" max="7" width="18.59765625" style="7" customWidth="1"/>
    <col min="8" max="8" width="9.8984375" style="7" customWidth="1"/>
    <col min="9" max="11" width="8.59765625" style="7" customWidth="1"/>
    <col min="12" max="12" width="10.69921875" style="7" customWidth="1"/>
    <col min="13" max="13" width="8.59765625" style="7" customWidth="1"/>
    <col min="14" max="14" width="9.8984375" style="7" customWidth="1"/>
    <col min="15" max="26" width="8.59765625" style="7" customWidth="1"/>
    <col min="27" max="16384" width="12.59765625" style="7"/>
  </cols>
  <sheetData>
    <row r="1" spans="1:26" ht="14.25" customHeight="1" x14ac:dyDescent="0.25">
      <c r="A1" s="1" t="s">
        <v>0</v>
      </c>
      <c r="B1" s="13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1</v>
      </c>
      <c r="B2" s="12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" t="s">
        <v>2</v>
      </c>
      <c r="B3" s="2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5">
      <c r="A4" s="1" t="s">
        <v>3</v>
      </c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5">
      <c r="A5" s="1" t="s">
        <v>4</v>
      </c>
      <c r="B5" s="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5">
      <c r="A6" s="1" t="s">
        <v>5</v>
      </c>
      <c r="B6" s="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5">
      <c r="A7" s="1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5">
      <c r="A9" s="1" t="s">
        <v>7</v>
      </c>
      <c r="B9" s="1"/>
      <c r="C9" s="1"/>
      <c r="D9" s="1"/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1" t="s">
        <v>0</v>
      </c>
      <c r="B10" s="1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/>
      <c r="J10" s="1" t="s">
        <v>1</v>
      </c>
      <c r="K10" s="1" t="s">
        <v>0</v>
      </c>
      <c r="L10" s="1" t="s">
        <v>9</v>
      </c>
      <c r="M10" s="1" t="s">
        <v>10</v>
      </c>
      <c r="N10" s="1" t="s">
        <v>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5">
      <c r="A11" s="1">
        <v>0</v>
      </c>
      <c r="B11" s="1">
        <v>0</v>
      </c>
      <c r="C11" s="11">
        <v>346547</v>
      </c>
      <c r="D11" s="3">
        <f t="shared" ref="D11:D14" si="0">C11/$C$15</f>
        <v>0.46171176572471589</v>
      </c>
      <c r="E11" s="3">
        <f>C11/($C$11+$C$12)</f>
        <v>0.52072239118152641</v>
      </c>
      <c r="F11" s="1">
        <f t="shared" ref="F11:F14" si="1">IF(ISERR(D11*LOG(D11/O35,2)),0,D11*LOG(D11/O35,2))</f>
        <v>2.2782544744429808E-2</v>
      </c>
      <c r="G11" s="1">
        <v>1</v>
      </c>
      <c r="H11" s="1">
        <f t="shared" ref="H11:H14" si="2">G11*F11</f>
        <v>2.2782544744429808E-2</v>
      </c>
      <c r="I11" s="1"/>
      <c r="J11" s="1">
        <v>0</v>
      </c>
      <c r="K11" s="1">
        <v>0</v>
      </c>
      <c r="L11" s="4">
        <f>C11</f>
        <v>346547</v>
      </c>
      <c r="M11" s="3">
        <f t="shared" ref="M11:M14" si="3">L11/$L$15</f>
        <v>0.46171176572471589</v>
      </c>
      <c r="N11" s="3">
        <f t="shared" ref="N11:N12" si="4">L11/($L$12+$L$11)</f>
        <v>0.91752648286854277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5">
      <c r="A12" s="1">
        <v>0</v>
      </c>
      <c r="B12" s="1">
        <v>1</v>
      </c>
      <c r="C12" s="11">
        <v>318965</v>
      </c>
      <c r="D12" s="3">
        <f t="shared" si="0"/>
        <v>0.4249636942590298</v>
      </c>
      <c r="E12" s="5">
        <f>C12/($C$11+$C$12)</f>
        <v>0.47927760881847359</v>
      </c>
      <c r="F12" s="1">
        <f t="shared" si="1"/>
        <v>-2.1997931573487971E-2</v>
      </c>
      <c r="G12" s="1">
        <v>1</v>
      </c>
      <c r="H12" s="1">
        <f t="shared" si="2"/>
        <v>-2.1997931573487971E-2</v>
      </c>
      <c r="I12" s="1"/>
      <c r="J12" s="1">
        <v>0</v>
      </c>
      <c r="K12" s="1">
        <v>1</v>
      </c>
      <c r="L12" s="4">
        <f>C13</f>
        <v>31150</v>
      </c>
      <c r="M12" s="3">
        <f t="shared" si="3"/>
        <v>4.150179197143504E-2</v>
      </c>
      <c r="N12" s="3">
        <f t="shared" si="4"/>
        <v>8.247351713145723E-2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5">
      <c r="A13" s="1">
        <v>1</v>
      </c>
      <c r="B13" s="1">
        <v>0</v>
      </c>
      <c r="C13" s="11">
        <v>31150</v>
      </c>
      <c r="D13" s="3">
        <f t="shared" si="0"/>
        <v>4.150179197143504E-2</v>
      </c>
      <c r="E13" s="3">
        <f t="shared" ref="E13:E14" si="5">C13/($C$13+$C$14)</f>
        <v>0.36622069646594091</v>
      </c>
      <c r="F13" s="1">
        <f t="shared" si="1"/>
        <v>-1.9026806413720111E-2</v>
      </c>
      <c r="G13" s="1">
        <v>1</v>
      </c>
      <c r="H13" s="1">
        <f t="shared" si="2"/>
        <v>-1.9026806413720111E-2</v>
      </c>
      <c r="I13" s="1"/>
      <c r="J13" s="1">
        <v>1</v>
      </c>
      <c r="K13" s="1">
        <v>0</v>
      </c>
      <c r="L13" s="4">
        <f>C12</f>
        <v>318965</v>
      </c>
      <c r="M13" s="3">
        <f t="shared" si="3"/>
        <v>0.4249636942590298</v>
      </c>
      <c r="N13" s="3">
        <f t="shared" ref="N13:N14" si="6">L13/($L$14+$L$13)</f>
        <v>0.85542530566707697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5">
      <c r="A14" s="1">
        <v>1</v>
      </c>
      <c r="B14" s="1">
        <v>1</v>
      </c>
      <c r="C14" s="11">
        <v>53908</v>
      </c>
      <c r="D14" s="3">
        <f t="shared" si="0"/>
        <v>7.1822748044819265E-2</v>
      </c>
      <c r="E14" s="3">
        <f t="shared" si="5"/>
        <v>0.63377930353405909</v>
      </c>
      <c r="F14" s="1">
        <f t="shared" si="1"/>
        <v>2.5235263436714922E-2</v>
      </c>
      <c r="G14" s="1">
        <v>1</v>
      </c>
      <c r="H14" s="1">
        <f t="shared" si="2"/>
        <v>2.5235263436714922E-2</v>
      </c>
      <c r="I14" s="1"/>
      <c r="J14" s="1">
        <v>1</v>
      </c>
      <c r="K14" s="1">
        <v>1</v>
      </c>
      <c r="L14" s="4">
        <f>C14</f>
        <v>53908</v>
      </c>
      <c r="M14" s="3">
        <f t="shared" si="3"/>
        <v>7.1822748044819265E-2</v>
      </c>
      <c r="N14" s="3">
        <f t="shared" si="6"/>
        <v>0.144574694332923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5">
      <c r="A15" s="1"/>
      <c r="B15" s="1"/>
      <c r="C15" s="4">
        <f>SUM(C11:C14)</f>
        <v>750570</v>
      </c>
      <c r="D15" s="1"/>
      <c r="E15" s="1"/>
      <c r="F15" s="1"/>
      <c r="G15" s="1" t="s">
        <v>14</v>
      </c>
      <c r="H15" s="1">
        <f>SUM(H11:H14)</f>
        <v>6.9930701939366485E-3</v>
      </c>
      <c r="I15" s="1"/>
      <c r="J15" s="1"/>
      <c r="K15" s="1"/>
      <c r="L15" s="4">
        <f>SUM(L11:L14)</f>
        <v>750570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5">
      <c r="A17" s="1" t="s">
        <v>16</v>
      </c>
      <c r="B17" s="1"/>
      <c r="C17" s="3">
        <f>(C11+C14)/C15</f>
        <v>0.5335345137695352</v>
      </c>
      <c r="D17" s="1"/>
      <c r="E17" s="11"/>
      <c r="F17" s="11"/>
      <c r="G17" s="11"/>
      <c r="H17" s="11"/>
      <c r="I17" s="1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5">
      <c r="A18" s="1" t="s">
        <v>17</v>
      </c>
      <c r="B18" s="1"/>
      <c r="C18" s="3">
        <f>(C17/C36)-1</f>
        <v>-0.39827531284184203</v>
      </c>
      <c r="D18" s="1"/>
      <c r="E18" s="11"/>
      <c r="F18" s="11"/>
      <c r="G18" s="11"/>
      <c r="H18" s="11"/>
      <c r="I18" s="11"/>
      <c r="J18" s="1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5">
      <c r="A19" s="1" t="s">
        <v>18</v>
      </c>
      <c r="B19" s="1"/>
      <c r="C19" s="3">
        <f>(C17/(C36*C36))-1</f>
        <v>-0.3213698649456378</v>
      </c>
      <c r="D19" s="1"/>
      <c r="E19" s="11"/>
      <c r="F19" s="1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5">
      <c r="A20" s="1" t="s">
        <v>19</v>
      </c>
      <c r="B20" s="1"/>
      <c r="C20" s="3">
        <f>C17-(1.96*C37/SQRT(C15))</f>
        <v>0.53330718776217079</v>
      </c>
      <c r="D20" s="1"/>
      <c r="E20" s="11"/>
      <c r="F20" s="11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5">
      <c r="A21" s="1" t="s">
        <v>20</v>
      </c>
      <c r="B21" s="1"/>
      <c r="C21" s="3">
        <f>C20*0.95</f>
        <v>0.50664182837406224</v>
      </c>
      <c r="D21" s="1"/>
      <c r="E21" s="11"/>
      <c r="F21" s="1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5">
      <c r="A22" s="1"/>
      <c r="B22" s="1"/>
      <c r="C22" s="1"/>
      <c r="D22" s="1"/>
      <c r="E22" s="11"/>
      <c r="F22" s="1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5">
      <c r="A23" s="1"/>
      <c r="B23" s="1"/>
      <c r="C23" s="1"/>
      <c r="D23" s="1"/>
      <c r="E23" s="1"/>
      <c r="F23" s="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5">
      <c r="A24" s="1" t="s">
        <v>21</v>
      </c>
      <c r="B24" s="1"/>
      <c r="C24" s="3">
        <f>C14/(C14+C13)</f>
        <v>0.63377930353405909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1" t="s">
        <v>22</v>
      </c>
      <c r="B25" s="1"/>
      <c r="C25" s="3">
        <f>C14/(C14+C12)</f>
        <v>0.144574694332923</v>
      </c>
      <c r="D25" s="1" t="s">
        <v>23</v>
      </c>
      <c r="E25" s="6">
        <f>(C25/C35)-1</f>
        <v>0.27575805127632913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5">
      <c r="A26" s="1" t="s">
        <v>24</v>
      </c>
      <c r="B26" s="1"/>
      <c r="C26" s="3">
        <f>C12/(C12+C11)</f>
        <v>0.47927760881847359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5">
      <c r="A27" s="1" t="s">
        <v>25</v>
      </c>
      <c r="B27" s="1"/>
      <c r="C27" s="3">
        <f>C14/(C14+C13+C12)</f>
        <v>0.13342804741314232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5">
      <c r="A28" s="7" t="s">
        <v>26</v>
      </c>
      <c r="B28" s="8"/>
      <c r="C28" s="9">
        <f>C11/(C11+C12)</f>
        <v>0.52072239118152641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5">
      <c r="A30" s="1" t="s">
        <v>27</v>
      </c>
      <c r="B30" s="1"/>
      <c r="C30" s="1"/>
      <c r="D30" s="1"/>
      <c r="E30" s="1"/>
      <c r="F30" s="1"/>
      <c r="G30" s="1" t="s">
        <v>28</v>
      </c>
      <c r="H30" s="1"/>
      <c r="I30" s="1"/>
      <c r="J30" s="1"/>
      <c r="K30" s="1"/>
      <c r="L30" s="1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5">
      <c r="A33" s="1" t="s">
        <v>0</v>
      </c>
      <c r="B33" s="1" t="s">
        <v>9</v>
      </c>
      <c r="C33" s="1" t="s">
        <v>10</v>
      </c>
      <c r="D33" s="1" t="s">
        <v>30</v>
      </c>
      <c r="E33" s="1"/>
      <c r="F33" s="1"/>
      <c r="G33" s="1" t="s">
        <v>1</v>
      </c>
      <c r="H33" s="1" t="s">
        <v>9</v>
      </c>
      <c r="I33" s="1" t="s">
        <v>10</v>
      </c>
      <c r="J33" s="1" t="s">
        <v>30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5">
      <c r="A34" s="1">
        <v>0</v>
      </c>
      <c r="B34" s="4">
        <f>C11+C12</f>
        <v>665512</v>
      </c>
      <c r="C34" s="3">
        <f t="shared" ref="C34:C35" si="7">B34/$C$15</f>
        <v>0.88667545998374564</v>
      </c>
      <c r="D34" s="1">
        <f t="shared" ref="D34:D35" si="8">-C34*LOG(C34,2)</f>
        <v>0.15385765258342624</v>
      </c>
      <c r="E34" s="1"/>
      <c r="F34" s="1"/>
      <c r="G34" s="1">
        <v>0</v>
      </c>
      <c r="H34" s="4">
        <f t="shared" ref="H34:H35" si="9">C11+C13</f>
        <v>377697</v>
      </c>
      <c r="I34" s="3">
        <f t="shared" ref="I34:I35" si="10">H34/$C$15</f>
        <v>0.50321355769615095</v>
      </c>
      <c r="J34" s="1">
        <f t="shared" ref="J34:J35" si="11">-I34*LOG(I34,2)</f>
        <v>0.49856250711658368</v>
      </c>
      <c r="K34" s="1"/>
      <c r="L34" s="1" t="s">
        <v>0</v>
      </c>
      <c r="M34" s="1" t="s">
        <v>1</v>
      </c>
      <c r="N34" s="1" t="s">
        <v>9</v>
      </c>
      <c r="O34" s="1" t="s">
        <v>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5">
      <c r="A35" s="1">
        <v>1</v>
      </c>
      <c r="B35" s="4">
        <f>C15-B34</f>
        <v>85058</v>
      </c>
      <c r="C35" s="3">
        <f t="shared" si="7"/>
        <v>0.11332454001625432</v>
      </c>
      <c r="D35" s="1">
        <f t="shared" si="8"/>
        <v>0.35600539222590694</v>
      </c>
      <c r="E35" s="1"/>
      <c r="F35" s="1"/>
      <c r="G35" s="1">
        <v>1</v>
      </c>
      <c r="H35" s="4">
        <f t="shared" si="9"/>
        <v>372873</v>
      </c>
      <c r="I35" s="3">
        <f t="shared" si="10"/>
        <v>0.49678644230384905</v>
      </c>
      <c r="J35" s="1">
        <f t="shared" si="11"/>
        <v>0.50140769539031638</v>
      </c>
      <c r="K35" s="1"/>
      <c r="L35" s="1">
        <v>0</v>
      </c>
      <c r="M35" s="1">
        <v>0</v>
      </c>
      <c r="N35" s="4">
        <f>C34*I34*$C$15</f>
        <v>334894.66120948078</v>
      </c>
      <c r="O35" s="3">
        <f t="shared" ref="O35:O38" si="12">N35/$C$15</f>
        <v>0.44618711274029177</v>
      </c>
      <c r="P35" s="3">
        <f t="shared" ref="P35:P38" si="13">O35*G11</f>
        <v>0.44618711274029177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5">
      <c r="A36" s="1" t="s">
        <v>31</v>
      </c>
      <c r="B36" s="4"/>
      <c r="C36" s="3">
        <f>MAX(C34,C35)</f>
        <v>0.88667545998374564</v>
      </c>
      <c r="D36" s="1"/>
      <c r="E36" s="1"/>
      <c r="F36" s="1"/>
      <c r="G36" s="1" t="s">
        <v>31</v>
      </c>
      <c r="H36" s="4"/>
      <c r="I36" s="3">
        <f>MAX(I34,I35)</f>
        <v>0.50321355769615095</v>
      </c>
      <c r="J36" s="1"/>
      <c r="K36" s="1"/>
      <c r="L36" s="1">
        <v>0</v>
      </c>
      <c r="M36" s="1">
        <v>1</v>
      </c>
      <c r="N36" s="4">
        <f>C34*I35*$C$15</f>
        <v>330617.33879051916</v>
      </c>
      <c r="O36" s="3">
        <f t="shared" si="12"/>
        <v>0.44048834724345387</v>
      </c>
      <c r="P36" s="3">
        <f t="shared" si="13"/>
        <v>0.44048834724345387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1" t="s">
        <v>32</v>
      </c>
      <c r="B37" s="4"/>
      <c r="C37" s="1">
        <f>C36*(1-C36)</f>
        <v>0.10048208864635873</v>
      </c>
      <c r="D37" s="1"/>
      <c r="E37" s="1"/>
      <c r="F37" s="1"/>
      <c r="G37" s="1" t="s">
        <v>32</v>
      </c>
      <c r="H37" s="4"/>
      <c r="I37" s="1">
        <f>I36*(1-I36)</f>
        <v>0.24998967304693351</v>
      </c>
      <c r="J37" s="1"/>
      <c r="K37" s="1"/>
      <c r="L37" s="1">
        <v>1</v>
      </c>
      <c r="M37" s="1">
        <v>0</v>
      </c>
      <c r="N37" s="4">
        <f>C35*I34*$C$15</f>
        <v>42802.338790519207</v>
      </c>
      <c r="O37" s="3">
        <f t="shared" si="12"/>
        <v>5.7026444955859158E-2</v>
      </c>
      <c r="P37" s="3">
        <f t="shared" si="13"/>
        <v>5.7026444955859158E-2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5">
      <c r="A38" s="1" t="s">
        <v>33</v>
      </c>
      <c r="B38" s="4">
        <f>SUM(B34:B35)</f>
        <v>750570</v>
      </c>
      <c r="C38" s="1"/>
      <c r="D38" s="1"/>
      <c r="E38" s="1"/>
      <c r="F38" s="1"/>
      <c r="G38" s="1" t="s">
        <v>34</v>
      </c>
      <c r="H38" s="4">
        <f>SUM(H34:H35)</f>
        <v>750570</v>
      </c>
      <c r="I38" s="1"/>
      <c r="J38" s="1"/>
      <c r="K38" s="1"/>
      <c r="L38" s="1">
        <v>1</v>
      </c>
      <c r="M38" s="1">
        <v>1</v>
      </c>
      <c r="N38" s="4">
        <f>C35*I35*$C$15</f>
        <v>42255.661209480793</v>
      </c>
      <c r="O38" s="3">
        <f t="shared" si="12"/>
        <v>5.629809506039516E-2</v>
      </c>
      <c r="P38" s="3">
        <f t="shared" si="13"/>
        <v>5.629809506039516E-2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5">
      <c r="A39" s="1" t="s">
        <v>35</v>
      </c>
      <c r="B39" s="1">
        <f>SUM(D34:D35)</f>
        <v>0.5098630448093332</v>
      </c>
      <c r="C39" s="1"/>
      <c r="D39" s="1"/>
      <c r="E39" s="1"/>
      <c r="F39" s="1"/>
      <c r="G39" s="1" t="s">
        <v>35</v>
      </c>
      <c r="H39" s="1">
        <f>SUM(J34:J35)</f>
        <v>0.99997020250690005</v>
      </c>
      <c r="I39" s="1"/>
      <c r="J39" s="1"/>
      <c r="K39" s="1"/>
      <c r="L39" s="1"/>
      <c r="M39" s="1"/>
      <c r="N39" s="4">
        <f>SUM(N35:N38)</f>
        <v>750570</v>
      </c>
      <c r="O39" s="1"/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5">
      <c r="A41" s="1" t="s">
        <v>36</v>
      </c>
      <c r="B41" s="1">
        <f>SUM(F11:F14)</f>
        <v>6.9930701939366485E-3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37</v>
      </c>
      <c r="M41" s="1"/>
      <c r="N41" s="3">
        <f>N38/(N38+N36)</f>
        <v>0.11332454001625433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5">
      <c r="A42" s="1" t="s">
        <v>38</v>
      </c>
      <c r="B42" s="10">
        <f>B41/B39</f>
        <v>1.3715585518757798E-2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5">
      <c r="A43" s="1" t="s">
        <v>39</v>
      </c>
      <c r="B43" s="10">
        <f>B41/H39</f>
        <v>6.9932785761067659E-3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0.01</vt:lpstr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sade amit</dc:creator>
  <cp:lastModifiedBy>anat sade amit</cp:lastModifiedBy>
  <dcterms:created xsi:type="dcterms:W3CDTF">2020-05-02T09:29:12Z</dcterms:created>
  <dcterms:modified xsi:type="dcterms:W3CDTF">2020-05-18T16:08:58Z</dcterms:modified>
</cp:coreProperties>
</file>