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quality by 2018 bugs" sheetId="1" r:id="rId3"/>
    <sheet state="visible" name="File quality by smells" sheetId="2" r:id="rId4"/>
    <sheet state="visible" name="File low quality by 2018 bugs" sheetId="3" r:id="rId5"/>
    <sheet state="visible" name="File quality by short in 2019" sheetId="4" r:id="rId6"/>
  </sheets>
  <definedNames/>
  <calcPr/>
</workbook>
</file>

<file path=xl/sharedStrings.xml><?xml version="1.0" encoding="utf-8"?>
<sst xmlns="http://schemas.openxmlformats.org/spreadsheetml/2006/main" count="341" uniqueCount="76">
  <si>
    <t>Concept</t>
  </si>
  <si>
    <t>High quality</t>
  </si>
  <si>
    <t>Classifier</t>
  </si>
  <si>
    <t>2018 no bugs</t>
  </si>
  <si>
    <t>Dataset</t>
  </si>
  <si>
    <t>java_file_quality_dataset</t>
  </si>
  <si>
    <t>Description</t>
  </si>
  <si>
    <t>Model file</t>
  </si>
  <si>
    <t>Date</t>
  </si>
  <si>
    <t>5/5/21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</si>
  <si>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</si>
  <si>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</si>
  <si>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</si>
  <si>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</si>
  <si>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</si>
  <si>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</si>
  <si>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</si>
  <si>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</si>
  <si>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</si>
  <si>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</si>
  <si>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</si>
  <si>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</si>
  <si>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</si>
  <si>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</si>
  <si>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</si>
  <si>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</si>
  <si>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</si>
  <si>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</si>
  <si>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</si>
  <si>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</si>
  <si>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</si>
  <si>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</si>
  <si>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</si>
  <si>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</si>
  <si>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</si>
  <si>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</si>
  <si>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</si>
  <si>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</si>
  <si>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</si>
  <si>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</si>
  <si>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</si>
  <si>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</si>
  <si>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</si>
  <si>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</si>
  <si>
    <t>select</t>
  </si>
  <si>
    <t>high_ccp_quality</t>
  </si>
  <si>
    <t>, case</t>
  </si>
  <si>
    <t>when prev.corrective_rate = 0 then 1</t>
  </si>
  <si>
    <t>else 0</t>
  </si>
  <si>
    <t>end</t>
  </si>
  <si>
    <t>as predicted_quality</t>
  </si>
  <si>
    <t>, count(*) as files</t>
  </si>
  <si>
    <t>from</t>
  </si>
  <si>
    <t>general.java_file_quality_dataset as d</t>
  </si>
  <si>
    <t>join</t>
  </si>
  <si>
    <t>general.file_properties_per_year as prev</t>
  </si>
  <si>
    <t>on</t>
  </si>
  <si>
    <t>d.repo_name = prev.repo_name</t>
  </si>
  <si>
    <t>and</t>
  </si>
  <si>
    <t>d.file = prev.file</t>
  </si>
  <si>
    <t>where</t>
  </si>
  <si>
    <t>prev.year = 2018</t>
  </si>
  <si>
    <t>prev.commits &gt;= 5</t>
  </si>
  <si>
    <t>group by</t>
  </si>
  <si>
    <t>, predicted_quality</t>
  </si>
  <si>
    <t>order by</t>
  </si>
  <si>
    <t>;</t>
  </si>
  <si>
    <t>no significant smells</t>
  </si>
  <si>
    <t>Low quality</t>
  </si>
  <si>
    <t>2018 many bugs</t>
  </si>
  <si>
    <t>not high_ccp_quality as low_quality</t>
  </si>
  <si>
    <t>when prev.corrective_rate &gt;= 0.33 then 1</t>
  </si>
  <si>
    <t>as predicted_low_quality</t>
  </si>
  <si>
    <t>low_quality</t>
  </si>
  <si>
    <t>, predicted_low_quality</t>
  </si>
  <si>
    <t xml:space="preserve"> m.LineLength.map( lambda x: x &lt;=104)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</si>
</sst>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(* #,##0_);_(* \(#,##0\);_(* &quot;-&quot;??_);_(@_)"/>
  </numFmts>
  <fonts count="9">
    <font>
      <sz val="10.0"/>
      <color rgb="FF000000"/>
      <name val="Arial"/>
    </font>
    <font>
      <sz val="11.0"/>
      <color rgb="FF000000"/>
      <name val="Arial"/>
    </font>
    <font>
      <sz val="11.0"/>
      <name val="Calibri"/>
    </font>
    <font>
      <sz val="9.0"/>
      <color rgb="FF444D56"/>
      <name val="Arial"/>
    </font>
    <font>
      <sz val="9.0"/>
      <color rgb="FF000000"/>
      <name val="&quot;Roboto Mono&quot;"/>
    </font>
    <font/>
    <font>
      <name val="Arial"/>
    </font>
    <font>
      <b/>
      <sz val="9.0"/>
      <color rgb="FF000080"/>
      <name val="Menlo"/>
    </font>
    <font>
      <b/>
      <sz val="9.0"/>
      <color rgb="FF0000FF"/>
      <name val="Menl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49" xfId="0" applyAlignment="1" applyFill="1" applyFont="1" applyNumberFormat="1">
      <alignment horizontal="right" readingOrder="0" vertical="bottom"/>
    </xf>
    <xf borderId="0" fillId="3" fontId="4" numFmtId="49" xfId="0" applyAlignment="1" applyFill="1" applyFont="1" applyNumberFormat="1">
      <alignment readingOrder="0"/>
    </xf>
    <xf borderId="0" fillId="0" fontId="2" numFmtId="49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6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2" numFmtId="9" xfId="0" applyAlignment="1" applyFont="1" applyNumberFormat="1">
      <alignment vertical="bottom"/>
    </xf>
    <xf borderId="0" fillId="0" fontId="1" numFmtId="10" xfId="0" applyAlignment="1" applyFont="1" applyNumberFormat="1">
      <alignment horizontal="right" vertical="bottom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>
      <c r="A2" s="1" t="s">
        <v>2</v>
      </c>
      <c r="B2" s="4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>
      <c r="A4" s="1" t="s">
        <v>6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>
      <c r="A5" s="1" t="s">
        <v>7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>
      <c r="A6" s="1" t="s">
        <v>8</v>
      </c>
      <c r="B6" s="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>
      <c r="A7" s="1" t="s">
        <v>10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>
      <c r="A9" s="1" t="s">
        <v>11</v>
      </c>
      <c r="B9" s="1"/>
      <c r="C9" s="1"/>
      <c r="D9" s="1"/>
      <c r="E9" s="1"/>
      <c r="F9" s="1"/>
      <c r="G9" s="1"/>
      <c r="H9" s="1"/>
      <c r="I9" s="1"/>
      <c r="J9" s="7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0</v>
      </c>
      <c r="B10" s="1" t="s">
        <v>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7" t="s">
        <v>18</v>
      </c>
      <c r="I10" s="1"/>
      <c r="J10" s="1" t="s">
        <v>2</v>
      </c>
      <c r="K10" s="1" t="s">
        <v>0</v>
      </c>
      <c r="L10" s="1" t="s">
        <v>13</v>
      </c>
      <c r="M10" s="1" t="s">
        <v>14</v>
      </c>
      <c r="N10" s="7" t="s">
        <v>19</v>
      </c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>
        <v>0.0</v>
      </c>
      <c r="B11" s="9">
        <v>0.0</v>
      </c>
      <c r="C11" s="10">
        <v>1955.0</v>
      </c>
      <c r="D11" s="11">
        <f t="shared" ref="D11:D14" si="1">C11/$C$15</f>
        <v>0.3609675037</v>
      </c>
      <c r="E11" s="11">
        <f t="shared" ref="E11:E12" si="2">C11/($C$11+$C$12)</f>
        <v>0.9403559404</v>
      </c>
      <c r="F11" s="9">
        <f t="shared" ref="F11:F14" si="3">IF(ISERR(D11*LOG(D11/O35,2)),0,D11*LOG(D11/O35,2))</f>
        <v>0.1876579834</v>
      </c>
      <c r="G11" s="9">
        <v>1.0</v>
      </c>
      <c r="H11" s="9">
        <f t="shared" ref="H11:H14" si="4">G11*F11</f>
        <v>0.1876579834</v>
      </c>
      <c r="I11" s="1"/>
      <c r="J11" s="9">
        <v>0.0</v>
      </c>
      <c r="K11" s="9">
        <v>0.0</v>
      </c>
      <c r="L11" s="12">
        <f>C11</f>
        <v>1955</v>
      </c>
      <c r="M11" s="11">
        <f t="shared" ref="M11:M14" si="5">L11/$L$15</f>
        <v>0.3609675037</v>
      </c>
      <c r="N11" s="11">
        <f t="shared" ref="N11:N12" si="6">L11/($L$12+$L$11)</f>
        <v>0.5503941441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>
        <v>0.0</v>
      </c>
      <c r="B12" s="9">
        <v>1.0</v>
      </c>
      <c r="C12" s="10">
        <v>124.0</v>
      </c>
      <c r="D12" s="11">
        <f t="shared" si="1"/>
        <v>0.02289512555</v>
      </c>
      <c r="E12" s="11">
        <f t="shared" si="2"/>
        <v>0.05964405964</v>
      </c>
      <c r="F12" s="9">
        <f t="shared" si="3"/>
        <v>-0.05789380167</v>
      </c>
      <c r="G12" s="9">
        <v>1.0</v>
      </c>
      <c r="H12" s="9">
        <f t="shared" si="4"/>
        <v>-0.05789380167</v>
      </c>
      <c r="I12" s="1"/>
      <c r="J12" s="9">
        <v>0.0</v>
      </c>
      <c r="K12" s="9">
        <v>1.0</v>
      </c>
      <c r="L12" s="12">
        <f>C13</f>
        <v>1597</v>
      </c>
      <c r="M12" s="11">
        <f t="shared" si="5"/>
        <v>0.2948670606</v>
      </c>
      <c r="N12" s="11">
        <f t="shared" si="6"/>
        <v>0.4496058559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>
        <v>1.0</v>
      </c>
      <c r="B13" s="9">
        <v>0.0</v>
      </c>
      <c r="C13" s="10">
        <v>1597.0</v>
      </c>
      <c r="D13" s="11">
        <f t="shared" si="1"/>
        <v>0.2948670606</v>
      </c>
      <c r="E13" s="11">
        <f t="shared" ref="E13:E14" si="7">C13/($C$13+$C$14)</f>
        <v>0.4785735691</v>
      </c>
      <c r="F13" s="9">
        <f t="shared" si="3"/>
        <v>-0.1340439758</v>
      </c>
      <c r="G13" s="9">
        <v>1.0</v>
      </c>
      <c r="H13" s="9">
        <f t="shared" si="4"/>
        <v>-0.1340439758</v>
      </c>
      <c r="I13" s="1"/>
      <c r="J13" s="9">
        <v>1.0</v>
      </c>
      <c r="K13" s="9">
        <v>0.0</v>
      </c>
      <c r="L13" s="12">
        <f>C12</f>
        <v>124</v>
      </c>
      <c r="M13" s="11">
        <f t="shared" si="5"/>
        <v>0.02289512555</v>
      </c>
      <c r="N13" s="11">
        <f t="shared" ref="N13:N14" si="8">L13/($L$14+$L$13)</f>
        <v>0.06652360515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>
        <v>1.0</v>
      </c>
      <c r="B14" s="9">
        <v>1.0</v>
      </c>
      <c r="C14" s="10">
        <v>1740.0</v>
      </c>
      <c r="D14" s="11">
        <f t="shared" si="1"/>
        <v>0.3212703102</v>
      </c>
      <c r="E14" s="11">
        <f t="shared" si="7"/>
        <v>0.5214264309</v>
      </c>
      <c r="F14" s="9">
        <f t="shared" si="3"/>
        <v>0.1925570545</v>
      </c>
      <c r="G14" s="9">
        <v>1.0</v>
      </c>
      <c r="H14" s="9">
        <f t="shared" si="4"/>
        <v>0.1925570545</v>
      </c>
      <c r="I14" s="1"/>
      <c r="J14" s="9">
        <v>1.0</v>
      </c>
      <c r="K14" s="9">
        <v>1.0</v>
      </c>
      <c r="L14" s="12">
        <f>C14</f>
        <v>1740</v>
      </c>
      <c r="M14" s="11">
        <f t="shared" si="5"/>
        <v>0.3212703102</v>
      </c>
      <c r="N14" s="11">
        <f t="shared" si="8"/>
        <v>0.9334763948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2">
        <f>SUM(C11:C14)</f>
        <v>5416</v>
      </c>
      <c r="D15" s="1"/>
      <c r="E15" s="1"/>
      <c r="F15" s="1"/>
      <c r="G15" s="1" t="s">
        <v>18</v>
      </c>
      <c r="H15" s="9">
        <f>SUM(H11:H14)</f>
        <v>0.1882772604</v>
      </c>
      <c r="I15" s="1"/>
      <c r="J15" s="1"/>
      <c r="K15" s="1"/>
      <c r="L15" s="12">
        <f>SUM(L11:L14)</f>
        <v>5416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20</v>
      </c>
      <c r="B17" s="1"/>
      <c r="C17" s="11">
        <f>(C11+C14)/C15</f>
        <v>0.6822378139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21</v>
      </c>
      <c r="B18" s="1"/>
      <c r="C18" s="11">
        <f>(C17/C36)-1</f>
        <v>0.1072819898</v>
      </c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22</v>
      </c>
      <c r="B19" s="1"/>
      <c r="C19" s="11">
        <f>(C17/(C36*C36))-1</f>
        <v>0.7971349286</v>
      </c>
      <c r="D19" s="1"/>
      <c r="E19" s="1"/>
      <c r="F19" s="1"/>
      <c r="G19" s="1"/>
      <c r="H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23</v>
      </c>
      <c r="B20" s="1"/>
      <c r="C20" s="11">
        <f>C17-(1.96*C37/SQRT(C15))</f>
        <v>0.6759388354</v>
      </c>
      <c r="D20" s="1"/>
      <c r="E20" s="1"/>
      <c r="F20" s="1"/>
      <c r="G20" s="1"/>
      <c r="H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24</v>
      </c>
      <c r="B21" s="1"/>
      <c r="C21" s="11">
        <f>C20*0.95</f>
        <v>0.6421418936</v>
      </c>
      <c r="D21" s="1"/>
      <c r="E21" s="1"/>
      <c r="F21" s="1"/>
      <c r="G21" s="1"/>
      <c r="H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25</v>
      </c>
      <c r="B24" s="1"/>
      <c r="C24" s="11">
        <f>C14/(C14+C13)</f>
        <v>0.5214264309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26</v>
      </c>
      <c r="B25" s="1"/>
      <c r="C25" s="11">
        <f>C14/(C14+C12)</f>
        <v>0.9334763948</v>
      </c>
      <c r="D25" s="1" t="s">
        <v>27</v>
      </c>
      <c r="E25" s="13">
        <f>(C25/C35)-1</f>
        <v>0.5150458959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28</v>
      </c>
      <c r="B26" s="1"/>
      <c r="C26" s="11">
        <f>C12/(C12+C11)</f>
        <v>0.05964405964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29</v>
      </c>
      <c r="B27" s="1"/>
      <c r="C27" s="11">
        <f>C14/(C14+C13+C12)</f>
        <v>0.5027448714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30</v>
      </c>
      <c r="B28" s="3"/>
      <c r="C28" s="14">
        <f>C11/(C11+C12)</f>
        <v>0.9403559404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31</v>
      </c>
      <c r="B30" s="1"/>
      <c r="C30" s="1"/>
      <c r="D30" s="1"/>
      <c r="E30" s="1"/>
      <c r="F30" s="1"/>
      <c r="G30" s="1" t="s">
        <v>32</v>
      </c>
      <c r="H30" s="1"/>
      <c r="I30" s="1"/>
      <c r="J30" s="1"/>
      <c r="K30" s="1"/>
      <c r="L30" s="7" t="s">
        <v>33</v>
      </c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0</v>
      </c>
      <c r="B33" s="1" t="s">
        <v>13</v>
      </c>
      <c r="C33" s="1" t="s">
        <v>14</v>
      </c>
      <c r="D33" s="1" t="s">
        <v>34</v>
      </c>
      <c r="E33" s="1"/>
      <c r="F33" s="1"/>
      <c r="G33" s="1" t="s">
        <v>2</v>
      </c>
      <c r="H33" s="1" t="s">
        <v>13</v>
      </c>
      <c r="I33" s="1" t="s">
        <v>14</v>
      </c>
      <c r="J33" s="1" t="s">
        <v>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9">
        <v>0.0</v>
      </c>
      <c r="B34" s="12">
        <f>C11+C12</f>
        <v>2079</v>
      </c>
      <c r="C34" s="11">
        <f t="shared" ref="C34:C35" si="9">B34/$C$15</f>
        <v>0.3838626292</v>
      </c>
      <c r="D34" s="9">
        <f t="shared" ref="D34:D35" si="10">-C34*LOG(C34,2)</f>
        <v>0.5302440292</v>
      </c>
      <c r="E34" s="1"/>
      <c r="F34" s="1"/>
      <c r="G34" s="9">
        <v>0.0</v>
      </c>
      <c r="H34" s="12">
        <f t="shared" ref="H34:H35" si="11">C11+C13</f>
        <v>3552</v>
      </c>
      <c r="I34" s="11">
        <f t="shared" ref="I34:I35" si="12">H34/$C$15</f>
        <v>0.6558345643</v>
      </c>
      <c r="J34" s="9">
        <f t="shared" ref="J34:J35" si="13">-I34*LOG(I34,2)</f>
        <v>0.3991383956</v>
      </c>
      <c r="K34" s="1"/>
      <c r="L34" s="1" t="s">
        <v>0</v>
      </c>
      <c r="M34" s="1" t="s">
        <v>2</v>
      </c>
      <c r="N34" s="1" t="s">
        <v>13</v>
      </c>
      <c r="O34" s="1" t="s"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9">
        <v>1.0</v>
      </c>
      <c r="B35" s="12">
        <f>C15-B34</f>
        <v>3337</v>
      </c>
      <c r="C35" s="11">
        <f t="shared" si="9"/>
        <v>0.6161373708</v>
      </c>
      <c r="D35" s="9">
        <f t="shared" si="10"/>
        <v>0.4304804259</v>
      </c>
      <c r="E35" s="1"/>
      <c r="F35" s="1"/>
      <c r="G35" s="9">
        <v>1.0</v>
      </c>
      <c r="H35" s="12">
        <f t="shared" si="11"/>
        <v>1864</v>
      </c>
      <c r="I35" s="11">
        <f t="shared" si="12"/>
        <v>0.3441654357</v>
      </c>
      <c r="J35" s="9">
        <f t="shared" si="13"/>
        <v>0.5296106792</v>
      </c>
      <c r="K35" s="1"/>
      <c r="L35" s="9">
        <v>0.0</v>
      </c>
      <c r="M35" s="9">
        <v>0.0</v>
      </c>
      <c r="N35" s="12">
        <f>C34*I34*$C$15</f>
        <v>1363.480059</v>
      </c>
      <c r="O35" s="11">
        <f t="shared" ref="O35:O38" si="14">N35/$C$15</f>
        <v>0.2517503802</v>
      </c>
      <c r="P35" s="11">
        <f t="shared" ref="P35:P38" si="15">O35*G11</f>
        <v>0.2517503802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35</v>
      </c>
      <c r="B36" s="15"/>
      <c r="C36" s="11">
        <f>MAX(C34,C35)</f>
        <v>0.6161373708</v>
      </c>
      <c r="D36" s="1"/>
      <c r="E36" s="1"/>
      <c r="F36" s="1"/>
      <c r="G36" s="1" t="s">
        <v>35</v>
      </c>
      <c r="H36" s="15"/>
      <c r="I36" s="11">
        <f>MAX(I34,I35)</f>
        <v>0.6558345643</v>
      </c>
      <c r="J36" s="1"/>
      <c r="K36" s="1"/>
      <c r="L36" s="9">
        <v>0.0</v>
      </c>
      <c r="M36" s="9">
        <v>1.0</v>
      </c>
      <c r="N36" s="12">
        <f>C34*I35*$C$15</f>
        <v>715.5199409</v>
      </c>
      <c r="O36" s="11">
        <f t="shared" si="14"/>
        <v>0.1321122491</v>
      </c>
      <c r="P36" s="11">
        <f t="shared" si="15"/>
        <v>0.1321122491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36</v>
      </c>
      <c r="B37" s="15"/>
      <c r="C37" s="16">
        <f>C36*(1-C36)</f>
        <v>0.2365121111</v>
      </c>
      <c r="D37" s="1"/>
      <c r="E37" s="1"/>
      <c r="F37" s="1"/>
      <c r="G37" s="1" t="s">
        <v>36</v>
      </c>
      <c r="H37" s="15"/>
      <c r="I37" s="16">
        <f>I36*(1-I36)</f>
        <v>0.2257155886</v>
      </c>
      <c r="J37" s="1"/>
      <c r="K37" s="1"/>
      <c r="L37" s="9">
        <v>1.0</v>
      </c>
      <c r="M37" s="9">
        <v>0.0</v>
      </c>
      <c r="N37" s="12">
        <f>C35*I34*$C$15</f>
        <v>2188.519941</v>
      </c>
      <c r="O37" s="11">
        <f t="shared" si="14"/>
        <v>0.4040841841</v>
      </c>
      <c r="P37" s="11">
        <f t="shared" si="15"/>
        <v>0.4040841841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37</v>
      </c>
      <c r="B38" s="12">
        <f>SUM(B34:B35)</f>
        <v>5416</v>
      </c>
      <c r="C38" s="1"/>
      <c r="D38" s="1"/>
      <c r="E38" s="1"/>
      <c r="F38" s="1"/>
      <c r="G38" s="1" t="s">
        <v>38</v>
      </c>
      <c r="H38" s="12">
        <f>SUM(H34:H35)</f>
        <v>5416</v>
      </c>
      <c r="I38" s="1"/>
      <c r="J38" s="1"/>
      <c r="K38" s="1"/>
      <c r="L38" s="9">
        <v>1.0</v>
      </c>
      <c r="M38" s="9">
        <v>1.0</v>
      </c>
      <c r="N38" s="12">
        <f>C35*I35*$C$15</f>
        <v>1148.480059</v>
      </c>
      <c r="O38" s="11">
        <f t="shared" si="14"/>
        <v>0.2120531867</v>
      </c>
      <c r="P38" s="11">
        <f t="shared" si="15"/>
        <v>0.2120531867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39</v>
      </c>
      <c r="B39" s="9">
        <f>SUM(D34:D35)</f>
        <v>0.9607244551</v>
      </c>
      <c r="C39" s="1"/>
      <c r="D39" s="1"/>
      <c r="E39" s="1"/>
      <c r="F39" s="1"/>
      <c r="G39" s="1" t="s">
        <v>39</v>
      </c>
      <c r="H39" s="9">
        <f>SUM(J34:J35)</f>
        <v>0.9287490747</v>
      </c>
      <c r="I39" s="1"/>
      <c r="J39" s="1"/>
      <c r="K39" s="1"/>
      <c r="L39" s="1"/>
      <c r="M39" s="1"/>
      <c r="N39" s="12">
        <f>SUM(N35:N38)</f>
        <v>5416</v>
      </c>
      <c r="O39" s="1"/>
      <c r="P39" s="1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40</v>
      </c>
      <c r="B41" s="9">
        <f>SUM(F11:F14)</f>
        <v>0.1882772604</v>
      </c>
      <c r="C41" s="1"/>
      <c r="D41" s="1"/>
      <c r="E41" s="1"/>
      <c r="F41" s="1"/>
      <c r="G41" s="1"/>
      <c r="H41" s="1"/>
      <c r="I41" s="1"/>
      <c r="J41" s="1"/>
      <c r="K41" s="1"/>
      <c r="L41" s="7" t="s">
        <v>41</v>
      </c>
      <c r="M41" s="1"/>
      <c r="N41" s="11">
        <f>N38/(N38+N36)</f>
        <v>0.6161373708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42</v>
      </c>
      <c r="B42" s="18">
        <f>B41/B39</f>
        <v>0.1959742561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43</v>
      </c>
      <c r="B43" s="18">
        <f>B41/H39</f>
        <v>0.2027213437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9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9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9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0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9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9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9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9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9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9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9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9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9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9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9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9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 t="s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0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9" t="s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9" t="s">
        <v>45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9" t="s">
        <v>64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9" t="s">
        <v>65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9" t="s">
        <v>45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9" t="s">
        <v>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9" t="s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>
      <c r="A2" s="1" t="s">
        <v>2</v>
      </c>
      <c r="B2" s="4" t="s">
        <v>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>
      <c r="A4" s="1" t="s">
        <v>6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>
      <c r="A5" s="1" t="s">
        <v>7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>
      <c r="A6" s="1" t="s">
        <v>8</v>
      </c>
      <c r="B6" s="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>
      <c r="A7" s="1" t="s">
        <v>10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>
      <c r="A9" s="1" t="s">
        <v>11</v>
      </c>
      <c r="B9" s="1"/>
      <c r="C9" s="1"/>
      <c r="D9" s="1"/>
      <c r="E9" s="1"/>
      <c r="F9" s="1"/>
      <c r="G9" s="1"/>
      <c r="H9" s="1"/>
      <c r="I9" s="1"/>
      <c r="J9" s="7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0</v>
      </c>
      <c r="B10" s="1" t="s">
        <v>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7" t="s">
        <v>18</v>
      </c>
      <c r="I10" s="1"/>
      <c r="J10" s="1" t="s">
        <v>2</v>
      </c>
      <c r="K10" s="1" t="s">
        <v>0</v>
      </c>
      <c r="L10" s="1" t="s">
        <v>13</v>
      </c>
      <c r="M10" s="1" t="s">
        <v>14</v>
      </c>
      <c r="N10" s="7" t="s">
        <v>19</v>
      </c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>
        <v>0.0</v>
      </c>
      <c r="B11" s="9">
        <v>0.0</v>
      </c>
      <c r="C11" s="10">
        <v>1316.0</v>
      </c>
      <c r="D11" s="11">
        <f t="shared" ref="D11:D14" si="1">C11/$C$15</f>
        <v>0.2701703962</v>
      </c>
      <c r="E11" s="11">
        <f t="shared" ref="E11:E12" si="2">C11/($C$11+$C$12)</f>
        <v>0.6710861805</v>
      </c>
      <c r="F11" s="9">
        <f t="shared" ref="F11:F14" si="3">IF(ISERR(D11*LOG(D11/O35,2)),0,D11*LOG(D11/O35,2))</f>
        <v>0.09925288001</v>
      </c>
      <c r="G11" s="9">
        <v>1.0</v>
      </c>
      <c r="H11" s="9">
        <f t="shared" ref="H11:H14" si="4">G11*F11</f>
        <v>0.09925288001</v>
      </c>
      <c r="I11" s="1"/>
      <c r="J11" s="9">
        <v>0.0</v>
      </c>
      <c r="K11" s="9">
        <v>0.0</v>
      </c>
      <c r="L11" s="12">
        <f>C11</f>
        <v>1316</v>
      </c>
      <c r="M11" s="11">
        <f t="shared" ref="M11:M14" si="5">L11/$L$15</f>
        <v>0.2701703962</v>
      </c>
      <c r="N11" s="11">
        <f t="shared" ref="N11:N12" si="6">L11/($L$12+$L$11)</f>
        <v>0.5193370166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>
        <v>0.0</v>
      </c>
      <c r="B12" s="9">
        <v>1.0</v>
      </c>
      <c r="C12" s="10">
        <v>645.0</v>
      </c>
      <c r="D12" s="11">
        <f t="shared" si="1"/>
        <v>0.1324163416</v>
      </c>
      <c r="E12" s="11">
        <f t="shared" si="2"/>
        <v>0.3289138195</v>
      </c>
      <c r="F12" s="9">
        <f t="shared" si="3"/>
        <v>-0.07212164903</v>
      </c>
      <c r="G12" s="9">
        <v>1.0</v>
      </c>
      <c r="H12" s="9">
        <f t="shared" si="4"/>
        <v>-0.07212164903</v>
      </c>
      <c r="I12" s="1"/>
      <c r="J12" s="9">
        <v>0.0</v>
      </c>
      <c r="K12" s="9">
        <v>1.0</v>
      </c>
      <c r="L12" s="12">
        <f>C13</f>
        <v>1218</v>
      </c>
      <c r="M12" s="11">
        <f t="shared" si="5"/>
        <v>0.2500513242</v>
      </c>
      <c r="N12" s="11">
        <f t="shared" si="6"/>
        <v>0.4806629834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>
        <v>1.0</v>
      </c>
      <c r="B13" s="9">
        <v>0.0</v>
      </c>
      <c r="C13" s="10">
        <v>1218.0</v>
      </c>
      <c r="D13" s="11">
        <f t="shared" si="1"/>
        <v>0.2500513242</v>
      </c>
      <c r="E13" s="11">
        <f t="shared" ref="E13:E14" si="7">C13/($C$13+$C$14)</f>
        <v>0.418556701</v>
      </c>
      <c r="F13" s="9">
        <f t="shared" si="3"/>
        <v>-0.07844199087</v>
      </c>
      <c r="G13" s="9">
        <v>1.0</v>
      </c>
      <c r="H13" s="9">
        <f t="shared" si="4"/>
        <v>-0.07844199087</v>
      </c>
      <c r="I13" s="1"/>
      <c r="J13" s="9">
        <v>1.0</v>
      </c>
      <c r="K13" s="9">
        <v>0.0</v>
      </c>
      <c r="L13" s="12">
        <f>C12</f>
        <v>645</v>
      </c>
      <c r="M13" s="11">
        <f t="shared" si="5"/>
        <v>0.1324163416</v>
      </c>
      <c r="N13" s="11">
        <f t="shared" ref="N13:N14" si="8">L13/($L$14+$L$13)</f>
        <v>0.2759948652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>
        <v>1.0</v>
      </c>
      <c r="B14" s="9">
        <v>1.0</v>
      </c>
      <c r="C14" s="10">
        <v>1692.0</v>
      </c>
      <c r="D14" s="11">
        <f t="shared" si="1"/>
        <v>0.347361938</v>
      </c>
      <c r="E14" s="11">
        <f t="shared" si="7"/>
        <v>0.581443299</v>
      </c>
      <c r="F14" s="9">
        <f t="shared" si="3"/>
        <v>0.09631327533</v>
      </c>
      <c r="G14" s="9">
        <v>1.0</v>
      </c>
      <c r="H14" s="9">
        <f t="shared" si="4"/>
        <v>0.09631327533</v>
      </c>
      <c r="I14" s="1"/>
      <c r="J14" s="9">
        <v>1.0</v>
      </c>
      <c r="K14" s="9">
        <v>1.0</v>
      </c>
      <c r="L14" s="12">
        <f>C14</f>
        <v>1692</v>
      </c>
      <c r="M14" s="11">
        <f t="shared" si="5"/>
        <v>0.347361938</v>
      </c>
      <c r="N14" s="11">
        <f t="shared" si="8"/>
        <v>0.7240051348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2">
        <f>SUM(C11:C14)</f>
        <v>4871</v>
      </c>
      <c r="D15" s="1"/>
      <c r="E15" s="1"/>
      <c r="F15" s="1"/>
      <c r="G15" s="1" t="s">
        <v>18</v>
      </c>
      <c r="H15" s="9">
        <f>SUM(H11:H14)</f>
        <v>0.04500251544</v>
      </c>
      <c r="I15" s="1"/>
      <c r="J15" s="1"/>
      <c r="K15" s="1"/>
      <c r="L15" s="12">
        <f>SUM(L11:L14)</f>
        <v>4871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20</v>
      </c>
      <c r="B17" s="1"/>
      <c r="C17" s="11">
        <f>(C11+C14)/C15</f>
        <v>0.6175323342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21</v>
      </c>
      <c r="B18" s="1"/>
      <c r="C18" s="11">
        <f>(C17/C36)-1</f>
        <v>0.03367697595</v>
      </c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22</v>
      </c>
      <c r="B19" s="1"/>
      <c r="C19" s="11">
        <f>(C17/(C36*C36))-1</f>
        <v>0.7302544845</v>
      </c>
      <c r="D19" s="1"/>
      <c r="E19" s="1"/>
      <c r="F19" s="1"/>
      <c r="G19" s="1"/>
      <c r="H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23</v>
      </c>
      <c r="B20" s="1"/>
      <c r="C20" s="11">
        <f>C17-(1.96*C37/SQRT(C15))</f>
        <v>0.6107780189</v>
      </c>
      <c r="D20" s="1"/>
      <c r="E20" s="1"/>
      <c r="F20" s="1"/>
      <c r="G20" s="1"/>
      <c r="H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24</v>
      </c>
      <c r="B21" s="1"/>
      <c r="C21" s="11">
        <f>C20*0.95</f>
        <v>0.580239118</v>
      </c>
      <c r="D21" s="1"/>
      <c r="E21" s="1"/>
      <c r="F21" s="1"/>
      <c r="G21" s="1"/>
      <c r="H21" s="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2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25</v>
      </c>
      <c r="B24" s="1"/>
      <c r="C24" s="11">
        <f>C14/(C14+C13)</f>
        <v>0.581443299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26</v>
      </c>
      <c r="B25" s="1"/>
      <c r="C25" s="11">
        <f>C14/(C14+C12)</f>
        <v>0.7240051348</v>
      </c>
      <c r="D25" s="1" t="s">
        <v>27</v>
      </c>
      <c r="E25" s="13">
        <f>(C25/C35)-1</f>
        <v>0.211900004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28</v>
      </c>
      <c r="B26" s="1"/>
      <c r="C26" s="11">
        <f>C12/(C12+C11)</f>
        <v>0.3289138195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29</v>
      </c>
      <c r="B27" s="1"/>
      <c r="C27" s="11">
        <f>C14/(C14+C13+C12)</f>
        <v>0.4759493671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30</v>
      </c>
      <c r="B28" s="3"/>
      <c r="C28" s="14">
        <f>C11/(C11+C12)</f>
        <v>0.6710861805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31</v>
      </c>
      <c r="B30" s="1"/>
      <c r="C30" s="1"/>
      <c r="D30" s="1"/>
      <c r="E30" s="1"/>
      <c r="F30" s="1"/>
      <c r="G30" s="1" t="s">
        <v>32</v>
      </c>
      <c r="H30" s="1"/>
      <c r="I30" s="1"/>
      <c r="J30" s="1"/>
      <c r="K30" s="1"/>
      <c r="L30" s="7" t="s">
        <v>33</v>
      </c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0</v>
      </c>
      <c r="B33" s="1" t="s">
        <v>13</v>
      </c>
      <c r="C33" s="1" t="s">
        <v>14</v>
      </c>
      <c r="D33" s="1" t="s">
        <v>34</v>
      </c>
      <c r="E33" s="1"/>
      <c r="F33" s="1"/>
      <c r="G33" s="1" t="s">
        <v>2</v>
      </c>
      <c r="H33" s="1" t="s">
        <v>13</v>
      </c>
      <c r="I33" s="1" t="s">
        <v>14</v>
      </c>
      <c r="J33" s="1" t="s">
        <v>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9">
        <v>0.0</v>
      </c>
      <c r="B34" s="12">
        <f>C11+C12</f>
        <v>1961</v>
      </c>
      <c r="C34" s="11">
        <f t="shared" ref="C34:C35" si="9">B34/$C$15</f>
        <v>0.4025867378</v>
      </c>
      <c r="D34" s="9">
        <f t="shared" ref="D34:D35" si="10">-C34*LOG(C34,2)</f>
        <v>0.5284468047</v>
      </c>
      <c r="E34" s="1"/>
      <c r="F34" s="1"/>
      <c r="G34" s="9">
        <v>0.0</v>
      </c>
      <c r="H34" s="12">
        <f t="shared" ref="H34:H35" si="11">C11+C13</f>
        <v>2534</v>
      </c>
      <c r="I34" s="11">
        <f t="shared" ref="I34:I35" si="12">H34/$C$15</f>
        <v>0.5202217204</v>
      </c>
      <c r="J34" s="9">
        <f t="shared" ref="J34:J35" si="13">-I34*LOG(I34,2)</f>
        <v>0.4904657968</v>
      </c>
      <c r="K34" s="1"/>
      <c r="L34" s="1" t="s">
        <v>0</v>
      </c>
      <c r="M34" s="1" t="s">
        <v>2</v>
      </c>
      <c r="N34" s="1" t="s">
        <v>13</v>
      </c>
      <c r="O34" s="1" t="s"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9">
        <v>1.0</v>
      </c>
      <c r="B35" s="12">
        <f>C15-B34</f>
        <v>2910</v>
      </c>
      <c r="C35" s="11">
        <f t="shared" si="9"/>
        <v>0.5974132622</v>
      </c>
      <c r="D35" s="9">
        <f t="shared" si="10"/>
        <v>0.4439968375</v>
      </c>
      <c r="E35" s="1"/>
      <c r="F35" s="1"/>
      <c r="G35" s="9">
        <v>1.0</v>
      </c>
      <c r="H35" s="12">
        <f t="shared" si="11"/>
        <v>2337</v>
      </c>
      <c r="I35" s="11">
        <f t="shared" si="12"/>
        <v>0.4797782796</v>
      </c>
      <c r="J35" s="9">
        <f t="shared" si="13"/>
        <v>0.5083539934</v>
      </c>
      <c r="K35" s="1"/>
      <c r="L35" s="9">
        <v>0.0</v>
      </c>
      <c r="M35" s="9">
        <v>0.0</v>
      </c>
      <c r="N35" s="12">
        <f>C34*I34*$C$15</f>
        <v>1020.154794</v>
      </c>
      <c r="O35" s="11">
        <f t="shared" ref="O35:O38" si="14">N35/$C$15</f>
        <v>0.2094343654</v>
      </c>
      <c r="P35" s="11">
        <f t="shared" ref="P35:P38" si="15">O35*G11</f>
        <v>0.2094343654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35</v>
      </c>
      <c r="B36" s="15"/>
      <c r="C36" s="11">
        <f>MAX(C34,C35)</f>
        <v>0.5974132622</v>
      </c>
      <c r="D36" s="1"/>
      <c r="E36" s="1"/>
      <c r="F36" s="1"/>
      <c r="G36" s="1" t="s">
        <v>35</v>
      </c>
      <c r="H36" s="15"/>
      <c r="I36" s="11">
        <f>MAX(I34,I35)</f>
        <v>0.5202217204</v>
      </c>
      <c r="J36" s="1"/>
      <c r="K36" s="1"/>
      <c r="L36" s="9">
        <v>0.0</v>
      </c>
      <c r="M36" s="9">
        <v>1.0</v>
      </c>
      <c r="N36" s="12">
        <f>C34*I35*$C$15</f>
        <v>940.8452063</v>
      </c>
      <c r="O36" s="11">
        <f t="shared" si="14"/>
        <v>0.1931523725</v>
      </c>
      <c r="P36" s="11">
        <f t="shared" si="15"/>
        <v>0.1931523725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36</v>
      </c>
      <c r="B37" s="15"/>
      <c r="C37" s="16">
        <f>C36*(1-C36)</f>
        <v>0.2405106564</v>
      </c>
      <c r="D37" s="1"/>
      <c r="E37" s="1"/>
      <c r="F37" s="1"/>
      <c r="G37" s="1" t="s">
        <v>36</v>
      </c>
      <c r="H37" s="15"/>
      <c r="I37" s="16">
        <f>I36*(1-I36)</f>
        <v>0.249591082</v>
      </c>
      <c r="J37" s="1"/>
      <c r="K37" s="1"/>
      <c r="L37" s="9">
        <v>1.0</v>
      </c>
      <c r="M37" s="9">
        <v>0.0</v>
      </c>
      <c r="N37" s="12">
        <f>C35*I34*$C$15</f>
        <v>1513.845206</v>
      </c>
      <c r="O37" s="11">
        <f t="shared" si="14"/>
        <v>0.310787355</v>
      </c>
      <c r="P37" s="11">
        <f t="shared" si="15"/>
        <v>0.310787355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37</v>
      </c>
      <c r="B38" s="12">
        <f>SUM(B34:B35)</f>
        <v>4871</v>
      </c>
      <c r="C38" s="1"/>
      <c r="D38" s="1"/>
      <c r="E38" s="1"/>
      <c r="F38" s="1"/>
      <c r="G38" s="1" t="s">
        <v>38</v>
      </c>
      <c r="H38" s="12">
        <f>SUM(H34:H35)</f>
        <v>4871</v>
      </c>
      <c r="I38" s="1"/>
      <c r="J38" s="1"/>
      <c r="K38" s="1"/>
      <c r="L38" s="9">
        <v>1.0</v>
      </c>
      <c r="M38" s="9">
        <v>1.0</v>
      </c>
      <c r="N38" s="12">
        <f>C35*I35*$C$15</f>
        <v>1396.154794</v>
      </c>
      <c r="O38" s="11">
        <f t="shared" si="14"/>
        <v>0.2866259071</v>
      </c>
      <c r="P38" s="11">
        <f t="shared" si="15"/>
        <v>0.2866259071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39</v>
      </c>
      <c r="B39" s="9">
        <f>SUM(D34:D35)</f>
        <v>0.9724436422</v>
      </c>
      <c r="C39" s="1"/>
      <c r="D39" s="1"/>
      <c r="E39" s="1"/>
      <c r="F39" s="1"/>
      <c r="G39" s="1" t="s">
        <v>39</v>
      </c>
      <c r="H39" s="9">
        <f>SUM(J34:J35)</f>
        <v>0.9988197903</v>
      </c>
      <c r="I39" s="1"/>
      <c r="J39" s="1"/>
      <c r="K39" s="1"/>
      <c r="L39" s="1"/>
      <c r="M39" s="1"/>
      <c r="N39" s="12">
        <f>SUM(N35:N38)</f>
        <v>4871</v>
      </c>
      <c r="O39" s="1"/>
      <c r="P39" s="1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40</v>
      </c>
      <c r="B41" s="9">
        <f>SUM(F11:F14)</f>
        <v>0.04500251544</v>
      </c>
      <c r="C41" s="1"/>
      <c r="D41" s="1"/>
      <c r="E41" s="1"/>
      <c r="F41" s="1"/>
      <c r="G41" s="1"/>
      <c r="H41" s="1"/>
      <c r="I41" s="1"/>
      <c r="J41" s="1"/>
      <c r="K41" s="1"/>
      <c r="L41" s="7" t="s">
        <v>41</v>
      </c>
      <c r="M41" s="1"/>
      <c r="N41" s="11">
        <f>N38/(N38+N36)</f>
        <v>0.5974132622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42</v>
      </c>
      <c r="B42" s="18">
        <f>B41/B39</f>
        <v>0.046277762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43</v>
      </c>
      <c r="B43" s="18">
        <f>B41/H39</f>
        <v>0.0450556906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9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9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9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0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9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9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9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9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9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9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9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9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9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9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9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9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 t="s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0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9" t="s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9" t="s">
        <v>45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9" t="s">
        <v>64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9" t="s">
        <v>65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9" t="s">
        <v>45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9" t="s">
        <v>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9" t="s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>
      <c r="A2" s="1" t="s">
        <v>2</v>
      </c>
      <c r="B2" s="4" t="s">
        <v>69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>
      <c r="A4" s="1" t="s">
        <v>6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>
      <c r="A5" s="1" t="s">
        <v>7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>
      <c r="A6" s="1" t="s">
        <v>8</v>
      </c>
      <c r="B6" s="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>
      <c r="A7" s="1" t="s">
        <v>10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>
      <c r="A9" s="1" t="s">
        <v>11</v>
      </c>
      <c r="B9" s="1"/>
      <c r="C9" s="1"/>
      <c r="D9" s="1"/>
      <c r="E9" s="1"/>
      <c r="F9" s="1"/>
      <c r="G9" s="1"/>
      <c r="H9" s="1"/>
      <c r="I9" s="1"/>
      <c r="J9" s="7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0</v>
      </c>
      <c r="B10" s="1" t="s">
        <v>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7" t="s">
        <v>18</v>
      </c>
      <c r="I10" s="1"/>
      <c r="J10" s="1" t="s">
        <v>2</v>
      </c>
      <c r="K10" s="1" t="s">
        <v>0</v>
      </c>
      <c r="L10" s="1" t="s">
        <v>13</v>
      </c>
      <c r="M10" s="1" t="s">
        <v>14</v>
      </c>
      <c r="N10" s="7" t="s">
        <v>19</v>
      </c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>
        <v>0.0</v>
      </c>
      <c r="B11" s="9">
        <v>0.0</v>
      </c>
      <c r="C11" s="22">
        <v>3186.0</v>
      </c>
      <c r="D11" s="11">
        <f t="shared" ref="D11:D14" si="1">C11/$C$15</f>
        <v>0.5882570162</v>
      </c>
      <c r="E11" s="11">
        <f t="shared" ref="E11:E12" si="2">C11/($C$11+$C$12)</f>
        <v>0.9547497752</v>
      </c>
      <c r="F11" s="9">
        <f t="shared" ref="F11:F14" si="3">IF(ISERR(D11*LOG(D11/O35,2)),0,D11*LOG(D11/O35,2))</f>
        <v>0.1714598478</v>
      </c>
      <c r="G11" s="9">
        <v>1.0</v>
      </c>
      <c r="H11" s="9">
        <f t="shared" ref="H11:H14" si="4">G11*F11</f>
        <v>0.1714598478</v>
      </c>
      <c r="I11" s="1"/>
      <c r="J11" s="9">
        <v>0.0</v>
      </c>
      <c r="K11" s="9">
        <v>0.0</v>
      </c>
      <c r="L11" s="12">
        <f>C11</f>
        <v>3186</v>
      </c>
      <c r="M11" s="11">
        <f t="shared" ref="M11:M14" si="5">L11/$L$15</f>
        <v>0.5882570162</v>
      </c>
      <c r="N11" s="11">
        <f t="shared" ref="N11:N12" si="6">L11/($L$12+$L$11)</f>
        <v>0.7540828402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>
        <v>0.0</v>
      </c>
      <c r="B12" s="9">
        <v>1.0</v>
      </c>
      <c r="C12" s="22">
        <v>151.0</v>
      </c>
      <c r="D12" s="11">
        <f t="shared" si="1"/>
        <v>0.02788035451</v>
      </c>
      <c r="E12" s="11">
        <f t="shared" si="2"/>
        <v>0.04525022475</v>
      </c>
      <c r="F12" s="9">
        <f t="shared" si="3"/>
        <v>-0.06359165673</v>
      </c>
      <c r="G12" s="9">
        <v>1.0</v>
      </c>
      <c r="H12" s="9">
        <f t="shared" si="4"/>
        <v>-0.06359165673</v>
      </c>
      <c r="I12" s="1"/>
      <c r="J12" s="9">
        <v>0.0</v>
      </c>
      <c r="K12" s="9">
        <v>1.0</v>
      </c>
      <c r="L12" s="12">
        <f>C13</f>
        <v>1039</v>
      </c>
      <c r="M12" s="11">
        <f t="shared" si="5"/>
        <v>0.1918389956</v>
      </c>
      <c r="N12" s="11">
        <f t="shared" si="6"/>
        <v>0.2459171598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>
        <v>1.0</v>
      </c>
      <c r="B13" s="9">
        <v>0.0</v>
      </c>
      <c r="C13" s="22">
        <v>1039.0</v>
      </c>
      <c r="D13" s="11">
        <f t="shared" si="1"/>
        <v>0.1918389956</v>
      </c>
      <c r="E13" s="11">
        <f t="shared" ref="E13:E14" si="7">C13/($C$13+$C$14)</f>
        <v>0.4997594998</v>
      </c>
      <c r="F13" s="9">
        <f t="shared" si="3"/>
        <v>-0.1232407675</v>
      </c>
      <c r="G13" s="9">
        <v>1.0</v>
      </c>
      <c r="H13" s="9">
        <f t="shared" si="4"/>
        <v>-0.1232407675</v>
      </c>
      <c r="I13" s="1"/>
      <c r="J13" s="9">
        <v>1.0</v>
      </c>
      <c r="K13" s="9">
        <v>0.0</v>
      </c>
      <c r="L13" s="12">
        <f>C12</f>
        <v>151</v>
      </c>
      <c r="M13" s="11">
        <f t="shared" si="5"/>
        <v>0.02788035451</v>
      </c>
      <c r="N13" s="11">
        <f t="shared" ref="N13:N14" si="8">L13/($L$14+$L$13)</f>
        <v>0.1267842149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>
        <v>1.0</v>
      </c>
      <c r="B14" s="9">
        <v>1.0</v>
      </c>
      <c r="C14" s="22">
        <v>1040.0</v>
      </c>
      <c r="D14" s="11">
        <f t="shared" si="1"/>
        <v>0.1920236337</v>
      </c>
      <c r="E14" s="11">
        <f t="shared" si="7"/>
        <v>0.5002405002</v>
      </c>
      <c r="F14" s="9">
        <f t="shared" si="3"/>
        <v>0.227691658</v>
      </c>
      <c r="G14" s="9">
        <v>1.0</v>
      </c>
      <c r="H14" s="9">
        <f t="shared" si="4"/>
        <v>0.227691658</v>
      </c>
      <c r="I14" s="1"/>
      <c r="J14" s="9">
        <v>1.0</v>
      </c>
      <c r="K14" s="9">
        <v>1.0</v>
      </c>
      <c r="L14" s="12">
        <f>C14</f>
        <v>1040</v>
      </c>
      <c r="M14" s="11">
        <f t="shared" si="5"/>
        <v>0.1920236337</v>
      </c>
      <c r="N14" s="11">
        <f t="shared" si="8"/>
        <v>0.8732157851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2">
        <f>SUM(C11:C14)</f>
        <v>5416</v>
      </c>
      <c r="D15" s="1"/>
      <c r="E15" s="1"/>
      <c r="F15" s="1"/>
      <c r="G15" s="1" t="s">
        <v>18</v>
      </c>
      <c r="H15" s="9">
        <f>SUM(H11:H14)</f>
        <v>0.2123190815</v>
      </c>
      <c r="I15" s="1"/>
      <c r="J15" s="1"/>
      <c r="K15" s="1"/>
      <c r="L15" s="12">
        <f>SUM(L11:L14)</f>
        <v>5416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20</v>
      </c>
      <c r="B17" s="1"/>
      <c r="C17" s="11">
        <f>(C11+C14)/C15</f>
        <v>0.7802806499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21</v>
      </c>
      <c r="B18" s="1"/>
      <c r="C18" s="11">
        <f>(C17/C36)-1</f>
        <v>0.2664069524</v>
      </c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22</v>
      </c>
      <c r="B19" s="1"/>
      <c r="C19" s="11">
        <f>(C17/(C36*C36))-1</f>
        <v>1.055397079</v>
      </c>
      <c r="D19" s="1"/>
      <c r="E19" s="1"/>
      <c r="F19" s="1"/>
      <c r="G19" s="1"/>
      <c r="H19" s="1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23</v>
      </c>
      <c r="B20" s="1"/>
      <c r="C20" s="11">
        <f>C17-(1.96*C37/SQRT(C15))</f>
        <v>0.7739816714</v>
      </c>
      <c r="D20" s="1"/>
      <c r="E20" s="1"/>
      <c r="F20" s="1"/>
      <c r="G20" s="1"/>
      <c r="H20" s="1"/>
      <c r="I20" s="24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24</v>
      </c>
      <c r="B21" s="1"/>
      <c r="C21" s="11">
        <f>C20*0.95</f>
        <v>0.7352825878</v>
      </c>
      <c r="D21" s="1"/>
      <c r="E21" s="1"/>
      <c r="F21" s="1"/>
      <c r="G21" s="1"/>
      <c r="H21" s="1"/>
      <c r="I21" s="24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24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24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25</v>
      </c>
      <c r="B24" s="1"/>
      <c r="C24" s="11">
        <f>C14/(C14+C13)</f>
        <v>0.5002405002</v>
      </c>
      <c r="D24" s="1"/>
      <c r="E24" s="1"/>
      <c r="F24" s="1"/>
      <c r="G24" s="1"/>
      <c r="H24" s="1"/>
      <c r="I24" s="23"/>
      <c r="J24" s="23"/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26</v>
      </c>
      <c r="B25" s="1"/>
      <c r="C25" s="11">
        <f>C14/(C14+C12)</f>
        <v>0.8732157851</v>
      </c>
      <c r="D25" s="1" t="s">
        <v>27</v>
      </c>
      <c r="E25" s="13">
        <f>(C25/C35)-1</f>
        <v>1.274813224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28</v>
      </c>
      <c r="B26" s="1"/>
      <c r="C26" s="11">
        <f>C12/(C12+C11)</f>
        <v>0.04525022475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29</v>
      </c>
      <c r="B27" s="1"/>
      <c r="C27" s="11">
        <f>C14/(C14+C13+C12)</f>
        <v>0.466367713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30</v>
      </c>
      <c r="B28" s="3"/>
      <c r="C28" s="14">
        <f>C11/(C11+C12)</f>
        <v>0.9547497752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31</v>
      </c>
      <c r="B30" s="1"/>
      <c r="C30" s="1"/>
      <c r="D30" s="1"/>
      <c r="E30" s="1"/>
      <c r="F30" s="1"/>
      <c r="G30" s="1" t="s">
        <v>32</v>
      </c>
      <c r="H30" s="1"/>
      <c r="I30" s="1"/>
      <c r="J30" s="1"/>
      <c r="K30" s="1"/>
      <c r="L30" s="7" t="s">
        <v>33</v>
      </c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0</v>
      </c>
      <c r="B33" s="1" t="s">
        <v>13</v>
      </c>
      <c r="C33" s="1" t="s">
        <v>14</v>
      </c>
      <c r="D33" s="1" t="s">
        <v>34</v>
      </c>
      <c r="E33" s="1"/>
      <c r="F33" s="1"/>
      <c r="G33" s="1" t="s">
        <v>2</v>
      </c>
      <c r="H33" s="1" t="s">
        <v>13</v>
      </c>
      <c r="I33" s="1" t="s">
        <v>14</v>
      </c>
      <c r="J33" s="1" t="s">
        <v>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9">
        <v>0.0</v>
      </c>
      <c r="B34" s="12">
        <f>C11+C12</f>
        <v>3337</v>
      </c>
      <c r="C34" s="11">
        <f t="shared" ref="C34:C35" si="9">B34/$C$15</f>
        <v>0.6161373708</v>
      </c>
      <c r="D34" s="9">
        <f t="shared" ref="D34:D35" si="10">-C34*LOG(C34,2)</f>
        <v>0.4304804259</v>
      </c>
      <c r="E34" s="1"/>
      <c r="F34" s="1"/>
      <c r="G34" s="9">
        <v>0.0</v>
      </c>
      <c r="H34" s="12">
        <f t="shared" ref="H34:H35" si="11">C11+C13</f>
        <v>4225</v>
      </c>
      <c r="I34" s="11">
        <f t="shared" ref="I34:I35" si="12">H34/$C$15</f>
        <v>0.7800960118</v>
      </c>
      <c r="J34" s="9">
        <f t="shared" ref="J34:J35" si="13">-I34*LOG(I34,2)</f>
        <v>0.2794899888</v>
      </c>
      <c r="K34" s="1"/>
      <c r="L34" s="1" t="s">
        <v>0</v>
      </c>
      <c r="M34" s="1" t="s">
        <v>2</v>
      </c>
      <c r="N34" s="1" t="s">
        <v>13</v>
      </c>
      <c r="O34" s="1" t="s"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9">
        <v>1.0</v>
      </c>
      <c r="B35" s="12">
        <f>C15-B34</f>
        <v>2079</v>
      </c>
      <c r="C35" s="11">
        <f t="shared" si="9"/>
        <v>0.3838626292</v>
      </c>
      <c r="D35" s="9">
        <f t="shared" si="10"/>
        <v>0.5302440292</v>
      </c>
      <c r="E35" s="1"/>
      <c r="F35" s="1"/>
      <c r="G35" s="9">
        <v>1.0</v>
      </c>
      <c r="H35" s="12">
        <f t="shared" si="11"/>
        <v>1191</v>
      </c>
      <c r="I35" s="11">
        <f t="shared" si="12"/>
        <v>0.2199039882</v>
      </c>
      <c r="J35" s="9">
        <f t="shared" si="13"/>
        <v>0.4805021606</v>
      </c>
      <c r="K35" s="1"/>
      <c r="L35" s="9">
        <v>0.0</v>
      </c>
      <c r="M35" s="9">
        <v>0.0</v>
      </c>
      <c r="N35" s="12">
        <f>C34*I34*$C$15</f>
        <v>2603.180391</v>
      </c>
      <c r="O35" s="11">
        <f t="shared" ref="O35:O38" si="14">N35/$C$15</f>
        <v>0.4806463057</v>
      </c>
      <c r="P35" s="11">
        <f t="shared" ref="P35:P38" si="15">O35*G11</f>
        <v>0.4806463057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35</v>
      </c>
      <c r="B36" s="15"/>
      <c r="C36" s="11">
        <f>MAX(C34,C35)</f>
        <v>0.6161373708</v>
      </c>
      <c r="D36" s="1"/>
      <c r="E36" s="1"/>
      <c r="F36" s="1"/>
      <c r="G36" s="1" t="s">
        <v>35</v>
      </c>
      <c r="H36" s="15"/>
      <c r="I36" s="11">
        <f>MAX(I34,I35)</f>
        <v>0.7800960118</v>
      </c>
      <c r="J36" s="1"/>
      <c r="K36" s="1"/>
      <c r="L36" s="9">
        <v>0.0</v>
      </c>
      <c r="M36" s="9">
        <v>1.0</v>
      </c>
      <c r="N36" s="12">
        <f>C34*I35*$C$15</f>
        <v>733.8196086</v>
      </c>
      <c r="O36" s="11">
        <f t="shared" si="14"/>
        <v>0.1354910651</v>
      </c>
      <c r="P36" s="11">
        <f t="shared" si="15"/>
        <v>0.1354910651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36</v>
      </c>
      <c r="B37" s="15"/>
      <c r="C37" s="16">
        <f>C36*(1-C36)</f>
        <v>0.2365121111</v>
      </c>
      <c r="D37" s="1"/>
      <c r="E37" s="1"/>
      <c r="F37" s="1"/>
      <c r="G37" s="1" t="s">
        <v>36</v>
      </c>
      <c r="H37" s="15"/>
      <c r="I37" s="16">
        <f>I36*(1-I36)</f>
        <v>0.1715462242</v>
      </c>
      <c r="J37" s="1"/>
      <c r="K37" s="1"/>
      <c r="L37" s="9">
        <v>1.0</v>
      </c>
      <c r="M37" s="9">
        <v>0.0</v>
      </c>
      <c r="N37" s="12">
        <f>C35*I34*$C$15</f>
        <v>1621.819609</v>
      </c>
      <c r="O37" s="11">
        <f t="shared" si="14"/>
        <v>0.2994497062</v>
      </c>
      <c r="P37" s="11">
        <f t="shared" si="15"/>
        <v>0.2994497062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37</v>
      </c>
      <c r="B38" s="12">
        <f>SUM(B34:B35)</f>
        <v>5416</v>
      </c>
      <c r="C38" s="1"/>
      <c r="D38" s="1"/>
      <c r="E38" s="1"/>
      <c r="F38" s="1"/>
      <c r="G38" s="1" t="s">
        <v>38</v>
      </c>
      <c r="H38" s="12">
        <f>SUM(H34:H35)</f>
        <v>5416</v>
      </c>
      <c r="I38" s="1"/>
      <c r="J38" s="1"/>
      <c r="K38" s="1"/>
      <c r="L38" s="9">
        <v>1.0</v>
      </c>
      <c r="M38" s="9">
        <v>1.0</v>
      </c>
      <c r="N38" s="12">
        <f>C35*I35*$C$15</f>
        <v>457.1803914</v>
      </c>
      <c r="O38" s="11">
        <f t="shared" si="14"/>
        <v>0.08441292309</v>
      </c>
      <c r="P38" s="11">
        <f t="shared" si="15"/>
        <v>0.08441292309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39</v>
      </c>
      <c r="B39" s="9">
        <f>SUM(D34:D35)</f>
        <v>0.9607244551</v>
      </c>
      <c r="C39" s="1"/>
      <c r="D39" s="1"/>
      <c r="E39" s="1"/>
      <c r="F39" s="1"/>
      <c r="G39" s="1" t="s">
        <v>39</v>
      </c>
      <c r="H39" s="9">
        <f>SUM(J34:J35)</f>
        <v>0.7599921495</v>
      </c>
      <c r="I39" s="1"/>
      <c r="J39" s="1"/>
      <c r="K39" s="1"/>
      <c r="L39" s="1"/>
      <c r="M39" s="1"/>
      <c r="N39" s="12">
        <f>SUM(N35:N38)</f>
        <v>5416</v>
      </c>
      <c r="O39" s="1"/>
      <c r="P39" s="1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40</v>
      </c>
      <c r="B41" s="9">
        <f>SUM(F11:F14)</f>
        <v>0.2123190815</v>
      </c>
      <c r="C41" s="1"/>
      <c r="D41" s="1"/>
      <c r="E41" s="1"/>
      <c r="F41" s="1"/>
      <c r="G41" s="1"/>
      <c r="H41" s="1"/>
      <c r="I41" s="1"/>
      <c r="J41" s="1"/>
      <c r="K41" s="1"/>
      <c r="L41" s="7" t="s">
        <v>41</v>
      </c>
      <c r="M41" s="1"/>
      <c r="N41" s="11">
        <f>N38/(N38+N36)</f>
        <v>0.3838626292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42</v>
      </c>
      <c r="B42" s="18">
        <f>B41/B39</f>
        <v>0.2209989351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43</v>
      </c>
      <c r="B43" s="18">
        <f>B41/H39</f>
        <v>0.2793700983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9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9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0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9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9" t="s">
        <v>72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9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9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9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9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9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9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9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9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9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9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 t="s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0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9" t="s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9" t="s">
        <v>73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9" t="s">
        <v>74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9" t="s">
        <v>65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9" t="s">
        <v>73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9" t="s">
        <v>74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9" t="s">
        <v>66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>
      <c r="A2" s="1" t="s">
        <v>2</v>
      </c>
      <c r="B2" s="4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>
      <c r="A4" s="1" t="s">
        <v>6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>
      <c r="A5" s="1" t="s">
        <v>7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>
      <c r="A6" s="1" t="s">
        <v>8</v>
      </c>
      <c r="B6" s="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>
      <c r="A7" s="1" t="s">
        <v>10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>
      <c r="A9" s="1" t="s">
        <v>11</v>
      </c>
      <c r="B9" s="1"/>
      <c r="C9" s="1"/>
      <c r="D9" s="1"/>
      <c r="E9" s="1"/>
      <c r="F9" s="1"/>
      <c r="G9" s="1"/>
      <c r="H9" s="1"/>
      <c r="I9" s="1"/>
      <c r="J9" s="7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0</v>
      </c>
      <c r="B10" s="1" t="s">
        <v>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7" t="s">
        <v>18</v>
      </c>
      <c r="I10" s="1"/>
      <c r="J10" s="1" t="s">
        <v>2</v>
      </c>
      <c r="K10" s="1" t="s">
        <v>0</v>
      </c>
      <c r="L10" s="1" t="s">
        <v>13</v>
      </c>
      <c r="M10" s="1" t="s">
        <v>14</v>
      </c>
      <c r="N10" s="7" t="s">
        <v>19</v>
      </c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>
        <v>0.0</v>
      </c>
      <c r="B11" s="9">
        <v>0.0</v>
      </c>
      <c r="C11" s="25">
        <v>406.0</v>
      </c>
      <c r="D11" s="11">
        <f t="shared" ref="D11:D14" si="1">C11/$C$15</f>
        <v>0.08335044139</v>
      </c>
      <c r="E11" s="11">
        <f t="shared" ref="E11:E12" si="2">C11/($C$11+$C$12)</f>
        <v>0.2070372259</v>
      </c>
      <c r="F11" s="9">
        <f t="shared" ref="F11:F14" si="3">IF(ISERR(D11*LOG(D11/O35,2)),0,D11*LOG(D11/O35,2))</f>
        <v>0.07356237751</v>
      </c>
      <c r="G11" s="9">
        <v>1.0</v>
      </c>
      <c r="H11" s="9">
        <f t="shared" ref="H11:H14" si="4">G11*F11</f>
        <v>0.07356237751</v>
      </c>
      <c r="I11" s="1"/>
      <c r="J11" s="9">
        <v>0.0</v>
      </c>
      <c r="K11" s="9">
        <v>0.0</v>
      </c>
      <c r="L11" s="12">
        <f>C11</f>
        <v>406</v>
      </c>
      <c r="M11" s="11">
        <f t="shared" ref="M11:M14" si="5">L11/$L$15</f>
        <v>0.08335044139</v>
      </c>
      <c r="N11" s="11">
        <f t="shared" ref="N11:N12" si="6">L11/($L$12+$L$11)</f>
        <v>0.7422303473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>
        <v>0.0</v>
      </c>
      <c r="B12" s="9">
        <v>1.0</v>
      </c>
      <c r="C12" s="25">
        <v>1555.0</v>
      </c>
      <c r="D12" s="11">
        <f t="shared" si="1"/>
        <v>0.3192362964</v>
      </c>
      <c r="E12" s="11">
        <f t="shared" si="2"/>
        <v>0.7929627741</v>
      </c>
      <c r="F12" s="9">
        <f t="shared" si="3"/>
        <v>-0.05197916954</v>
      </c>
      <c r="G12" s="9">
        <v>1.0</v>
      </c>
      <c r="H12" s="9">
        <f t="shared" si="4"/>
        <v>-0.05197916954</v>
      </c>
      <c r="I12" s="1"/>
      <c r="J12" s="9">
        <v>0.0</v>
      </c>
      <c r="K12" s="9">
        <v>1.0</v>
      </c>
      <c r="L12" s="12">
        <f>C13</f>
        <v>141</v>
      </c>
      <c r="M12" s="11">
        <f t="shared" si="5"/>
        <v>0.02894682817</v>
      </c>
      <c r="N12" s="11">
        <f t="shared" si="6"/>
        <v>0.2577696527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>
        <v>1.0</v>
      </c>
      <c r="B13" s="9">
        <v>0.0</v>
      </c>
      <c r="C13" s="25">
        <v>141.0</v>
      </c>
      <c r="D13" s="11">
        <f t="shared" si="1"/>
        <v>0.02894682817</v>
      </c>
      <c r="E13" s="11">
        <f t="shared" ref="E13:E14" si="7">C13/($C$13+$C$14)</f>
        <v>0.04845360825</v>
      </c>
      <c r="F13" s="9">
        <f t="shared" si="3"/>
        <v>-0.03510227971</v>
      </c>
      <c r="G13" s="9">
        <v>1.0</v>
      </c>
      <c r="H13" s="9">
        <f t="shared" si="4"/>
        <v>-0.03510227971</v>
      </c>
      <c r="I13" s="1"/>
      <c r="J13" s="9">
        <v>1.0</v>
      </c>
      <c r="K13" s="9">
        <v>0.0</v>
      </c>
      <c r="L13" s="12">
        <f>C12</f>
        <v>1555</v>
      </c>
      <c r="M13" s="11">
        <f t="shared" si="5"/>
        <v>0.3192362964</v>
      </c>
      <c r="N13" s="11">
        <f t="shared" ref="N13:N14" si="8">L13/($L$14+$L$13)</f>
        <v>0.3596207216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>
        <v>1.0</v>
      </c>
      <c r="B14" s="9">
        <v>1.0</v>
      </c>
      <c r="C14" s="25">
        <v>2769.0</v>
      </c>
      <c r="D14" s="11">
        <f t="shared" si="1"/>
        <v>0.568466434</v>
      </c>
      <c r="E14" s="11">
        <f t="shared" si="7"/>
        <v>0.9515463918</v>
      </c>
      <c r="F14" s="9">
        <f t="shared" si="3"/>
        <v>0.05695883632</v>
      </c>
      <c r="G14" s="9">
        <v>1.0</v>
      </c>
      <c r="H14" s="9">
        <f t="shared" si="4"/>
        <v>0.05695883632</v>
      </c>
      <c r="I14" s="1"/>
      <c r="J14" s="9">
        <v>1.0</v>
      </c>
      <c r="K14" s="9">
        <v>1.0</v>
      </c>
      <c r="L14" s="12">
        <f>C14</f>
        <v>2769</v>
      </c>
      <c r="M14" s="11">
        <f t="shared" si="5"/>
        <v>0.568466434</v>
      </c>
      <c r="N14" s="11">
        <f t="shared" si="8"/>
        <v>0.6403792784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2">
        <f>SUM(C11:C14)</f>
        <v>4871</v>
      </c>
      <c r="D15" s="1"/>
      <c r="E15" s="1"/>
      <c r="F15" s="1"/>
      <c r="G15" s="1" t="s">
        <v>18</v>
      </c>
      <c r="H15" s="9">
        <f>SUM(H11:H14)</f>
        <v>0.04343976458</v>
      </c>
      <c r="I15" s="1"/>
      <c r="J15" s="1"/>
      <c r="K15" s="1"/>
      <c r="L15" s="12">
        <f>SUM(L11:L14)</f>
        <v>4871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20</v>
      </c>
      <c r="B17" s="1"/>
      <c r="C17" s="11">
        <f>(C11+C14)/C15</f>
        <v>0.6518168754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21</v>
      </c>
      <c r="B18" s="1"/>
      <c r="C18" s="11">
        <f>(C17/C36)-1</f>
        <v>0.0910652921</v>
      </c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22</v>
      </c>
      <c r="B19" s="1"/>
      <c r="C19" s="11">
        <f>(C17/(C36*C36))-1</f>
        <v>0.8263158206</v>
      </c>
      <c r="D19" s="1"/>
      <c r="E19" s="1"/>
      <c r="F19" s="1"/>
      <c r="G19" s="1"/>
      <c r="H19" s="1"/>
      <c r="I19" s="26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23</v>
      </c>
      <c r="B20" s="1"/>
      <c r="C20" s="11">
        <f>C17-(1.96*C37/SQRT(C15))</f>
        <v>0.6450625601</v>
      </c>
      <c r="D20" s="1"/>
      <c r="E20" s="1"/>
      <c r="F20" s="1"/>
      <c r="G20" s="1"/>
      <c r="H20" s="1"/>
      <c r="I20" s="27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24</v>
      </c>
      <c r="B21" s="1"/>
      <c r="C21" s="11">
        <f>C20*0.95</f>
        <v>0.6128094321</v>
      </c>
      <c r="D21" s="1"/>
      <c r="E21" s="1"/>
      <c r="F21" s="1"/>
      <c r="G21" s="1"/>
      <c r="H21" s="1"/>
      <c r="I21" s="27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27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24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25</v>
      </c>
      <c r="B24" s="1"/>
      <c r="C24" s="11">
        <f>C14/(C14+C13)</f>
        <v>0.9515463918</v>
      </c>
      <c r="D24" s="1"/>
      <c r="E24" s="1"/>
      <c r="F24" s="1"/>
      <c r="G24" s="1"/>
      <c r="H24" s="1"/>
      <c r="I24" s="23"/>
      <c r="J24" s="23"/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26</v>
      </c>
      <c r="B25" s="1"/>
      <c r="C25" s="11">
        <f>C14/(C14+C12)</f>
        <v>0.6403792784</v>
      </c>
      <c r="D25" s="1" t="s">
        <v>27</v>
      </c>
      <c r="E25" s="13">
        <f>(C25/C35)-1</f>
        <v>0.07192009117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28</v>
      </c>
      <c r="B26" s="1"/>
      <c r="C26" s="11">
        <f>C12/(C12+C11)</f>
        <v>0.7929627741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29</v>
      </c>
      <c r="B27" s="1"/>
      <c r="C27" s="11">
        <f>C14/(C14+C13+C12)</f>
        <v>0.6201567749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30</v>
      </c>
      <c r="B28" s="3"/>
      <c r="C28" s="14">
        <f>C11/(C11+C12)</f>
        <v>0.2070372259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31</v>
      </c>
      <c r="B30" s="1"/>
      <c r="C30" s="1"/>
      <c r="D30" s="1"/>
      <c r="E30" s="1"/>
      <c r="F30" s="1"/>
      <c r="G30" s="1" t="s">
        <v>32</v>
      </c>
      <c r="H30" s="1"/>
      <c r="I30" s="1"/>
      <c r="J30" s="1"/>
      <c r="K30" s="1"/>
      <c r="L30" s="7" t="s">
        <v>33</v>
      </c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0</v>
      </c>
      <c r="B33" s="1" t="s">
        <v>13</v>
      </c>
      <c r="C33" s="1" t="s">
        <v>14</v>
      </c>
      <c r="D33" s="1" t="s">
        <v>34</v>
      </c>
      <c r="E33" s="1"/>
      <c r="F33" s="1"/>
      <c r="G33" s="1" t="s">
        <v>2</v>
      </c>
      <c r="H33" s="1" t="s">
        <v>13</v>
      </c>
      <c r="I33" s="1" t="s">
        <v>14</v>
      </c>
      <c r="J33" s="1" t="s">
        <v>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9">
        <v>0.0</v>
      </c>
      <c r="B34" s="12">
        <f>C11+C12</f>
        <v>1961</v>
      </c>
      <c r="C34" s="11">
        <f t="shared" ref="C34:C35" si="9">B34/$C$15</f>
        <v>0.4025867378</v>
      </c>
      <c r="D34" s="9">
        <f t="shared" ref="D34:D35" si="10">-C34*LOG(C34,2)</f>
        <v>0.5284468047</v>
      </c>
      <c r="E34" s="1"/>
      <c r="F34" s="1"/>
      <c r="G34" s="9">
        <v>0.0</v>
      </c>
      <c r="H34" s="12">
        <f t="shared" ref="H34:H35" si="11">C11+C13</f>
        <v>547</v>
      </c>
      <c r="I34" s="11">
        <f t="shared" ref="I34:I35" si="12">H34/$C$15</f>
        <v>0.1122972696</v>
      </c>
      <c r="J34" s="9">
        <f t="shared" ref="J34:J35" si="13">-I34*LOG(I34,2)</f>
        <v>0.3542535555</v>
      </c>
      <c r="K34" s="1"/>
      <c r="L34" s="1" t="s">
        <v>0</v>
      </c>
      <c r="M34" s="1" t="s">
        <v>2</v>
      </c>
      <c r="N34" s="1" t="s">
        <v>13</v>
      </c>
      <c r="O34" s="1" t="s"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9">
        <v>1.0</v>
      </c>
      <c r="B35" s="12">
        <f>C15-B34</f>
        <v>2910</v>
      </c>
      <c r="C35" s="11">
        <f t="shared" si="9"/>
        <v>0.5974132622</v>
      </c>
      <c r="D35" s="9">
        <f t="shared" si="10"/>
        <v>0.4439968375</v>
      </c>
      <c r="E35" s="1"/>
      <c r="F35" s="1"/>
      <c r="G35" s="9">
        <v>1.0</v>
      </c>
      <c r="H35" s="12">
        <f t="shared" si="11"/>
        <v>4324</v>
      </c>
      <c r="I35" s="11">
        <f t="shared" si="12"/>
        <v>0.8877027304</v>
      </c>
      <c r="J35" s="9">
        <f t="shared" si="13"/>
        <v>0.1525530104</v>
      </c>
      <c r="K35" s="1"/>
      <c r="L35" s="9">
        <v>0.0</v>
      </c>
      <c r="M35" s="9">
        <v>0.0</v>
      </c>
      <c r="N35" s="12">
        <f>C34*I34*$C$15</f>
        <v>220.2149456</v>
      </c>
      <c r="O35" s="11">
        <f t="shared" ref="O35:O38" si="14">N35/$C$15</f>
        <v>0.04520939142</v>
      </c>
      <c r="P35" s="11">
        <f t="shared" ref="P35:P38" si="15">O35*G11</f>
        <v>0.04520939142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35</v>
      </c>
      <c r="B36" s="15"/>
      <c r="C36" s="11">
        <f>MAX(C34,C35)</f>
        <v>0.5974132622</v>
      </c>
      <c r="D36" s="1"/>
      <c r="E36" s="1"/>
      <c r="F36" s="1"/>
      <c r="G36" s="1" t="s">
        <v>35</v>
      </c>
      <c r="H36" s="15"/>
      <c r="I36" s="11">
        <f>MAX(I34,I35)</f>
        <v>0.8877027304</v>
      </c>
      <c r="J36" s="1"/>
      <c r="K36" s="1"/>
      <c r="L36" s="9">
        <v>0.0</v>
      </c>
      <c r="M36" s="9">
        <v>1.0</v>
      </c>
      <c r="N36" s="12">
        <f>C34*I35*$C$15</f>
        <v>1740.785054</v>
      </c>
      <c r="O36" s="11">
        <f t="shared" si="14"/>
        <v>0.3573773464</v>
      </c>
      <c r="P36" s="11">
        <f t="shared" si="15"/>
        <v>0.3573773464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36</v>
      </c>
      <c r="B37" s="15"/>
      <c r="C37" s="16">
        <f>C36*(1-C36)</f>
        <v>0.2405106564</v>
      </c>
      <c r="D37" s="1"/>
      <c r="E37" s="1"/>
      <c r="F37" s="1"/>
      <c r="G37" s="1" t="s">
        <v>36</v>
      </c>
      <c r="H37" s="15"/>
      <c r="I37" s="16">
        <f>I36*(1-I36)</f>
        <v>0.09968659281</v>
      </c>
      <c r="J37" s="1"/>
      <c r="K37" s="1"/>
      <c r="L37" s="9">
        <v>1.0</v>
      </c>
      <c r="M37" s="9">
        <v>0.0</v>
      </c>
      <c r="N37" s="12">
        <f>C35*I34*$C$15</f>
        <v>326.7850544</v>
      </c>
      <c r="O37" s="11">
        <f t="shared" si="14"/>
        <v>0.06708787814</v>
      </c>
      <c r="P37" s="11">
        <f t="shared" si="15"/>
        <v>0.06708787814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37</v>
      </c>
      <c r="B38" s="12">
        <f>SUM(B34:B35)</f>
        <v>4871</v>
      </c>
      <c r="C38" s="1"/>
      <c r="D38" s="1"/>
      <c r="E38" s="1"/>
      <c r="F38" s="1"/>
      <c r="G38" s="1" t="s">
        <v>38</v>
      </c>
      <c r="H38" s="12">
        <f>SUM(H34:H35)</f>
        <v>4871</v>
      </c>
      <c r="I38" s="1"/>
      <c r="J38" s="1"/>
      <c r="K38" s="1"/>
      <c r="L38" s="9">
        <v>1.0</v>
      </c>
      <c r="M38" s="9">
        <v>1.0</v>
      </c>
      <c r="N38" s="12">
        <f>C35*I35*$C$15</f>
        <v>2583.214946</v>
      </c>
      <c r="O38" s="11">
        <f t="shared" si="14"/>
        <v>0.530325384</v>
      </c>
      <c r="P38" s="11">
        <f t="shared" si="15"/>
        <v>0.530325384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39</v>
      </c>
      <c r="B39" s="9">
        <f>SUM(D34:D35)</f>
        <v>0.9724436422</v>
      </c>
      <c r="C39" s="1"/>
      <c r="D39" s="1"/>
      <c r="E39" s="1"/>
      <c r="F39" s="1"/>
      <c r="G39" s="1" t="s">
        <v>39</v>
      </c>
      <c r="H39" s="9">
        <f>SUM(J34:J35)</f>
        <v>0.5068065659</v>
      </c>
      <c r="I39" s="1"/>
      <c r="J39" s="1"/>
      <c r="K39" s="1"/>
      <c r="L39" s="1"/>
      <c r="M39" s="1"/>
      <c r="N39" s="12">
        <f>SUM(N35:N38)</f>
        <v>4871</v>
      </c>
      <c r="O39" s="1"/>
      <c r="P39" s="1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40</v>
      </c>
      <c r="B41" s="9">
        <f>SUM(F11:F14)</f>
        <v>0.04343976458</v>
      </c>
      <c r="C41" s="1"/>
      <c r="D41" s="1"/>
      <c r="E41" s="1"/>
      <c r="F41" s="1"/>
      <c r="G41" s="1"/>
      <c r="H41" s="1"/>
      <c r="I41" s="1"/>
      <c r="J41" s="1"/>
      <c r="K41" s="1"/>
      <c r="L41" s="7" t="s">
        <v>41</v>
      </c>
      <c r="M41" s="1"/>
      <c r="N41" s="11">
        <f>N38/(N38+N36)</f>
        <v>0.5974132622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42</v>
      </c>
      <c r="B42" s="18">
        <f>B41/B39</f>
        <v>0.04467072712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43</v>
      </c>
      <c r="B43" s="18">
        <f>B41/H39</f>
        <v>0.08571271073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