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v76\fs_perfis$\AG13255\Desktop\"/>
    </mc:Choice>
  </mc:AlternateContent>
  <bookViews>
    <workbookView xWindow="0" yWindow="0" windowWidth="24000" windowHeight="9735" activeTab="2"/>
  </bookViews>
  <sheets>
    <sheet name="Abril 2022" sheetId="2" r:id="rId1"/>
    <sheet name="Infor" sheetId="3" r:id="rId2"/>
    <sheet name="OEE_ENSACADEIRA" sheetId="1" r:id="rId3"/>
  </sheets>
  <externalReferences>
    <externalReference r:id="rId4"/>
    <externalReference r:id="rId5"/>
  </externalReferences>
  <definedNames>
    <definedName name="_xlnm.Print_Area" localSheetId="0">'Abril 2022'!$BG$46:$CD$88</definedName>
    <definedName name="CódigoParada">'[2]Cadastro Parada'!$A$2:$A$17</definedName>
    <definedName name="CódigoProduto">'[2]Cadastro Produto'!$A$2:$A$10</definedName>
    <definedName name="CódigoRefugo">'[2]Cadastro Refugo'!$A$2:$A$6</definedName>
    <definedName name="DescriçãoParada">'[2]Cadastro Parada'!$A$2:$B$17</definedName>
    <definedName name="DescriçãoProduto">'[2]Cadastro Produto'!$A$2:$C$10</definedName>
    <definedName name="DescriçãoRefugo">'[2]Cadastro Refugo'!$A$2:$B$6</definedName>
    <definedName name="Nome" localSheetId="0">#REF!</definedName>
    <definedName name="Nome">#REF!</definedName>
    <definedName name="Novembro" localSheetId="0">#REF!</definedName>
    <definedName name="Novembro">#REF!</definedName>
    <definedName name="Operador">'[2]Cadastro Operador'!$A$2:$A$5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/>
  <c r="L5" i="1"/>
  <c r="L20" i="1"/>
  <c r="L4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K7" i="1"/>
  <c r="K9" i="1"/>
  <c r="K10" i="1"/>
  <c r="K4" i="1"/>
  <c r="Y12" i="1"/>
  <c r="Y20" i="1"/>
  <c r="Y28" i="1"/>
  <c r="Y36" i="1"/>
  <c r="Y44" i="1"/>
  <c r="Y52" i="1"/>
  <c r="Y60" i="1"/>
  <c r="Y68" i="1"/>
  <c r="Y76" i="1"/>
  <c r="Y84" i="1"/>
  <c r="Y92" i="1"/>
  <c r="Y100" i="1"/>
  <c r="Y108" i="1"/>
  <c r="Y116" i="1"/>
  <c r="Y124" i="1"/>
  <c r="Y132" i="1"/>
  <c r="Y140" i="1"/>
  <c r="Y148" i="1"/>
  <c r="Y156" i="1"/>
  <c r="Y164" i="1"/>
  <c r="Y172" i="1"/>
  <c r="Y180" i="1"/>
  <c r="Y188" i="1"/>
  <c r="Y196" i="1"/>
  <c r="Y204" i="1"/>
  <c r="Y212" i="1"/>
  <c r="Y220" i="1"/>
  <c r="Y228" i="1"/>
  <c r="Y236" i="1"/>
  <c r="Y4" i="1"/>
  <c r="X12" i="1"/>
  <c r="X20" i="1"/>
  <c r="X28" i="1"/>
  <c r="X36" i="1"/>
  <c r="X44" i="1"/>
  <c r="X52" i="1"/>
  <c r="X60" i="1"/>
  <c r="X68" i="1"/>
  <c r="X76" i="1"/>
  <c r="X84" i="1"/>
  <c r="X92" i="1"/>
  <c r="X100" i="1"/>
  <c r="X108" i="1"/>
  <c r="X116" i="1"/>
  <c r="X124" i="1"/>
  <c r="X132" i="1"/>
  <c r="X140" i="1"/>
  <c r="X148" i="1"/>
  <c r="X156" i="1"/>
  <c r="X164" i="1"/>
  <c r="X172" i="1"/>
  <c r="X180" i="1"/>
  <c r="X188" i="1"/>
  <c r="X196" i="1"/>
  <c r="X204" i="1"/>
  <c r="X212" i="1"/>
  <c r="X220" i="1"/>
  <c r="X228" i="1"/>
  <c r="X236" i="1"/>
  <c r="X4" i="1"/>
  <c r="R164" i="1"/>
  <c r="O236" i="1"/>
  <c r="O212" i="1"/>
  <c r="O220" i="1"/>
  <c r="O228" i="1"/>
  <c r="O196" i="1"/>
  <c r="O204" i="1"/>
  <c r="O188" i="1"/>
  <c r="O180" i="1"/>
  <c r="O172" i="1"/>
  <c r="O164" i="1"/>
  <c r="O148" i="1"/>
  <c r="O156" i="1"/>
  <c r="O140" i="1"/>
  <c r="O132" i="1"/>
  <c r="O124" i="1"/>
  <c r="O116" i="1"/>
  <c r="O100" i="1"/>
  <c r="O108" i="1"/>
  <c r="O84" i="1"/>
  <c r="O92" i="1"/>
  <c r="O76" i="1"/>
  <c r="O68" i="1"/>
  <c r="O60" i="1"/>
  <c r="O52" i="1"/>
  <c r="O44" i="1"/>
  <c r="O36" i="1"/>
  <c r="O28" i="1"/>
  <c r="O20" i="1"/>
  <c r="O12" i="1"/>
  <c r="S164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72" i="1"/>
  <c r="P180" i="1"/>
  <c r="P188" i="1"/>
  <c r="P196" i="1"/>
  <c r="P204" i="1"/>
  <c r="P212" i="1"/>
  <c r="P220" i="1"/>
  <c r="P228" i="1"/>
  <c r="P236" i="1"/>
  <c r="N5" i="1"/>
  <c r="N228" i="1"/>
  <c r="K5" i="1"/>
  <c r="C265" i="1"/>
  <c r="C282" i="1"/>
  <c r="C283" i="1"/>
  <c r="C284" i="1"/>
  <c r="C285" i="1"/>
  <c r="C286" i="1"/>
  <c r="C287" i="1"/>
  <c r="N6" i="1"/>
  <c r="N7" i="1"/>
  <c r="N8" i="1"/>
  <c r="N9" i="1"/>
  <c r="N10" i="1"/>
  <c r="N11" i="1"/>
  <c r="N4" i="1"/>
  <c r="M4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20" i="1"/>
  <c r="N221" i="1"/>
  <c r="N222" i="1"/>
  <c r="N223" i="1"/>
  <c r="N224" i="1"/>
  <c r="N225" i="1"/>
  <c r="N226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AL23" i="2"/>
  <c r="M153" i="2"/>
  <c r="M152" i="2"/>
  <c r="M151" i="2"/>
  <c r="M154" i="2" s="1"/>
  <c r="M139" i="2"/>
  <c r="N139" i="2" s="1"/>
  <c r="N138" i="2"/>
  <c r="M138" i="2"/>
  <c r="M137" i="2"/>
  <c r="M136" i="2"/>
  <c r="N135" i="2"/>
  <c r="M135" i="2"/>
  <c r="M140" i="2" s="1"/>
  <c r="N136" i="2" s="1"/>
  <c r="BL130" i="2"/>
  <c r="BG130" i="2"/>
  <c r="BB130" i="2"/>
  <c r="AW130" i="2"/>
  <c r="AX130" i="2" s="1"/>
  <c r="AR130" i="2"/>
  <c r="AL130" i="2"/>
  <c r="AG130" i="2"/>
  <c r="M130" i="2" s="1"/>
  <c r="AB130" i="2"/>
  <c r="W130" i="2"/>
  <c r="R130" i="2"/>
  <c r="BL129" i="2"/>
  <c r="BG129" i="2"/>
  <c r="BB129" i="2"/>
  <c r="AW129" i="2"/>
  <c r="AX129" i="2" s="1"/>
  <c r="AR129" i="2"/>
  <c r="AL129" i="2"/>
  <c r="AG129" i="2"/>
  <c r="AB129" i="2"/>
  <c r="W129" i="2"/>
  <c r="R129" i="2"/>
  <c r="BL128" i="2"/>
  <c r="BG128" i="2"/>
  <c r="BB128" i="2"/>
  <c r="AW128" i="2"/>
  <c r="AR128" i="2"/>
  <c r="AL128" i="2"/>
  <c r="AG128" i="2"/>
  <c r="AB128" i="2"/>
  <c r="W128" i="2"/>
  <c r="R128" i="2"/>
  <c r="BL127" i="2"/>
  <c r="BG127" i="2"/>
  <c r="BB127" i="2"/>
  <c r="AW127" i="2"/>
  <c r="AX127" i="2" s="1"/>
  <c r="AR127" i="2"/>
  <c r="AL127" i="2"/>
  <c r="AG127" i="2"/>
  <c r="AB127" i="2"/>
  <c r="W127" i="2"/>
  <c r="M127" i="2" s="1"/>
  <c r="R127" i="2"/>
  <c r="BL126" i="2"/>
  <c r="BG126" i="2"/>
  <c r="BB126" i="2"/>
  <c r="AW126" i="2"/>
  <c r="AR126" i="2"/>
  <c r="AL126" i="2"/>
  <c r="AG126" i="2"/>
  <c r="AB126" i="2"/>
  <c r="W126" i="2"/>
  <c r="R126" i="2"/>
  <c r="BL125" i="2"/>
  <c r="BG125" i="2"/>
  <c r="BB125" i="2"/>
  <c r="AW125" i="2"/>
  <c r="AR125" i="2"/>
  <c r="AL125" i="2"/>
  <c r="AG125" i="2"/>
  <c r="AB125" i="2"/>
  <c r="W125" i="2"/>
  <c r="R125" i="2"/>
  <c r="BL124" i="2"/>
  <c r="BG124" i="2"/>
  <c r="BB124" i="2"/>
  <c r="AW124" i="2"/>
  <c r="AR124" i="2"/>
  <c r="AL124" i="2"/>
  <c r="AG124" i="2"/>
  <c r="AB124" i="2"/>
  <c r="W124" i="2"/>
  <c r="R124" i="2"/>
  <c r="BL123" i="2"/>
  <c r="BG123" i="2"/>
  <c r="BB123" i="2"/>
  <c r="AW123" i="2"/>
  <c r="AR123" i="2"/>
  <c r="AL123" i="2"/>
  <c r="AG123" i="2"/>
  <c r="M123" i="2" s="1"/>
  <c r="AB123" i="2"/>
  <c r="W123" i="2"/>
  <c r="R123" i="2"/>
  <c r="BL122" i="2"/>
  <c r="BG122" i="2"/>
  <c r="BB122" i="2"/>
  <c r="M122" i="2" s="1"/>
  <c r="AX122" i="2"/>
  <c r="AW122" i="2"/>
  <c r="AR122" i="2"/>
  <c r="AL122" i="2"/>
  <c r="AG122" i="2"/>
  <c r="AB122" i="2"/>
  <c r="W122" i="2"/>
  <c r="R122" i="2"/>
  <c r="BL121" i="2"/>
  <c r="BG121" i="2"/>
  <c r="BB121" i="2"/>
  <c r="AX121" i="2"/>
  <c r="AW121" i="2"/>
  <c r="AR121" i="2"/>
  <c r="AL121" i="2"/>
  <c r="AG121" i="2"/>
  <c r="AB121" i="2"/>
  <c r="M121" i="2" s="1"/>
  <c r="W121" i="2"/>
  <c r="R121" i="2"/>
  <c r="BL120" i="2"/>
  <c r="BG120" i="2"/>
  <c r="BB120" i="2"/>
  <c r="AW120" i="2"/>
  <c r="AR120" i="2"/>
  <c r="AL120" i="2"/>
  <c r="AG120" i="2"/>
  <c r="AB120" i="2"/>
  <c r="W120" i="2"/>
  <c r="R120" i="2"/>
  <c r="BL119" i="2"/>
  <c r="BG119" i="2"/>
  <c r="BB119" i="2"/>
  <c r="AW119" i="2"/>
  <c r="AR119" i="2"/>
  <c r="AL119" i="2"/>
  <c r="AG119" i="2"/>
  <c r="AB119" i="2"/>
  <c r="W119" i="2"/>
  <c r="R119" i="2"/>
  <c r="BL118" i="2"/>
  <c r="BG118" i="2"/>
  <c r="BB118" i="2"/>
  <c r="AW118" i="2"/>
  <c r="AR118" i="2"/>
  <c r="AL118" i="2"/>
  <c r="AG118" i="2"/>
  <c r="AB118" i="2"/>
  <c r="W118" i="2"/>
  <c r="R118" i="2"/>
  <c r="BL117" i="2"/>
  <c r="BG117" i="2"/>
  <c r="BB117" i="2"/>
  <c r="AW117" i="2"/>
  <c r="AX117" i="2" s="1"/>
  <c r="AR117" i="2"/>
  <c r="AL117" i="2"/>
  <c r="AG117" i="2"/>
  <c r="AB117" i="2"/>
  <c r="W117" i="2"/>
  <c r="R117" i="2"/>
  <c r="BL116" i="2"/>
  <c r="BG116" i="2"/>
  <c r="BB116" i="2"/>
  <c r="AW116" i="2"/>
  <c r="AR116" i="2"/>
  <c r="AL116" i="2"/>
  <c r="AG116" i="2"/>
  <c r="M116" i="2" s="1"/>
  <c r="AB116" i="2"/>
  <c r="W116" i="2"/>
  <c r="R116" i="2"/>
  <c r="BL115" i="2"/>
  <c r="BG115" i="2"/>
  <c r="BB115" i="2"/>
  <c r="AW115" i="2"/>
  <c r="AW131" i="2" s="1"/>
  <c r="AR115" i="2"/>
  <c r="AL115" i="2"/>
  <c r="AG115" i="2"/>
  <c r="AB115" i="2"/>
  <c r="W115" i="2"/>
  <c r="R115" i="2"/>
  <c r="M115" i="2"/>
  <c r="F115" i="2"/>
  <c r="AW111" i="2"/>
  <c r="F132" i="2" s="1"/>
  <c r="AT111" i="2"/>
  <c r="F123" i="2" s="1"/>
  <c r="F111" i="2"/>
  <c r="AV110" i="2"/>
  <c r="AR110" i="2"/>
  <c r="AQ110" i="2"/>
  <c r="AM110" i="2"/>
  <c r="AN110" i="2" s="1"/>
  <c r="AL110" i="2"/>
  <c r="AJ110" i="2"/>
  <c r="AG110" i="2"/>
  <c r="AD110" i="2"/>
  <c r="AA110" i="2"/>
  <c r="X110" i="2"/>
  <c r="U110" i="2"/>
  <c r="R110" i="2"/>
  <c r="O110" i="2"/>
  <c r="L110" i="2"/>
  <c r="I110" i="2"/>
  <c r="G110" i="2"/>
  <c r="AS110" i="2" s="1"/>
  <c r="D110" i="2"/>
  <c r="AV109" i="2"/>
  <c r="AR109" i="2"/>
  <c r="AQ109" i="2"/>
  <c r="AL109" i="2"/>
  <c r="AM109" i="2" s="1"/>
  <c r="AN109" i="2" s="1"/>
  <c r="AJ109" i="2"/>
  <c r="AG109" i="2"/>
  <c r="AD109" i="2"/>
  <c r="AA109" i="2"/>
  <c r="X109" i="2"/>
  <c r="U109" i="2"/>
  <c r="R109" i="2"/>
  <c r="O109" i="2"/>
  <c r="L109" i="2"/>
  <c r="I109" i="2"/>
  <c r="G109" i="2"/>
  <c r="AS109" i="2" s="1"/>
  <c r="D109" i="2"/>
  <c r="AV108" i="2"/>
  <c r="AR108" i="2"/>
  <c r="AQ108" i="2"/>
  <c r="AM108" i="2"/>
  <c r="AN108" i="2" s="1"/>
  <c r="AL108" i="2"/>
  <c r="AJ108" i="2"/>
  <c r="AG108" i="2"/>
  <c r="AD108" i="2"/>
  <c r="AA108" i="2"/>
  <c r="X108" i="2"/>
  <c r="U108" i="2"/>
  <c r="R108" i="2"/>
  <c r="O108" i="2"/>
  <c r="L108" i="2"/>
  <c r="I108" i="2"/>
  <c r="G108" i="2"/>
  <c r="AS108" i="2" s="1"/>
  <c r="D108" i="2"/>
  <c r="AV107" i="2"/>
  <c r="AR107" i="2"/>
  <c r="AQ107" i="2"/>
  <c r="AL107" i="2"/>
  <c r="AM107" i="2" s="1"/>
  <c r="AN107" i="2" s="1"/>
  <c r="AJ107" i="2"/>
  <c r="AG107" i="2"/>
  <c r="AD107" i="2"/>
  <c r="AA107" i="2"/>
  <c r="X107" i="2"/>
  <c r="U107" i="2"/>
  <c r="R107" i="2"/>
  <c r="O107" i="2"/>
  <c r="L107" i="2"/>
  <c r="I107" i="2"/>
  <c r="G107" i="2"/>
  <c r="AS107" i="2" s="1"/>
  <c r="D107" i="2"/>
  <c r="AV106" i="2"/>
  <c r="AR106" i="2"/>
  <c r="AQ106" i="2"/>
  <c r="AM106" i="2"/>
  <c r="AN106" i="2" s="1"/>
  <c r="AL106" i="2"/>
  <c r="AJ106" i="2"/>
  <c r="AG106" i="2"/>
  <c r="AD106" i="2"/>
  <c r="AA106" i="2"/>
  <c r="X106" i="2"/>
  <c r="U106" i="2"/>
  <c r="R106" i="2"/>
  <c r="O106" i="2"/>
  <c r="L106" i="2"/>
  <c r="I106" i="2"/>
  <c r="G106" i="2"/>
  <c r="AS106" i="2" s="1"/>
  <c r="D106" i="2"/>
  <c r="AV105" i="2"/>
  <c r="AR105" i="2"/>
  <c r="AQ105" i="2"/>
  <c r="AL105" i="2"/>
  <c r="AM105" i="2" s="1"/>
  <c r="AN105" i="2" s="1"/>
  <c r="AJ105" i="2"/>
  <c r="AG105" i="2"/>
  <c r="AD105" i="2"/>
  <c r="AA105" i="2"/>
  <c r="X105" i="2"/>
  <c r="U105" i="2"/>
  <c r="R105" i="2"/>
  <c r="O105" i="2"/>
  <c r="L105" i="2"/>
  <c r="I105" i="2"/>
  <c r="G105" i="2"/>
  <c r="AS105" i="2" s="1"/>
  <c r="D105" i="2"/>
  <c r="AV104" i="2"/>
  <c r="AS104" i="2"/>
  <c r="AR104" i="2"/>
  <c r="AQ104" i="2"/>
  <c r="AM104" i="2"/>
  <c r="AN104" i="2" s="1"/>
  <c r="AL104" i="2"/>
  <c r="AJ104" i="2"/>
  <c r="AG104" i="2"/>
  <c r="AD104" i="2"/>
  <c r="AA104" i="2"/>
  <c r="X104" i="2"/>
  <c r="U104" i="2"/>
  <c r="R104" i="2"/>
  <c r="O104" i="2"/>
  <c r="L104" i="2"/>
  <c r="I104" i="2"/>
  <c r="G104" i="2"/>
  <c r="D104" i="2"/>
  <c r="AV103" i="2"/>
  <c r="AR103" i="2"/>
  <c r="AQ103" i="2"/>
  <c r="AN103" i="2"/>
  <c r="AM103" i="2"/>
  <c r="AL103" i="2"/>
  <c r="AJ103" i="2"/>
  <c r="AG103" i="2"/>
  <c r="AD103" i="2"/>
  <c r="AA103" i="2"/>
  <c r="X103" i="2"/>
  <c r="U103" i="2"/>
  <c r="R103" i="2"/>
  <c r="O103" i="2"/>
  <c r="L103" i="2"/>
  <c r="I103" i="2"/>
  <c r="G103" i="2"/>
  <c r="AS103" i="2" s="1"/>
  <c r="D103" i="2"/>
  <c r="AV102" i="2"/>
  <c r="AR102" i="2"/>
  <c r="AQ102" i="2"/>
  <c r="AN102" i="2"/>
  <c r="AM102" i="2"/>
  <c r="AL102" i="2"/>
  <c r="AJ102" i="2"/>
  <c r="AG102" i="2"/>
  <c r="AD102" i="2"/>
  <c r="AA102" i="2"/>
  <c r="X102" i="2"/>
  <c r="U102" i="2"/>
  <c r="R102" i="2"/>
  <c r="O102" i="2"/>
  <c r="L102" i="2"/>
  <c r="I102" i="2"/>
  <c r="G102" i="2"/>
  <c r="AS102" i="2" s="1"/>
  <c r="D102" i="2"/>
  <c r="AV101" i="2"/>
  <c r="AR101" i="2"/>
  <c r="AQ101" i="2"/>
  <c r="AL101" i="2"/>
  <c r="AM101" i="2" s="1"/>
  <c r="AN101" i="2" s="1"/>
  <c r="AJ101" i="2"/>
  <c r="AG101" i="2"/>
  <c r="AD101" i="2"/>
  <c r="AA101" i="2"/>
  <c r="X101" i="2"/>
  <c r="U101" i="2"/>
  <c r="R101" i="2"/>
  <c r="O101" i="2"/>
  <c r="L101" i="2"/>
  <c r="I101" i="2"/>
  <c r="G101" i="2"/>
  <c r="AS101" i="2" s="1"/>
  <c r="D101" i="2"/>
  <c r="AV100" i="2"/>
  <c r="AR100" i="2"/>
  <c r="AQ100" i="2"/>
  <c r="AM100" i="2"/>
  <c r="AN100" i="2" s="1"/>
  <c r="AL100" i="2"/>
  <c r="AJ100" i="2"/>
  <c r="AG100" i="2"/>
  <c r="AD100" i="2"/>
  <c r="AA100" i="2"/>
  <c r="X100" i="2"/>
  <c r="U100" i="2"/>
  <c r="R100" i="2"/>
  <c r="O100" i="2"/>
  <c r="L100" i="2"/>
  <c r="I100" i="2"/>
  <c r="G100" i="2"/>
  <c r="AS100" i="2" s="1"/>
  <c r="D100" i="2"/>
  <c r="AV99" i="2"/>
  <c r="AR99" i="2"/>
  <c r="AQ99" i="2"/>
  <c r="AL99" i="2"/>
  <c r="AM99" i="2" s="1"/>
  <c r="AN99" i="2" s="1"/>
  <c r="AJ99" i="2"/>
  <c r="AG99" i="2"/>
  <c r="AD99" i="2"/>
  <c r="AA99" i="2"/>
  <c r="X99" i="2"/>
  <c r="U99" i="2"/>
  <c r="R99" i="2"/>
  <c r="O99" i="2"/>
  <c r="L99" i="2"/>
  <c r="I99" i="2"/>
  <c r="G99" i="2"/>
  <c r="AS99" i="2" s="1"/>
  <c r="D99" i="2"/>
  <c r="AV98" i="2"/>
  <c r="AR98" i="2"/>
  <c r="AQ98" i="2"/>
  <c r="AM98" i="2"/>
  <c r="AN98" i="2" s="1"/>
  <c r="AL98" i="2"/>
  <c r="AJ98" i="2"/>
  <c r="AG98" i="2"/>
  <c r="AD98" i="2"/>
  <c r="AA98" i="2"/>
  <c r="X98" i="2"/>
  <c r="U98" i="2"/>
  <c r="R98" i="2"/>
  <c r="O98" i="2"/>
  <c r="L98" i="2"/>
  <c r="I98" i="2"/>
  <c r="G98" i="2"/>
  <c r="AS98" i="2" s="1"/>
  <c r="D98" i="2"/>
  <c r="AV97" i="2"/>
  <c r="AR97" i="2"/>
  <c r="AQ97" i="2"/>
  <c r="AN97" i="2"/>
  <c r="AM97" i="2"/>
  <c r="AL97" i="2"/>
  <c r="AJ97" i="2"/>
  <c r="AG97" i="2"/>
  <c r="AD97" i="2"/>
  <c r="AA97" i="2"/>
  <c r="X97" i="2"/>
  <c r="U97" i="2"/>
  <c r="R97" i="2"/>
  <c r="O97" i="2"/>
  <c r="L97" i="2"/>
  <c r="I97" i="2"/>
  <c r="G97" i="2"/>
  <c r="AS97" i="2" s="1"/>
  <c r="D97" i="2"/>
  <c r="AV96" i="2"/>
  <c r="AR96" i="2"/>
  <c r="AQ96" i="2"/>
  <c r="AM96" i="2"/>
  <c r="AN96" i="2" s="1"/>
  <c r="AL96" i="2"/>
  <c r="AJ96" i="2"/>
  <c r="AG96" i="2"/>
  <c r="AD96" i="2"/>
  <c r="AA96" i="2"/>
  <c r="X96" i="2"/>
  <c r="U96" i="2"/>
  <c r="R96" i="2"/>
  <c r="O96" i="2"/>
  <c r="L96" i="2"/>
  <c r="I96" i="2"/>
  <c r="G96" i="2"/>
  <c r="AS96" i="2" s="1"/>
  <c r="D96" i="2"/>
  <c r="AV95" i="2"/>
  <c r="AR95" i="2"/>
  <c r="AQ95" i="2"/>
  <c r="AL95" i="2"/>
  <c r="AM95" i="2" s="1"/>
  <c r="AN95" i="2" s="1"/>
  <c r="AJ95" i="2"/>
  <c r="AG95" i="2"/>
  <c r="AD95" i="2"/>
  <c r="AA95" i="2"/>
  <c r="X95" i="2"/>
  <c r="U95" i="2"/>
  <c r="R95" i="2"/>
  <c r="O95" i="2"/>
  <c r="L95" i="2"/>
  <c r="I95" i="2"/>
  <c r="G95" i="2"/>
  <c r="AS95" i="2" s="1"/>
  <c r="D95" i="2"/>
  <c r="AV94" i="2"/>
  <c r="AR94" i="2"/>
  <c r="AQ94" i="2"/>
  <c r="AL94" i="2"/>
  <c r="AM94" i="2" s="1"/>
  <c r="AN94" i="2" s="1"/>
  <c r="AJ94" i="2"/>
  <c r="AG94" i="2"/>
  <c r="AD94" i="2"/>
  <c r="AA94" i="2"/>
  <c r="X94" i="2"/>
  <c r="U94" i="2"/>
  <c r="R94" i="2"/>
  <c r="O94" i="2"/>
  <c r="L94" i="2"/>
  <c r="I94" i="2"/>
  <c r="G94" i="2"/>
  <c r="AS94" i="2" s="1"/>
  <c r="D94" i="2"/>
  <c r="AV93" i="2"/>
  <c r="AR93" i="2"/>
  <c r="AQ93" i="2"/>
  <c r="AN93" i="2"/>
  <c r="AL93" i="2"/>
  <c r="AM93" i="2" s="1"/>
  <c r="AJ93" i="2"/>
  <c r="AG93" i="2"/>
  <c r="AD93" i="2"/>
  <c r="AA93" i="2"/>
  <c r="X93" i="2"/>
  <c r="U93" i="2"/>
  <c r="R93" i="2"/>
  <c r="O93" i="2"/>
  <c r="L93" i="2"/>
  <c r="I93" i="2"/>
  <c r="G93" i="2"/>
  <c r="AS93" i="2" s="1"/>
  <c r="D93" i="2"/>
  <c r="AV92" i="2"/>
  <c r="AR92" i="2"/>
  <c r="AQ92" i="2"/>
  <c r="AN92" i="2"/>
  <c r="AM92" i="2"/>
  <c r="AL92" i="2"/>
  <c r="AJ92" i="2"/>
  <c r="AG92" i="2"/>
  <c r="AD92" i="2"/>
  <c r="AA92" i="2"/>
  <c r="X92" i="2"/>
  <c r="U92" i="2"/>
  <c r="R92" i="2"/>
  <c r="O92" i="2"/>
  <c r="L92" i="2"/>
  <c r="I92" i="2"/>
  <c r="G92" i="2"/>
  <c r="AS92" i="2" s="1"/>
  <c r="D92" i="2"/>
  <c r="AV91" i="2"/>
  <c r="AR91" i="2"/>
  <c r="AQ91" i="2"/>
  <c r="AL91" i="2"/>
  <c r="AM91" i="2" s="1"/>
  <c r="AN91" i="2" s="1"/>
  <c r="AJ91" i="2"/>
  <c r="AG91" i="2"/>
  <c r="AD91" i="2"/>
  <c r="AA91" i="2"/>
  <c r="X91" i="2"/>
  <c r="U91" i="2"/>
  <c r="R91" i="2"/>
  <c r="O91" i="2"/>
  <c r="L91" i="2"/>
  <c r="I91" i="2"/>
  <c r="G91" i="2"/>
  <c r="AS91" i="2" s="1"/>
  <c r="D91" i="2"/>
  <c r="AV90" i="2"/>
  <c r="AR90" i="2"/>
  <c r="AQ90" i="2"/>
  <c r="AL90" i="2"/>
  <c r="AM90" i="2" s="1"/>
  <c r="AN90" i="2" s="1"/>
  <c r="AJ90" i="2"/>
  <c r="AG90" i="2"/>
  <c r="AD90" i="2"/>
  <c r="AA90" i="2"/>
  <c r="X90" i="2"/>
  <c r="U90" i="2"/>
  <c r="R90" i="2"/>
  <c r="O90" i="2"/>
  <c r="L90" i="2"/>
  <c r="I90" i="2"/>
  <c r="G90" i="2"/>
  <c r="AS90" i="2" s="1"/>
  <c r="D90" i="2"/>
  <c r="AV89" i="2"/>
  <c r="AR89" i="2"/>
  <c r="AQ89" i="2"/>
  <c r="AL89" i="2"/>
  <c r="AM89" i="2" s="1"/>
  <c r="AN89" i="2" s="1"/>
  <c r="AJ89" i="2"/>
  <c r="AG89" i="2"/>
  <c r="AD89" i="2"/>
  <c r="AA89" i="2"/>
  <c r="X89" i="2"/>
  <c r="U89" i="2"/>
  <c r="R89" i="2"/>
  <c r="O89" i="2"/>
  <c r="L89" i="2"/>
  <c r="I89" i="2"/>
  <c r="G89" i="2"/>
  <c r="AS89" i="2" s="1"/>
  <c r="D89" i="2"/>
  <c r="AV88" i="2"/>
  <c r="AR88" i="2"/>
  <c r="AQ88" i="2"/>
  <c r="AM88" i="2"/>
  <c r="AN88" i="2" s="1"/>
  <c r="AL88" i="2"/>
  <c r="AJ88" i="2"/>
  <c r="AG88" i="2"/>
  <c r="AD88" i="2"/>
  <c r="AA88" i="2"/>
  <c r="X88" i="2"/>
  <c r="U88" i="2"/>
  <c r="R88" i="2"/>
  <c r="O88" i="2"/>
  <c r="L88" i="2"/>
  <c r="I88" i="2"/>
  <c r="G88" i="2"/>
  <c r="AS88" i="2" s="1"/>
  <c r="D88" i="2"/>
  <c r="AV87" i="2"/>
  <c r="AR87" i="2"/>
  <c r="AQ87" i="2"/>
  <c r="AM87" i="2"/>
  <c r="AN87" i="2" s="1"/>
  <c r="AL87" i="2"/>
  <c r="AJ87" i="2"/>
  <c r="AG87" i="2"/>
  <c r="AD87" i="2"/>
  <c r="AA87" i="2"/>
  <c r="X87" i="2"/>
  <c r="U87" i="2"/>
  <c r="R87" i="2"/>
  <c r="O87" i="2"/>
  <c r="L87" i="2"/>
  <c r="I87" i="2"/>
  <c r="G87" i="2"/>
  <c r="AS87" i="2" s="1"/>
  <c r="D87" i="2"/>
  <c r="AV86" i="2"/>
  <c r="AR86" i="2"/>
  <c r="AQ86" i="2"/>
  <c r="AL86" i="2"/>
  <c r="AM86" i="2" s="1"/>
  <c r="AN86" i="2" s="1"/>
  <c r="AJ86" i="2"/>
  <c r="AG86" i="2"/>
  <c r="AD86" i="2"/>
  <c r="AA86" i="2"/>
  <c r="X86" i="2"/>
  <c r="U86" i="2"/>
  <c r="R86" i="2"/>
  <c r="O86" i="2"/>
  <c r="L86" i="2"/>
  <c r="I86" i="2"/>
  <c r="G86" i="2"/>
  <c r="AS86" i="2" s="1"/>
  <c r="D86" i="2"/>
  <c r="AV85" i="2"/>
  <c r="AR85" i="2"/>
  <c r="AQ85" i="2"/>
  <c r="AN85" i="2"/>
  <c r="AL85" i="2"/>
  <c r="AM85" i="2" s="1"/>
  <c r="AJ85" i="2"/>
  <c r="AG85" i="2"/>
  <c r="AD85" i="2"/>
  <c r="AA85" i="2"/>
  <c r="X85" i="2"/>
  <c r="U85" i="2"/>
  <c r="R85" i="2"/>
  <c r="O85" i="2"/>
  <c r="L85" i="2"/>
  <c r="I85" i="2"/>
  <c r="G85" i="2"/>
  <c r="AS85" i="2" s="1"/>
  <c r="D85" i="2"/>
  <c r="AV84" i="2"/>
  <c r="AR84" i="2"/>
  <c r="AQ84" i="2"/>
  <c r="AM84" i="2"/>
  <c r="AN84" i="2" s="1"/>
  <c r="AL84" i="2"/>
  <c r="AJ84" i="2"/>
  <c r="AG84" i="2"/>
  <c r="AD84" i="2"/>
  <c r="AA84" i="2"/>
  <c r="X84" i="2"/>
  <c r="U84" i="2"/>
  <c r="R84" i="2"/>
  <c r="O84" i="2"/>
  <c r="L84" i="2"/>
  <c r="I84" i="2"/>
  <c r="G84" i="2"/>
  <c r="AS84" i="2" s="1"/>
  <c r="D84" i="2"/>
  <c r="AV83" i="2"/>
  <c r="AR83" i="2"/>
  <c r="AQ83" i="2"/>
  <c r="AL83" i="2"/>
  <c r="AM83" i="2" s="1"/>
  <c r="AN83" i="2" s="1"/>
  <c r="AJ83" i="2"/>
  <c r="AG83" i="2"/>
  <c r="AD83" i="2"/>
  <c r="AA83" i="2"/>
  <c r="X83" i="2"/>
  <c r="U83" i="2"/>
  <c r="R83" i="2"/>
  <c r="O83" i="2"/>
  <c r="L83" i="2"/>
  <c r="I83" i="2"/>
  <c r="G83" i="2"/>
  <c r="AS83" i="2" s="1"/>
  <c r="D83" i="2"/>
  <c r="AV82" i="2"/>
  <c r="AR82" i="2"/>
  <c r="AQ82" i="2"/>
  <c r="AL82" i="2"/>
  <c r="AM82" i="2" s="1"/>
  <c r="AN82" i="2" s="1"/>
  <c r="AJ82" i="2"/>
  <c r="AG82" i="2"/>
  <c r="AD82" i="2"/>
  <c r="AA82" i="2"/>
  <c r="X82" i="2"/>
  <c r="U82" i="2"/>
  <c r="R82" i="2"/>
  <c r="O82" i="2"/>
  <c r="L82" i="2"/>
  <c r="I82" i="2"/>
  <c r="G82" i="2"/>
  <c r="AS82" i="2" s="1"/>
  <c r="D82" i="2"/>
  <c r="AV81" i="2"/>
  <c r="AR81" i="2"/>
  <c r="AQ81" i="2"/>
  <c r="AN81" i="2"/>
  <c r="AM81" i="2"/>
  <c r="AL81" i="2"/>
  <c r="AJ81" i="2"/>
  <c r="AG81" i="2"/>
  <c r="AD81" i="2"/>
  <c r="AA81" i="2"/>
  <c r="X81" i="2"/>
  <c r="U81" i="2"/>
  <c r="R81" i="2"/>
  <c r="O81" i="2"/>
  <c r="L81" i="2"/>
  <c r="I81" i="2"/>
  <c r="G81" i="2"/>
  <c r="AS81" i="2" s="1"/>
  <c r="D81" i="2"/>
  <c r="AV80" i="2"/>
  <c r="AS80" i="2"/>
  <c r="AR80" i="2"/>
  <c r="AQ80" i="2"/>
  <c r="AM80" i="2"/>
  <c r="AN80" i="2" s="1"/>
  <c r="AL80" i="2"/>
  <c r="AJ80" i="2"/>
  <c r="AG80" i="2"/>
  <c r="AD80" i="2"/>
  <c r="AA80" i="2"/>
  <c r="X80" i="2"/>
  <c r="U80" i="2"/>
  <c r="R80" i="2"/>
  <c r="O80" i="2"/>
  <c r="L80" i="2"/>
  <c r="I80" i="2"/>
  <c r="G80" i="2"/>
  <c r="D80" i="2"/>
  <c r="AV79" i="2"/>
  <c r="AR79" i="2"/>
  <c r="AQ79" i="2"/>
  <c r="AL79" i="2"/>
  <c r="AM79" i="2" s="1"/>
  <c r="AN79" i="2" s="1"/>
  <c r="AJ79" i="2"/>
  <c r="AG79" i="2"/>
  <c r="AD79" i="2"/>
  <c r="AA79" i="2"/>
  <c r="X79" i="2"/>
  <c r="U79" i="2"/>
  <c r="R79" i="2"/>
  <c r="O79" i="2"/>
  <c r="L79" i="2"/>
  <c r="I79" i="2"/>
  <c r="G79" i="2"/>
  <c r="AS79" i="2" s="1"/>
  <c r="D79" i="2"/>
  <c r="AV78" i="2"/>
  <c r="AR78" i="2"/>
  <c r="AQ78" i="2"/>
  <c r="AL78" i="2"/>
  <c r="AM78" i="2" s="1"/>
  <c r="AN78" i="2" s="1"/>
  <c r="AJ78" i="2"/>
  <c r="AG78" i="2"/>
  <c r="AD78" i="2"/>
  <c r="AA78" i="2"/>
  <c r="X78" i="2"/>
  <c r="U78" i="2"/>
  <c r="R78" i="2"/>
  <c r="O78" i="2"/>
  <c r="L78" i="2"/>
  <c r="I78" i="2"/>
  <c r="G78" i="2"/>
  <c r="AS78" i="2" s="1"/>
  <c r="D78" i="2"/>
  <c r="AV77" i="2"/>
  <c r="AR77" i="2"/>
  <c r="AQ77" i="2"/>
  <c r="AL77" i="2"/>
  <c r="AM77" i="2" s="1"/>
  <c r="AN77" i="2" s="1"/>
  <c r="AJ77" i="2"/>
  <c r="AG77" i="2"/>
  <c r="AD77" i="2"/>
  <c r="AA77" i="2"/>
  <c r="X77" i="2"/>
  <c r="U77" i="2"/>
  <c r="R77" i="2"/>
  <c r="O77" i="2"/>
  <c r="L77" i="2"/>
  <c r="I77" i="2"/>
  <c r="G77" i="2"/>
  <c r="AS77" i="2" s="1"/>
  <c r="D77" i="2"/>
  <c r="AV76" i="2"/>
  <c r="AR76" i="2"/>
  <c r="AQ76" i="2"/>
  <c r="AM76" i="2"/>
  <c r="AN76" i="2" s="1"/>
  <c r="AL76" i="2"/>
  <c r="AJ76" i="2"/>
  <c r="AG76" i="2"/>
  <c r="AD76" i="2"/>
  <c r="AA76" i="2"/>
  <c r="X76" i="2"/>
  <c r="U76" i="2"/>
  <c r="R76" i="2"/>
  <c r="O76" i="2"/>
  <c r="L76" i="2"/>
  <c r="I76" i="2"/>
  <c r="G76" i="2"/>
  <c r="AS76" i="2" s="1"/>
  <c r="D76" i="2"/>
  <c r="AV75" i="2"/>
  <c r="AR75" i="2"/>
  <c r="AQ75" i="2"/>
  <c r="AL75" i="2"/>
  <c r="AM75" i="2" s="1"/>
  <c r="AN75" i="2" s="1"/>
  <c r="AJ75" i="2"/>
  <c r="AG75" i="2"/>
  <c r="AD75" i="2"/>
  <c r="AA75" i="2"/>
  <c r="X75" i="2"/>
  <c r="U75" i="2"/>
  <c r="R75" i="2"/>
  <c r="O75" i="2"/>
  <c r="L75" i="2"/>
  <c r="I75" i="2"/>
  <c r="G75" i="2"/>
  <c r="AS75" i="2" s="1"/>
  <c r="D75" i="2"/>
  <c r="AV74" i="2"/>
  <c r="AR74" i="2"/>
  <c r="AQ74" i="2"/>
  <c r="AL74" i="2"/>
  <c r="AM74" i="2" s="1"/>
  <c r="AN74" i="2" s="1"/>
  <c r="AJ74" i="2"/>
  <c r="AG74" i="2"/>
  <c r="AD74" i="2"/>
  <c r="AA74" i="2"/>
  <c r="X74" i="2"/>
  <c r="U74" i="2"/>
  <c r="R74" i="2"/>
  <c r="O74" i="2"/>
  <c r="L74" i="2"/>
  <c r="I74" i="2"/>
  <c r="G74" i="2"/>
  <c r="AS74" i="2" s="1"/>
  <c r="D74" i="2"/>
  <c r="AV73" i="2"/>
  <c r="AR73" i="2"/>
  <c r="AQ73" i="2"/>
  <c r="AL73" i="2"/>
  <c r="AM73" i="2" s="1"/>
  <c r="AN73" i="2" s="1"/>
  <c r="AJ73" i="2"/>
  <c r="AG73" i="2"/>
  <c r="AD73" i="2"/>
  <c r="AA73" i="2"/>
  <c r="X73" i="2"/>
  <c r="U73" i="2"/>
  <c r="R73" i="2"/>
  <c r="O73" i="2"/>
  <c r="L73" i="2"/>
  <c r="I73" i="2"/>
  <c r="G73" i="2"/>
  <c r="AS73" i="2" s="1"/>
  <c r="D73" i="2"/>
  <c r="AV72" i="2"/>
  <c r="AS72" i="2"/>
  <c r="AR72" i="2"/>
  <c r="AQ72" i="2"/>
  <c r="AM72" i="2"/>
  <c r="AN72" i="2" s="1"/>
  <c r="AL72" i="2"/>
  <c r="AJ72" i="2"/>
  <c r="AG72" i="2"/>
  <c r="AD72" i="2"/>
  <c r="AA72" i="2"/>
  <c r="X72" i="2"/>
  <c r="U72" i="2"/>
  <c r="R72" i="2"/>
  <c r="O72" i="2"/>
  <c r="L72" i="2"/>
  <c r="I72" i="2"/>
  <c r="G72" i="2"/>
  <c r="D72" i="2"/>
  <c r="AV71" i="2"/>
  <c r="AR71" i="2"/>
  <c r="AQ71" i="2"/>
  <c r="AL71" i="2"/>
  <c r="AM71" i="2" s="1"/>
  <c r="AN71" i="2" s="1"/>
  <c r="AJ71" i="2"/>
  <c r="AG71" i="2"/>
  <c r="AD71" i="2"/>
  <c r="AA71" i="2"/>
  <c r="X71" i="2"/>
  <c r="U71" i="2"/>
  <c r="R71" i="2"/>
  <c r="O71" i="2"/>
  <c r="L71" i="2"/>
  <c r="I71" i="2"/>
  <c r="G71" i="2"/>
  <c r="AS71" i="2" s="1"/>
  <c r="D71" i="2"/>
  <c r="AV70" i="2"/>
  <c r="AR70" i="2"/>
  <c r="AQ70" i="2"/>
  <c r="AL70" i="2"/>
  <c r="AM70" i="2" s="1"/>
  <c r="AN70" i="2" s="1"/>
  <c r="AJ70" i="2"/>
  <c r="AG70" i="2"/>
  <c r="AD70" i="2"/>
  <c r="AA70" i="2"/>
  <c r="X70" i="2"/>
  <c r="U70" i="2"/>
  <c r="R70" i="2"/>
  <c r="O70" i="2"/>
  <c r="L70" i="2"/>
  <c r="I70" i="2"/>
  <c r="G70" i="2"/>
  <c r="AS70" i="2" s="1"/>
  <c r="D70" i="2"/>
  <c r="AV69" i="2"/>
  <c r="AR69" i="2"/>
  <c r="AQ69" i="2"/>
  <c r="AL69" i="2"/>
  <c r="AM69" i="2" s="1"/>
  <c r="AN69" i="2" s="1"/>
  <c r="AJ69" i="2"/>
  <c r="AG69" i="2"/>
  <c r="AD69" i="2"/>
  <c r="AA69" i="2"/>
  <c r="X69" i="2"/>
  <c r="U69" i="2"/>
  <c r="R69" i="2"/>
  <c r="O69" i="2"/>
  <c r="L69" i="2"/>
  <c r="I69" i="2"/>
  <c r="G69" i="2"/>
  <c r="AS69" i="2" s="1"/>
  <c r="D69" i="2"/>
  <c r="AV68" i="2"/>
  <c r="AR68" i="2"/>
  <c r="AQ68" i="2"/>
  <c r="AM68" i="2"/>
  <c r="AN68" i="2" s="1"/>
  <c r="AL68" i="2"/>
  <c r="AJ68" i="2"/>
  <c r="AG68" i="2"/>
  <c r="AD68" i="2"/>
  <c r="AA68" i="2"/>
  <c r="X68" i="2"/>
  <c r="U68" i="2"/>
  <c r="R68" i="2"/>
  <c r="O68" i="2"/>
  <c r="L68" i="2"/>
  <c r="I68" i="2"/>
  <c r="G68" i="2"/>
  <c r="AS68" i="2" s="1"/>
  <c r="D68" i="2"/>
  <c r="AV67" i="2"/>
  <c r="AS67" i="2"/>
  <c r="AR67" i="2"/>
  <c r="AQ67" i="2"/>
  <c r="AL67" i="2"/>
  <c r="AM67" i="2" s="1"/>
  <c r="AN67" i="2" s="1"/>
  <c r="AJ67" i="2"/>
  <c r="AG67" i="2"/>
  <c r="AD67" i="2"/>
  <c r="AA67" i="2"/>
  <c r="X67" i="2"/>
  <c r="U67" i="2"/>
  <c r="R67" i="2"/>
  <c r="O67" i="2"/>
  <c r="L67" i="2"/>
  <c r="I67" i="2"/>
  <c r="G67" i="2"/>
  <c r="D67" i="2"/>
  <c r="AV66" i="2"/>
  <c r="AR66" i="2"/>
  <c r="AQ66" i="2"/>
  <c r="AM66" i="2"/>
  <c r="AN66" i="2" s="1"/>
  <c r="AL66" i="2"/>
  <c r="AJ66" i="2"/>
  <c r="AG66" i="2"/>
  <c r="AD66" i="2"/>
  <c r="AA66" i="2"/>
  <c r="X66" i="2"/>
  <c r="U66" i="2"/>
  <c r="R66" i="2"/>
  <c r="O66" i="2"/>
  <c r="L66" i="2"/>
  <c r="I66" i="2"/>
  <c r="G66" i="2"/>
  <c r="AS66" i="2" s="1"/>
  <c r="D66" i="2"/>
  <c r="AV65" i="2"/>
  <c r="AR65" i="2"/>
  <c r="AQ65" i="2"/>
  <c r="AL65" i="2"/>
  <c r="AM65" i="2" s="1"/>
  <c r="AN65" i="2" s="1"/>
  <c r="AJ65" i="2"/>
  <c r="AG65" i="2"/>
  <c r="AD65" i="2"/>
  <c r="AA65" i="2"/>
  <c r="X65" i="2"/>
  <c r="U65" i="2"/>
  <c r="R65" i="2"/>
  <c r="O65" i="2"/>
  <c r="L65" i="2"/>
  <c r="I65" i="2"/>
  <c r="G65" i="2"/>
  <c r="AS65" i="2" s="1"/>
  <c r="D65" i="2"/>
  <c r="AV64" i="2"/>
  <c r="AS64" i="2"/>
  <c r="AR64" i="2"/>
  <c r="AQ64" i="2"/>
  <c r="AM64" i="2"/>
  <c r="AN64" i="2" s="1"/>
  <c r="AL64" i="2"/>
  <c r="AJ64" i="2"/>
  <c r="AG64" i="2"/>
  <c r="AD64" i="2"/>
  <c r="AA64" i="2"/>
  <c r="X64" i="2"/>
  <c r="U64" i="2"/>
  <c r="R64" i="2"/>
  <c r="O64" i="2"/>
  <c r="L64" i="2"/>
  <c r="I64" i="2"/>
  <c r="G64" i="2"/>
  <c r="D64" i="2"/>
  <c r="AV63" i="2"/>
  <c r="AR63" i="2"/>
  <c r="AQ63" i="2"/>
  <c r="AL63" i="2"/>
  <c r="AM63" i="2" s="1"/>
  <c r="AN63" i="2" s="1"/>
  <c r="AJ63" i="2"/>
  <c r="AG63" i="2"/>
  <c r="AD63" i="2"/>
  <c r="AA63" i="2"/>
  <c r="X63" i="2"/>
  <c r="U63" i="2"/>
  <c r="R63" i="2"/>
  <c r="O63" i="2"/>
  <c r="L63" i="2"/>
  <c r="I63" i="2"/>
  <c r="G63" i="2"/>
  <c r="AS63" i="2" s="1"/>
  <c r="D63" i="2"/>
  <c r="AV62" i="2"/>
  <c r="AR62" i="2"/>
  <c r="AQ62" i="2"/>
  <c r="AL62" i="2"/>
  <c r="AM62" i="2" s="1"/>
  <c r="AN62" i="2" s="1"/>
  <c r="AJ62" i="2"/>
  <c r="AG62" i="2"/>
  <c r="AD62" i="2"/>
  <c r="AA62" i="2"/>
  <c r="X62" i="2"/>
  <c r="U62" i="2"/>
  <c r="R62" i="2"/>
  <c r="O62" i="2"/>
  <c r="L62" i="2"/>
  <c r="I62" i="2"/>
  <c r="G62" i="2"/>
  <c r="AS62" i="2" s="1"/>
  <c r="D62" i="2"/>
  <c r="AV61" i="2"/>
  <c r="AR61" i="2"/>
  <c r="AQ61" i="2"/>
  <c r="AL61" i="2"/>
  <c r="AM61" i="2" s="1"/>
  <c r="AN61" i="2" s="1"/>
  <c r="AJ61" i="2"/>
  <c r="AG61" i="2"/>
  <c r="AD61" i="2"/>
  <c r="AA61" i="2"/>
  <c r="X61" i="2"/>
  <c r="U61" i="2"/>
  <c r="R61" i="2"/>
  <c r="O61" i="2"/>
  <c r="L61" i="2"/>
  <c r="I61" i="2"/>
  <c r="G61" i="2"/>
  <c r="D61" i="2"/>
  <c r="AV60" i="2"/>
  <c r="AR60" i="2"/>
  <c r="AQ60" i="2"/>
  <c r="AM60" i="2"/>
  <c r="AN60" i="2" s="1"/>
  <c r="AL60" i="2"/>
  <c r="AJ60" i="2"/>
  <c r="AG60" i="2"/>
  <c r="AD60" i="2"/>
  <c r="AA60" i="2"/>
  <c r="X60" i="2"/>
  <c r="U60" i="2"/>
  <c r="R60" i="2"/>
  <c r="O60" i="2"/>
  <c r="L60" i="2"/>
  <c r="I60" i="2"/>
  <c r="G60" i="2"/>
  <c r="D60" i="2"/>
  <c r="AV59" i="2"/>
  <c r="AR59" i="2"/>
  <c r="AQ59" i="2"/>
  <c r="AL59" i="2"/>
  <c r="AM59" i="2" s="1"/>
  <c r="AN59" i="2" s="1"/>
  <c r="AJ59" i="2"/>
  <c r="AG59" i="2"/>
  <c r="AD59" i="2"/>
  <c r="AA59" i="2"/>
  <c r="X59" i="2"/>
  <c r="U59" i="2"/>
  <c r="R59" i="2"/>
  <c r="O59" i="2"/>
  <c r="L59" i="2"/>
  <c r="I59" i="2"/>
  <c r="G59" i="2"/>
  <c r="AS59" i="2" s="1"/>
  <c r="D59" i="2"/>
  <c r="AV58" i="2"/>
  <c r="AR58" i="2"/>
  <c r="AQ58" i="2"/>
  <c r="AL58" i="2"/>
  <c r="AM58" i="2" s="1"/>
  <c r="AN58" i="2" s="1"/>
  <c r="AJ58" i="2"/>
  <c r="AG58" i="2"/>
  <c r="AD58" i="2"/>
  <c r="AA58" i="2"/>
  <c r="X58" i="2"/>
  <c r="U58" i="2"/>
  <c r="R58" i="2"/>
  <c r="O58" i="2"/>
  <c r="L58" i="2"/>
  <c r="I58" i="2"/>
  <c r="G58" i="2"/>
  <c r="D58" i="2"/>
  <c r="AV57" i="2"/>
  <c r="AR57" i="2"/>
  <c r="AQ57" i="2"/>
  <c r="AL57" i="2"/>
  <c r="AM57" i="2" s="1"/>
  <c r="AN57" i="2" s="1"/>
  <c r="AJ57" i="2"/>
  <c r="AG57" i="2"/>
  <c r="AD57" i="2"/>
  <c r="AA57" i="2"/>
  <c r="X57" i="2"/>
  <c r="U57" i="2"/>
  <c r="R57" i="2"/>
  <c r="O57" i="2"/>
  <c r="L57" i="2"/>
  <c r="I57" i="2"/>
  <c r="G57" i="2"/>
  <c r="D57" i="2"/>
  <c r="AV56" i="2"/>
  <c r="AS56" i="2"/>
  <c r="AR56" i="2"/>
  <c r="AQ56" i="2"/>
  <c r="AM56" i="2"/>
  <c r="AN56" i="2" s="1"/>
  <c r="AL56" i="2"/>
  <c r="AJ56" i="2"/>
  <c r="AG56" i="2"/>
  <c r="AD56" i="2"/>
  <c r="AA56" i="2"/>
  <c r="X56" i="2"/>
  <c r="U56" i="2"/>
  <c r="R56" i="2"/>
  <c r="O56" i="2"/>
  <c r="L56" i="2"/>
  <c r="I56" i="2"/>
  <c r="G56" i="2"/>
  <c r="D56" i="2"/>
  <c r="AV55" i="2"/>
  <c r="AR55" i="2"/>
  <c r="AQ55" i="2"/>
  <c r="AL55" i="2"/>
  <c r="AM55" i="2" s="1"/>
  <c r="AN55" i="2" s="1"/>
  <c r="AJ55" i="2"/>
  <c r="AG55" i="2"/>
  <c r="AD55" i="2"/>
  <c r="AA55" i="2"/>
  <c r="X55" i="2"/>
  <c r="U55" i="2"/>
  <c r="R55" i="2"/>
  <c r="O55" i="2"/>
  <c r="L55" i="2"/>
  <c r="I55" i="2"/>
  <c r="G55" i="2"/>
  <c r="D55" i="2"/>
  <c r="AV54" i="2"/>
  <c r="AS54" i="2"/>
  <c r="AR54" i="2"/>
  <c r="AQ54" i="2"/>
  <c r="AM54" i="2"/>
  <c r="AN54" i="2" s="1"/>
  <c r="AL54" i="2"/>
  <c r="AJ54" i="2"/>
  <c r="AG54" i="2"/>
  <c r="AD54" i="2"/>
  <c r="AA54" i="2"/>
  <c r="X54" i="2"/>
  <c r="U54" i="2"/>
  <c r="R54" i="2"/>
  <c r="O54" i="2"/>
  <c r="L54" i="2"/>
  <c r="I54" i="2"/>
  <c r="G54" i="2"/>
  <c r="D54" i="2"/>
  <c r="AV53" i="2"/>
  <c r="AR53" i="2"/>
  <c r="AQ53" i="2"/>
  <c r="AL53" i="2"/>
  <c r="AM53" i="2" s="1"/>
  <c r="AN53" i="2" s="1"/>
  <c r="AJ53" i="2"/>
  <c r="AG53" i="2"/>
  <c r="AD53" i="2"/>
  <c r="AA53" i="2"/>
  <c r="X53" i="2"/>
  <c r="U53" i="2"/>
  <c r="R53" i="2"/>
  <c r="O53" i="2"/>
  <c r="L53" i="2"/>
  <c r="I53" i="2"/>
  <c r="G53" i="2"/>
  <c r="D53" i="2"/>
  <c r="AV52" i="2"/>
  <c r="AR52" i="2"/>
  <c r="AQ52" i="2"/>
  <c r="AN52" i="2"/>
  <c r="AM52" i="2"/>
  <c r="AL52" i="2"/>
  <c r="AJ52" i="2"/>
  <c r="AG52" i="2"/>
  <c r="AD52" i="2"/>
  <c r="AA52" i="2"/>
  <c r="X52" i="2"/>
  <c r="U52" i="2"/>
  <c r="R52" i="2"/>
  <c r="O52" i="2"/>
  <c r="L52" i="2"/>
  <c r="I52" i="2"/>
  <c r="G52" i="2"/>
  <c r="AS52" i="2" s="1"/>
  <c r="D52" i="2"/>
  <c r="AV51" i="2"/>
  <c r="AS51" i="2"/>
  <c r="AR51" i="2"/>
  <c r="AQ51" i="2"/>
  <c r="AL51" i="2"/>
  <c r="AM51" i="2" s="1"/>
  <c r="AN51" i="2" s="1"/>
  <c r="AJ51" i="2"/>
  <c r="AG51" i="2"/>
  <c r="AD51" i="2"/>
  <c r="AA51" i="2"/>
  <c r="X51" i="2"/>
  <c r="U51" i="2"/>
  <c r="R51" i="2"/>
  <c r="O51" i="2"/>
  <c r="L51" i="2"/>
  <c r="I51" i="2"/>
  <c r="G51" i="2"/>
  <c r="D51" i="2"/>
  <c r="AV50" i="2"/>
  <c r="AR50" i="2"/>
  <c r="AQ50" i="2"/>
  <c r="AL50" i="2"/>
  <c r="AM50" i="2" s="1"/>
  <c r="AN50" i="2" s="1"/>
  <c r="AJ50" i="2"/>
  <c r="AG50" i="2"/>
  <c r="AD50" i="2"/>
  <c r="AA50" i="2"/>
  <c r="X50" i="2"/>
  <c r="U50" i="2"/>
  <c r="R50" i="2"/>
  <c r="O50" i="2"/>
  <c r="L50" i="2"/>
  <c r="I50" i="2"/>
  <c r="G50" i="2"/>
  <c r="D50" i="2"/>
  <c r="AV49" i="2"/>
  <c r="AR49" i="2"/>
  <c r="AQ49" i="2"/>
  <c r="AN49" i="2"/>
  <c r="AL49" i="2"/>
  <c r="AM49" i="2" s="1"/>
  <c r="AJ49" i="2"/>
  <c r="AG49" i="2"/>
  <c r="AD49" i="2"/>
  <c r="AA49" i="2"/>
  <c r="X49" i="2"/>
  <c r="U49" i="2"/>
  <c r="R49" i="2"/>
  <c r="O49" i="2"/>
  <c r="L49" i="2"/>
  <c r="I49" i="2"/>
  <c r="G49" i="2"/>
  <c r="AS49" i="2" s="1"/>
  <c r="D49" i="2"/>
  <c r="AV48" i="2"/>
  <c r="AR48" i="2"/>
  <c r="AQ48" i="2"/>
  <c r="AM48" i="2"/>
  <c r="AN48" i="2" s="1"/>
  <c r="AL48" i="2"/>
  <c r="AJ48" i="2"/>
  <c r="AG48" i="2"/>
  <c r="AD48" i="2"/>
  <c r="AA48" i="2"/>
  <c r="X48" i="2"/>
  <c r="U48" i="2"/>
  <c r="R48" i="2"/>
  <c r="O48" i="2"/>
  <c r="L48" i="2"/>
  <c r="I48" i="2"/>
  <c r="G48" i="2"/>
  <c r="AS48" i="2" s="1"/>
  <c r="D48" i="2"/>
  <c r="AV47" i="2"/>
  <c r="AR47" i="2"/>
  <c r="AQ47" i="2"/>
  <c r="AM47" i="2"/>
  <c r="AN47" i="2" s="1"/>
  <c r="AL47" i="2"/>
  <c r="AJ47" i="2"/>
  <c r="AG47" i="2"/>
  <c r="AD47" i="2"/>
  <c r="AA47" i="2"/>
  <c r="X47" i="2"/>
  <c r="U47" i="2"/>
  <c r="R47" i="2"/>
  <c r="O47" i="2"/>
  <c r="L47" i="2"/>
  <c r="I47" i="2"/>
  <c r="G47" i="2"/>
  <c r="D47" i="2"/>
  <c r="AV46" i="2"/>
  <c r="AR46" i="2"/>
  <c r="AS46" i="2" s="1"/>
  <c r="AQ46" i="2"/>
  <c r="AL46" i="2"/>
  <c r="AM46" i="2" s="1"/>
  <c r="AN46" i="2" s="1"/>
  <c r="AJ46" i="2"/>
  <c r="AG46" i="2"/>
  <c r="AD46" i="2"/>
  <c r="AA46" i="2"/>
  <c r="X46" i="2"/>
  <c r="U46" i="2"/>
  <c r="R46" i="2"/>
  <c r="O46" i="2"/>
  <c r="L46" i="2"/>
  <c r="I46" i="2"/>
  <c r="G46" i="2"/>
  <c r="D46" i="2"/>
  <c r="AV45" i="2"/>
  <c r="AR45" i="2"/>
  <c r="AQ45" i="2"/>
  <c r="AN45" i="2"/>
  <c r="AL45" i="2"/>
  <c r="AM45" i="2" s="1"/>
  <c r="AJ45" i="2"/>
  <c r="AG45" i="2"/>
  <c r="AD45" i="2"/>
  <c r="AA45" i="2"/>
  <c r="X45" i="2"/>
  <c r="U45" i="2"/>
  <c r="R45" i="2"/>
  <c r="O45" i="2"/>
  <c r="L45" i="2"/>
  <c r="I45" i="2"/>
  <c r="G45" i="2"/>
  <c r="AS45" i="2" s="1"/>
  <c r="D45" i="2"/>
  <c r="AV44" i="2"/>
  <c r="AR44" i="2"/>
  <c r="AQ44" i="2"/>
  <c r="AN44" i="2"/>
  <c r="AM44" i="2"/>
  <c r="AL44" i="2"/>
  <c r="AJ44" i="2"/>
  <c r="AG44" i="2"/>
  <c r="AD44" i="2"/>
  <c r="AA44" i="2"/>
  <c r="X44" i="2"/>
  <c r="U44" i="2"/>
  <c r="R44" i="2"/>
  <c r="O44" i="2"/>
  <c r="L44" i="2"/>
  <c r="I44" i="2"/>
  <c r="G44" i="2"/>
  <c r="AS44" i="2" s="1"/>
  <c r="D44" i="2"/>
  <c r="AV43" i="2"/>
  <c r="AR43" i="2"/>
  <c r="AQ43" i="2"/>
  <c r="AL43" i="2"/>
  <c r="AM43" i="2" s="1"/>
  <c r="AN43" i="2" s="1"/>
  <c r="AS43" i="2" s="1"/>
  <c r="AJ43" i="2"/>
  <c r="AG43" i="2"/>
  <c r="AD43" i="2"/>
  <c r="AA43" i="2"/>
  <c r="X43" i="2"/>
  <c r="U43" i="2"/>
  <c r="R43" i="2"/>
  <c r="O43" i="2"/>
  <c r="L43" i="2"/>
  <c r="I43" i="2"/>
  <c r="G43" i="2"/>
  <c r="D43" i="2"/>
  <c r="AV42" i="2"/>
  <c r="AR42" i="2"/>
  <c r="AQ42" i="2"/>
  <c r="AL42" i="2"/>
  <c r="AM42" i="2" s="1"/>
  <c r="AN42" i="2" s="1"/>
  <c r="AJ42" i="2"/>
  <c r="AG42" i="2"/>
  <c r="AD42" i="2"/>
  <c r="AA42" i="2"/>
  <c r="X42" i="2"/>
  <c r="U42" i="2"/>
  <c r="R42" i="2"/>
  <c r="O42" i="2"/>
  <c r="L42" i="2"/>
  <c r="I42" i="2"/>
  <c r="G42" i="2"/>
  <c r="D42" i="2"/>
  <c r="AV41" i="2"/>
  <c r="AR41" i="2"/>
  <c r="AQ41" i="2"/>
  <c r="AN41" i="2"/>
  <c r="AL41" i="2"/>
  <c r="AM41" i="2" s="1"/>
  <c r="AJ41" i="2"/>
  <c r="AG41" i="2"/>
  <c r="AD41" i="2"/>
  <c r="AA41" i="2"/>
  <c r="X41" i="2"/>
  <c r="U41" i="2"/>
  <c r="R41" i="2"/>
  <c r="O41" i="2"/>
  <c r="L41" i="2"/>
  <c r="I41" i="2"/>
  <c r="G41" i="2"/>
  <c r="D41" i="2"/>
  <c r="AV40" i="2"/>
  <c r="AS40" i="2"/>
  <c r="AR40" i="2"/>
  <c r="AQ40" i="2"/>
  <c r="AM40" i="2"/>
  <c r="AN40" i="2" s="1"/>
  <c r="AL40" i="2"/>
  <c r="AJ40" i="2"/>
  <c r="AG40" i="2"/>
  <c r="AD40" i="2"/>
  <c r="AA40" i="2"/>
  <c r="X40" i="2"/>
  <c r="U40" i="2"/>
  <c r="R40" i="2"/>
  <c r="O40" i="2"/>
  <c r="L40" i="2"/>
  <c r="I40" i="2"/>
  <c r="G40" i="2"/>
  <c r="D40" i="2"/>
  <c r="AV39" i="2"/>
  <c r="AR39" i="2"/>
  <c r="AQ39" i="2"/>
  <c r="AM39" i="2"/>
  <c r="AN39" i="2" s="1"/>
  <c r="AL39" i="2"/>
  <c r="AJ39" i="2"/>
  <c r="AG39" i="2"/>
  <c r="AD39" i="2"/>
  <c r="AA39" i="2"/>
  <c r="X39" i="2"/>
  <c r="U39" i="2"/>
  <c r="R39" i="2"/>
  <c r="O39" i="2"/>
  <c r="L39" i="2"/>
  <c r="I39" i="2"/>
  <c r="G39" i="2"/>
  <c r="D39" i="2"/>
  <c r="AV38" i="2"/>
  <c r="AR38" i="2"/>
  <c r="AQ38" i="2"/>
  <c r="AM38" i="2"/>
  <c r="AN38" i="2" s="1"/>
  <c r="AL38" i="2"/>
  <c r="AJ38" i="2"/>
  <c r="AG38" i="2"/>
  <c r="AD38" i="2"/>
  <c r="AA38" i="2"/>
  <c r="X38" i="2"/>
  <c r="U38" i="2"/>
  <c r="R38" i="2"/>
  <c r="O38" i="2"/>
  <c r="L38" i="2"/>
  <c r="I38" i="2"/>
  <c r="G38" i="2"/>
  <c r="AS38" i="2" s="1"/>
  <c r="D38" i="2"/>
  <c r="AV37" i="2"/>
  <c r="AR37" i="2"/>
  <c r="AQ37" i="2"/>
  <c r="AL37" i="2"/>
  <c r="AM37" i="2" s="1"/>
  <c r="AN37" i="2" s="1"/>
  <c r="AJ37" i="2"/>
  <c r="AG37" i="2"/>
  <c r="AD37" i="2"/>
  <c r="AA37" i="2"/>
  <c r="X37" i="2"/>
  <c r="U37" i="2"/>
  <c r="R37" i="2"/>
  <c r="O37" i="2"/>
  <c r="L37" i="2"/>
  <c r="I37" i="2"/>
  <c r="G37" i="2"/>
  <c r="D37" i="2"/>
  <c r="AV36" i="2"/>
  <c r="AR36" i="2"/>
  <c r="AQ36" i="2"/>
  <c r="AM36" i="2"/>
  <c r="AN36" i="2" s="1"/>
  <c r="AL36" i="2"/>
  <c r="AJ36" i="2"/>
  <c r="AG36" i="2"/>
  <c r="AD36" i="2"/>
  <c r="AA36" i="2"/>
  <c r="X36" i="2"/>
  <c r="U36" i="2"/>
  <c r="R36" i="2"/>
  <c r="O36" i="2"/>
  <c r="L36" i="2"/>
  <c r="I36" i="2"/>
  <c r="G36" i="2"/>
  <c r="AS36" i="2" s="1"/>
  <c r="D36" i="2"/>
  <c r="AV35" i="2"/>
  <c r="AR35" i="2"/>
  <c r="AQ35" i="2"/>
  <c r="AL35" i="2"/>
  <c r="AM35" i="2" s="1"/>
  <c r="AN35" i="2" s="1"/>
  <c r="AJ35" i="2"/>
  <c r="AG35" i="2"/>
  <c r="AD35" i="2"/>
  <c r="AA35" i="2"/>
  <c r="X35" i="2"/>
  <c r="U35" i="2"/>
  <c r="R35" i="2"/>
  <c r="O35" i="2"/>
  <c r="L35" i="2"/>
  <c r="I35" i="2"/>
  <c r="G35" i="2"/>
  <c r="AS35" i="2" s="1"/>
  <c r="D35" i="2"/>
  <c r="AV34" i="2"/>
  <c r="AR34" i="2"/>
  <c r="AQ34" i="2"/>
  <c r="AM34" i="2"/>
  <c r="AN34" i="2" s="1"/>
  <c r="AL34" i="2"/>
  <c r="AJ34" i="2"/>
  <c r="AG34" i="2"/>
  <c r="AD34" i="2"/>
  <c r="AA34" i="2"/>
  <c r="X34" i="2"/>
  <c r="U34" i="2"/>
  <c r="R34" i="2"/>
  <c r="O34" i="2"/>
  <c r="L34" i="2"/>
  <c r="I34" i="2"/>
  <c r="G34" i="2"/>
  <c r="AS34" i="2" s="1"/>
  <c r="D34" i="2"/>
  <c r="AV33" i="2"/>
  <c r="AR33" i="2"/>
  <c r="AQ33" i="2"/>
  <c r="AL33" i="2"/>
  <c r="AM33" i="2" s="1"/>
  <c r="AN33" i="2" s="1"/>
  <c r="AJ33" i="2"/>
  <c r="AG33" i="2"/>
  <c r="AD33" i="2"/>
  <c r="AA33" i="2"/>
  <c r="X33" i="2"/>
  <c r="U33" i="2"/>
  <c r="R33" i="2"/>
  <c r="O33" i="2"/>
  <c r="L33" i="2"/>
  <c r="I33" i="2"/>
  <c r="G33" i="2"/>
  <c r="D33" i="2"/>
  <c r="AV32" i="2"/>
  <c r="AS32" i="2"/>
  <c r="AR32" i="2"/>
  <c r="AQ32" i="2"/>
  <c r="AN32" i="2"/>
  <c r="AL32" i="2"/>
  <c r="AJ32" i="2"/>
  <c r="AG32" i="2"/>
  <c r="AD32" i="2"/>
  <c r="AA32" i="2"/>
  <c r="X32" i="2"/>
  <c r="U32" i="2"/>
  <c r="R32" i="2"/>
  <c r="O32" i="2"/>
  <c r="L32" i="2"/>
  <c r="I32" i="2"/>
  <c r="G32" i="2"/>
  <c r="D32" i="2"/>
  <c r="AV31" i="2"/>
  <c r="AR31" i="2"/>
  <c r="AQ31" i="2"/>
  <c r="AM31" i="2"/>
  <c r="AN31" i="2" s="1"/>
  <c r="AL31" i="2"/>
  <c r="AJ31" i="2"/>
  <c r="AG31" i="2"/>
  <c r="AD31" i="2"/>
  <c r="AA31" i="2"/>
  <c r="X31" i="2"/>
  <c r="U31" i="2"/>
  <c r="R31" i="2"/>
  <c r="O31" i="2"/>
  <c r="L31" i="2"/>
  <c r="I31" i="2"/>
  <c r="G31" i="2"/>
  <c r="D31" i="2"/>
  <c r="AV30" i="2"/>
  <c r="AR30" i="2"/>
  <c r="AQ30" i="2"/>
  <c r="AN30" i="2"/>
  <c r="AM30" i="2"/>
  <c r="AL30" i="2"/>
  <c r="AJ30" i="2"/>
  <c r="AG30" i="2"/>
  <c r="AD30" i="2"/>
  <c r="AA30" i="2"/>
  <c r="X30" i="2"/>
  <c r="U30" i="2"/>
  <c r="R30" i="2"/>
  <c r="O30" i="2"/>
  <c r="L30" i="2"/>
  <c r="I30" i="2"/>
  <c r="G30" i="2"/>
  <c r="D30" i="2"/>
  <c r="AV29" i="2"/>
  <c r="AR29" i="2"/>
  <c r="AQ29" i="2"/>
  <c r="AM29" i="2"/>
  <c r="AN29" i="2" s="1"/>
  <c r="AL29" i="2"/>
  <c r="AJ29" i="2"/>
  <c r="AG29" i="2"/>
  <c r="AD29" i="2"/>
  <c r="AA29" i="2"/>
  <c r="X29" i="2"/>
  <c r="U29" i="2"/>
  <c r="R29" i="2"/>
  <c r="O29" i="2"/>
  <c r="L29" i="2"/>
  <c r="I29" i="2"/>
  <c r="G29" i="2"/>
  <c r="AS29" i="2" s="1"/>
  <c r="D29" i="2"/>
  <c r="AV28" i="2"/>
  <c r="AR28" i="2"/>
  <c r="AQ28" i="2"/>
  <c r="AL28" i="2"/>
  <c r="AM28" i="2" s="1"/>
  <c r="AN28" i="2" s="1"/>
  <c r="AJ28" i="2"/>
  <c r="AG28" i="2"/>
  <c r="AD28" i="2"/>
  <c r="AA28" i="2"/>
  <c r="X28" i="2"/>
  <c r="U28" i="2"/>
  <c r="R28" i="2"/>
  <c r="O28" i="2"/>
  <c r="L28" i="2"/>
  <c r="I28" i="2"/>
  <c r="G28" i="2"/>
  <c r="D28" i="2"/>
  <c r="AV27" i="2"/>
  <c r="AR27" i="2"/>
  <c r="AQ27" i="2"/>
  <c r="AN27" i="2"/>
  <c r="AM27" i="2"/>
  <c r="AL27" i="2"/>
  <c r="AJ27" i="2"/>
  <c r="AG27" i="2"/>
  <c r="AD27" i="2"/>
  <c r="AA27" i="2"/>
  <c r="X27" i="2"/>
  <c r="U27" i="2"/>
  <c r="R27" i="2"/>
  <c r="O27" i="2"/>
  <c r="L27" i="2"/>
  <c r="I27" i="2"/>
  <c r="G27" i="2"/>
  <c r="AS27" i="2" s="1"/>
  <c r="D27" i="2"/>
  <c r="AV26" i="2"/>
  <c r="AR26" i="2"/>
  <c r="AQ26" i="2"/>
  <c r="AN26" i="2"/>
  <c r="AL26" i="2"/>
  <c r="AM26" i="2" s="1"/>
  <c r="AJ26" i="2"/>
  <c r="AG26" i="2"/>
  <c r="AD26" i="2"/>
  <c r="AA26" i="2"/>
  <c r="X26" i="2"/>
  <c r="U26" i="2"/>
  <c r="R26" i="2"/>
  <c r="O26" i="2"/>
  <c r="L26" i="2"/>
  <c r="I26" i="2"/>
  <c r="G26" i="2"/>
  <c r="AS26" i="2" s="1"/>
  <c r="D26" i="2"/>
  <c r="AV25" i="2"/>
  <c r="AR25" i="2"/>
  <c r="AQ25" i="2"/>
  <c r="AN25" i="2"/>
  <c r="AM25" i="2"/>
  <c r="AL25" i="2"/>
  <c r="AJ25" i="2"/>
  <c r="AG25" i="2"/>
  <c r="AD25" i="2"/>
  <c r="AA25" i="2"/>
  <c r="X25" i="2"/>
  <c r="U25" i="2"/>
  <c r="R25" i="2"/>
  <c r="O25" i="2"/>
  <c r="L25" i="2"/>
  <c r="I25" i="2"/>
  <c r="G25" i="2"/>
  <c r="AS25" i="2" s="1"/>
  <c r="D25" i="2"/>
  <c r="AV24" i="2"/>
  <c r="AR24" i="2"/>
  <c r="AQ24" i="2"/>
  <c r="AL24" i="2"/>
  <c r="AJ24" i="2"/>
  <c r="AG24" i="2"/>
  <c r="AD24" i="2"/>
  <c r="AA24" i="2"/>
  <c r="X24" i="2"/>
  <c r="U24" i="2"/>
  <c r="R24" i="2"/>
  <c r="O24" i="2"/>
  <c r="L24" i="2"/>
  <c r="I24" i="2"/>
  <c r="G24" i="2"/>
  <c r="D24" i="2"/>
  <c r="AV23" i="2"/>
  <c r="AR23" i="2"/>
  <c r="AQ23" i="2"/>
  <c r="AM23" i="2"/>
  <c r="AN23" i="2" s="1"/>
  <c r="AJ23" i="2"/>
  <c r="AG23" i="2"/>
  <c r="AD23" i="2"/>
  <c r="AA23" i="2"/>
  <c r="X23" i="2"/>
  <c r="U23" i="2"/>
  <c r="R23" i="2"/>
  <c r="O23" i="2"/>
  <c r="L23" i="2"/>
  <c r="I23" i="2"/>
  <c r="G23" i="2"/>
  <c r="D23" i="2"/>
  <c r="U17" i="2"/>
  <c r="L244" i="1" l="1"/>
  <c r="P244" i="1"/>
  <c r="R228" i="1"/>
  <c r="C288" i="1"/>
  <c r="D287" i="1" s="1"/>
  <c r="R4" i="1"/>
  <c r="BH125" i="2"/>
  <c r="AS120" i="2"/>
  <c r="AS127" i="2"/>
  <c r="AS60" i="2"/>
  <c r="BC117" i="2"/>
  <c r="AC119" i="2"/>
  <c r="X123" i="2"/>
  <c r="AX124" i="2"/>
  <c r="AX118" i="2"/>
  <c r="AX126" i="2"/>
  <c r="AX131" i="2"/>
  <c r="X121" i="2"/>
  <c r="BH123" i="2"/>
  <c r="S130" i="2"/>
  <c r="AS30" i="2"/>
  <c r="AX115" i="2"/>
  <c r="AX116" i="2"/>
  <c r="X117" i="2"/>
  <c r="AX120" i="2"/>
  <c r="BH121" i="2"/>
  <c r="X127" i="2"/>
  <c r="X130" i="2"/>
  <c r="M144" i="2"/>
  <c r="AS61" i="2"/>
  <c r="BB131" i="2"/>
  <c r="BC115" i="2"/>
  <c r="M120" i="2"/>
  <c r="BC120" i="2"/>
  <c r="AC121" i="2"/>
  <c r="M125" i="2"/>
  <c r="AX125" i="2"/>
  <c r="AC130" i="2"/>
  <c r="BH130" i="2"/>
  <c r="AL111" i="2"/>
  <c r="F116" i="2" s="1"/>
  <c r="M145" i="2"/>
  <c r="M128" i="2"/>
  <c r="AM24" i="2"/>
  <c r="AN24" i="2" s="1"/>
  <c r="AS24" i="2" s="1"/>
  <c r="M146" i="2"/>
  <c r="S117" i="2"/>
  <c r="BC121" i="2"/>
  <c r="AS31" i="2"/>
  <c r="AB131" i="2"/>
  <c r="AC120" i="2" s="1"/>
  <c r="BM117" i="2"/>
  <c r="AS119" i="2"/>
  <c r="BH120" i="2"/>
  <c r="M124" i="2"/>
  <c r="BC125" i="2"/>
  <c r="X129" i="2"/>
  <c r="BC129" i="2"/>
  <c r="BM130" i="2"/>
  <c r="AS23" i="2"/>
  <c r="AS37" i="2"/>
  <c r="AS42" i="2"/>
  <c r="AS57" i="2"/>
  <c r="AC115" i="2"/>
  <c r="BM115" i="2"/>
  <c r="M119" i="2"/>
  <c r="M131" i="2" s="1"/>
  <c r="AX119" i="2"/>
  <c r="AS123" i="2"/>
  <c r="X125" i="2"/>
  <c r="AX128" i="2"/>
  <c r="M129" i="2"/>
  <c r="AH130" i="2"/>
  <c r="R131" i="2"/>
  <c r="S115" i="2" s="1"/>
  <c r="N151" i="2"/>
  <c r="AS39" i="2"/>
  <c r="F117" i="2"/>
  <c r="AM129" i="2"/>
  <c r="BG131" i="2"/>
  <c r="BH124" i="2" s="1"/>
  <c r="AS53" i="2"/>
  <c r="AS58" i="2"/>
  <c r="AG131" i="2"/>
  <c r="AH115" i="2"/>
  <c r="AH116" i="2"/>
  <c r="AM117" i="2"/>
  <c r="M118" i="2"/>
  <c r="BC119" i="2"/>
  <c r="AH120" i="2"/>
  <c r="AX123" i="2"/>
  <c r="AC125" i="2"/>
  <c r="AC129" i="2"/>
  <c r="N137" i="2"/>
  <c r="N140" i="2" s="1"/>
  <c r="N152" i="2"/>
  <c r="M126" i="2"/>
  <c r="S127" i="2"/>
  <c r="AS50" i="2"/>
  <c r="AS55" i="2"/>
  <c r="AC123" i="2"/>
  <c r="BC127" i="2"/>
  <c r="AS129" i="2"/>
  <c r="AS41" i="2"/>
  <c r="AS47" i="2"/>
  <c r="AS28" i="2"/>
  <c r="AS33" i="2"/>
  <c r="F133" i="2"/>
  <c r="M117" i="2"/>
  <c r="AS117" i="2"/>
  <c r="S118" i="2"/>
  <c r="X119" i="2"/>
  <c r="AH125" i="2"/>
  <c r="BM125" i="2"/>
  <c r="AH129" i="2"/>
  <c r="AS130" i="2"/>
  <c r="AL131" i="2"/>
  <c r="AM125" i="2" s="1"/>
  <c r="N153" i="2"/>
  <c r="W131" i="2"/>
  <c r="X126" i="2" s="1"/>
  <c r="AR131" i="2"/>
  <c r="AS126" i="2" s="1"/>
  <c r="BL131" i="2"/>
  <c r="BM120" i="2" s="1"/>
  <c r="D285" i="1" l="1"/>
  <c r="Q228" i="1"/>
  <c r="S228" i="1" s="1"/>
  <c r="D288" i="1"/>
  <c r="D282" i="1"/>
  <c r="D286" i="1"/>
  <c r="D284" i="1"/>
  <c r="D283" i="1"/>
  <c r="N131" i="2"/>
  <c r="N123" i="2"/>
  <c r="N127" i="2"/>
  <c r="N121" i="2"/>
  <c r="N115" i="2"/>
  <c r="N116" i="2"/>
  <c r="N130" i="2"/>
  <c r="N122" i="2"/>
  <c r="S129" i="2"/>
  <c r="N120" i="2"/>
  <c r="S120" i="2"/>
  <c r="N117" i="2"/>
  <c r="AS115" i="2"/>
  <c r="AS121" i="2"/>
  <c r="AH131" i="2"/>
  <c r="AH128" i="2"/>
  <c r="AH126" i="2"/>
  <c r="AH124" i="2"/>
  <c r="AH122" i="2"/>
  <c r="AH118" i="2"/>
  <c r="N154" i="2"/>
  <c r="S124" i="2"/>
  <c r="AH127" i="2"/>
  <c r="BH115" i="2"/>
  <c r="AC128" i="2"/>
  <c r="AC127" i="2"/>
  <c r="BH117" i="2"/>
  <c r="BH127" i="2"/>
  <c r="AH119" i="2"/>
  <c r="AH117" i="2"/>
  <c r="AM127" i="2"/>
  <c r="AM124" i="2"/>
  <c r="AM115" i="2"/>
  <c r="N128" i="2"/>
  <c r="AC117" i="2"/>
  <c r="BM118" i="2"/>
  <c r="BM122" i="2"/>
  <c r="BM116" i="2"/>
  <c r="BM124" i="2"/>
  <c r="BM131" i="2"/>
  <c r="BM128" i="2"/>
  <c r="BM127" i="2"/>
  <c r="AM121" i="2"/>
  <c r="N124" i="2"/>
  <c r="S121" i="2"/>
  <c r="N125" i="2"/>
  <c r="AS125" i="2"/>
  <c r="BM126" i="2"/>
  <c r="M147" i="2"/>
  <c r="N146" i="2" s="1"/>
  <c r="N144" i="2"/>
  <c r="AS118" i="2"/>
  <c r="AS122" i="2"/>
  <c r="AS116" i="2"/>
  <c r="AS124" i="2"/>
  <c r="AS131" i="2"/>
  <c r="AS128" i="2"/>
  <c r="S123" i="2"/>
  <c r="AM130" i="2"/>
  <c r="S119" i="2"/>
  <c r="BH116" i="2"/>
  <c r="BH128" i="2"/>
  <c r="BH122" i="2"/>
  <c r="BH119" i="2"/>
  <c r="BH126" i="2"/>
  <c r="BH131" i="2"/>
  <c r="BH129" i="2"/>
  <c r="AS111" i="2"/>
  <c r="F122" i="2" s="1"/>
  <c r="F124" i="2" s="1"/>
  <c r="F125" i="2" s="1"/>
  <c r="AM123" i="2"/>
  <c r="N145" i="2"/>
  <c r="AH123" i="2"/>
  <c r="BC131" i="2"/>
  <c r="BC128" i="2"/>
  <c r="BC126" i="2"/>
  <c r="BC124" i="2"/>
  <c r="BC116" i="2"/>
  <c r="BC123" i="2"/>
  <c r="BC118" i="2"/>
  <c r="BM123" i="2"/>
  <c r="BH118" i="2"/>
  <c r="N119" i="2"/>
  <c r="AM116" i="2"/>
  <c r="AM128" i="2"/>
  <c r="AM122" i="2"/>
  <c r="AM126" i="2"/>
  <c r="AM131" i="2"/>
  <c r="F126" i="2"/>
  <c r="F127" i="2" s="1"/>
  <c r="F118" i="2"/>
  <c r="N126" i="2"/>
  <c r="S116" i="2"/>
  <c r="S128" i="2"/>
  <c r="S122" i="2"/>
  <c r="S131" i="2"/>
  <c r="S125" i="2"/>
  <c r="S126" i="2"/>
  <c r="AC126" i="2"/>
  <c r="AC124" i="2"/>
  <c r="AC118" i="2"/>
  <c r="AC131" i="2"/>
  <c r="AC116" i="2"/>
  <c r="AC122" i="2"/>
  <c r="AM119" i="2"/>
  <c r="X118" i="2"/>
  <c r="X122" i="2"/>
  <c r="X116" i="2"/>
  <c r="X124" i="2"/>
  <c r="X131" i="2"/>
  <c r="X128" i="2"/>
  <c r="X120" i="2"/>
  <c r="AM120" i="2"/>
  <c r="BM129" i="2"/>
  <c r="N118" i="2"/>
  <c r="N129" i="2"/>
  <c r="AH121" i="2"/>
  <c r="BM119" i="2"/>
  <c r="BM121" i="2"/>
  <c r="X115" i="2"/>
  <c r="BC122" i="2"/>
  <c r="AM118" i="2"/>
  <c r="BC130" i="2"/>
  <c r="F135" i="2" l="1"/>
  <c r="F136" i="2" s="1"/>
  <c r="F137" i="2" s="1"/>
  <c r="F134" i="2"/>
  <c r="F128" i="2"/>
  <c r="F129" i="2" s="1"/>
  <c r="N147" i="2"/>
  <c r="F119" i="2"/>
  <c r="F140" i="2" l="1"/>
  <c r="F141" i="2" s="1"/>
  <c r="O4" i="1" l="1"/>
  <c r="Z327" i="1"/>
  <c r="O244" i="1" l="1"/>
  <c r="R20" i="1"/>
  <c r="Q20" i="1" s="1"/>
  <c r="S20" i="1" s="1"/>
  <c r="R124" i="1"/>
  <c r="Q124" i="1" s="1"/>
  <c r="S124" i="1" s="1"/>
  <c r="R68" i="1"/>
  <c r="Q68" i="1" s="1"/>
  <c r="S68" i="1" s="1"/>
  <c r="R196" i="1"/>
  <c r="G258" i="1"/>
  <c r="R36" i="1"/>
  <c r="R52" i="1"/>
  <c r="Q52" i="1" s="1"/>
  <c r="S52" i="1" s="1"/>
  <c r="R84" i="1"/>
  <c r="R100" i="1"/>
  <c r="R132" i="1"/>
  <c r="R148" i="1"/>
  <c r="R172" i="1"/>
  <c r="Q172" i="1" s="1"/>
  <c r="S172" i="1" s="1"/>
  <c r="R188" i="1"/>
  <c r="R212" i="1"/>
  <c r="X244" i="1"/>
  <c r="R12" i="1"/>
  <c r="R60" i="1"/>
  <c r="R28" i="1"/>
  <c r="R44" i="1"/>
  <c r="R76" i="1"/>
  <c r="R92" i="1"/>
  <c r="Y244" i="1"/>
  <c r="R108" i="1"/>
  <c r="R140" i="1"/>
  <c r="R156" i="1"/>
  <c r="Q156" i="1" s="1"/>
  <c r="S156" i="1" s="1"/>
  <c r="R204" i="1"/>
  <c r="R236" i="1"/>
  <c r="R180" i="1"/>
  <c r="R220" i="1"/>
  <c r="R116" i="1"/>
  <c r="Q12" i="1" l="1"/>
  <c r="S12" i="1" s="1"/>
  <c r="Q108" i="1"/>
  <c r="S108" i="1" s="1"/>
  <c r="Q236" i="1"/>
  <c r="S236" i="1" s="1"/>
  <c r="Q132" i="1"/>
  <c r="S132" i="1" s="1"/>
  <c r="Q4" i="1"/>
  <c r="S4" i="1" s="1"/>
  <c r="Q140" i="1"/>
  <c r="S140" i="1" s="1"/>
  <c r="Q84" i="1"/>
  <c r="S84" i="1" s="1"/>
  <c r="Q36" i="1"/>
  <c r="S36" i="1" s="1"/>
  <c r="Q212" i="1"/>
  <c r="S212" i="1" s="1"/>
  <c r="Q44" i="1"/>
  <c r="S44" i="1" s="1"/>
  <c r="Q220" i="1"/>
  <c r="S220" i="1" s="1"/>
  <c r="Q60" i="1"/>
  <c r="S60" i="1" s="1"/>
  <c r="Q100" i="1"/>
  <c r="S100" i="1" s="1"/>
  <c r="Q92" i="1"/>
  <c r="S92" i="1" s="1"/>
  <c r="Q196" i="1"/>
  <c r="S196" i="1" s="1"/>
  <c r="Q28" i="1"/>
  <c r="S28" i="1" s="1"/>
  <c r="Q188" i="1"/>
  <c r="S188" i="1" s="1"/>
  <c r="R244" i="1"/>
  <c r="Q180" i="1"/>
  <c r="S180" i="1" s="1"/>
  <c r="Q204" i="1"/>
  <c r="S204" i="1" s="1"/>
  <c r="Q148" i="1"/>
  <c r="S148" i="1" s="1"/>
  <c r="Q76" i="1"/>
  <c r="S76" i="1" s="1"/>
  <c r="Q116" i="1"/>
  <c r="S116" i="1" s="1"/>
  <c r="C264" i="1" l="1"/>
  <c r="Q244" i="1"/>
  <c r="C260" i="1" s="1"/>
  <c r="C266" i="1" l="1"/>
  <c r="C267" i="1"/>
  <c r="D267" i="1" s="1"/>
  <c r="G259" i="1"/>
  <c r="G260" i="1" s="1"/>
  <c r="A271" i="1" l="1"/>
</calcChain>
</file>

<file path=xl/sharedStrings.xml><?xml version="1.0" encoding="utf-8"?>
<sst xmlns="http://schemas.openxmlformats.org/spreadsheetml/2006/main" count="519" uniqueCount="161">
  <si>
    <t xml:space="preserve">Dia </t>
  </si>
  <si>
    <t xml:space="preserve">Operador </t>
  </si>
  <si>
    <t>Hora início do turno</t>
  </si>
  <si>
    <t>Hora final do turno</t>
  </si>
  <si>
    <t>Duração (horas planejadas)</t>
  </si>
  <si>
    <t>Tempo parado</t>
  </si>
  <si>
    <t>Duração Real</t>
  </si>
  <si>
    <t xml:space="preserve">Paradas Programadas </t>
  </si>
  <si>
    <t>Paradas não Programadas</t>
  </si>
  <si>
    <t>Somatória de paradas Programadas</t>
  </si>
  <si>
    <t>Somátoria de paradas não Programadas</t>
  </si>
  <si>
    <t>Duração</t>
  </si>
  <si>
    <t>Almoço</t>
  </si>
  <si>
    <t>SET UP</t>
  </si>
  <si>
    <t>Edivan</t>
  </si>
  <si>
    <t xml:space="preserve">Pedro </t>
  </si>
  <si>
    <t>FALHA ELÉTRICA</t>
  </si>
  <si>
    <t>TOTAL</t>
  </si>
  <si>
    <t>QUALIDADE</t>
  </si>
  <si>
    <t>FLUXO</t>
  </si>
  <si>
    <t>DISPONIBILIDADE</t>
  </si>
  <si>
    <t>Tempo de carga mensal</t>
  </si>
  <si>
    <t>Atrásos mensal</t>
  </si>
  <si>
    <t>Disponibilidade</t>
  </si>
  <si>
    <t>EFICIÊNCIA DE PERFORMANCE</t>
  </si>
  <si>
    <t>Qtde planejada de carregamento</t>
  </si>
  <si>
    <t>QTDE carregada</t>
  </si>
  <si>
    <t>Diferença de quantidade carregada</t>
  </si>
  <si>
    <t>Eficiência</t>
  </si>
  <si>
    <t>OEE</t>
  </si>
  <si>
    <t>CÓD</t>
  </si>
  <si>
    <t>QTDE</t>
  </si>
  <si>
    <t>%</t>
  </si>
  <si>
    <t>CAFÉ</t>
  </si>
  <si>
    <t>BANHEIRO</t>
  </si>
  <si>
    <t>Falha Automação</t>
  </si>
  <si>
    <t>Falha MECÂNICA</t>
  </si>
  <si>
    <t xml:space="preserve">Turno </t>
  </si>
  <si>
    <t>2°</t>
  </si>
  <si>
    <t xml:space="preserve">Início Envase </t>
  </si>
  <si>
    <t>Final Envase</t>
  </si>
  <si>
    <t>Diário de bordo Technipes - Abril 2022</t>
  </si>
  <si>
    <t>Data</t>
  </si>
  <si>
    <t>Operador</t>
  </si>
  <si>
    <t>Nome do Operador</t>
  </si>
  <si>
    <t>Turno</t>
  </si>
  <si>
    <t>Hr Plan</t>
  </si>
  <si>
    <t>Cód Parada 1</t>
  </si>
  <si>
    <t>Desc Parada</t>
  </si>
  <si>
    <t>Cód Parada 2</t>
  </si>
  <si>
    <t>Cód Parada 3</t>
  </si>
  <si>
    <t>Cód Parada 4</t>
  </si>
  <si>
    <t>Cód Parada 5</t>
  </si>
  <si>
    <t>Cód Parada 6</t>
  </si>
  <si>
    <t>Cód Parada 7</t>
  </si>
  <si>
    <t>Cód Parada 8</t>
  </si>
  <si>
    <t>Cód Parada 9</t>
  </si>
  <si>
    <t>Cód Parada 10</t>
  </si>
  <si>
    <t>Horas disp</t>
  </si>
  <si>
    <t>Ord Prod</t>
  </si>
  <si>
    <t>Produto</t>
  </si>
  <si>
    <t>Descrição Produto</t>
  </si>
  <si>
    <t>Pçs/Hr</t>
  </si>
  <si>
    <t>Pçs Plan</t>
  </si>
  <si>
    <t>Qtde Prod</t>
  </si>
  <si>
    <t>Cód Ref</t>
  </si>
  <si>
    <t>Desc Ref</t>
  </si>
  <si>
    <t>Qtde Ref</t>
  </si>
  <si>
    <t>2º</t>
  </si>
  <si>
    <t>OT</t>
  </si>
  <si>
    <t>Mimoso</t>
  </si>
  <si>
    <t>Avariada</t>
  </si>
  <si>
    <t>3º</t>
  </si>
  <si>
    <t>CE</t>
  </si>
  <si>
    <t>1º</t>
  </si>
  <si>
    <t>CF</t>
  </si>
  <si>
    <t>SU</t>
  </si>
  <si>
    <t>Creme</t>
  </si>
  <si>
    <t>LP</t>
  </si>
  <si>
    <t>FO</t>
  </si>
  <si>
    <t>JT</t>
  </si>
  <si>
    <t>ME</t>
  </si>
  <si>
    <t>FA</t>
  </si>
  <si>
    <t>FM</t>
  </si>
  <si>
    <t>al</t>
  </si>
  <si>
    <t>Pré cozido</t>
  </si>
  <si>
    <t>Flakes</t>
  </si>
  <si>
    <t>ce</t>
  </si>
  <si>
    <t>Horas Paradas</t>
  </si>
  <si>
    <t>Parada 1</t>
  </si>
  <si>
    <t>Parada 2</t>
  </si>
  <si>
    <t>Parada 3</t>
  </si>
  <si>
    <t>Parada 4</t>
  </si>
  <si>
    <t>Parada 5</t>
  </si>
  <si>
    <t>Parada 6</t>
  </si>
  <si>
    <t>Parada 7</t>
  </si>
  <si>
    <t>Parada 8</t>
  </si>
  <si>
    <t>Parada 9</t>
  </si>
  <si>
    <t>Parada 10</t>
  </si>
  <si>
    <t>Cód.</t>
  </si>
  <si>
    <t>Qtde</t>
  </si>
  <si>
    <t>Horas Planejadas</t>
  </si>
  <si>
    <t>AL</t>
  </si>
  <si>
    <t>Horas Disp</t>
  </si>
  <si>
    <t>MM</t>
  </si>
  <si>
    <t>Produtividade</t>
  </si>
  <si>
    <t>Peças Planejadas</t>
  </si>
  <si>
    <t>RU</t>
  </si>
  <si>
    <t>Peças Produzidas</t>
  </si>
  <si>
    <t>TT</t>
  </si>
  <si>
    <t>Peças Não Produzidas</t>
  </si>
  <si>
    <t>% Não Produzidas</t>
  </si>
  <si>
    <t>Horas Não Produzidas</t>
  </si>
  <si>
    <t>Horas Produtivas</t>
  </si>
  <si>
    <t>FE</t>
  </si>
  <si>
    <t>TR</t>
  </si>
  <si>
    <t>Qualidade</t>
  </si>
  <si>
    <t>Peças Refugadas</t>
  </si>
  <si>
    <t>% Peças Refugadas</t>
  </si>
  <si>
    <t>Refugo</t>
  </si>
  <si>
    <t>Horas Refugadas</t>
  </si>
  <si>
    <t>Horas Qualidade</t>
  </si>
  <si>
    <t>AM</t>
  </si>
  <si>
    <t>FD</t>
  </si>
  <si>
    <t>DF</t>
  </si>
  <si>
    <t>Horas Paradas Turno</t>
  </si>
  <si>
    <t>Refugo Turno</t>
  </si>
  <si>
    <t>Somátoria de Horas paradas</t>
  </si>
  <si>
    <t>Ordem da prod</t>
  </si>
  <si>
    <t xml:space="preserve">Produto </t>
  </si>
  <si>
    <t xml:space="preserve">Descrição do produto </t>
  </si>
  <si>
    <t>Código Produto</t>
  </si>
  <si>
    <t>Grits</t>
  </si>
  <si>
    <t>Grits SC25</t>
  </si>
  <si>
    <t>Fuba</t>
  </si>
  <si>
    <t>Fubá SC25</t>
  </si>
  <si>
    <t>Creme SC25</t>
  </si>
  <si>
    <t>Flakes SC25</t>
  </si>
  <si>
    <t>Mimoso SC25</t>
  </si>
  <si>
    <t>Italiano</t>
  </si>
  <si>
    <t>Italiano SC25</t>
  </si>
  <si>
    <t>Pré cozido SC25</t>
  </si>
  <si>
    <t>Semola</t>
  </si>
  <si>
    <t>Semola de milho SC25</t>
  </si>
  <si>
    <t>calculo</t>
  </si>
  <si>
    <t xml:space="preserve">Informações sobre as paradas </t>
  </si>
  <si>
    <t xml:space="preserve">Informações Operador </t>
  </si>
  <si>
    <t xml:space="preserve">Informações do produto </t>
  </si>
  <si>
    <t>Informações prontas - Não mexer!!!</t>
  </si>
  <si>
    <t xml:space="preserve">Controle de OEE </t>
  </si>
  <si>
    <t xml:space="preserve">Peso Planejado </t>
  </si>
  <si>
    <t>Peso (Total)</t>
  </si>
  <si>
    <t>Nome Operador</t>
  </si>
  <si>
    <t>Amil</t>
  </si>
  <si>
    <t>André</t>
  </si>
  <si>
    <t>Cleison</t>
  </si>
  <si>
    <t>Vinicius</t>
  </si>
  <si>
    <t>Edson</t>
  </si>
  <si>
    <t>Mario</t>
  </si>
  <si>
    <t>Felipe</t>
  </si>
  <si>
    <t>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</si>
</sst>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.000"/>
    <numFmt numFmtId="165" formatCode="0.000"/>
    <numFmt numFmtId="166" formatCode="h:mm;@"/>
    <numFmt numFmtId="167" formatCode="[$-F400]h:mm:ss\ AM/PM"/>
    <numFmt numFmtId="170" formatCode="00000"/>
    <numFmt numFmtId="171" formatCode="0&quot;.&quot;00&quot;.&quot;00&quot;.&quot;0000"/>
    <numFmt numFmtId="172" formatCode="0.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1"/>
      <color theme="1"/>
      <name val="Arial"/>
      <family val="2"/>
    </font>
    <font>
      <b/>
      <sz val="18"/>
      <color theme="0"/>
      <name val="Arial Black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 Black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b/>
      <sz val="12"/>
      <name val="Calibri"/>
      <family val="2"/>
      <scheme val="minor"/>
    </font>
    <font>
      <sz val="11"/>
      <color theme="0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0"/>
      <name val="72 Black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8"/>
      <color theme="0"/>
      <name val="Arial Black"/>
      <family val="2"/>
    </font>
    <font>
      <sz val="26"/>
      <color theme="1"/>
      <name val="Arial Black"/>
      <family val="2"/>
    </font>
    <font>
      <u/>
      <sz val="12"/>
      <color theme="1"/>
      <name val="Arial"/>
      <family val="2"/>
    </font>
    <font>
      <sz val="10"/>
      <color theme="1"/>
      <name val="Reboto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2">
    <xf numFmtId="0" fontId="0" fillId="0" borderId="0" xfId="0"/>
    <xf numFmtId="0" fontId="0" fillId="0" borderId="0" xfId="0" applyAlignment="1">
      <alignment horizontal="center"/>
    </xf>
    <xf numFmtId="46" fontId="0" fillId="3" borderId="16" xfId="0" applyNumberFormat="1" applyFill="1" applyBorder="1" applyAlignment="1" applyProtection="1">
      <alignment horizontal="center" vertical="center" wrapText="1"/>
    </xf>
    <xf numFmtId="164" fontId="0" fillId="0" borderId="16" xfId="0" applyNumberFormat="1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166" fontId="0" fillId="3" borderId="16" xfId="0" applyNumberFormat="1" applyFill="1" applyBorder="1" applyAlignment="1" applyProtection="1">
      <alignment horizontal="center" vertical="center" wrapText="1"/>
      <protection locked="0"/>
    </xf>
    <xf numFmtId="166" fontId="0" fillId="0" borderId="18" xfId="0" applyNumberFormat="1" applyFill="1" applyBorder="1" applyAlignment="1" applyProtection="1">
      <alignment horizontal="center" vertical="center" wrapText="1"/>
      <protection locked="0"/>
    </xf>
    <xf numFmtId="166" fontId="0" fillId="0" borderId="16" xfId="0" applyNumberFormat="1" applyFill="1" applyBorder="1" applyAlignment="1" applyProtection="1">
      <alignment horizontal="center" vertical="center" wrapText="1"/>
      <protection locked="0"/>
    </xf>
    <xf numFmtId="46" fontId="0" fillId="3" borderId="21" xfId="0" applyNumberFormat="1" applyFill="1" applyBorder="1" applyAlignment="1" applyProtection="1">
      <alignment horizontal="center" vertical="center" wrapText="1"/>
    </xf>
    <xf numFmtId="164" fontId="0" fillId="0" borderId="21" xfId="0" applyNumberFormat="1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 wrapText="1"/>
    </xf>
    <xf numFmtId="166" fontId="0" fillId="3" borderId="17" xfId="0" applyNumberFormat="1" applyFill="1" applyBorder="1" applyAlignment="1" applyProtection="1">
      <alignment horizontal="center" vertical="center" wrapText="1"/>
      <protection locked="0"/>
    </xf>
    <xf numFmtId="166" fontId="0" fillId="0" borderId="23" xfId="0" applyNumberFormat="1" applyFill="1" applyBorder="1" applyAlignment="1" applyProtection="1">
      <alignment horizontal="center" vertical="center" wrapText="1"/>
      <protection locked="0"/>
    </xf>
    <xf numFmtId="166" fontId="0" fillId="0" borderId="17" xfId="0" applyNumberFormat="1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</xf>
    <xf numFmtId="0" fontId="0" fillId="0" borderId="23" xfId="0" applyBorder="1"/>
    <xf numFmtId="167" fontId="0" fillId="3" borderId="21" xfId="0" applyNumberFormat="1" applyFill="1" applyBorder="1" applyAlignment="1" applyProtection="1">
      <alignment horizontal="center" vertical="center" wrapText="1"/>
    </xf>
    <xf numFmtId="0" fontId="0" fillId="0" borderId="17" xfId="0" applyBorder="1"/>
    <xf numFmtId="46" fontId="0" fillId="3" borderId="17" xfId="0" applyNumberFormat="1" applyFill="1" applyBorder="1" applyAlignment="1" applyProtection="1">
      <alignment horizontal="center" vertical="center" wrapText="1"/>
    </xf>
    <xf numFmtId="164" fontId="0" fillId="0" borderId="17" xfId="0" applyNumberFormat="1" applyFill="1" applyBorder="1" applyAlignment="1" applyProtection="1">
      <alignment horizontal="center" vertical="center" wrapText="1"/>
    </xf>
    <xf numFmtId="46" fontId="0" fillId="3" borderId="13" xfId="0" applyNumberFormat="1" applyFill="1" applyBorder="1" applyAlignment="1" applyProtection="1">
      <alignment horizontal="center" vertical="center" wrapText="1"/>
    </xf>
    <xf numFmtId="164" fontId="0" fillId="0" borderId="13" xfId="0" applyNumberFormat="1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166" fontId="0" fillId="0" borderId="31" xfId="0" applyNumberFormat="1" applyFill="1" applyBorder="1" applyAlignment="1" applyProtection="1">
      <alignment horizontal="center" vertical="center" wrapText="1"/>
      <protection locked="0"/>
    </xf>
    <xf numFmtId="166" fontId="0" fillId="0" borderId="13" xfId="0" applyNumberFormat="1" applyFill="1" applyBorder="1" applyAlignment="1" applyProtection="1">
      <alignment horizontal="center" vertical="center" wrapText="1"/>
      <protection locked="0"/>
    </xf>
    <xf numFmtId="0" fontId="0" fillId="3" borderId="33" xfId="0" applyFill="1" applyBorder="1" applyAlignment="1" applyProtection="1">
      <alignment horizontal="center" vertical="center" wrapText="1"/>
    </xf>
    <xf numFmtId="167" fontId="0" fillId="3" borderId="21" xfId="0" applyNumberFormat="1" applyFill="1" applyBorder="1" applyAlignment="1" applyProtection="1">
      <alignment horizontal="center" vertical="center" wrapText="1"/>
      <protection locked="0"/>
    </xf>
    <xf numFmtId="166" fontId="0" fillId="0" borderId="34" xfId="0" applyNumberFormat="1" applyFill="1" applyBorder="1" applyAlignment="1" applyProtection="1">
      <alignment horizontal="center" vertical="center" wrapText="1"/>
      <protection locked="0"/>
    </xf>
    <xf numFmtId="166" fontId="0" fillId="0" borderId="21" xfId="0" applyNumberFormat="1" applyFill="1" applyBorder="1" applyAlignment="1" applyProtection="1">
      <alignment horizontal="center" vertical="center" wrapText="1"/>
      <protection locked="0"/>
    </xf>
    <xf numFmtId="46" fontId="0" fillId="3" borderId="29" xfId="0" applyNumberFormat="1" applyFill="1" applyBorder="1" applyAlignment="1" applyProtection="1">
      <alignment horizontal="center" vertical="center" wrapText="1"/>
    </xf>
    <xf numFmtId="164" fontId="0" fillId="0" borderId="29" xfId="0" applyNumberFormat="1" applyFill="1" applyBorder="1" applyAlignment="1" applyProtection="1">
      <alignment horizontal="center" vertical="center" wrapText="1"/>
    </xf>
    <xf numFmtId="0" fontId="0" fillId="3" borderId="35" xfId="0" applyFill="1" applyBorder="1" applyAlignment="1" applyProtection="1">
      <alignment horizontal="center" vertical="center" wrapText="1"/>
    </xf>
    <xf numFmtId="166" fontId="0" fillId="3" borderId="29" xfId="0" applyNumberFormat="1" applyFill="1" applyBorder="1" applyAlignment="1" applyProtection="1">
      <alignment horizontal="center" vertical="center" wrapText="1"/>
      <protection locked="0"/>
    </xf>
    <xf numFmtId="166" fontId="0" fillId="0" borderId="36" xfId="0" applyNumberFormat="1" applyFill="1" applyBorder="1" applyAlignment="1" applyProtection="1">
      <alignment horizontal="center" vertical="center" wrapText="1"/>
      <protection locked="0"/>
    </xf>
    <xf numFmtId="166" fontId="0" fillId="0" borderId="29" xfId="0" applyNumberFormat="1" applyFill="1" applyBorder="1" applyAlignment="1" applyProtection="1">
      <alignment horizontal="center" vertical="center" wrapText="1"/>
      <protection locked="0"/>
    </xf>
    <xf numFmtId="46" fontId="0" fillId="3" borderId="18" xfId="0" applyNumberFormat="1" applyFill="1" applyBorder="1" applyAlignment="1" applyProtection="1">
      <alignment horizontal="center" vertical="center" wrapText="1"/>
    </xf>
    <xf numFmtId="46" fontId="0" fillId="3" borderId="37" xfId="0" applyNumberFormat="1" applyFill="1" applyBorder="1" applyAlignment="1" applyProtection="1">
      <alignment horizontal="center" vertical="center" wrapText="1"/>
    </xf>
    <xf numFmtId="164" fontId="0" fillId="0" borderId="18" xfId="0" applyNumberFormat="1" applyFill="1" applyBorder="1" applyAlignment="1" applyProtection="1">
      <alignment horizontal="center" vertical="center" wrapText="1"/>
    </xf>
    <xf numFmtId="167" fontId="0" fillId="0" borderId="16" xfId="0" applyNumberFormat="1" applyFill="1" applyBorder="1" applyAlignment="1" applyProtection="1">
      <alignment horizontal="center" vertical="center" wrapText="1"/>
      <protection locked="0"/>
    </xf>
    <xf numFmtId="46" fontId="0" fillId="3" borderId="34" xfId="0" applyNumberFormat="1" applyFill="1" applyBorder="1" applyAlignment="1" applyProtection="1">
      <alignment horizontal="center" vertical="center" wrapText="1"/>
    </xf>
    <xf numFmtId="20" fontId="0" fillId="3" borderId="38" xfId="0" applyNumberFormat="1" applyFill="1" applyBorder="1" applyAlignment="1" applyProtection="1">
      <alignment horizontal="center" vertical="center" wrapText="1"/>
    </xf>
    <xf numFmtId="164" fontId="0" fillId="0" borderId="34" xfId="0" applyNumberFormat="1" applyFill="1" applyBorder="1" applyAlignment="1" applyProtection="1">
      <alignment horizontal="center" vertical="center" wrapText="1"/>
    </xf>
    <xf numFmtId="46" fontId="0" fillId="3" borderId="38" xfId="0" applyNumberFormat="1" applyFill="1" applyBorder="1" applyAlignment="1" applyProtection="1">
      <alignment horizontal="center" vertical="center" wrapText="1"/>
    </xf>
    <xf numFmtId="167" fontId="0" fillId="3" borderId="34" xfId="0" applyNumberFormat="1" applyFill="1" applyBorder="1" applyAlignment="1" applyProtection="1">
      <alignment horizontal="center" vertical="center" wrapText="1"/>
    </xf>
    <xf numFmtId="46" fontId="0" fillId="3" borderId="23" xfId="0" applyNumberFormat="1" applyFill="1" applyBorder="1" applyAlignment="1" applyProtection="1">
      <alignment horizontal="center" vertical="center" wrapText="1"/>
    </xf>
    <xf numFmtId="46" fontId="0" fillId="3" borderId="39" xfId="0" applyNumberFormat="1" applyFill="1" applyBorder="1" applyAlignment="1" applyProtection="1">
      <alignment horizontal="center" vertical="center" wrapText="1"/>
    </xf>
    <xf numFmtId="164" fontId="0" fillId="0" borderId="23" xfId="0" applyNumberFormat="1" applyFill="1" applyBorder="1" applyAlignment="1" applyProtection="1">
      <alignment horizontal="center" vertical="center" wrapText="1"/>
    </xf>
    <xf numFmtId="46" fontId="0" fillId="3" borderId="31" xfId="0" applyNumberFormat="1" applyFill="1" applyBorder="1" applyAlignment="1" applyProtection="1">
      <alignment horizontal="center" vertical="center" wrapText="1"/>
    </xf>
    <xf numFmtId="46" fontId="0" fillId="3" borderId="40" xfId="0" applyNumberFormat="1" applyFill="1" applyBorder="1" applyAlignment="1" applyProtection="1">
      <alignment horizontal="center" vertical="center" wrapText="1"/>
    </xf>
    <xf numFmtId="164" fontId="0" fillId="0" borderId="31" xfId="0" applyNumberFormat="1" applyFill="1" applyBorder="1" applyAlignment="1" applyProtection="1">
      <alignment horizontal="center" vertical="center" wrapText="1"/>
    </xf>
    <xf numFmtId="46" fontId="0" fillId="3" borderId="36" xfId="0" applyNumberFormat="1" applyFill="1" applyBorder="1" applyAlignment="1" applyProtection="1">
      <alignment horizontal="center" vertical="center" wrapText="1"/>
    </xf>
    <xf numFmtId="46" fontId="0" fillId="3" borderId="41" xfId="0" applyNumberFormat="1" applyFill="1" applyBorder="1" applyAlignment="1" applyProtection="1">
      <alignment horizontal="center" vertical="center" wrapText="1"/>
    </xf>
    <xf numFmtId="164" fontId="0" fillId="0" borderId="36" xfId="0" applyNumberFormat="1" applyFill="1" applyBorder="1" applyAlignment="1" applyProtection="1">
      <alignment horizontal="center" vertical="center" wrapText="1"/>
    </xf>
    <xf numFmtId="20" fontId="0" fillId="0" borderId="0" xfId="0" applyNumberFormat="1"/>
    <xf numFmtId="167" fontId="0" fillId="3" borderId="16" xfId="0" applyNumberFormat="1" applyFill="1" applyBorder="1" applyAlignment="1" applyProtection="1">
      <alignment horizontal="center" vertical="center" wrapText="1"/>
      <protection locked="0"/>
    </xf>
    <xf numFmtId="165" fontId="0" fillId="3" borderId="17" xfId="0" applyNumberFormat="1" applyFill="1" applyBorder="1" applyAlignment="1" applyProtection="1">
      <alignment horizontal="center" vertical="center" wrapText="1"/>
    </xf>
    <xf numFmtId="167" fontId="0" fillId="3" borderId="17" xfId="0" applyNumberFormat="1" applyFill="1" applyBorder="1" applyAlignment="1" applyProtection="1">
      <alignment horizontal="center" vertical="center" wrapText="1"/>
      <protection locked="0"/>
    </xf>
    <xf numFmtId="167" fontId="0" fillId="3" borderId="29" xfId="0" applyNumberFormat="1" applyFill="1" applyBorder="1" applyAlignment="1" applyProtection="1">
      <alignment horizontal="center" vertical="center" wrapText="1"/>
      <protection locked="0"/>
    </xf>
    <xf numFmtId="167" fontId="0" fillId="0" borderId="17" xfId="0" applyNumberFormat="1" applyFill="1" applyBorder="1" applyAlignment="1" applyProtection="1">
      <alignment horizontal="center" vertical="center" wrapText="1"/>
      <protection locked="0"/>
    </xf>
    <xf numFmtId="20" fontId="0" fillId="3" borderId="17" xfId="0" applyNumberFormat="1" applyFill="1" applyBorder="1" applyAlignment="1" applyProtection="1">
      <alignment horizontal="center" vertical="center" wrapText="1"/>
    </xf>
    <xf numFmtId="46" fontId="0" fillId="0" borderId="16" xfId="0" applyNumberFormat="1" applyBorder="1" applyAlignment="1" applyProtection="1">
      <alignment horizontal="center" vertical="center" wrapText="1"/>
      <protection locked="0"/>
    </xf>
    <xf numFmtId="164" fontId="0" fillId="0" borderId="16" xfId="0" applyNumberFormat="1" applyBorder="1" applyAlignment="1">
      <alignment horizontal="center"/>
    </xf>
    <xf numFmtId="46" fontId="0" fillId="0" borderId="17" xfId="0" applyNumberFormat="1" applyBorder="1" applyAlignment="1" applyProtection="1">
      <alignment horizontal="center" vertical="center" wrapText="1"/>
      <protection locked="0"/>
    </xf>
    <xf numFmtId="164" fontId="0" fillId="0" borderId="17" xfId="0" applyNumberFormat="1" applyBorder="1" applyAlignment="1">
      <alignment horizontal="center"/>
    </xf>
    <xf numFmtId="20" fontId="0" fillId="0" borderId="17" xfId="0" applyNumberFormat="1" applyBorder="1" applyAlignment="1" applyProtection="1">
      <alignment horizontal="center" vertical="center" wrapText="1"/>
      <protection locked="0"/>
    </xf>
    <xf numFmtId="46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2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6" fontId="0" fillId="0" borderId="42" xfId="0" applyNumberFormat="1" applyFill="1" applyBorder="1" applyAlignment="1" applyProtection="1">
      <alignment horizontal="center" vertical="center" wrapText="1"/>
      <protection locked="0"/>
    </xf>
    <xf numFmtId="0" fontId="0" fillId="3" borderId="24" xfId="0" applyFill="1" applyBorder="1" applyAlignment="1" applyProtection="1">
      <alignment horizontal="center" vertical="center" wrapText="1"/>
    </xf>
    <xf numFmtId="167" fontId="0" fillId="3" borderId="10" xfId="0" applyNumberFormat="1" applyFill="1" applyBorder="1" applyAlignment="1" applyProtection="1">
      <alignment horizontal="center" vertical="center" wrapText="1"/>
      <protection locked="0"/>
    </xf>
    <xf numFmtId="166" fontId="0" fillId="0" borderId="9" xfId="0" applyNumberFormat="1" applyFill="1" applyBorder="1" applyAlignment="1" applyProtection="1">
      <alignment horizontal="center" vertical="center" wrapText="1"/>
      <protection locked="0"/>
    </xf>
    <xf numFmtId="166" fontId="0" fillId="0" borderId="10" xfId="0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/>
    <xf numFmtId="167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7" fontId="0" fillId="3" borderId="13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167" fontId="0" fillId="0" borderId="29" xfId="0" applyNumberFormat="1" applyBorder="1" applyAlignment="1">
      <alignment horizontal="center"/>
    </xf>
    <xf numFmtId="20" fontId="0" fillId="0" borderId="29" xfId="0" applyNumberForma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166" fontId="0" fillId="0" borderId="15" xfId="0" applyNumberFormat="1" applyFill="1" applyBorder="1" applyAlignment="1" applyProtection="1">
      <alignment horizontal="center" vertical="center" wrapText="1"/>
      <protection locked="0"/>
    </xf>
    <xf numFmtId="0" fontId="0" fillId="0" borderId="43" xfId="0" applyBorder="1"/>
    <xf numFmtId="20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0" fillId="3" borderId="23" xfId="0" applyFill="1" applyBorder="1" applyAlignment="1" applyProtection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3" fillId="4" borderId="0" xfId="0" applyFont="1" applyFill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6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Fill="1" applyBorder="1"/>
    <xf numFmtId="0" fontId="0" fillId="0" borderId="47" xfId="0" applyFill="1" applyBorder="1" applyAlignment="1">
      <alignment horizontal="center"/>
    </xf>
    <xf numFmtId="0" fontId="6" fillId="4" borderId="44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3" fillId="5" borderId="47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vertical="center"/>
    </xf>
    <xf numFmtId="16" fontId="14" fillId="0" borderId="0" xfId="0" applyNumberFormat="1" applyFont="1" applyFill="1" applyBorder="1" applyAlignment="1">
      <alignment horizontal="center" vertical="top"/>
    </xf>
    <xf numFmtId="0" fontId="13" fillId="5" borderId="0" xfId="0" applyFont="1" applyFill="1" applyBorder="1" applyAlignment="1">
      <alignment horizontal="center" vertical="center"/>
    </xf>
    <xf numFmtId="0" fontId="13" fillId="5" borderId="45" xfId="0" applyFont="1" applyFill="1" applyBorder="1" applyAlignment="1">
      <alignment horizontal="center" vertical="center"/>
    </xf>
    <xf numFmtId="16" fontId="7" fillId="0" borderId="0" xfId="0" applyNumberFormat="1" applyFont="1" applyFill="1" applyBorder="1" applyAlignment="1">
      <alignment horizontal="center" vertical="top"/>
    </xf>
    <xf numFmtId="165" fontId="0" fillId="0" borderId="0" xfId="0" applyNumberFormat="1" applyBorder="1" applyAlignment="1">
      <alignment horizontal="center"/>
    </xf>
    <xf numFmtId="165" fontId="14" fillId="0" borderId="0" xfId="2" applyNumberFormat="1" applyFont="1" applyFill="1" applyBorder="1" applyAlignment="1">
      <alignment horizontal="center"/>
    </xf>
    <xf numFmtId="9" fontId="16" fillId="0" borderId="0" xfId="2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9" fontId="3" fillId="0" borderId="0" xfId="0" applyNumberFormat="1" applyFont="1" applyBorder="1"/>
    <xf numFmtId="0" fontId="6" fillId="0" borderId="0" xfId="0" applyFont="1" applyFill="1" applyBorder="1" applyAlignment="1">
      <alignment horizontal="left" indent="14"/>
    </xf>
    <xf numFmtId="0" fontId="18" fillId="3" borderId="0" xfId="0" applyFont="1" applyFill="1" applyBorder="1" applyAlignment="1">
      <alignment vertical="center"/>
    </xf>
    <xf numFmtId="21" fontId="9" fillId="0" borderId="0" xfId="0" applyNumberFormat="1" applyFont="1" applyFill="1" applyBorder="1"/>
    <xf numFmtId="21" fontId="9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0" fillId="3" borderId="0" xfId="0" applyFont="1" applyFill="1" applyBorder="1" applyAlignment="1" applyProtection="1">
      <alignment vertical="center" wrapText="1"/>
    </xf>
    <xf numFmtId="0" fontId="0" fillId="0" borderId="43" xfId="0" applyBorder="1" applyAlignment="1">
      <alignment horizontal="center"/>
    </xf>
    <xf numFmtId="21" fontId="4" fillId="0" borderId="43" xfId="0" applyNumberFormat="1" applyFont="1" applyFill="1" applyBorder="1" applyAlignment="1">
      <alignment horizontal="center"/>
    </xf>
    <xf numFmtId="0" fontId="0" fillId="0" borderId="47" xfId="0" applyBorder="1"/>
    <xf numFmtId="0" fontId="0" fillId="0" borderId="47" xfId="0" applyBorder="1" applyAlignment="1">
      <alignment horizontal="center"/>
    </xf>
    <xf numFmtId="21" fontId="4" fillId="0" borderId="47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16" fontId="11" fillId="0" borderId="17" xfId="0" applyNumberFormat="1" applyFont="1" applyFill="1" applyBorder="1" applyAlignment="1">
      <alignment horizontal="center" vertical="center"/>
    </xf>
    <xf numFmtId="9" fontId="9" fillId="0" borderId="0" xfId="2" applyFont="1" applyFill="1" applyBorder="1" applyAlignment="1">
      <alignment horizontal="center"/>
    </xf>
    <xf numFmtId="16" fontId="11" fillId="3" borderId="0" xfId="0" applyNumberFormat="1" applyFont="1" applyFill="1" applyBorder="1" applyAlignment="1">
      <alignment horizontal="center" vertical="center"/>
    </xf>
    <xf numFmtId="16" fontId="11" fillId="3" borderId="45" xfId="0" applyNumberFormat="1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2" fontId="11" fillId="0" borderId="17" xfId="0" applyNumberFormat="1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6" xfId="0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/>
    </xf>
    <xf numFmtId="21" fontId="22" fillId="0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9" fontId="7" fillId="0" borderId="43" xfId="1" applyNumberFormat="1" applyFont="1" applyFill="1" applyBorder="1" applyAlignment="1">
      <alignment horizontal="center"/>
    </xf>
    <xf numFmtId="43" fontId="7" fillId="0" borderId="43" xfId="1" applyFont="1" applyFill="1" applyBorder="1" applyAlignment="1">
      <alignment horizontal="center"/>
    </xf>
    <xf numFmtId="21" fontId="22" fillId="0" borderId="43" xfId="0" applyNumberFormat="1" applyFont="1" applyFill="1" applyBorder="1"/>
    <xf numFmtId="21" fontId="22" fillId="0" borderId="43" xfId="0" applyNumberFormat="1" applyFont="1" applyFill="1" applyBorder="1" applyAlignment="1">
      <alignment horizontal="center"/>
    </xf>
    <xf numFmtId="21" fontId="4" fillId="3" borderId="43" xfId="0" applyNumberFormat="1" applyFont="1" applyFill="1" applyBorder="1" applyAlignment="1">
      <alignment horizontal="center"/>
    </xf>
    <xf numFmtId="9" fontId="22" fillId="0" borderId="0" xfId="1" applyNumberFormat="1" applyFont="1" applyFill="1" applyBorder="1" applyAlignment="1">
      <alignment horizontal="center" vertical="top"/>
    </xf>
    <xf numFmtId="43" fontId="22" fillId="0" borderId="0" xfId="1" applyFont="1" applyFill="1" applyBorder="1" applyAlignment="1">
      <alignment horizontal="center" vertical="top"/>
    </xf>
    <xf numFmtId="21" fontId="22" fillId="0" borderId="0" xfId="0" applyNumberFormat="1" applyFont="1" applyFill="1" applyBorder="1"/>
    <xf numFmtId="43" fontId="8" fillId="0" borderId="0" xfId="1" applyFont="1" applyFill="1" applyBorder="1" applyAlignment="1">
      <alignment horizontal="center"/>
    </xf>
    <xf numFmtId="0" fontId="11" fillId="3" borderId="0" xfId="0" applyNumberFormat="1" applyFont="1" applyFill="1" applyBorder="1" applyAlignment="1">
      <alignment horizontal="center"/>
    </xf>
    <xf numFmtId="9" fontId="7" fillId="0" borderId="0" xfId="1" applyNumberFormat="1" applyFont="1" applyFill="1" applyBorder="1" applyAlignment="1">
      <alignment horizontal="center"/>
    </xf>
    <xf numFmtId="43" fontId="7" fillId="0" borderId="0" xfId="1" applyFont="1" applyFill="1" applyBorder="1" applyAlignment="1">
      <alignment horizontal="center"/>
    </xf>
    <xf numFmtId="9" fontId="14" fillId="0" borderId="0" xfId="1" applyNumberFormat="1" applyFont="1" applyFill="1" applyBorder="1" applyAlignment="1">
      <alignment horizontal="center" vertical="top"/>
    </xf>
    <xf numFmtId="0" fontId="11" fillId="3" borderId="0" xfId="0" applyNumberFormat="1" applyFont="1" applyFill="1" applyBorder="1"/>
    <xf numFmtId="0" fontId="0" fillId="0" borderId="0" xfId="0" applyNumberFormat="1"/>
    <xf numFmtId="166" fontId="0" fillId="0" borderId="0" xfId="0" applyNumberFormat="1"/>
    <xf numFmtId="46" fontId="0" fillId="0" borderId="3" xfId="0" applyNumberFormat="1" applyBorder="1" applyAlignment="1" applyProtection="1">
      <alignment horizontal="center" vertical="center" wrapText="1"/>
      <protection locked="0"/>
    </xf>
    <xf numFmtId="46" fontId="0" fillId="0" borderId="10" xfId="0" applyNumberFormat="1" applyBorder="1" applyAlignment="1" applyProtection="1">
      <alignment horizontal="center" vertical="center" wrapText="1"/>
      <protection locked="0"/>
    </xf>
    <xf numFmtId="46" fontId="0" fillId="0" borderId="28" xfId="0" applyNumberFormat="1" applyBorder="1" applyAlignment="1" applyProtection="1">
      <alignment horizontal="center" vertical="center" wrapText="1"/>
      <protection locked="0"/>
    </xf>
    <xf numFmtId="46" fontId="0" fillId="0" borderId="29" xfId="0" applyNumberFormat="1" applyBorder="1" applyAlignment="1" applyProtection="1">
      <alignment horizontal="center" vertical="center" wrapText="1"/>
      <protection locked="0"/>
    </xf>
    <xf numFmtId="20" fontId="0" fillId="0" borderId="16" xfId="0" applyNumberFormat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6" fontId="11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/>
    <xf numFmtId="0" fontId="5" fillId="3" borderId="0" xfId="0" applyFont="1" applyFill="1" applyBorder="1" applyAlignment="1">
      <alignment horizontal="center" vertical="center"/>
    </xf>
    <xf numFmtId="167" fontId="14" fillId="0" borderId="45" xfId="0" applyNumberFormat="1" applyFont="1" applyFill="1" applyBorder="1" applyAlignment="1">
      <alignment horizontal="center"/>
    </xf>
    <xf numFmtId="167" fontId="11" fillId="3" borderId="45" xfId="0" applyNumberFormat="1" applyFont="1" applyFill="1" applyBorder="1" applyAlignment="1">
      <alignment horizontal="center"/>
    </xf>
    <xf numFmtId="167" fontId="11" fillId="3" borderId="0" xfId="0" applyNumberFormat="1" applyFon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11" fillId="0" borderId="0" xfId="1" applyNumberFormat="1" applyFont="1" applyFill="1" applyBorder="1" applyAlignment="1">
      <alignment horizontal="center"/>
    </xf>
    <xf numFmtId="167" fontId="14" fillId="0" borderId="0" xfId="0" applyNumberFormat="1" applyFont="1" applyFill="1" applyBorder="1" applyAlignment="1">
      <alignment horizontal="center"/>
    </xf>
    <xf numFmtId="167" fontId="7" fillId="0" borderId="0" xfId="2" applyNumberFormat="1" applyFont="1" applyFill="1" applyBorder="1" applyAlignment="1">
      <alignment horizontal="center"/>
    </xf>
    <xf numFmtId="167" fontId="14" fillId="0" borderId="0" xfId="2" applyNumberFormat="1" applyFont="1" applyFill="1" applyBorder="1" applyAlignment="1">
      <alignment horizontal="center"/>
    </xf>
    <xf numFmtId="167" fontId="15" fillId="0" borderId="0" xfId="2" applyNumberFormat="1" applyFont="1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3" fontId="0" fillId="0" borderId="21" xfId="0" applyNumberFormat="1" applyFill="1" applyBorder="1" applyAlignment="1" applyProtection="1">
      <alignment horizontal="center" vertical="center" wrapText="1"/>
    </xf>
    <xf numFmtId="0" fontId="23" fillId="4" borderId="0" xfId="0" applyFont="1" applyFill="1" applyAlignment="1">
      <alignment horizontal="center"/>
    </xf>
    <xf numFmtId="46" fontId="0" fillId="0" borderId="0" xfId="0" applyNumberFormat="1"/>
    <xf numFmtId="0" fontId="3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0" fillId="6" borderId="0" xfId="0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6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170" fontId="0" fillId="0" borderId="0" xfId="0" applyNumberFormat="1" applyFill="1" applyAlignment="1">
      <alignment horizontal="center"/>
    </xf>
    <xf numFmtId="17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7" fontId="0" fillId="0" borderId="0" xfId="0" applyNumberFormat="1" applyBorder="1"/>
    <xf numFmtId="20" fontId="0" fillId="0" borderId="0" xfId="0" applyNumberFormat="1" applyBorder="1"/>
    <xf numFmtId="0" fontId="0" fillId="4" borderId="0" xfId="0" applyFill="1"/>
    <xf numFmtId="0" fontId="24" fillId="7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/>
    <xf numFmtId="21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2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21" fontId="0" fillId="0" borderId="0" xfId="0" applyNumberFormat="1" applyFill="1" applyAlignment="1">
      <alignment horizontal="center"/>
    </xf>
    <xf numFmtId="0" fontId="3" fillId="4" borderId="0" xfId="0" applyFont="1" applyFill="1"/>
    <xf numFmtId="0" fontId="2" fillId="0" borderId="0" xfId="0" applyFont="1" applyFill="1"/>
    <xf numFmtId="2" fontId="2" fillId="0" borderId="0" xfId="0" applyNumberFormat="1" applyFont="1" applyFill="1" applyAlignment="1">
      <alignment horizontal="center"/>
    </xf>
    <xf numFmtId="21" fontId="2" fillId="0" borderId="0" xfId="0" applyNumberFormat="1" applyFont="1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 applyAlignment="1">
      <alignment horizontal="center"/>
    </xf>
    <xf numFmtId="3" fontId="2" fillId="4" borderId="0" xfId="0" applyNumberFormat="1" applyFont="1" applyFill="1"/>
    <xf numFmtId="0" fontId="2" fillId="4" borderId="0" xfId="0" applyFont="1" applyFill="1" applyAlignment="1">
      <alignment horizontal="center"/>
    </xf>
    <xf numFmtId="1" fontId="3" fillId="4" borderId="0" xfId="0" applyNumberFormat="1" applyFont="1" applyFill="1"/>
    <xf numFmtId="3" fontId="3" fillId="4" borderId="0" xfId="0" applyNumberFormat="1" applyFont="1" applyFill="1"/>
    <xf numFmtId="0" fontId="3" fillId="0" borderId="0" xfId="0" applyFont="1" applyFill="1"/>
    <xf numFmtId="3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72" fontId="0" fillId="0" borderId="0" xfId="2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0" fontId="0" fillId="7" borderId="0" xfId="0" applyFill="1"/>
    <xf numFmtId="0" fontId="4" fillId="7" borderId="0" xfId="0" applyFont="1" applyFill="1" applyAlignment="1">
      <alignment horizontal="center" vertical="center" textRotation="180"/>
    </xf>
    <xf numFmtId="0" fontId="3" fillId="7" borderId="0" xfId="0" applyFont="1" applyFill="1" applyAlignment="1">
      <alignment horizontal="center"/>
    </xf>
    <xf numFmtId="16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applyFont="1" applyFill="1"/>
    <xf numFmtId="0" fontId="0" fillId="7" borderId="0" xfId="0" applyFill="1" applyAlignment="1">
      <alignment horizontal="center" vertical="center"/>
    </xf>
    <xf numFmtId="46" fontId="0" fillId="7" borderId="0" xfId="0" applyNumberForma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172" fontId="0" fillId="7" borderId="0" xfId="2" applyNumberFormat="1" applyFont="1" applyFill="1" applyAlignment="1">
      <alignment horizontal="center"/>
    </xf>
    <xf numFmtId="3" fontId="0" fillId="7" borderId="0" xfId="0" applyNumberFormat="1" applyFill="1" applyAlignment="1">
      <alignment horizontal="center"/>
    </xf>
    <xf numFmtId="172" fontId="0" fillId="7" borderId="0" xfId="0" applyNumberFormat="1" applyFill="1" applyAlignment="1">
      <alignment horizontal="center"/>
    </xf>
    <xf numFmtId="10" fontId="0" fillId="7" borderId="0" xfId="2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6" fontId="3" fillId="7" borderId="0" xfId="0" applyNumberFormat="1" applyFont="1" applyFill="1"/>
    <xf numFmtId="46" fontId="0" fillId="0" borderId="21" xfId="0" applyNumberFormat="1" applyBorder="1" applyAlignment="1" applyProtection="1">
      <alignment horizontal="center" vertical="center" wrapText="1"/>
      <protection locked="0"/>
    </xf>
    <xf numFmtId="0" fontId="5" fillId="4" borderId="39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46" fontId="0" fillId="0" borderId="23" xfId="0" applyNumberFormat="1" applyBorder="1" applyAlignment="1" applyProtection="1">
      <alignment horizontal="center" vertical="center" wrapText="1"/>
      <protection locked="0"/>
    </xf>
    <xf numFmtId="170" fontId="0" fillId="7" borderId="0" xfId="0" applyNumberFormat="1" applyFill="1" applyAlignment="1">
      <alignment horizontal="center"/>
    </xf>
    <xf numFmtId="170" fontId="0" fillId="7" borderId="0" xfId="0" applyNumberFormat="1" applyFill="1"/>
    <xf numFmtId="166" fontId="0" fillId="3" borderId="21" xfId="0" applyNumberFormat="1" applyFill="1" applyBorder="1" applyAlignment="1" applyProtection="1">
      <alignment horizontal="center" vertical="center" wrapText="1"/>
      <protection locked="0"/>
    </xf>
    <xf numFmtId="0" fontId="2" fillId="9" borderId="17" xfId="0" applyFont="1" applyFill="1" applyBorder="1" applyAlignment="1" applyProtection="1">
      <alignment horizontal="center" vertical="center" wrapText="1"/>
    </xf>
    <xf numFmtId="9" fontId="3" fillId="0" borderId="0" xfId="0" applyNumberFormat="1" applyFont="1" applyAlignment="1">
      <alignment horizontal="center"/>
    </xf>
    <xf numFmtId="4" fontId="11" fillId="0" borderId="45" xfId="1" applyNumberFormat="1" applyFont="1" applyFill="1" applyBorder="1" applyAlignment="1">
      <alignment horizontal="center"/>
    </xf>
    <xf numFmtId="164" fontId="14" fillId="0" borderId="45" xfId="0" applyNumberFormat="1" applyFont="1" applyFill="1" applyBorder="1" applyAlignment="1">
      <alignment horizontal="center"/>
    </xf>
    <xf numFmtId="165" fontId="17" fillId="0" borderId="45" xfId="0" applyNumberFormat="1" applyFont="1" applyFill="1" applyBorder="1" applyAlignment="1">
      <alignment horizontal="center"/>
    </xf>
    <xf numFmtId="9" fontId="7" fillId="0" borderId="45" xfId="2" applyFont="1" applyFill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2" fontId="7" fillId="0" borderId="46" xfId="2" applyNumberFormat="1" applyFont="1" applyFill="1" applyBorder="1" applyAlignment="1">
      <alignment horizontal="center"/>
    </xf>
    <xf numFmtId="43" fontId="22" fillId="0" borderId="0" xfId="1" applyFont="1" applyFill="1" applyBorder="1" applyAlignment="1">
      <alignment horizontal="center"/>
    </xf>
    <xf numFmtId="3" fontId="0" fillId="0" borderId="17" xfId="0" applyNumberFormat="1" applyFill="1" applyBorder="1" applyAlignment="1" applyProtection="1">
      <alignment horizontal="center" vertical="center" wrapText="1"/>
    </xf>
    <xf numFmtId="46" fontId="22" fillId="0" borderId="17" xfId="0" applyNumberFormat="1" applyFont="1" applyBorder="1" applyAlignment="1" applyProtection="1">
      <alignment horizontal="center" vertical="center" wrapText="1"/>
      <protection locked="0"/>
    </xf>
    <xf numFmtId="46" fontId="22" fillId="0" borderId="29" xfId="0" applyNumberFormat="1" applyFont="1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 wrapText="1"/>
      <protection locked="0"/>
    </xf>
    <xf numFmtId="16" fontId="22" fillId="0" borderId="0" xfId="0" applyNumberFormat="1" applyFont="1" applyFill="1" applyBorder="1" applyAlignment="1">
      <alignment horizontal="center" vertical="top"/>
    </xf>
    <xf numFmtId="0" fontId="22" fillId="0" borderId="17" xfId="0" applyFont="1" applyBorder="1" applyAlignment="1" applyProtection="1">
      <alignment horizontal="center" vertical="center" wrapText="1"/>
      <protection locked="0"/>
    </xf>
    <xf numFmtId="20" fontId="22" fillId="0" borderId="17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0" xfId="0" applyFont="1"/>
    <xf numFmtId="0" fontId="22" fillId="0" borderId="0" xfId="0" applyFont="1" applyFill="1" applyBorder="1"/>
    <xf numFmtId="0" fontId="22" fillId="0" borderId="47" xfId="0" applyFont="1" applyFill="1" applyBorder="1"/>
    <xf numFmtId="0" fontId="14" fillId="0" borderId="0" xfId="0" applyFont="1" applyFill="1" applyBorder="1"/>
    <xf numFmtId="0" fontId="22" fillId="0" borderId="0" xfId="0" applyFont="1" applyBorder="1"/>
    <xf numFmtId="9" fontId="25" fillId="0" borderId="0" xfId="0" applyNumberFormat="1" applyFont="1" applyBorder="1"/>
    <xf numFmtId="0" fontId="12" fillId="0" borderId="0" xfId="0" applyFont="1" applyFill="1" applyBorder="1" applyAlignment="1">
      <alignment horizontal="left" indent="14"/>
    </xf>
    <xf numFmtId="21" fontId="14" fillId="0" borderId="0" xfId="0" applyNumberFormat="1" applyFont="1" applyFill="1" applyBorder="1"/>
    <xf numFmtId="0" fontId="22" fillId="0" borderId="43" xfId="0" applyFont="1" applyBorder="1"/>
    <xf numFmtId="0" fontId="22" fillId="0" borderId="47" xfId="0" applyFont="1" applyBorder="1"/>
    <xf numFmtId="0" fontId="22" fillId="0" borderId="29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2" fillId="4" borderId="44" xfId="0" applyFont="1" applyFill="1" applyBorder="1" applyAlignment="1">
      <alignment horizontal="center"/>
    </xf>
    <xf numFmtId="0" fontId="12" fillId="4" borderId="47" xfId="0" applyFont="1" applyFill="1" applyBorder="1" applyAlignment="1">
      <alignment horizontal="center"/>
    </xf>
    <xf numFmtId="9" fontId="25" fillId="0" borderId="0" xfId="0" applyNumberFormat="1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0" fillId="0" borderId="17" xfId="0" applyNumberForma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vertical="center" wrapText="1"/>
      <protection locked="0"/>
    </xf>
    <xf numFmtId="0" fontId="22" fillId="0" borderId="13" xfId="0" applyFont="1" applyBorder="1" applyAlignment="1" applyProtection="1">
      <alignment horizontal="center" vertical="center" wrapText="1"/>
      <protection locked="0"/>
    </xf>
    <xf numFmtId="0" fontId="0" fillId="0" borderId="39" xfId="0" applyBorder="1"/>
    <xf numFmtId="0" fontId="0" fillId="0" borderId="3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6" fontId="0" fillId="0" borderId="30" xfId="0" applyNumberFormat="1" applyBorder="1" applyAlignment="1" applyProtection="1">
      <alignment horizontal="center" vertical="center" wrapText="1"/>
      <protection locked="0"/>
    </xf>
    <xf numFmtId="46" fontId="0" fillId="0" borderId="38" xfId="0" applyNumberFormat="1" applyBorder="1" applyAlignment="1" applyProtection="1">
      <alignment horizontal="center" vertical="center" wrapText="1"/>
      <protection locked="0"/>
    </xf>
    <xf numFmtId="46" fontId="0" fillId="0" borderId="40" xfId="0" applyNumberFormat="1" applyBorder="1" applyAlignment="1" applyProtection="1">
      <alignment horizontal="center" vertical="center" wrapText="1"/>
      <protection locked="0"/>
    </xf>
    <xf numFmtId="0" fontId="0" fillId="0" borderId="39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2" fontId="0" fillId="0" borderId="0" xfId="0" applyNumberFormat="1" applyFill="1" applyBorder="1" applyAlignment="1" applyProtection="1">
      <alignment vertical="center" wrapText="1"/>
    </xf>
    <xf numFmtId="0" fontId="0" fillId="9" borderId="39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27" fillId="9" borderId="39" xfId="0" applyFont="1" applyFill="1" applyBorder="1" applyAlignment="1">
      <alignment horizontal="center" vertical="center"/>
    </xf>
    <xf numFmtId="0" fontId="27" fillId="9" borderId="55" xfId="0" applyFont="1" applyFill="1" applyBorder="1" applyAlignment="1">
      <alignment horizontal="center" vertical="center"/>
    </xf>
    <xf numFmtId="0" fontId="27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 applyProtection="1">
      <alignment horizontal="center" vertical="center" wrapText="1"/>
    </xf>
    <xf numFmtId="0" fontId="22" fillId="0" borderId="21" xfId="0" applyFont="1" applyBorder="1" applyAlignment="1" applyProtection="1">
      <alignment vertical="center" wrapText="1"/>
      <protection locked="0"/>
    </xf>
    <xf numFmtId="46" fontId="22" fillId="0" borderId="13" xfId="0" applyNumberFormat="1" applyFont="1" applyBorder="1" applyAlignment="1" applyProtection="1">
      <alignment horizontal="center" vertical="center" wrapText="1"/>
      <protection locked="0"/>
    </xf>
    <xf numFmtId="0" fontId="0" fillId="3" borderId="29" xfId="0" applyFill="1" applyBorder="1" applyAlignment="1" applyProtection="1">
      <alignment horizontal="center" vertical="center" wrapText="1"/>
    </xf>
    <xf numFmtId="0" fontId="0" fillId="3" borderId="13" xfId="0" applyFill="1" applyBorder="1" applyAlignment="1" applyProtection="1">
      <alignment horizontal="center" vertical="center" wrapText="1"/>
    </xf>
    <xf numFmtId="167" fontId="0" fillId="5" borderId="17" xfId="0" applyNumberFormat="1" applyFont="1" applyFill="1" applyBorder="1" applyAlignment="1" applyProtection="1">
      <alignment horizontal="center" vertical="center" wrapText="1"/>
    </xf>
    <xf numFmtId="2" fontId="0" fillId="5" borderId="21" xfId="0" applyNumberFormat="1" applyFont="1" applyFill="1" applyBorder="1" applyAlignment="1" applyProtection="1">
      <alignment horizontal="center" vertical="center" wrapText="1"/>
      <protection locked="0"/>
    </xf>
    <xf numFmtId="2" fontId="0" fillId="5" borderId="13" xfId="0" applyNumberFormat="1" applyFont="1" applyFill="1" applyBorder="1" applyAlignment="1" applyProtection="1">
      <alignment horizontal="center" vertical="center" wrapText="1"/>
      <protection locked="0"/>
    </xf>
    <xf numFmtId="2" fontId="0" fillId="5" borderId="29" xfId="0" applyNumberFormat="1" applyFont="1" applyFill="1" applyBorder="1" applyAlignment="1" applyProtection="1">
      <alignment horizontal="center" vertical="center" wrapText="1"/>
      <protection locked="0"/>
    </xf>
    <xf numFmtId="167" fontId="0" fillId="5" borderId="29" xfId="0" applyNumberFormat="1" applyFont="1" applyFill="1" applyBorder="1" applyAlignment="1" applyProtection="1">
      <alignment horizontal="center" vertical="center" wrapText="1"/>
    </xf>
    <xf numFmtId="0" fontId="2" fillId="9" borderId="13" xfId="0" applyFont="1" applyFill="1" applyBorder="1" applyAlignment="1" applyProtection="1">
      <alignment horizontal="center" vertical="center" wrapText="1"/>
    </xf>
    <xf numFmtId="167" fontId="2" fillId="9" borderId="13" xfId="0" applyNumberFormat="1" applyFont="1" applyFill="1" applyBorder="1" applyAlignment="1" applyProtection="1">
      <alignment horizontal="center" vertical="center" wrapText="1"/>
    </xf>
    <xf numFmtId="2" fontId="0" fillId="5" borderId="16" xfId="0" applyNumberFormat="1" applyFont="1" applyFill="1" applyBorder="1" applyAlignment="1" applyProtection="1">
      <alignment horizontal="center" vertical="center" wrapText="1"/>
      <protection locked="0"/>
    </xf>
    <xf numFmtId="167" fontId="0" fillId="5" borderId="16" xfId="0" applyNumberFormat="1" applyFont="1" applyFill="1" applyBorder="1" applyAlignment="1" applyProtection="1">
      <alignment horizontal="center" vertical="center" wrapText="1"/>
    </xf>
    <xf numFmtId="0" fontId="0" fillId="3" borderId="36" xfId="0" applyFill="1" applyBorder="1" applyAlignment="1" applyProtection="1">
      <alignment horizontal="center" vertical="center" wrapText="1"/>
    </xf>
    <xf numFmtId="0" fontId="0" fillId="0" borderId="0" xfId="0" applyFont="1"/>
    <xf numFmtId="0" fontId="0" fillId="0" borderId="0" xfId="0" applyFont="1" applyFill="1" applyBorder="1"/>
    <xf numFmtId="0" fontId="26" fillId="0" borderId="0" xfId="0" applyFont="1"/>
    <xf numFmtId="0" fontId="26" fillId="0" borderId="11" xfId="0" applyFont="1" applyFill="1" applyBorder="1"/>
    <xf numFmtId="0" fontId="26" fillId="0" borderId="1" xfId="0" applyFont="1" applyFill="1" applyBorder="1"/>
    <xf numFmtId="0" fontId="26" fillId="0" borderId="8" xfId="0" applyFont="1" applyFill="1" applyBorder="1"/>
    <xf numFmtId="0" fontId="30" fillId="0" borderId="26" xfId="0" applyFont="1" applyFill="1" applyBorder="1" applyAlignment="1">
      <alignment horizontal="center"/>
    </xf>
    <xf numFmtId="0" fontId="30" fillId="0" borderId="8" xfId="0" applyFont="1" applyFill="1" applyBorder="1" applyAlignment="1"/>
    <xf numFmtId="16" fontId="30" fillId="0" borderId="8" xfId="0" applyNumberFormat="1" applyFont="1" applyFill="1" applyBorder="1" applyAlignment="1"/>
    <xf numFmtId="0" fontId="31" fillId="0" borderId="8" xfId="0" applyFont="1" applyFill="1" applyBorder="1" applyAlignment="1">
      <alignment horizontal="center"/>
    </xf>
    <xf numFmtId="16" fontId="30" fillId="0" borderId="8" xfId="0" applyNumberFormat="1" applyFont="1" applyFill="1" applyBorder="1" applyAlignment="1">
      <alignment horizontal="center" vertical="top"/>
    </xf>
    <xf numFmtId="16" fontId="30" fillId="0" borderId="26" xfId="0" applyNumberFormat="1" applyFont="1" applyFill="1" applyBorder="1" applyAlignment="1">
      <alignment horizontal="center" vertical="top"/>
    </xf>
    <xf numFmtId="0" fontId="32" fillId="4" borderId="1" xfId="0" applyFont="1" applyFill="1" applyBorder="1" applyAlignment="1">
      <alignment horizontal="center"/>
    </xf>
    <xf numFmtId="0" fontId="26" fillId="0" borderId="8" xfId="0" applyFont="1" applyBorder="1"/>
    <xf numFmtId="0" fontId="26" fillId="0" borderId="26" xfId="0" applyFont="1" applyFill="1" applyBorder="1"/>
    <xf numFmtId="0" fontId="26" fillId="0" borderId="0" xfId="0" applyFont="1" applyFill="1" applyBorder="1"/>
    <xf numFmtId="0" fontId="22" fillId="0" borderId="6" xfId="0" applyFont="1" applyBorder="1" applyAlignment="1" applyProtection="1">
      <alignment vertical="center" wrapText="1"/>
      <protection locked="0"/>
    </xf>
    <xf numFmtId="46" fontId="22" fillId="0" borderId="16" xfId="0" applyNumberFormat="1" applyFont="1" applyBorder="1" applyAlignment="1" applyProtection="1">
      <alignment horizontal="center" vertical="center" wrapText="1"/>
      <protection locked="0"/>
    </xf>
    <xf numFmtId="0" fontId="22" fillId="0" borderId="22" xfId="0" applyFont="1" applyBorder="1" applyAlignment="1" applyProtection="1">
      <alignment vertical="center" wrapText="1"/>
      <protection locked="0"/>
    </xf>
    <xf numFmtId="0" fontId="22" fillId="0" borderId="35" xfId="0" applyFont="1" applyBorder="1" applyAlignment="1" applyProtection="1">
      <alignment vertical="center" wrapText="1"/>
      <protection locked="0"/>
    </xf>
    <xf numFmtId="166" fontId="0" fillId="0" borderId="38" xfId="0" applyNumberFormat="1" applyFill="1" applyBorder="1" applyAlignment="1" applyProtection="1">
      <alignment horizontal="center" vertical="center" wrapText="1"/>
      <protection locked="0"/>
    </xf>
    <xf numFmtId="166" fontId="0" fillId="0" borderId="39" xfId="0" applyNumberFormat="1" applyFill="1" applyBorder="1" applyAlignment="1" applyProtection="1">
      <alignment horizontal="center" vertical="center" wrapText="1"/>
      <protection locked="0"/>
    </xf>
    <xf numFmtId="166" fontId="0" fillId="0" borderId="41" xfId="0" applyNumberFormat="1" applyFill="1" applyBorder="1" applyAlignment="1" applyProtection="1">
      <alignment horizontal="center" vertical="center" wrapText="1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8" fillId="9" borderId="13" xfId="0" applyFont="1" applyFill="1" applyBorder="1" applyAlignment="1" applyProtection="1">
      <alignment horizontal="center" vertical="center" wrapText="1"/>
    </xf>
    <xf numFmtId="0" fontId="22" fillId="0" borderId="34" xfId="0" applyFont="1" applyBorder="1" applyAlignment="1" applyProtection="1">
      <alignment vertical="center" wrapText="1"/>
      <protection locked="0"/>
    </xf>
    <xf numFmtId="0" fontId="22" fillId="0" borderId="23" xfId="0" applyFont="1" applyBorder="1" applyAlignment="1" applyProtection="1">
      <alignment vertical="center" wrapText="1"/>
      <protection locked="0"/>
    </xf>
    <xf numFmtId="46" fontId="0" fillId="0" borderId="37" xfId="0" applyNumberFormat="1" applyBorder="1" applyAlignment="1" applyProtection="1">
      <alignment horizontal="center" vertical="center" wrapText="1"/>
      <protection locked="0"/>
    </xf>
    <xf numFmtId="46" fontId="0" fillId="0" borderId="39" xfId="0" applyNumberFormat="1" applyBorder="1" applyAlignment="1" applyProtection="1">
      <alignment horizontal="center" vertical="center" wrapText="1"/>
      <protection locked="0"/>
    </xf>
    <xf numFmtId="46" fontId="0" fillId="0" borderId="41" xfId="0" applyNumberFormat="1" applyBorder="1" applyAlignment="1" applyProtection="1">
      <alignment horizontal="center" vertical="center" wrapText="1"/>
      <protection locked="0"/>
    </xf>
    <xf numFmtId="0" fontId="0" fillId="3" borderId="34" xfId="0" applyFill="1" applyBorder="1" applyAlignment="1" applyProtection="1">
      <alignment horizontal="center" vertical="center" wrapText="1"/>
    </xf>
    <xf numFmtId="46" fontId="0" fillId="0" borderId="42" xfId="0" applyNumberFormat="1" applyBorder="1" applyAlignment="1" applyProtection="1">
      <alignment horizontal="center" vertical="center" wrapText="1"/>
      <protection locked="0"/>
    </xf>
    <xf numFmtId="46" fontId="0" fillId="0" borderId="15" xfId="0" applyNumberFormat="1" applyBorder="1" applyAlignment="1" applyProtection="1">
      <alignment horizontal="center" vertical="center" wrapText="1"/>
      <protection locked="0"/>
    </xf>
    <xf numFmtId="167" fontId="2" fillId="9" borderId="13" xfId="0" applyNumberFormat="1" applyFont="1" applyFill="1" applyBorder="1" applyAlignment="1" applyProtection="1">
      <alignment horizontal="center" wrapText="1"/>
    </xf>
    <xf numFmtId="2" fontId="0" fillId="5" borderId="1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horizontal="center" vertical="center"/>
    </xf>
    <xf numFmtId="16" fontId="14" fillId="0" borderId="0" xfId="0" applyNumberFormat="1" applyFont="1" applyFill="1" applyBorder="1" applyAlignment="1">
      <alignment horizontal="center" vertical="center"/>
    </xf>
    <xf numFmtId="21" fontId="14" fillId="0" borderId="45" xfId="0" applyNumberFormat="1" applyFont="1" applyFill="1" applyBorder="1" applyAlignment="1">
      <alignment horizontal="center" vertical="center"/>
    </xf>
    <xf numFmtId="21" fontId="14" fillId="0" borderId="0" xfId="0" applyNumberFormat="1" applyFont="1" applyFill="1" applyBorder="1" applyAlignment="1">
      <alignment horizontal="center" vertical="center"/>
    </xf>
    <xf numFmtId="167" fontId="14" fillId="0" borderId="0" xfId="0" applyNumberFormat="1" applyFont="1" applyFill="1" applyBorder="1" applyAlignment="1">
      <alignment horizontal="center" vertical="center"/>
    </xf>
    <xf numFmtId="16" fontId="14" fillId="0" borderId="45" xfId="0" applyNumberFormat="1" applyFont="1" applyFill="1" applyBorder="1" applyAlignment="1">
      <alignment horizontal="center" vertical="center"/>
    </xf>
    <xf numFmtId="167" fontId="14" fillId="0" borderId="0" xfId="2" applyNumberFormat="1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 applyProtection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Border="1" applyAlignment="1">
      <alignment horizontal="center" vertical="center"/>
    </xf>
    <xf numFmtId="0" fontId="11" fillId="3" borderId="45" xfId="0" applyNumberFormat="1" applyFont="1" applyFill="1" applyBorder="1" applyAlignment="1">
      <alignment horizontal="center" vertical="center"/>
    </xf>
    <xf numFmtId="21" fontId="22" fillId="0" borderId="43" xfId="0" applyNumberFormat="1" applyFont="1" applyFill="1" applyBorder="1" applyAlignment="1">
      <alignment horizontal="center" vertical="center"/>
    </xf>
    <xf numFmtId="21" fontId="22" fillId="0" borderId="0" xfId="0" applyNumberFormat="1" applyFont="1" applyFill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22" fillId="0" borderId="12" xfId="0" applyFont="1" applyBorder="1" applyAlignment="1" applyProtection="1">
      <alignment vertical="center" wrapText="1"/>
      <protection locked="0"/>
    </xf>
    <xf numFmtId="46" fontId="0" fillId="0" borderId="7" xfId="0" applyNumberFormat="1" applyBorder="1" applyAlignment="1" applyProtection="1">
      <alignment horizontal="center" vertical="center" wrapText="1"/>
      <protection locked="0"/>
    </xf>
    <xf numFmtId="46" fontId="0" fillId="0" borderId="58" xfId="0" applyNumberFormat="1" applyBorder="1" applyAlignment="1" applyProtection="1">
      <alignment horizontal="center" vertical="center" wrapText="1"/>
      <protection locked="0"/>
    </xf>
    <xf numFmtId="0" fontId="22" fillId="0" borderId="19" xfId="0" applyFont="1" applyBorder="1" applyAlignment="1" applyProtection="1">
      <alignment vertical="center" wrapText="1"/>
      <protection locked="0"/>
    </xf>
    <xf numFmtId="0" fontId="22" fillId="0" borderId="33" xfId="0" applyFont="1" applyBorder="1" applyAlignment="1" applyProtection="1">
      <alignment vertical="center" wrapText="1"/>
      <protection locked="0"/>
    </xf>
    <xf numFmtId="165" fontId="0" fillId="3" borderId="29" xfId="0" applyNumberFormat="1" applyFill="1" applyBorder="1" applyAlignment="1" applyProtection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 wrapText="1"/>
    </xf>
    <xf numFmtId="46" fontId="0" fillId="3" borderId="3" xfId="0" applyNumberFormat="1" applyFill="1" applyBorder="1" applyAlignment="1" applyProtection="1">
      <alignment horizontal="center" vertical="center" wrapText="1"/>
    </xf>
    <xf numFmtId="164" fontId="0" fillId="0" borderId="3" xfId="0" applyNumberFormat="1" applyFill="1" applyBorder="1" applyAlignment="1" applyProtection="1">
      <alignment horizontal="center" vertical="center" wrapText="1"/>
    </xf>
    <xf numFmtId="46" fontId="22" fillId="0" borderId="3" xfId="0" applyNumberFormat="1" applyFont="1" applyBorder="1" applyAlignment="1" applyProtection="1">
      <alignment horizontal="center" vertical="center" wrapText="1"/>
      <protection locked="0"/>
    </xf>
    <xf numFmtId="46" fontId="0" fillId="0" borderId="20" xfId="0" applyNumberFormat="1" applyBorder="1" applyAlignment="1" applyProtection="1">
      <alignment horizontal="center" vertical="center" wrapText="1"/>
      <protection locked="0"/>
    </xf>
    <xf numFmtId="20" fontId="0" fillId="0" borderId="13" xfId="0" applyNumberForma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20" fontId="22" fillId="0" borderId="16" xfId="0" applyNumberFormat="1" applyFon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167" fontId="0" fillId="0" borderId="1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46" fontId="0" fillId="0" borderId="54" xfId="0" applyNumberFormat="1" applyBorder="1" applyAlignment="1" applyProtection="1">
      <alignment horizontal="center" vertical="center" wrapText="1"/>
      <protection locked="0"/>
    </xf>
    <xf numFmtId="0" fontId="0" fillId="3" borderId="19" xfId="0" applyFill="1" applyBorder="1" applyAlignment="1" applyProtection="1">
      <alignment horizontal="center" vertical="center" wrapText="1"/>
    </xf>
    <xf numFmtId="167" fontId="0" fillId="3" borderId="3" xfId="0" applyNumberFormat="1" applyFill="1" applyBorder="1" applyAlignment="1" applyProtection="1">
      <alignment horizontal="center" vertical="center" wrapText="1"/>
      <protection locked="0"/>
    </xf>
    <xf numFmtId="166" fontId="0" fillId="0" borderId="2" xfId="0" applyNumberFormat="1" applyFill="1" applyBorder="1" applyAlignment="1" applyProtection="1">
      <alignment horizontal="center" vertical="center" wrapText="1"/>
      <protection locked="0"/>
    </xf>
    <xf numFmtId="166" fontId="0" fillId="0" borderId="20" xfId="0" applyNumberFormat="1" applyFill="1" applyBorder="1" applyAlignment="1" applyProtection="1">
      <alignment horizontal="center" vertical="center" wrapText="1"/>
      <protection locked="0"/>
    </xf>
    <xf numFmtId="166" fontId="0" fillId="0" borderId="7" xfId="0" applyNumberFormat="1" applyFill="1" applyBorder="1" applyAlignment="1" applyProtection="1">
      <alignment horizontal="center" vertical="center" wrapText="1"/>
      <protection locked="0"/>
    </xf>
    <xf numFmtId="166" fontId="0" fillId="0" borderId="58" xfId="0" applyNumberFormat="1" applyFill="1" applyBorder="1" applyAlignment="1" applyProtection="1">
      <alignment horizontal="center" vertical="center" wrapText="1"/>
      <protection locked="0"/>
    </xf>
    <xf numFmtId="20" fontId="0" fillId="0" borderId="21" xfId="0" applyNumberFormat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center" vertical="center" wrapText="1"/>
    </xf>
    <xf numFmtId="20" fontId="22" fillId="0" borderId="13" xfId="0" applyNumberFormat="1" applyFont="1" applyBorder="1" applyAlignment="1">
      <alignment horizontal="center" vertical="center"/>
    </xf>
    <xf numFmtId="20" fontId="0" fillId="0" borderId="13" xfId="0" applyNumberFormat="1" applyBorder="1" applyAlignment="1" applyProtection="1">
      <alignment horizontal="center" vertical="center" wrapText="1"/>
      <protection locked="0"/>
    </xf>
    <xf numFmtId="20" fontId="0" fillId="0" borderId="16" xfId="0" applyNumberFormat="1" applyBorder="1" applyAlignment="1" applyProtection="1">
      <alignment horizontal="center" vertical="center" wrapText="1"/>
      <protection locked="0"/>
    </xf>
    <xf numFmtId="20" fontId="22" fillId="0" borderId="16" xfId="0" applyNumberFormat="1" applyFont="1" applyBorder="1" applyAlignment="1" applyProtection="1">
      <alignment horizontal="center" vertical="center" wrapText="1"/>
      <protection locked="0"/>
    </xf>
    <xf numFmtId="20" fontId="0" fillId="0" borderId="29" xfId="0" applyNumberFormat="1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22" fillId="0" borderId="31" xfId="0" applyFont="1" applyBorder="1" applyAlignment="1" applyProtection="1">
      <alignment vertical="center" wrapText="1"/>
      <protection locked="0"/>
    </xf>
    <xf numFmtId="167" fontId="0" fillId="2" borderId="52" xfId="0" applyNumberFormat="1" applyFill="1" applyBorder="1" applyAlignment="1" applyProtection="1">
      <alignment horizontal="center" vertical="center" wrapText="1"/>
    </xf>
    <xf numFmtId="167" fontId="0" fillId="2" borderId="49" xfId="0" applyNumberFormat="1" applyFill="1" applyBorder="1" applyAlignment="1" applyProtection="1">
      <alignment horizontal="center" vertical="center" wrapText="1"/>
    </xf>
    <xf numFmtId="167" fontId="0" fillId="2" borderId="8" xfId="0" applyNumberFormat="1" applyFill="1" applyBorder="1" applyAlignment="1" applyProtection="1">
      <alignment horizontal="center" vertical="center" wrapText="1"/>
    </xf>
    <xf numFmtId="167" fontId="0" fillId="2" borderId="50" xfId="0" applyNumberFormat="1" applyFill="1" applyBorder="1" applyAlignment="1" applyProtection="1">
      <alignment horizontal="center" vertical="center" wrapText="1"/>
    </xf>
    <xf numFmtId="167" fontId="0" fillId="2" borderId="26" xfId="0" applyNumberFormat="1" applyFill="1" applyBorder="1" applyAlignment="1" applyProtection="1">
      <alignment horizontal="center" vertical="center" wrapText="1"/>
    </xf>
    <xf numFmtId="167" fontId="0" fillId="2" borderId="51" xfId="0" applyNumberFormat="1" applyFill="1" applyBorder="1" applyAlignment="1" applyProtection="1">
      <alignment horizontal="center" vertical="center" wrapText="1"/>
    </xf>
    <xf numFmtId="0" fontId="29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167" fontId="3" fillId="9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 vertical="center"/>
    </xf>
    <xf numFmtId="167" fontId="3" fillId="9" borderId="0" xfId="0" applyNumberFormat="1" applyFont="1" applyFill="1" applyAlignment="1">
      <alignment horizontal="center" vertical="center"/>
    </xf>
    <xf numFmtId="2" fontId="3" fillId="9" borderId="0" xfId="0" applyNumberFormat="1" applyFont="1" applyFill="1" applyAlignment="1">
      <alignment horizontal="center"/>
    </xf>
    <xf numFmtId="167" fontId="0" fillId="5" borderId="3" xfId="0" applyNumberFormat="1" applyFont="1" applyFill="1" applyBorder="1" applyAlignment="1" applyProtection="1">
      <alignment horizontal="center" vertical="center" wrapText="1"/>
    </xf>
    <xf numFmtId="2" fontId="0" fillId="5" borderId="3" xfId="0" applyNumberFormat="1" applyFont="1" applyFill="1" applyBorder="1" applyAlignment="1" applyProtection="1">
      <alignment horizontal="center" vertical="center" wrapText="1"/>
    </xf>
    <xf numFmtId="167" fontId="0" fillId="5" borderId="20" xfId="0" applyNumberFormat="1" applyFont="1" applyFill="1" applyBorder="1" applyAlignment="1" applyProtection="1">
      <alignment horizontal="center" vertical="center" wrapText="1"/>
    </xf>
    <xf numFmtId="167" fontId="0" fillId="5" borderId="10" xfId="0" applyNumberFormat="1" applyFont="1" applyFill="1" applyBorder="1" applyAlignment="1" applyProtection="1">
      <alignment horizontal="center" vertical="center" wrapText="1"/>
    </xf>
    <xf numFmtId="2" fontId="0" fillId="5" borderId="10" xfId="0" applyNumberFormat="1" applyFont="1" applyFill="1" applyBorder="1" applyAlignment="1" applyProtection="1">
      <alignment horizontal="center" vertical="center" wrapText="1"/>
    </xf>
    <xf numFmtId="167" fontId="0" fillId="5" borderId="25" xfId="0" applyNumberFormat="1" applyFont="1" applyFill="1" applyBorder="1" applyAlignment="1" applyProtection="1">
      <alignment horizontal="center" vertical="center" wrapText="1"/>
    </xf>
    <xf numFmtId="167" fontId="0" fillId="5" borderId="28" xfId="0" applyNumberFormat="1" applyFont="1" applyFill="1" applyBorder="1" applyAlignment="1" applyProtection="1">
      <alignment horizontal="center" vertical="center" wrapText="1"/>
    </xf>
    <xf numFmtId="2" fontId="0" fillId="5" borderId="28" xfId="0" applyNumberFormat="1" applyFont="1" applyFill="1" applyBorder="1" applyAlignment="1" applyProtection="1">
      <alignment horizontal="center" vertical="center" wrapText="1"/>
    </xf>
    <xf numFmtId="167" fontId="0" fillId="5" borderId="32" xfId="0" applyNumberFormat="1" applyFont="1" applyFill="1" applyBorder="1" applyAlignment="1" applyProtection="1">
      <alignment horizontal="center" vertical="center" wrapText="1"/>
    </xf>
    <xf numFmtId="2" fontId="0" fillId="5" borderId="21" xfId="0" applyNumberFormat="1" applyFont="1" applyFill="1" applyBorder="1" applyAlignment="1" applyProtection="1">
      <alignment horizontal="center" vertical="center" wrapText="1"/>
    </xf>
    <xf numFmtId="2" fontId="22" fillId="5" borderId="10" xfId="0" applyNumberFormat="1" applyFont="1" applyFill="1" applyBorder="1" applyAlignment="1" applyProtection="1">
      <alignment horizontal="center" vertical="center" wrapText="1"/>
    </xf>
    <xf numFmtId="2" fontId="22" fillId="5" borderId="13" xfId="0" applyNumberFormat="1" applyFont="1" applyFill="1" applyBorder="1" applyAlignment="1" applyProtection="1">
      <alignment horizontal="center" vertical="center" wrapText="1"/>
    </xf>
    <xf numFmtId="167" fontId="22" fillId="5" borderId="10" xfId="0" applyNumberFormat="1" applyFont="1" applyFill="1" applyBorder="1" applyAlignment="1" applyProtection="1">
      <alignment horizontal="center" vertical="center" wrapText="1"/>
    </xf>
    <xf numFmtId="167" fontId="22" fillId="5" borderId="15" xfId="0" applyNumberFormat="1" applyFont="1" applyFill="1" applyBorder="1" applyAlignment="1" applyProtection="1">
      <alignment horizontal="center" vertical="center" wrapText="1"/>
    </xf>
    <xf numFmtId="2" fontId="0" fillId="5" borderId="17" xfId="0" applyNumberFormat="1" applyFont="1" applyFill="1" applyBorder="1" applyAlignment="1" applyProtection="1">
      <alignment horizontal="center" vertical="center" wrapText="1"/>
    </xf>
    <xf numFmtId="2" fontId="22" fillId="5" borderId="10" xfId="0" applyNumberFormat="1" applyFont="1" applyFill="1" applyBorder="1" applyAlignment="1" applyProtection="1">
      <alignment horizontal="center" vertical="center" wrapText="1"/>
    </xf>
    <xf numFmtId="167" fontId="22" fillId="5" borderId="25" xfId="0" applyNumberFormat="1" applyFont="1" applyFill="1" applyBorder="1" applyAlignment="1" applyProtection="1">
      <alignment horizontal="center" vertical="center" wrapText="1"/>
    </xf>
    <xf numFmtId="2" fontId="0" fillId="5" borderId="13" xfId="0" applyNumberFormat="1" applyFont="1" applyFill="1" applyBorder="1" applyAlignment="1" applyProtection="1">
      <alignment horizontal="center" vertical="center" wrapText="1"/>
    </xf>
    <xf numFmtId="2" fontId="0" fillId="5" borderId="16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167" fontId="22" fillId="5" borderId="3" xfId="0" applyNumberFormat="1" applyFont="1" applyFill="1" applyBorder="1" applyAlignment="1" applyProtection="1">
      <alignment horizontal="center" vertical="center" wrapText="1"/>
    </xf>
    <xf numFmtId="167" fontId="22" fillId="5" borderId="20" xfId="0" applyNumberFormat="1" applyFont="1" applyFill="1" applyBorder="1" applyAlignment="1" applyProtection="1">
      <alignment horizontal="center" vertical="center" wrapText="1"/>
    </xf>
    <xf numFmtId="2" fontId="0" fillId="5" borderId="29" xfId="0" applyNumberFormat="1" applyFont="1" applyFill="1" applyBorder="1" applyAlignment="1" applyProtection="1">
      <alignment horizontal="center" vertical="center" wrapText="1"/>
    </xf>
    <xf numFmtId="2" fontId="22" fillId="5" borderId="28" xfId="0" applyNumberFormat="1" applyFont="1" applyFill="1" applyBorder="1" applyAlignment="1" applyProtection="1">
      <alignment horizontal="center" vertical="center" wrapText="1"/>
    </xf>
    <xf numFmtId="2" fontId="22" fillId="5" borderId="28" xfId="0" applyNumberFormat="1" applyFont="1" applyFill="1" applyBorder="1" applyAlignment="1" applyProtection="1">
      <alignment horizontal="center" vertical="center" wrapText="1"/>
    </xf>
    <xf numFmtId="167" fontId="22" fillId="5" borderId="28" xfId="0" applyNumberFormat="1" applyFont="1" applyFill="1" applyBorder="1" applyAlignment="1" applyProtection="1">
      <alignment horizontal="center" vertical="center" wrapText="1"/>
    </xf>
    <xf numFmtId="167" fontId="22" fillId="5" borderId="32" xfId="0" applyNumberFormat="1" applyFont="1" applyFill="1" applyBorder="1" applyAlignment="1" applyProtection="1">
      <alignment horizontal="center" vertical="center" wrapText="1"/>
    </xf>
    <xf numFmtId="46" fontId="0" fillId="5" borderId="18" xfId="0" applyNumberFormat="1" applyFont="1" applyFill="1" applyBorder="1" applyAlignment="1" applyProtection="1">
      <alignment horizontal="center" vertical="center" wrapText="1"/>
      <protection locked="0"/>
    </xf>
    <xf numFmtId="46" fontId="0" fillId="5" borderId="34" xfId="0" applyNumberFormat="1" applyFont="1" applyFill="1" applyBorder="1" applyAlignment="1" applyProtection="1">
      <alignment horizontal="center" vertical="center" wrapText="1"/>
      <protection locked="0"/>
    </xf>
    <xf numFmtId="46" fontId="0" fillId="5" borderId="9" xfId="0" applyNumberFormat="1" applyFont="1" applyFill="1" applyBorder="1" applyAlignment="1" applyProtection="1">
      <alignment horizontal="center" vertical="center" wrapText="1"/>
      <protection locked="0"/>
    </xf>
    <xf numFmtId="46" fontId="0" fillId="5" borderId="27" xfId="0" applyNumberFormat="1" applyFont="1" applyFill="1" applyBorder="1" applyAlignment="1" applyProtection="1">
      <alignment horizontal="center" vertical="center" wrapText="1"/>
      <protection locked="0"/>
    </xf>
    <xf numFmtId="2" fontId="0" fillId="5" borderId="59" xfId="0" applyNumberFormat="1" applyFont="1" applyFill="1" applyBorder="1" applyAlignment="1" applyProtection="1">
      <alignment horizontal="center" vertical="center" wrapText="1"/>
    </xf>
    <xf numFmtId="2" fontId="22" fillId="5" borderId="16" xfId="0" applyNumberFormat="1" applyFont="1" applyFill="1" applyBorder="1" applyAlignment="1" applyProtection="1">
      <alignment horizontal="center" vertical="center" wrapText="1"/>
    </xf>
    <xf numFmtId="167" fontId="22" fillId="5" borderId="16" xfId="0" applyNumberFormat="1" applyFont="1" applyFill="1" applyBorder="1" applyAlignment="1" applyProtection="1">
      <alignment horizontal="center" vertical="center" wrapText="1"/>
    </xf>
    <xf numFmtId="2" fontId="22" fillId="5" borderId="17" xfId="0" applyNumberFormat="1" applyFont="1" applyFill="1" applyBorder="1" applyAlignment="1" applyProtection="1">
      <alignment horizontal="center" vertical="center" wrapText="1"/>
    </xf>
    <xf numFmtId="167" fontId="22" fillId="5" borderId="17" xfId="0" applyNumberFormat="1" applyFont="1" applyFill="1" applyBorder="1" applyAlignment="1" applyProtection="1">
      <alignment horizontal="center" vertical="center" wrapText="1"/>
    </xf>
    <xf numFmtId="2" fontId="22" fillId="5" borderId="29" xfId="0" applyNumberFormat="1" applyFont="1" applyFill="1" applyBorder="1" applyAlignment="1" applyProtection="1">
      <alignment horizontal="center" vertical="center" wrapText="1"/>
    </xf>
    <xf numFmtId="167" fontId="22" fillId="5" borderId="29" xfId="0" applyNumberFormat="1" applyFont="1" applyFill="1" applyBorder="1" applyAlignment="1" applyProtection="1">
      <alignment horizontal="center" vertical="center" wrapText="1"/>
    </xf>
    <xf numFmtId="2" fontId="0" fillId="5" borderId="3" xfId="0" applyNumberFormat="1" applyFont="1" applyFill="1" applyBorder="1" applyAlignment="1" applyProtection="1">
      <alignment horizontal="center" vertical="center" wrapText="1"/>
    </xf>
    <xf numFmtId="2" fontId="22" fillId="5" borderId="13" xfId="0" applyNumberFormat="1" applyFont="1" applyFill="1" applyBorder="1" applyAlignment="1" applyProtection="1">
      <alignment horizontal="center" vertical="center" wrapText="1"/>
    </xf>
    <xf numFmtId="167" fontId="22" fillId="5" borderId="4" xfId="0" applyNumberFormat="1" applyFont="1" applyFill="1" applyBorder="1" applyAlignment="1" applyProtection="1">
      <alignment horizontal="center" vertical="center" wrapText="1"/>
    </xf>
    <xf numFmtId="167" fontId="22" fillId="5" borderId="11" xfId="0" applyNumberFormat="1" applyFont="1" applyFill="1" applyBorder="1" applyAlignment="1" applyProtection="1">
      <alignment horizontal="center" vertical="center" wrapText="1"/>
    </xf>
    <xf numFmtId="167" fontId="22" fillId="5" borderId="30" xfId="0" applyNumberFormat="1" applyFont="1" applyFill="1" applyBorder="1" applyAlignment="1" applyProtection="1">
      <alignment horizontal="center" vertical="center" wrapText="1"/>
    </xf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6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/>
    </xf>
    <xf numFmtId="167" fontId="0" fillId="0" borderId="0" xfId="0" applyNumberFormat="1" applyFont="1" applyBorder="1" applyAlignment="1">
      <alignment horizontal="center" vertical="center"/>
    </xf>
    <xf numFmtId="0" fontId="0" fillId="0" borderId="47" xfId="0" applyFont="1" applyFill="1" applyBorder="1"/>
    <xf numFmtId="0" fontId="0" fillId="0" borderId="47" xfId="0" applyFont="1" applyFill="1" applyBorder="1" applyAlignment="1">
      <alignment horizontal="center" vertical="center"/>
    </xf>
    <xf numFmtId="167" fontId="0" fillId="0" borderId="44" xfId="0" applyNumberFormat="1" applyFont="1" applyFill="1" applyBorder="1" applyAlignment="1">
      <alignment horizontal="center"/>
    </xf>
    <xf numFmtId="46" fontId="0" fillId="0" borderId="44" xfId="0" applyNumberFormat="1" applyFont="1" applyFill="1" applyBorder="1" applyAlignment="1">
      <alignment horizontal="center" vertical="center"/>
    </xf>
    <xf numFmtId="167" fontId="0" fillId="0" borderId="45" xfId="0" applyNumberFormat="1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67" fontId="19" fillId="0" borderId="45" xfId="0" applyNumberFormat="1" applyFont="1" applyFill="1" applyBorder="1" applyAlignment="1">
      <alignment horizontal="center"/>
    </xf>
    <xf numFmtId="0" fontId="19" fillId="0" borderId="45" xfId="0" applyFont="1" applyFill="1" applyBorder="1" applyAlignment="1">
      <alignment horizontal="center" vertical="center"/>
    </xf>
    <xf numFmtId="167" fontId="19" fillId="0" borderId="0" xfId="0" applyNumberFormat="1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167" fontId="8" fillId="0" borderId="45" xfId="0" applyNumberFormat="1" applyFont="1" applyFill="1" applyBorder="1" applyAlignment="1">
      <alignment horizontal="center"/>
    </xf>
    <xf numFmtId="0" fontId="8" fillId="0" borderId="4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7" fontId="0" fillId="0" borderId="45" xfId="0" applyNumberFormat="1" applyFont="1" applyBorder="1" applyAlignment="1">
      <alignment horizontal="center"/>
    </xf>
    <xf numFmtId="0" fontId="0" fillId="0" borderId="45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5" fillId="0" borderId="0" xfId="2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19" fillId="0" borderId="0" xfId="0" applyFont="1" applyFill="1" applyBorder="1" applyAlignment="1">
      <alignment horizontal="left" indent="14"/>
    </xf>
    <xf numFmtId="167" fontId="1" fillId="0" borderId="0" xfId="2" applyNumberFormat="1" applyFont="1" applyBorder="1" applyAlignment="1">
      <alignment horizontal="center" vertical="center"/>
    </xf>
    <xf numFmtId="167" fontId="22" fillId="0" borderId="45" xfId="0" applyNumberFormat="1" applyFont="1" applyFill="1" applyBorder="1" applyAlignment="1">
      <alignment horizontal="center"/>
    </xf>
    <xf numFmtId="2" fontId="22" fillId="0" borderId="45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0" fontId="0" fillId="0" borderId="43" xfId="0" applyFont="1" applyBorder="1"/>
    <xf numFmtId="0" fontId="0" fillId="0" borderId="43" xfId="0" applyFont="1" applyBorder="1" applyAlignment="1">
      <alignment horizontal="center" vertical="center"/>
    </xf>
    <xf numFmtId="167" fontId="22" fillId="0" borderId="46" xfId="0" applyNumberFormat="1" applyFont="1" applyFill="1" applyBorder="1" applyAlignment="1">
      <alignment horizontal="center"/>
    </xf>
    <xf numFmtId="2" fontId="22" fillId="0" borderId="46" xfId="0" applyNumberFormat="1" applyFont="1" applyFill="1" applyBorder="1" applyAlignment="1">
      <alignment horizontal="center" vertical="center"/>
    </xf>
    <xf numFmtId="0" fontId="0" fillId="0" borderId="47" xfId="0" applyFont="1" applyBorder="1"/>
    <xf numFmtId="0" fontId="0" fillId="0" borderId="47" xfId="0" applyFont="1" applyBorder="1" applyAlignment="1">
      <alignment horizontal="center" vertical="center"/>
    </xf>
    <xf numFmtId="21" fontId="22" fillId="0" borderId="47" xfId="0" applyNumberFormat="1" applyFont="1" applyFill="1" applyBorder="1" applyAlignment="1">
      <alignment horizontal="center" vertical="center"/>
    </xf>
    <xf numFmtId="167" fontId="22" fillId="0" borderId="44" xfId="0" applyNumberFormat="1" applyFont="1" applyFill="1" applyBorder="1" applyAlignment="1">
      <alignment horizontal="center"/>
    </xf>
    <xf numFmtId="2" fontId="22" fillId="0" borderId="44" xfId="0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/>
    </xf>
    <xf numFmtId="0" fontId="25" fillId="3" borderId="45" xfId="0" applyFont="1" applyFill="1" applyBorder="1" applyAlignment="1">
      <alignment horizontal="center" vertical="center"/>
    </xf>
    <xf numFmtId="21" fontId="22" fillId="3" borderId="43" xfId="0" applyNumberFormat="1" applyFont="1" applyFill="1" applyBorder="1" applyAlignment="1">
      <alignment horizontal="center" vertical="center"/>
    </xf>
    <xf numFmtId="167" fontId="22" fillId="3" borderId="46" xfId="0" applyNumberFormat="1" applyFont="1" applyFill="1" applyBorder="1" applyAlignment="1">
      <alignment horizontal="center"/>
    </xf>
    <xf numFmtId="2" fontId="22" fillId="3" borderId="46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46" fontId="22" fillId="5" borderId="5" xfId="0" applyNumberFormat="1" applyFont="1" applyFill="1" applyBorder="1" applyAlignment="1" applyProtection="1">
      <alignment horizontal="center" vertical="center" wrapText="1"/>
      <protection locked="0"/>
    </xf>
    <xf numFmtId="46" fontId="22" fillId="5" borderId="60" xfId="0" applyNumberFormat="1" applyFont="1" applyFill="1" applyBorder="1" applyAlignment="1" applyProtection="1">
      <alignment horizontal="center" vertical="center" wrapText="1"/>
      <protection locked="0"/>
    </xf>
    <xf numFmtId="46" fontId="22" fillId="5" borderId="52" xfId="0" applyNumberFormat="1" applyFont="1" applyFill="1" applyBorder="1" applyAlignment="1" applyProtection="1">
      <alignment horizontal="center" vertical="center" wrapText="1"/>
      <protection locked="0"/>
    </xf>
    <xf numFmtId="46" fontId="22" fillId="5" borderId="57" xfId="0" applyNumberFormat="1" applyFont="1" applyFill="1" applyBorder="1" applyAlignment="1" applyProtection="1">
      <alignment horizontal="center" vertical="center" wrapText="1"/>
      <protection locked="0"/>
    </xf>
    <xf numFmtId="46" fontId="22" fillId="5" borderId="61" xfId="0" applyNumberFormat="1" applyFont="1" applyFill="1" applyBorder="1" applyAlignment="1" applyProtection="1">
      <alignment horizontal="center" vertical="center" wrapText="1"/>
      <protection locked="0"/>
    </xf>
    <xf numFmtId="46" fontId="22" fillId="5" borderId="55" xfId="0" applyNumberFormat="1" applyFont="1" applyFill="1" applyBorder="1" applyAlignment="1" applyProtection="1">
      <alignment horizontal="center" vertical="center" wrapText="1"/>
      <protection locked="0"/>
    </xf>
    <xf numFmtId="46" fontId="22" fillId="5" borderId="62" xfId="0" applyNumberFormat="1" applyFont="1" applyFill="1" applyBorder="1" applyAlignment="1" applyProtection="1">
      <alignment horizontal="center" vertical="center" wrapText="1"/>
      <protection locked="0"/>
    </xf>
    <xf numFmtId="46" fontId="22" fillId="5" borderId="53" xfId="0" applyNumberFormat="1" applyFont="1" applyFill="1" applyBorder="1" applyAlignment="1" applyProtection="1">
      <alignment horizontal="center" vertical="center" wrapText="1"/>
      <protection locked="0"/>
    </xf>
    <xf numFmtId="46" fontId="22" fillId="5" borderId="56" xfId="0" applyNumberFormat="1" applyFont="1" applyFill="1" applyBorder="1" applyAlignment="1" applyProtection="1">
      <alignment horizontal="center" vertical="center" wrapText="1"/>
      <protection locked="0"/>
    </xf>
    <xf numFmtId="0" fontId="22" fillId="5" borderId="57" xfId="0" applyFont="1" applyFill="1" applyBorder="1" applyAlignment="1" applyProtection="1">
      <alignment horizontal="center" vertical="center" wrapText="1"/>
      <protection locked="0"/>
    </xf>
    <xf numFmtId="2" fontId="0" fillId="5" borderId="34" xfId="0" applyNumberFormat="1" applyFont="1" applyFill="1" applyBorder="1" applyAlignment="1" applyProtection="1">
      <alignment horizontal="center" vertical="center" wrapText="1"/>
      <protection locked="0"/>
    </xf>
    <xf numFmtId="2" fontId="0" fillId="5" borderId="23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36" xfId="0" applyFont="1" applyFill="1" applyBorder="1" applyAlignment="1" applyProtection="1">
      <alignment horizontal="center" vertical="center" wrapText="1"/>
      <protection locked="0"/>
    </xf>
    <xf numFmtId="1" fontId="0" fillId="5" borderId="17" xfId="0" applyNumberFormat="1" applyFont="1" applyFill="1" applyBorder="1" applyAlignment="1" applyProtection="1">
      <alignment vertical="center" wrapText="1"/>
    </xf>
    <xf numFmtId="46" fontId="0" fillId="5" borderId="5" xfId="0" applyNumberFormat="1" applyFont="1" applyFill="1" applyBorder="1" applyAlignment="1" applyProtection="1">
      <alignment horizontal="center" vertical="center" wrapText="1"/>
      <protection locked="0"/>
    </xf>
    <xf numFmtId="46" fontId="0" fillId="5" borderId="60" xfId="0" applyNumberFormat="1" applyFont="1" applyFill="1" applyBorder="1" applyAlignment="1" applyProtection="1">
      <alignment horizontal="center" vertical="center" wrapText="1"/>
      <protection locked="0"/>
    </xf>
    <xf numFmtId="46" fontId="0" fillId="5" borderId="57" xfId="0" applyNumberFormat="1" applyFont="1" applyFill="1" applyBorder="1" applyAlignment="1" applyProtection="1">
      <alignment horizontal="center" vertical="center" wrapText="1"/>
      <protection locked="0"/>
    </xf>
    <xf numFmtId="1" fontId="0" fillId="5" borderId="17" xfId="0" applyNumberFormat="1" applyFont="1" applyFill="1" applyBorder="1" applyAlignment="1" applyProtection="1">
      <alignment horizontal="center" vertical="center" wrapText="1"/>
    </xf>
    <xf numFmtId="1" fontId="0" fillId="5" borderId="21" xfId="0" applyNumberFormat="1" applyFont="1" applyFill="1" applyBorder="1" applyAlignment="1" applyProtection="1">
      <alignment vertical="center" wrapText="1"/>
    </xf>
    <xf numFmtId="1" fontId="0" fillId="5" borderId="29" xfId="0" applyNumberFormat="1" applyFont="1" applyFill="1" applyBorder="1" applyAlignment="1" applyProtection="1">
      <alignment horizontal="center" vertical="center" wrapText="1"/>
    </xf>
    <xf numFmtId="1" fontId="0" fillId="5" borderId="29" xfId="0" applyNumberFormat="1" applyFont="1" applyFill="1" applyBorder="1" applyAlignment="1" applyProtection="1">
      <alignment vertical="center" wrapText="1"/>
    </xf>
    <xf numFmtId="14" fontId="36" fillId="3" borderId="49" xfId="1" applyNumberFormat="1" applyFont="1" applyFill="1" applyBorder="1" applyAlignment="1" applyProtection="1">
      <alignment horizontal="center" vertical="center"/>
    </xf>
    <xf numFmtId="14" fontId="36" fillId="3" borderId="50" xfId="1" applyNumberFormat="1" applyFont="1" applyFill="1" applyBorder="1" applyAlignment="1" applyProtection="1">
      <alignment horizontal="center" vertical="center"/>
    </xf>
    <xf numFmtId="14" fontId="36" fillId="3" borderId="51" xfId="1" applyNumberFormat="1" applyFont="1" applyFill="1" applyBorder="1" applyAlignment="1" applyProtection="1">
      <alignment horizontal="center" vertical="center"/>
    </xf>
    <xf numFmtId="14" fontId="36" fillId="3" borderId="8" xfId="1" applyNumberFormat="1" applyFont="1" applyFill="1" applyBorder="1" applyAlignment="1" applyProtection="1">
      <alignment horizontal="center" vertical="center"/>
    </xf>
    <xf numFmtId="14" fontId="36" fillId="3" borderId="1" xfId="1" applyNumberFormat="1" applyFont="1" applyFill="1" applyBorder="1" applyAlignment="1" applyProtection="1">
      <alignment horizontal="center" vertical="center"/>
    </xf>
    <xf numFmtId="14" fontId="36" fillId="3" borderId="26" xfId="1" applyNumberFormat="1" applyFont="1" applyFill="1" applyBorder="1" applyAlignment="1" applyProtection="1">
      <alignment horizontal="center" vertical="center"/>
    </xf>
    <xf numFmtId="9" fontId="30" fillId="0" borderId="26" xfId="2" applyFont="1" applyFill="1" applyBorder="1" applyAlignment="1">
      <alignment horizontal="center"/>
    </xf>
    <xf numFmtId="0" fontId="30" fillId="0" borderId="26" xfId="0" applyFont="1" applyFill="1" applyBorder="1" applyAlignment="1"/>
    <xf numFmtId="0" fontId="32" fillId="4" borderId="1" xfId="0" applyFont="1" applyFill="1" applyBorder="1" applyAlignment="1">
      <alignment horizontal="left" indent="8"/>
    </xf>
    <xf numFmtId="9" fontId="30" fillId="0" borderId="26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E4-487D-992C-D8204D2B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E4-487D-992C-D8204D2B5397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AE4-487D-992C-D8204D2B5397}"/>
              </c:ext>
            </c:extLst>
          </c:dPt>
          <c:val>
            <c:numRef>
              <c:f>'Abril 2022'!$F$118:$F$119</c:f>
              <c:numCache>
                <c:formatCode>0.0%</c:formatCode>
                <c:ptCount val="2"/>
                <c:pt idx="0">
                  <c:v>0.8420999495204442</c:v>
                </c:pt>
                <c:pt idx="1">
                  <c:v>0.1579000504795558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AE4-487D-992C-D8204D2B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solidFill>
      <a:schemeClr val="bg1">
        <a:alpha val="80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DISPONIBILIDADE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407651893224434"/>
          <c:y val="0.22941513935911756"/>
          <c:w val="0.71111111111111114"/>
          <c:h val="0.5742421259842519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elete val="1"/>
            <c:extLst/>
          </c:dLbls>
          <c:val>
            <c:numRef>
              <c:f>OEE_ENSACADEIRA!$C$260:$C$260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OEE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895410968174501E-2"/>
          <c:y val="0.1862142936602551"/>
          <c:w val="0.81388888888888888"/>
          <c:h val="0.6377868912219305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OEE_ENSACADEIRA!$A$271</c:f>
              <c:numCache>
                <c:formatCode>0%</c:formatCode>
                <c:ptCount val="1"/>
                <c:pt idx="0">
                  <c:v>0</c:v>
                </c:pt>
              </c:numCache>
            </c:numRef>
          </c:cat>
          <c:val>
            <c:numRef>
              <c:f>OEE_ENSACADEIRA!#REF!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tx1"/>
                </a:solidFill>
              </a:rPr>
              <a:t>Horas Paradas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OEE_ENSACADEIRA!$D$281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OEE_ENSACADEIRA!$D$282:$D$287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46-4C81-8E1E-A2AE6044211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OEE_ENSACADEIRA!#REF!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3265376"/>
        <c:axId val="563272824"/>
      </c:barChart>
      <c:catAx>
        <c:axId val="56326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272824"/>
        <c:crosses val="autoZero"/>
        <c:auto val="1"/>
        <c:lblAlgn val="ctr"/>
        <c:lblOffset val="100"/>
        <c:noMultiLvlLbl val="0"/>
      </c:catAx>
      <c:valAx>
        <c:axId val="56327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2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EFICIÊNCIA</a:t>
            </a:r>
          </a:p>
        </c:rich>
      </c:tx>
      <c:layout>
        <c:manualLayout>
          <c:xMode val="edge"/>
          <c:yMode val="edge"/>
          <c:x val="0.39211206835248108"/>
          <c:y val="5.301452263970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258554811871198E-2"/>
          <c:y val="0.25435906286404625"/>
          <c:w val="0.90791668328275077"/>
          <c:h val="0.52463180880634763"/>
        </c:manualLayout>
      </c:layout>
      <c:pie3D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'[1]Dezembro 2022'!$D$273</c:f>
              <c:numCache>
                <c:formatCode>0%</c:formatCode>
                <c:ptCount val="1"/>
                <c:pt idx="0">
                  <c:v>0.82079550367488119</c:v>
                </c:pt>
              </c:numCache>
            </c:numRef>
          </c:cat>
          <c:val>
            <c:numRef>
              <c:f>'[1]Dezembro 2022'!$E$273</c:f>
              <c:numCache>
                <c:formatCode>0%</c:formatCode>
                <c:ptCount val="1"/>
                <c:pt idx="0">
                  <c:v>0.17920449632511881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EFICIÊNCIA</a:t>
            </a:r>
          </a:p>
        </c:rich>
      </c:tx>
      <c:layout>
        <c:manualLayout>
          <c:xMode val="edge"/>
          <c:yMode val="edge"/>
          <c:x val="0.39211206835248108"/>
          <c:y val="5.301452263970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258554811871198E-2"/>
          <c:y val="0.25435906286404625"/>
          <c:w val="0.90791668328275077"/>
          <c:h val="0.52463180880634763"/>
        </c:manualLayout>
      </c:layout>
      <c:pie3D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'[1]Dezembro 2022'!$D$273</c:f>
              <c:numCache>
                <c:formatCode>0%</c:formatCode>
                <c:ptCount val="1"/>
                <c:pt idx="0">
                  <c:v>0.82079550367488119</c:v>
                </c:pt>
              </c:numCache>
            </c:numRef>
          </c:cat>
          <c:val>
            <c:numRef>
              <c:f>'[1]Dezembro 2022'!$E$273</c:f>
              <c:numCache>
                <c:formatCode>0%</c:formatCode>
                <c:ptCount val="1"/>
                <c:pt idx="0">
                  <c:v>0.17920449632511881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EFICIÊNCIA</a:t>
            </a:r>
          </a:p>
        </c:rich>
      </c:tx>
      <c:layout>
        <c:manualLayout>
          <c:xMode val="edge"/>
          <c:yMode val="edge"/>
          <c:x val="0.39211206835248108"/>
          <c:y val="5.301452263970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258554811871198E-2"/>
          <c:y val="0.25435906286404625"/>
          <c:w val="0.90791668328275077"/>
          <c:h val="0.52463180880634763"/>
        </c:manualLayout>
      </c:layout>
      <c:pie3D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OEE_ENSACADEIRA!$C$267</c:f>
              <c:numCache>
                <c:formatCode>0%</c:formatCode>
                <c:ptCount val="1"/>
                <c:pt idx="0">
                  <c:v>0</c:v>
                </c:pt>
              </c:numCache>
            </c:numRef>
          </c:cat>
          <c:val>
            <c:numRef>
              <c:f>OEE_ENSACADEIRA!$D$267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pt-BR" sz="1600"/>
              <a:t>Horas Paradas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'Abril 2022'!$N$114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'Abril 2022'!$N$115:$N$130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46-4C81-8E1E-A2AE6044211D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'Abril 2022'!$K$115:$K$130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40656"/>
        <c:axId val="623746536"/>
      </c:barChart>
      <c:catAx>
        <c:axId val="62374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623746536"/>
        <c:crosses val="autoZero"/>
        <c:auto val="1"/>
        <c:lblAlgn val="ctr"/>
        <c:lblOffset val="100"/>
        <c:noMultiLvlLbl val="0"/>
      </c:catAx>
      <c:valAx>
        <c:axId val="623746536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623740656"/>
        <c:crosses val="autoZero"/>
        <c:crossBetween val="between"/>
      </c:valAx>
      <c:spPr>
        <a:solidFill>
          <a:schemeClr val="bg1">
            <a:alpha val="80000"/>
          </a:schemeClr>
        </a:solidFill>
      </c:spPr>
    </c:plotArea>
    <c:plotVisOnly val="1"/>
    <c:dispBlanksAs val="gap"/>
    <c:showDLblsOverMax val="0"/>
  </c:chart>
  <c:spPr>
    <a:solidFill>
      <a:schemeClr val="bg1">
        <a:alpha val="80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Horas</a:t>
            </a:r>
            <a:r>
              <a:rPr lang="en-US" sz="1600" baseline="0"/>
              <a:t> Paradas (Turno)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'Abril 2022'!$N$144:$N$146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B-46BD-A3C3-D11A612A8157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'Abril 2022'!$K$144:$K$146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45360"/>
        <c:axId val="623739480"/>
      </c:barChart>
      <c:catAx>
        <c:axId val="62374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623739480"/>
        <c:crosses val="autoZero"/>
        <c:auto val="1"/>
        <c:lblAlgn val="ctr"/>
        <c:lblOffset val="100"/>
        <c:noMultiLvlLbl val="0"/>
      </c:catAx>
      <c:valAx>
        <c:axId val="623739480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623745360"/>
        <c:crosses val="autoZero"/>
        <c:crossBetween val="between"/>
      </c:valAx>
      <c:spPr>
        <a:solidFill>
          <a:schemeClr val="bg1">
            <a:alpha val="80000"/>
          </a:schemeClr>
        </a:solidFill>
      </c:spPr>
    </c:plotArea>
    <c:plotVisOnly val="1"/>
    <c:dispBlanksAs val="gap"/>
    <c:showDLblsOverMax val="0"/>
  </c:chart>
  <c:spPr>
    <a:solidFill>
      <a:schemeClr val="bg1">
        <a:alpha val="80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Refugo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anchor="ctr" anchorCtr="0"/>
              <a:lstStyle/>
              <a:p>
                <a:pPr>
                  <a:defRPr sz="700" b="1">
                    <a:solidFill>
                      <a:schemeClr val="tx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'Abril 2022'!$N$135:$N$139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1D-475E-BB01-1F927CBA2299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'Abril 2022'!$K$135:$K$139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alpha val="80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pt-BR" sz="1600"/>
              <a:t>Refugo (Turno)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'Abril 2022'!$N$151:$N$153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2A-4FC7-AFD8-6D3C16AA8EDA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'Abril 2022'!$K$151:$K$153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alpha val="80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00B0F0"/>
            </a:solidFill>
            <a:ln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A4-414F-9E59-1919D998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AA4-414F-9E59-1919D998EDE3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AA4-414F-9E59-1919D998EDE3}"/>
              </c:ext>
            </c:extLst>
          </c:dPt>
          <c:val>
            <c:numRef>
              <c:f>'Abril 2022'!$F$128:$F$129</c:f>
              <c:numCache>
                <c:formatCode>0.0%</c:formatCode>
                <c:ptCount val="2"/>
                <c:pt idx="0">
                  <c:v>0.87837259100642406</c:v>
                </c:pt>
                <c:pt idx="1">
                  <c:v>0.12162740899357594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AA4-414F-9E59-1919D998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solidFill>
      <a:schemeClr val="bg1">
        <a:alpha val="80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D2-40D3-B69A-37E9B196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FD2-40D3-B69A-37E9B1969770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FD2-40D3-B69A-37E9B1969770}"/>
              </c:ext>
            </c:extLst>
          </c:dPt>
          <c:val>
            <c:numRef>
              <c:f>'Abril 2022'!$F$136:$F$137</c:f>
              <c:numCache>
                <c:formatCode>0.0%</c:formatCode>
                <c:ptCount val="2"/>
                <c:pt idx="0">
                  <c:v>0.99726962457337887</c:v>
                </c:pt>
                <c:pt idx="1">
                  <c:v>2.7303754266211344E-3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D2-40D3-B69A-37E9B196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solidFill>
      <a:schemeClr val="bg1">
        <a:alpha val="80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FFC000"/>
            </a:solidFill>
            <a:ln>
              <a:solidFill>
                <a:schemeClr val="bg1"/>
              </a:solidFill>
            </a:ln>
          </c:spPr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B6-4855-B9BD-0C93E4CB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8B6-4855-B9BD-0C93E4CB99DF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38B6-4855-B9BD-0C93E4CB99DF}"/>
              </c:ext>
            </c:extLst>
          </c:dPt>
          <c:val>
            <c:numRef>
              <c:f>'Abril 2022'!$F$140:$F$141</c:f>
              <c:numCache>
                <c:formatCode>0.0%</c:formatCode>
                <c:ptCount val="2"/>
                <c:pt idx="0">
                  <c:v>0.73765791723730911</c:v>
                </c:pt>
                <c:pt idx="1">
                  <c:v>0.26234208276269089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8B6-4855-B9BD-0C93E4CB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solidFill>
      <a:schemeClr val="bg1">
        <a:alpha val="80000"/>
      </a:schemeClr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QUALIDADE</a:t>
            </a:r>
          </a:p>
        </c:rich>
      </c:tx>
      <c:layout>
        <c:manualLayout>
          <c:xMode val="edge"/>
          <c:yMode val="edge"/>
          <c:x val="0.34851459475477847"/>
          <c:y val="2.3488766081481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804314715268112"/>
          <c:y val="0.22467854277335103"/>
          <c:w val="0.6524109071153078"/>
          <c:h val="0.55465207034053166"/>
        </c:manualLayout>
      </c:layout>
      <c:pie3D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-0.10867252499809175"/>
                  <c:y val="1.46804788009262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spc="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3BCA81-6A21-41D8-A428-4D52A5703326}" type="CATEGORYNAME">
                      <a:rPr lang="en-US" sz="2000">
                        <a:solidFill>
                          <a:sysClr val="windowText" lastClr="000000"/>
                        </a:solidFill>
                      </a:rPr>
                      <a:pPr>
                        <a:defRPr sz="2000">
                          <a:solidFill>
                            <a:sysClr val="windowText" lastClr="000000"/>
                          </a:solidFill>
                        </a:defRPr>
                      </a:pPr>
                      <a:t>[NOME DA CATEGORIA]</a:t>
                    </a:fld>
                    <a:r>
                      <a:rPr lang="en-US" sz="2000">
                        <a:solidFill>
                          <a:sysClr val="windowText" lastClr="000000"/>
                        </a:solidFill>
                      </a:rPr>
                      <a:t>00%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51906679777475"/>
                      <c:h val="0.15388100997995133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OEE_ENSACADEIRA!$A$251:$A$251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emf"/><Relationship Id="rId5" Type="http://schemas.openxmlformats.org/officeDocument/2006/relationships/chart" Target="../charts/chart5.xml"/><Relationship Id="rId10" Type="http://schemas.openxmlformats.org/officeDocument/2006/relationships/image" Target="../media/image2.emf"/><Relationship Id="rId4" Type="http://schemas.openxmlformats.org/officeDocument/2006/relationships/chart" Target="../charts/chart4.xml"/><Relationship Id="rId9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142874</xdr:rowOff>
    </xdr:from>
    <xdr:to>
      <xdr:col>3</xdr:col>
      <xdr:colOff>1047750</xdr:colOff>
      <xdr:row>11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542925</xdr:colOff>
      <xdr:row>5</xdr:row>
      <xdr:rowOff>95250</xdr:rowOff>
    </xdr:from>
    <xdr:ext cx="699166" cy="342786"/>
    <xdr:sp macro="" textlink="$F$118">
      <xdr:nvSpPr>
        <xdr:cNvPr id="3" name="CaixaDeText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133475" y="1123950"/>
          <a:ext cx="69916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811764B-C043-41A2-BCED-446E9C15FAC4}" type="TxLink">
            <a:rPr lang="pt-BR" sz="16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84,2%</a:t>
          </a:fld>
          <a:endParaRPr lang="pt-BR" sz="1600" b="1">
            <a:solidFill>
              <a:schemeClr val="tx1"/>
            </a:solidFill>
          </a:endParaRPr>
        </a:p>
      </xdr:txBody>
    </xdr:sp>
    <xdr:clientData/>
  </xdr:oneCellAnchor>
  <xdr:twoCellAnchor>
    <xdr:from>
      <xdr:col>7</xdr:col>
      <xdr:colOff>295275</xdr:colOff>
      <xdr:row>1</xdr:row>
      <xdr:rowOff>142875</xdr:rowOff>
    </xdr:from>
    <xdr:to>
      <xdr:col>9</xdr:col>
      <xdr:colOff>495300</xdr:colOff>
      <xdr:row>20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1</xdr:row>
      <xdr:rowOff>142875</xdr:rowOff>
    </xdr:from>
    <xdr:to>
      <xdr:col>13</xdr:col>
      <xdr:colOff>276225</xdr:colOff>
      <xdr:row>20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304799</xdr:colOff>
      <xdr:row>1</xdr:row>
      <xdr:rowOff>142875</xdr:rowOff>
    </xdr:from>
    <xdr:to>
      <xdr:col>15</xdr:col>
      <xdr:colOff>238125</xdr:colOff>
      <xdr:row>10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11</xdr:row>
      <xdr:rowOff>47625</xdr:rowOff>
    </xdr:from>
    <xdr:to>
      <xdr:col>15</xdr:col>
      <xdr:colOff>238126</xdr:colOff>
      <xdr:row>20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228600</xdr:colOff>
      <xdr:row>9</xdr:row>
      <xdr:rowOff>104775</xdr:rowOff>
    </xdr:from>
    <xdr:ext cx="1347420" cy="311496"/>
    <xdr:sp macro="" textlink="$D$118">
      <xdr:nvSpPr>
        <xdr:cNvPr id="8" name="CaixaDeTexto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SpPr txBox="1"/>
      </xdr:nvSpPr>
      <xdr:spPr>
        <a:xfrm>
          <a:off x="819150" y="1895475"/>
          <a:ext cx="134742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BCA961D-E98B-4902-AC46-893477FBBE66}" type="TxLink">
            <a:rPr lang="pt-BR" sz="1400" b="1" i="0" u="none" strike="noStrike">
              <a:solidFill>
                <a:srgbClr val="92D050"/>
              </a:solidFill>
              <a:latin typeface="Calibri"/>
              <a:cs typeface="Calibri"/>
            </a:rPr>
            <a:pPr/>
            <a:t>Disponibilidade</a:t>
          </a:fld>
          <a:endParaRPr lang="pt-BR" sz="1400" b="1">
            <a:solidFill>
              <a:srgbClr val="92D050"/>
            </a:solidFill>
          </a:endParaRPr>
        </a:p>
      </xdr:txBody>
    </xdr:sp>
    <xdr:clientData/>
  </xdr:oneCellAnchor>
  <xdr:twoCellAnchor>
    <xdr:from>
      <xdr:col>3</xdr:col>
      <xdr:colOff>1085850</xdr:colOff>
      <xdr:row>1</xdr:row>
      <xdr:rowOff>142874</xdr:rowOff>
    </xdr:from>
    <xdr:to>
      <xdr:col>7</xdr:col>
      <xdr:colOff>238124</xdr:colOff>
      <xdr:row>11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</xdr:col>
      <xdr:colOff>1276350</xdr:colOff>
      <xdr:row>9</xdr:row>
      <xdr:rowOff>114300</xdr:rowOff>
    </xdr:from>
    <xdr:ext cx="1240468" cy="311496"/>
    <xdr:sp macro="" textlink="$D$128">
      <xdr:nvSpPr>
        <xdr:cNvPr id="10" name="CaixaDeTexto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SpPr txBox="1"/>
      </xdr:nvSpPr>
      <xdr:spPr>
        <a:xfrm>
          <a:off x="2495550" y="1905000"/>
          <a:ext cx="12404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2342891-1307-4FC7-B3B1-441D9B882D0F}" type="TxLink">
            <a:rPr lang="pt-BR" sz="1400" b="1" i="0" u="none" strike="noStrike">
              <a:solidFill>
                <a:srgbClr val="00B0F0"/>
              </a:solidFill>
              <a:latin typeface="Calibri"/>
              <a:cs typeface="Calibri"/>
            </a:rPr>
            <a:pPr/>
            <a:t>Produtividade</a:t>
          </a:fld>
          <a:endParaRPr lang="pt-BR" sz="1400" b="1">
            <a:solidFill>
              <a:srgbClr val="00B0F0"/>
            </a:solidFill>
          </a:endParaRPr>
        </a:p>
      </xdr:txBody>
    </xdr:sp>
    <xdr:clientData/>
  </xdr:oneCellAnchor>
  <xdr:oneCellAnchor>
    <xdr:from>
      <xdr:col>5</xdr:col>
      <xdr:colOff>110966</xdr:colOff>
      <xdr:row>5</xdr:row>
      <xdr:rowOff>114822</xdr:rowOff>
    </xdr:from>
    <xdr:ext cx="675402" cy="311496"/>
    <xdr:sp macro="" textlink="$F$128">
      <xdr:nvSpPr>
        <xdr:cNvPr id="11" name="CaixaDeTexto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SpPr txBox="1"/>
      </xdr:nvSpPr>
      <xdr:spPr>
        <a:xfrm>
          <a:off x="3101816" y="1143522"/>
          <a:ext cx="67540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3353D4-F42B-4233-B275-9FA17B91AA9C}" type="TxLink">
            <a:rPr lang="pt-BR" sz="14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87,8%</a:t>
          </a:fld>
          <a:endParaRPr lang="pt-BR" sz="1400" b="1">
            <a:solidFill>
              <a:schemeClr val="tx1"/>
            </a:solidFill>
          </a:endParaRPr>
        </a:p>
      </xdr:txBody>
    </xdr:sp>
    <xdr:clientData/>
  </xdr:oneCellAnchor>
  <xdr:twoCellAnchor>
    <xdr:from>
      <xdr:col>2</xdr:col>
      <xdr:colOff>57152</xdr:colOff>
      <xdr:row>11</xdr:row>
      <xdr:rowOff>76200</xdr:rowOff>
    </xdr:from>
    <xdr:to>
      <xdr:col>3</xdr:col>
      <xdr:colOff>1057276</xdr:colOff>
      <xdr:row>20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1095375</xdr:colOff>
      <xdr:row>11</xdr:row>
      <xdr:rowOff>90486</xdr:rowOff>
    </xdr:from>
    <xdr:to>
      <xdr:col>7</xdr:col>
      <xdr:colOff>247650</xdr:colOff>
      <xdr:row>20</xdr:row>
      <xdr:rowOff>114299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419100</xdr:colOff>
      <xdr:row>18</xdr:row>
      <xdr:rowOff>161925</xdr:rowOff>
    </xdr:from>
    <xdr:ext cx="952825" cy="311496"/>
    <xdr:sp macro="" textlink="$D$136">
      <xdr:nvSpPr>
        <xdr:cNvPr id="14" name="CaixaDeTexto 13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SpPr txBox="1"/>
      </xdr:nvSpPr>
      <xdr:spPr>
        <a:xfrm>
          <a:off x="1009650" y="3667125"/>
          <a:ext cx="9528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9FA2326-D84A-41FA-B3B9-5675C787F6D9}" type="TxLink">
            <a:rPr lang="pt-BR" sz="1400" b="1" i="0" u="none" strike="noStrike">
              <a:solidFill>
                <a:srgbClr val="FF0000"/>
              </a:solidFill>
              <a:latin typeface="Calibri"/>
              <a:cs typeface="Calibri"/>
            </a:rPr>
            <a:pPr/>
            <a:t>Qualidade</a:t>
          </a:fld>
          <a:endParaRPr lang="pt-BR" sz="1400" b="1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523875</xdr:colOff>
      <xdr:row>15</xdr:row>
      <xdr:rowOff>19050</xdr:rowOff>
    </xdr:from>
    <xdr:ext cx="699166" cy="342786"/>
    <xdr:sp macro="" textlink="$F$136">
      <xdr:nvSpPr>
        <xdr:cNvPr id="15" name="CaixaDeTexto 14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SpPr txBox="1"/>
      </xdr:nvSpPr>
      <xdr:spPr>
        <a:xfrm>
          <a:off x="1114425" y="2952750"/>
          <a:ext cx="69916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C52F6AF4-6263-442B-8A58-D283131AF686}" type="TxLink">
            <a:rPr lang="pt-BR" sz="16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99,7%</a:t>
          </a:fld>
          <a:endParaRPr lang="pt-BR" sz="1600" b="1">
            <a:solidFill>
              <a:schemeClr val="tx1"/>
            </a:solidFill>
          </a:endParaRPr>
        </a:p>
      </xdr:txBody>
    </xdr:sp>
    <xdr:clientData/>
  </xdr:oneCellAnchor>
  <xdr:oneCellAnchor>
    <xdr:from>
      <xdr:col>4</xdr:col>
      <xdr:colOff>266700</xdr:colOff>
      <xdr:row>19</xdr:row>
      <xdr:rowOff>9525</xdr:rowOff>
    </xdr:from>
    <xdr:ext cx="478849" cy="311496"/>
    <xdr:sp macro="" textlink="$D$140">
      <xdr:nvSpPr>
        <xdr:cNvPr id="16" name="CaixaDeTexto 15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SpPr txBox="1"/>
      </xdr:nvSpPr>
      <xdr:spPr>
        <a:xfrm>
          <a:off x="2847975" y="3705225"/>
          <a:ext cx="47884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870B1F8-6C96-4FB8-AEB8-3E3D423E04D2}" type="TxLink">
            <a:rPr lang="pt-BR" sz="1400" b="1" i="0" u="none" strike="noStrike">
              <a:solidFill>
                <a:srgbClr val="FFC000"/>
              </a:solidFill>
              <a:latin typeface="Calibri"/>
              <a:cs typeface="Calibri"/>
            </a:rPr>
            <a:pPr/>
            <a:t>OEE</a:t>
          </a:fld>
          <a:endParaRPr lang="pt-BR" sz="1400" b="1">
            <a:solidFill>
              <a:srgbClr val="FFC000"/>
            </a:solidFill>
          </a:endParaRPr>
        </a:p>
      </xdr:txBody>
    </xdr:sp>
    <xdr:clientData/>
  </xdr:oneCellAnchor>
  <xdr:oneCellAnchor>
    <xdr:from>
      <xdr:col>5</xdr:col>
      <xdr:colOff>94691</xdr:colOff>
      <xdr:row>14</xdr:row>
      <xdr:rowOff>185457</xdr:rowOff>
    </xdr:from>
    <xdr:ext cx="699166" cy="342786"/>
    <xdr:sp macro="" textlink="$F$140">
      <xdr:nvSpPr>
        <xdr:cNvPr id="17" name="CaixaDeTexto 16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SpPr txBox="1"/>
      </xdr:nvSpPr>
      <xdr:spPr>
        <a:xfrm>
          <a:off x="3085541" y="2928657"/>
          <a:ext cx="69916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102F92-C2DD-4B39-A603-6FF174E52FFE}" type="TxLink">
            <a:rPr lang="pt-BR" sz="16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73,8%</a:t>
          </a:fld>
          <a:endParaRPr lang="pt-BR" sz="16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59</xdr:col>
      <xdr:colOff>0</xdr:colOff>
      <xdr:row>0</xdr:row>
      <xdr:rowOff>0</xdr:rowOff>
    </xdr:from>
    <xdr:to>
      <xdr:col>80</xdr:col>
      <xdr:colOff>142874</xdr:colOff>
      <xdr:row>21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62875" y="0"/>
          <a:ext cx="132492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23</xdr:row>
      <xdr:rowOff>0</xdr:rowOff>
    </xdr:from>
    <xdr:to>
      <xdr:col>80</xdr:col>
      <xdr:colOff>121226</xdr:colOff>
      <xdr:row>44</xdr:row>
      <xdr:rowOff>85725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xmlns="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62875" y="4457700"/>
          <a:ext cx="13227627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45</xdr:row>
      <xdr:rowOff>0</xdr:rowOff>
    </xdr:from>
    <xdr:to>
      <xdr:col>80</xdr:col>
      <xdr:colOff>155863</xdr:colOff>
      <xdr:row>66</xdr:row>
      <xdr:rowOff>85725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xmlns="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62875" y="8648700"/>
          <a:ext cx="13262264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0</xdr:colOff>
      <xdr:row>67</xdr:row>
      <xdr:rowOff>0</xdr:rowOff>
    </xdr:from>
    <xdr:to>
      <xdr:col>80</xdr:col>
      <xdr:colOff>209549</xdr:colOff>
      <xdr:row>88</xdr:row>
      <xdr:rowOff>85725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xmlns="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62875" y="12839700"/>
          <a:ext cx="13315950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12805</xdr:colOff>
      <xdr:row>253</xdr:row>
      <xdr:rowOff>149677</xdr:rowOff>
    </xdr:from>
    <xdr:to>
      <xdr:col>21</xdr:col>
      <xdr:colOff>639536</xdr:colOff>
      <xdr:row>265</xdr:row>
      <xdr:rowOff>176893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693961</xdr:colOff>
      <xdr:row>253</xdr:row>
      <xdr:rowOff>148396</xdr:rowOff>
    </xdr:from>
    <xdr:to>
      <xdr:col>23</xdr:col>
      <xdr:colOff>1918606</xdr:colOff>
      <xdr:row>265</xdr:row>
      <xdr:rowOff>163286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2013856</xdr:colOff>
      <xdr:row>253</xdr:row>
      <xdr:rowOff>166009</xdr:rowOff>
    </xdr:from>
    <xdr:to>
      <xdr:col>24</xdr:col>
      <xdr:colOff>2095500</xdr:colOff>
      <xdr:row>265</xdr:row>
      <xdr:rowOff>163287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367392</xdr:colOff>
      <xdr:row>267</xdr:row>
      <xdr:rowOff>11203</xdr:rowOff>
    </xdr:from>
    <xdr:to>
      <xdr:col>22</xdr:col>
      <xdr:colOff>1088570</xdr:colOff>
      <xdr:row>281</xdr:row>
      <xdr:rowOff>40821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253</xdr:row>
      <xdr:rowOff>145194</xdr:rowOff>
    </xdr:from>
    <xdr:to>
      <xdr:col>15</xdr:col>
      <xdr:colOff>0</xdr:colOff>
      <xdr:row>265</xdr:row>
      <xdr:rowOff>176894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130469</xdr:colOff>
      <xdr:row>253</xdr:row>
      <xdr:rowOff>145194</xdr:rowOff>
    </xdr:from>
    <xdr:to>
      <xdr:col>11</xdr:col>
      <xdr:colOff>0</xdr:colOff>
      <xdr:row>265</xdr:row>
      <xdr:rowOff>176894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253</xdr:row>
      <xdr:rowOff>145194</xdr:rowOff>
    </xdr:from>
    <xdr:to>
      <xdr:col>11</xdr:col>
      <xdr:colOff>1279072</xdr:colOff>
      <xdr:row>265</xdr:row>
      <xdr:rowOff>176894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er_Industrial\Grits_e_Flakes\Operacao\02.%20Milho%202022\01.%20Milho%202022\03%20-%20Opera&#231;&#227;o\03%20-%20Dono%20de%20&#225;rea\11%20-%20Expedi&#231;&#227;o%20-%20Lauro\OEE%20Germe%20(atualizado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er_Industrial\Grits_e_Flakes\Operacao\02.%20Milho%202022\01.%20Milho%202022\03%20-%20Opera&#231;&#227;o\03%20-%20Dono%20de%20&#225;rea\Controle%20do%20OEE\Planilha%20ordem%20de%20produ&#231;&#227;o%20Excel%20Technipes%20-%20Modelo%20a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 22"/>
      <sheetName val="Fev 2022"/>
      <sheetName val="Mar 2022"/>
      <sheetName val="Abril 2022"/>
      <sheetName val="Maio 2022"/>
      <sheetName val=" Junho 2022"/>
      <sheetName val="Julho 2022"/>
      <sheetName val="Agosto 2022"/>
      <sheetName val="Outubro 2022"/>
      <sheetName val="Setembro 2022"/>
      <sheetName val="Novembro 2022"/>
      <sheetName val="Dezembro 2022"/>
      <sheetName val="OEE CG (modelo2)"/>
      <sheetName val="Cadastro Operador"/>
      <sheetName val="Plan2"/>
      <sheetName val="Programadas"/>
      <sheetName val="Não programad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7">
          <cell r="A257">
            <v>1</v>
          </cell>
          <cell r="B257">
            <v>0</v>
          </cell>
        </row>
        <row r="266">
          <cell r="B266">
            <v>1.0091111111111111</v>
          </cell>
          <cell r="D266">
            <v>-9.1111111111110699E-3</v>
          </cell>
        </row>
        <row r="273">
          <cell r="D273">
            <v>0.82079550367488119</v>
          </cell>
          <cell r="E273">
            <v>0.17920449632511881</v>
          </cell>
        </row>
        <row r="277">
          <cell r="A277">
            <v>0.82827386270836345</v>
          </cell>
          <cell r="B277">
            <v>0.17172613729163655</v>
          </cell>
        </row>
        <row r="287">
          <cell r="E287" t="str">
            <v>%</v>
          </cell>
        </row>
        <row r="288">
          <cell r="C288" t="str">
            <v>CAFÉ</v>
          </cell>
          <cell r="E288">
            <v>0</v>
          </cell>
        </row>
        <row r="289">
          <cell r="C289" t="str">
            <v>BANHEIRO</v>
          </cell>
          <cell r="E289">
            <v>0</v>
          </cell>
        </row>
        <row r="290">
          <cell r="C290" t="str">
            <v>Falha Automação</v>
          </cell>
          <cell r="E290">
            <v>0</v>
          </cell>
        </row>
        <row r="291">
          <cell r="C291" t="str">
            <v>Falha MECÂNICA</v>
          </cell>
          <cell r="E291">
            <v>0</v>
          </cell>
        </row>
        <row r="292">
          <cell r="C292" t="str">
            <v>FALHA ELÉTRICA</v>
          </cell>
          <cell r="E292">
            <v>8.1743869209809264E-2</v>
          </cell>
        </row>
        <row r="293">
          <cell r="C293" t="str">
            <v>SET UP</v>
          </cell>
          <cell r="E293">
            <v>0.91825613079019075</v>
          </cell>
        </row>
      </sheetData>
      <sheetData sheetId="12"/>
      <sheetData sheetId="13"/>
      <sheetData sheetId="14"/>
      <sheetData sheetId="15"/>
      <sheetData sheetId="16">
        <row r="2">
          <cell r="A2" t="str">
            <v>CAFÉ</v>
          </cell>
        </row>
        <row r="3">
          <cell r="A3" t="str">
            <v>BANHEIRO</v>
          </cell>
        </row>
        <row r="4">
          <cell r="A4" t="str">
            <v>Falha Automação</v>
          </cell>
        </row>
        <row r="5">
          <cell r="A5" t="str">
            <v>Falha MECÂNICA</v>
          </cell>
        </row>
        <row r="6">
          <cell r="A6" t="str">
            <v>FALHA ELÉTRICA</v>
          </cell>
        </row>
        <row r="7">
          <cell r="A7" t="str">
            <v>SET 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 2022"/>
      <sheetName val="Janeiro 2"/>
      <sheetName val="Plan1"/>
      <sheetName val="Fevereiro 2022"/>
      <sheetName val="Fevereiro 2"/>
      <sheetName val="Março 2022"/>
      <sheetName val="Março 2"/>
      <sheetName val="Abril 2022"/>
      <sheetName val="Abril 2"/>
      <sheetName val="Cadastro Produto"/>
      <sheetName val=" Maio 2"/>
      <sheetName val="Junho 2"/>
      <sheetName val="Julho2"/>
      <sheetName val="Total"/>
      <sheetName val="Maio 2022"/>
      <sheetName val="Junho 2022"/>
      <sheetName val="Julho 2022"/>
      <sheetName val="Agosto 2022"/>
      <sheetName val="Setembro 2022 "/>
      <sheetName val="Outubro 2022"/>
      <sheetName val="Novembro 2022"/>
      <sheetName val="Dezembro 2022"/>
      <sheetName val="Modelo"/>
      <sheetName val="Cadastro Operador"/>
      <sheetName val="Cadastro Refugo"/>
      <sheetName val="Cadastro Par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14">
          <cell r="N114" t="str">
            <v>%</v>
          </cell>
        </row>
        <row r="115">
          <cell r="K115" t="str">
            <v>CF</v>
          </cell>
          <cell r="N115">
            <v>8.8874680306905346E-2</v>
          </cell>
        </row>
        <row r="116">
          <cell r="K116" t="str">
            <v>AL</v>
          </cell>
          <cell r="N116">
            <v>4.4757033248081834E-2</v>
          </cell>
        </row>
        <row r="117">
          <cell r="K117" t="str">
            <v>JT</v>
          </cell>
          <cell r="N117">
            <v>0.15345268542199486</v>
          </cell>
        </row>
        <row r="118">
          <cell r="F118">
            <v>0.8420999495204442</v>
          </cell>
          <cell r="K118" t="str">
            <v>CE</v>
          </cell>
          <cell r="N118">
            <v>0.11508951406649615</v>
          </cell>
        </row>
        <row r="119">
          <cell r="F119">
            <v>0.1579000504795558</v>
          </cell>
          <cell r="K119" t="str">
            <v>ME</v>
          </cell>
          <cell r="N119">
            <v>0.18670076726342708</v>
          </cell>
        </row>
        <row r="120">
          <cell r="K120" t="str">
            <v>MM</v>
          </cell>
          <cell r="N120">
            <v>0</v>
          </cell>
        </row>
        <row r="121">
          <cell r="K121" t="str">
            <v>LP</v>
          </cell>
          <cell r="N121">
            <v>5.1150895140664954E-2</v>
          </cell>
        </row>
        <row r="122">
          <cell r="K122" t="str">
            <v>RU</v>
          </cell>
          <cell r="N122">
            <v>0</v>
          </cell>
        </row>
        <row r="123">
          <cell r="K123" t="str">
            <v>TT</v>
          </cell>
          <cell r="N123">
            <v>0</v>
          </cell>
        </row>
        <row r="124">
          <cell r="K124" t="str">
            <v>SU</v>
          </cell>
          <cell r="N124">
            <v>2.8772378516624036E-2</v>
          </cell>
        </row>
        <row r="125">
          <cell r="K125" t="str">
            <v>FM</v>
          </cell>
          <cell r="N125">
            <v>0.22058823529411764</v>
          </cell>
        </row>
        <row r="126">
          <cell r="K126" t="str">
            <v>FA</v>
          </cell>
          <cell r="N126">
            <v>3.8363171355498718E-3</v>
          </cell>
        </row>
        <row r="127">
          <cell r="K127" t="str">
            <v>FE</v>
          </cell>
          <cell r="N127">
            <v>0</v>
          </cell>
        </row>
        <row r="128">
          <cell r="F128">
            <v>0.87837259100642406</v>
          </cell>
          <cell r="K128" t="str">
            <v>FO</v>
          </cell>
          <cell r="N128">
            <v>5.4347826086956513E-2</v>
          </cell>
        </row>
        <row r="129">
          <cell r="F129">
            <v>0.12162740899357594</v>
          </cell>
          <cell r="K129" t="str">
            <v>TR</v>
          </cell>
          <cell r="N129">
            <v>0</v>
          </cell>
        </row>
        <row r="130">
          <cell r="K130" t="str">
            <v>OT</v>
          </cell>
          <cell r="N130">
            <v>5.2429667519181579E-2</v>
          </cell>
        </row>
        <row r="135">
          <cell r="K135" t="str">
            <v>AM</v>
          </cell>
          <cell r="N135">
            <v>0</v>
          </cell>
        </row>
        <row r="136">
          <cell r="F136">
            <v>0.99726962457337887</v>
          </cell>
          <cell r="K136" t="str">
            <v>FD</v>
          </cell>
          <cell r="N136">
            <v>0</v>
          </cell>
        </row>
        <row r="137">
          <cell r="F137">
            <v>2.7303754266211344E-3</v>
          </cell>
          <cell r="K137" t="str">
            <v>DF</v>
          </cell>
          <cell r="N137">
            <v>1</v>
          </cell>
        </row>
        <row r="138">
          <cell r="K138" t="str">
            <v>FM</v>
          </cell>
          <cell r="N138">
            <v>0</v>
          </cell>
        </row>
        <row r="139">
          <cell r="K139" t="str">
            <v>OT</v>
          </cell>
          <cell r="N139">
            <v>0</v>
          </cell>
        </row>
        <row r="140">
          <cell r="F140">
            <v>0.73765791723730911</v>
          </cell>
        </row>
        <row r="141">
          <cell r="F141">
            <v>0.26234208276269089</v>
          </cell>
        </row>
        <row r="144">
          <cell r="K144" t="str">
            <v>1º</v>
          </cell>
          <cell r="N144">
            <v>0.1502557544757033</v>
          </cell>
        </row>
        <row r="145">
          <cell r="K145" t="str">
            <v>2º</v>
          </cell>
          <cell r="N145">
            <v>0.33056265984654731</v>
          </cell>
        </row>
        <row r="146">
          <cell r="K146" t="str">
            <v>3º</v>
          </cell>
          <cell r="N146">
            <v>0.5191815856777493</v>
          </cell>
        </row>
        <row r="151">
          <cell r="K151" t="str">
            <v>1º</v>
          </cell>
          <cell r="N151">
            <v>0.19047619047619047</v>
          </cell>
        </row>
        <row r="152">
          <cell r="K152" t="str">
            <v>2º</v>
          </cell>
          <cell r="N152">
            <v>0.27380952380952384</v>
          </cell>
        </row>
        <row r="153">
          <cell r="K153" t="str">
            <v>3º</v>
          </cell>
          <cell r="N153">
            <v>0.5357142857142857</v>
          </cell>
        </row>
      </sheetData>
      <sheetData sheetId="8"/>
      <sheetData sheetId="9">
        <row r="2">
          <cell r="A2" t="str">
            <v>Grits</v>
          </cell>
          <cell r="B2" t="str">
            <v>Grits SC25</v>
          </cell>
          <cell r="C2">
            <v>250</v>
          </cell>
        </row>
        <row r="3">
          <cell r="A3" t="str">
            <v>Fuba</v>
          </cell>
          <cell r="B3" t="str">
            <v>Fubá SC25</v>
          </cell>
          <cell r="C3">
            <v>250</v>
          </cell>
        </row>
        <row r="4">
          <cell r="A4" t="str">
            <v>Creme</v>
          </cell>
          <cell r="B4" t="str">
            <v>Creme SC25</v>
          </cell>
          <cell r="C4">
            <v>200</v>
          </cell>
        </row>
        <row r="5">
          <cell r="A5" t="str">
            <v>Flakes</v>
          </cell>
          <cell r="B5" t="str">
            <v>Flakes SC25</v>
          </cell>
          <cell r="C5">
            <v>250</v>
          </cell>
        </row>
        <row r="6">
          <cell r="A6" t="str">
            <v>Mimoso</v>
          </cell>
          <cell r="B6" t="str">
            <v>Mimoso SC25</v>
          </cell>
          <cell r="C6">
            <v>250</v>
          </cell>
        </row>
        <row r="7">
          <cell r="A7" t="str">
            <v>Italiano</v>
          </cell>
          <cell r="B7" t="str">
            <v>Italiano SC25</v>
          </cell>
          <cell r="C7">
            <v>250</v>
          </cell>
        </row>
        <row r="8">
          <cell r="A8" t="str">
            <v>Pré cozido</v>
          </cell>
          <cell r="B8" t="str">
            <v>Pré cozido SC25</v>
          </cell>
          <cell r="C8">
            <v>250</v>
          </cell>
        </row>
        <row r="9">
          <cell r="A9" t="str">
            <v>Semola</v>
          </cell>
          <cell r="B9" t="str">
            <v>Semola de milho SC25</v>
          </cell>
          <cell r="C9">
            <v>250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>
            <v>1</v>
          </cell>
          <cell r="B2" t="str">
            <v>Amil</v>
          </cell>
        </row>
        <row r="3">
          <cell r="A3">
            <v>2</v>
          </cell>
          <cell r="B3" t="str">
            <v>André</v>
          </cell>
        </row>
        <row r="4">
          <cell r="A4">
            <v>3</v>
          </cell>
          <cell r="B4" t="str">
            <v>Edivan</v>
          </cell>
        </row>
        <row r="5">
          <cell r="A5">
            <v>4</v>
          </cell>
          <cell r="B5" t="str">
            <v>Cleison</v>
          </cell>
        </row>
        <row r="6">
          <cell r="A6">
            <v>5</v>
          </cell>
          <cell r="B6" t="str">
            <v xml:space="preserve">Pedro </v>
          </cell>
        </row>
        <row r="7">
          <cell r="A7">
            <v>6</v>
          </cell>
          <cell r="B7" t="str">
            <v>Vinicius</v>
          </cell>
        </row>
        <row r="8">
          <cell r="A8">
            <v>7</v>
          </cell>
          <cell r="B8" t="str">
            <v>Edson</v>
          </cell>
        </row>
        <row r="9">
          <cell r="A9">
            <v>8</v>
          </cell>
          <cell r="B9" t="str">
            <v>Mario</v>
          </cell>
        </row>
        <row r="10">
          <cell r="A10">
            <v>9</v>
          </cell>
          <cell r="B10" t="str">
            <v>Felipe</v>
          </cell>
        </row>
        <row r="11">
          <cell r="A11">
            <v>11</v>
          </cell>
          <cell r="B11" t="str">
            <v>Bruno</v>
          </cell>
        </row>
      </sheetData>
      <sheetData sheetId="24">
        <row r="2">
          <cell r="A2" t="str">
            <v>Furada</v>
          </cell>
          <cell r="B2" t="str">
            <v>Saca furada</v>
          </cell>
        </row>
        <row r="3">
          <cell r="A3" t="str">
            <v>Válvula</v>
          </cell>
          <cell r="B3" t="str">
            <v>Válvula danificada</v>
          </cell>
        </row>
        <row r="4">
          <cell r="A4" t="str">
            <v>Avariada</v>
          </cell>
          <cell r="B4" t="str">
            <v>Saca Avariada</v>
          </cell>
        </row>
        <row r="5">
          <cell r="A5" t="str">
            <v>Arte</v>
          </cell>
          <cell r="B5" t="str">
            <v>Arte com defeito</v>
          </cell>
        </row>
        <row r="6">
          <cell r="A6" t="str">
            <v>OT</v>
          </cell>
          <cell r="B6" t="str">
            <v>Outros</v>
          </cell>
        </row>
      </sheetData>
      <sheetData sheetId="25">
        <row r="2">
          <cell r="A2" t="str">
            <v>CF</v>
          </cell>
          <cell r="B2" t="str">
            <v>Café</v>
          </cell>
        </row>
        <row r="3">
          <cell r="A3" t="str">
            <v>AL</v>
          </cell>
          <cell r="B3" t="str">
            <v>Almoço</v>
          </cell>
        </row>
        <row r="4">
          <cell r="A4" t="str">
            <v>JT</v>
          </cell>
          <cell r="B4" t="str">
            <v>Jantar</v>
          </cell>
        </row>
        <row r="5">
          <cell r="A5" t="str">
            <v>CE</v>
          </cell>
          <cell r="B5" t="str">
            <v>Ceia</v>
          </cell>
        </row>
        <row r="6">
          <cell r="A6" t="str">
            <v>ME</v>
          </cell>
          <cell r="B6" t="str">
            <v>Manutenção Elétrica</v>
          </cell>
        </row>
        <row r="7">
          <cell r="A7" t="str">
            <v>MM</v>
          </cell>
          <cell r="B7" t="str">
            <v>Manutenção Mecânica</v>
          </cell>
        </row>
        <row r="8">
          <cell r="A8" t="str">
            <v>LP</v>
          </cell>
          <cell r="B8" t="str">
            <v>Limpeza</v>
          </cell>
        </row>
        <row r="9">
          <cell r="A9" t="str">
            <v>RU</v>
          </cell>
          <cell r="B9" t="str">
            <v>Reunião</v>
          </cell>
        </row>
        <row r="10">
          <cell r="A10" t="str">
            <v>TT</v>
          </cell>
          <cell r="B10" t="str">
            <v>troca de Turno</v>
          </cell>
        </row>
        <row r="11">
          <cell r="A11" t="str">
            <v>SU</v>
          </cell>
          <cell r="B11" t="str">
            <v>Set Up</v>
          </cell>
        </row>
        <row r="12">
          <cell r="A12" t="str">
            <v>FM</v>
          </cell>
          <cell r="B12" t="str">
            <v>Falta Material</v>
          </cell>
        </row>
        <row r="13">
          <cell r="A13" t="str">
            <v>FA</v>
          </cell>
          <cell r="B13" t="str">
            <v>Falta Abastecimento</v>
          </cell>
        </row>
        <row r="14">
          <cell r="A14" t="str">
            <v>FE</v>
          </cell>
          <cell r="B14" t="str">
            <v>Falta Energia Elétrica</v>
          </cell>
        </row>
        <row r="15">
          <cell r="A15" t="str">
            <v>FO</v>
          </cell>
          <cell r="B15" t="str">
            <v>Falta Operador</v>
          </cell>
        </row>
        <row r="16">
          <cell r="A16" t="str">
            <v>TR</v>
          </cell>
          <cell r="B16" t="str">
            <v>Treinamento</v>
          </cell>
        </row>
        <row r="17">
          <cell r="A17" t="str">
            <v>OT</v>
          </cell>
          <cell r="B17" t="str">
            <v>Outros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54"/>
  <sheetViews>
    <sheetView topLeftCell="AO16" zoomScale="86" zoomScaleNormal="86" workbookViewId="0">
      <selection activeCell="AT16" sqref="AT1:AW1048576"/>
    </sheetView>
  </sheetViews>
  <sheetFormatPr defaultRowHeight="15" x14ac:dyDescent="0.25"/>
  <cols>
    <col min="1" max="1" width="1.42578125" customWidth="1"/>
    <col min="2" max="2" width="7.42578125" style="228" bestFit="1" customWidth="1"/>
    <col min="3" max="3" width="9.42578125" style="228" bestFit="1" customWidth="1"/>
    <col min="4" max="4" width="20.42578125" style="228" bestFit="1" customWidth="1"/>
    <col min="5" max="5" width="6.140625" style="228" bestFit="1" customWidth="1"/>
    <col min="6" max="6" width="16.42578125" style="228" customWidth="1"/>
    <col min="7" max="7" width="9.140625" style="228" customWidth="1"/>
    <col min="8" max="8" width="12.85546875" style="228" customWidth="1"/>
    <col min="9" max="9" width="15.28515625" style="228" customWidth="1"/>
    <col min="10" max="10" width="8.7109375" style="228" customWidth="1"/>
    <col min="11" max="11" width="12.5703125" hidden="1" customWidth="1"/>
    <col min="12" max="12" width="8.5703125" hidden="1" customWidth="1"/>
    <col min="13" max="13" width="11.7109375" hidden="1" customWidth="1"/>
    <col min="14" max="14" width="13.28515625" hidden="1" customWidth="1"/>
    <col min="15" max="15" width="17.28515625" hidden="1" customWidth="1"/>
    <col min="16" max="16" width="9.42578125" hidden="1" customWidth="1"/>
    <col min="17" max="17" width="14.28515625" hidden="1" customWidth="1"/>
    <col min="18" max="18" width="11.140625" hidden="1" customWidth="1"/>
    <col min="19" max="19" width="0" hidden="1" customWidth="1"/>
    <col min="20" max="20" width="13.140625" hidden="1" customWidth="1"/>
    <col min="21" max="22" width="0" hidden="1" customWidth="1"/>
    <col min="23" max="23" width="13.7109375" hidden="1" customWidth="1"/>
    <col min="24" max="25" width="0" hidden="1" customWidth="1"/>
    <col min="26" max="26" width="13.140625" hidden="1" customWidth="1"/>
    <col min="27" max="28" width="0" hidden="1" customWidth="1"/>
    <col min="29" max="29" width="13.28515625" hidden="1" customWidth="1"/>
    <col min="30" max="30" width="12.85546875" hidden="1" customWidth="1"/>
    <col min="31" max="31" width="14.5703125" hidden="1" customWidth="1"/>
    <col min="32" max="32" width="13.85546875" hidden="1" customWidth="1"/>
    <col min="33" max="33" width="12.85546875" hidden="1" customWidth="1"/>
    <col min="34" max="34" width="14.5703125" hidden="1" customWidth="1"/>
    <col min="35" max="35" width="13.7109375" hidden="1" customWidth="1"/>
    <col min="36" max="36" width="12.85546875" hidden="1" customWidth="1"/>
    <col min="37" max="37" width="14.5703125" hidden="1" customWidth="1"/>
    <col min="38" max="38" width="14.5703125" style="228" customWidth="1"/>
    <col min="39" max="39" width="13.85546875" style="228" customWidth="1"/>
    <col min="40" max="40" width="12.85546875" hidden="1" customWidth="1"/>
    <col min="41" max="41" width="14.5703125" style="228" customWidth="1"/>
    <col min="43" max="43" width="18.28515625" bestFit="1" customWidth="1"/>
    <col min="44" max="44" width="14.5703125" customWidth="1"/>
    <col min="45" max="45" width="9" bestFit="1" customWidth="1"/>
    <col min="46" max="46" width="12.85546875" customWidth="1"/>
    <col min="47" max="47" width="14.5703125" customWidth="1"/>
    <col min="49" max="49" width="12.85546875" customWidth="1"/>
    <col min="50" max="50" width="14.5703125" customWidth="1"/>
    <col min="52" max="52" width="12.85546875" customWidth="1"/>
    <col min="53" max="53" width="14.5703125" customWidth="1"/>
    <col min="55" max="55" width="12.85546875" customWidth="1"/>
    <col min="56" max="56" width="14.5703125" customWidth="1"/>
    <col min="58" max="58" width="12.85546875" customWidth="1"/>
    <col min="59" max="59" width="14.5703125" customWidth="1"/>
    <col min="61" max="62" width="11.42578125" customWidth="1"/>
  </cols>
  <sheetData>
    <row r="1" spans="1:71" ht="21" x14ac:dyDescent="0.35">
      <c r="A1" s="182" t="s">
        <v>41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U1" s="183"/>
      <c r="V1" s="183"/>
      <c r="X1" s="184"/>
      <c r="Y1" s="184"/>
      <c r="Z1" s="184"/>
      <c r="AA1" s="184"/>
      <c r="AB1" s="184"/>
      <c r="AC1" s="184"/>
      <c r="AD1" s="185"/>
      <c r="AE1" s="184"/>
      <c r="AF1" s="184"/>
      <c r="AG1" s="185"/>
      <c r="AH1" s="184"/>
      <c r="AI1" s="184"/>
      <c r="AJ1" s="185"/>
      <c r="AK1" s="184"/>
      <c r="AL1" s="230"/>
      <c r="AM1" s="230"/>
      <c r="AN1" s="185"/>
      <c r="AO1" s="230"/>
      <c r="AP1" s="184"/>
      <c r="AQ1" s="185"/>
      <c r="AR1" s="184"/>
      <c r="AS1" s="184"/>
      <c r="AT1" s="185"/>
      <c r="AU1" s="184"/>
      <c r="AV1" s="184"/>
      <c r="AW1" s="185"/>
      <c r="AX1" s="184"/>
      <c r="AY1" s="184"/>
      <c r="AZ1" s="185"/>
      <c r="BA1" s="184"/>
      <c r="BB1" s="184"/>
      <c r="BC1" s="185"/>
      <c r="BD1" s="184"/>
      <c r="BE1" s="184"/>
      <c r="BF1" s="185"/>
      <c r="BG1" s="184"/>
      <c r="BH1" s="184"/>
      <c r="BI1" s="185"/>
      <c r="BJ1" s="185"/>
      <c r="BK1" s="184"/>
      <c r="BL1" s="184"/>
      <c r="BM1" s="184"/>
      <c r="BN1" s="184"/>
      <c r="BO1" s="184"/>
      <c r="BP1" s="184"/>
      <c r="BQ1" s="184"/>
      <c r="BR1" s="184"/>
      <c r="BS1" s="184"/>
    </row>
    <row r="2" spans="1:71" x14ac:dyDescent="0.25">
      <c r="A2" s="186"/>
      <c r="K2" s="186"/>
      <c r="L2" s="186"/>
      <c r="M2" s="186"/>
      <c r="N2" s="186"/>
      <c r="O2" s="186"/>
      <c r="P2" s="186"/>
      <c r="Q2" s="186"/>
      <c r="R2" s="186"/>
      <c r="U2" s="53"/>
      <c r="V2" s="183"/>
      <c r="X2" s="187"/>
      <c r="Y2" s="188"/>
      <c r="Z2" s="189"/>
      <c r="AA2" s="188"/>
      <c r="AB2" s="190"/>
      <c r="AC2" s="191"/>
      <c r="AD2" s="188"/>
      <c r="AE2" s="192"/>
      <c r="AF2" s="190"/>
      <c r="AG2" s="188"/>
      <c r="AH2" s="192"/>
      <c r="AI2" s="190"/>
      <c r="AJ2" s="188"/>
      <c r="AK2" s="192"/>
      <c r="AM2" s="235"/>
      <c r="AN2" s="188"/>
      <c r="AP2" s="190"/>
      <c r="AQ2" s="188"/>
      <c r="AR2" s="192"/>
      <c r="AS2" s="190"/>
      <c r="AT2" s="188"/>
      <c r="AU2" s="192"/>
      <c r="AV2" s="190"/>
      <c r="AW2" s="188"/>
      <c r="AX2" s="192"/>
      <c r="AY2" s="190"/>
      <c r="AZ2" s="188"/>
      <c r="BA2" s="192"/>
      <c r="BB2" s="190"/>
      <c r="BC2" s="188"/>
      <c r="BD2" s="192"/>
      <c r="BE2" s="190"/>
      <c r="BF2" s="188"/>
      <c r="BG2" s="192"/>
      <c r="BH2" s="190"/>
      <c r="BI2" s="190"/>
      <c r="BJ2" s="191"/>
      <c r="BK2" s="193"/>
      <c r="BL2" s="194"/>
      <c r="BM2" s="195"/>
      <c r="BN2" s="191"/>
      <c r="BO2" s="196"/>
      <c r="BP2" s="197"/>
      <c r="BQ2" s="188"/>
      <c r="BR2" s="192"/>
      <c r="BS2" s="192"/>
    </row>
    <row r="3" spans="1:71" x14ac:dyDescent="0.25">
      <c r="A3" s="186"/>
      <c r="B3" s="229"/>
      <c r="K3" s="186"/>
      <c r="L3" s="186"/>
      <c r="M3" s="186"/>
      <c r="N3" s="186"/>
      <c r="O3" s="186"/>
      <c r="P3" s="186"/>
      <c r="Q3" s="186"/>
      <c r="R3" s="186"/>
    </row>
    <row r="4" spans="1:71" x14ac:dyDescent="0.25">
      <c r="A4" s="186"/>
      <c r="B4" s="229"/>
      <c r="K4" s="186"/>
      <c r="L4" s="186"/>
      <c r="M4" s="186"/>
      <c r="N4" s="186"/>
      <c r="O4" s="186"/>
      <c r="P4" s="186"/>
      <c r="Q4" s="186"/>
      <c r="R4" s="186"/>
      <c r="T4" s="77"/>
      <c r="U4" s="77"/>
    </row>
    <row r="5" spans="1:71" x14ac:dyDescent="0.25">
      <c r="A5" s="186"/>
      <c r="B5" s="229"/>
      <c r="K5" s="186"/>
      <c r="L5" s="186"/>
      <c r="M5" s="186"/>
      <c r="N5" s="186"/>
      <c r="O5" s="186"/>
      <c r="P5" s="186"/>
      <c r="Q5" s="186"/>
      <c r="R5" s="186"/>
      <c r="T5" s="77"/>
      <c r="U5" s="198"/>
    </row>
    <row r="6" spans="1:71" x14ac:dyDescent="0.25">
      <c r="A6" s="186"/>
      <c r="B6" s="229"/>
      <c r="K6" s="186"/>
      <c r="L6" s="186"/>
      <c r="M6" s="186"/>
      <c r="N6" s="186"/>
      <c r="O6" s="186"/>
      <c r="P6" s="186"/>
      <c r="Q6" s="186"/>
      <c r="R6" s="186"/>
      <c r="T6" s="77"/>
      <c r="U6" s="198"/>
    </row>
    <row r="7" spans="1:71" x14ac:dyDescent="0.25">
      <c r="A7" s="186"/>
      <c r="B7" s="229"/>
      <c r="K7" s="186"/>
      <c r="L7" s="186"/>
      <c r="M7" s="186"/>
      <c r="N7" s="186"/>
      <c r="O7" s="186"/>
      <c r="P7" s="186"/>
      <c r="Q7" s="186"/>
      <c r="R7" s="186"/>
      <c r="T7" s="77"/>
      <c r="U7" s="198"/>
    </row>
    <row r="8" spans="1:71" x14ac:dyDescent="0.25">
      <c r="A8" s="186"/>
      <c r="B8" s="229"/>
      <c r="K8" s="186"/>
      <c r="L8" s="186"/>
      <c r="M8" s="186"/>
      <c r="N8" s="186"/>
      <c r="O8" s="186"/>
      <c r="P8" s="186"/>
      <c r="Q8" s="186"/>
      <c r="R8" s="186"/>
      <c r="T8" s="77"/>
      <c r="U8" s="198"/>
    </row>
    <row r="9" spans="1:71" x14ac:dyDescent="0.25">
      <c r="A9" s="186"/>
      <c r="B9" s="229"/>
      <c r="K9" s="186"/>
      <c r="L9" s="186"/>
      <c r="M9" s="186"/>
      <c r="N9" s="186"/>
      <c r="O9" s="186"/>
      <c r="P9" s="186"/>
      <c r="Q9" s="186"/>
      <c r="R9" s="186"/>
      <c r="T9" s="77"/>
      <c r="U9" s="198"/>
    </row>
    <row r="10" spans="1:71" x14ac:dyDescent="0.25">
      <c r="A10" s="186"/>
      <c r="B10" s="229"/>
      <c r="K10" s="186"/>
      <c r="L10" s="186"/>
      <c r="M10" s="186"/>
      <c r="N10" s="186"/>
      <c r="O10" s="186"/>
      <c r="P10" s="186"/>
      <c r="Q10" s="186"/>
      <c r="R10" s="186"/>
      <c r="T10" s="77"/>
      <c r="U10" s="198"/>
    </row>
    <row r="11" spans="1:71" x14ac:dyDescent="0.25">
      <c r="A11" s="186"/>
      <c r="B11" s="229"/>
      <c r="K11" s="186"/>
      <c r="L11" s="186"/>
      <c r="M11" s="186"/>
      <c r="N11" s="186"/>
      <c r="O11" s="186"/>
      <c r="P11" s="186"/>
      <c r="Q11" s="186"/>
      <c r="R11" s="186"/>
      <c r="T11" s="77"/>
      <c r="U11" s="198"/>
    </row>
    <row r="12" spans="1:71" x14ac:dyDescent="0.25">
      <c r="A12" s="186"/>
      <c r="B12" s="229"/>
      <c r="K12" s="186"/>
      <c r="L12" s="186"/>
      <c r="M12" s="186"/>
      <c r="N12" s="186"/>
      <c r="O12" s="186"/>
      <c r="P12" s="186"/>
      <c r="Q12" s="186"/>
      <c r="R12" s="186"/>
      <c r="T12" s="77"/>
      <c r="U12" s="198"/>
    </row>
    <row r="13" spans="1:71" x14ac:dyDescent="0.25">
      <c r="A13" s="186"/>
      <c r="B13" s="229"/>
      <c r="K13" s="186"/>
      <c r="L13" s="186"/>
      <c r="M13" s="186"/>
      <c r="N13" s="186"/>
      <c r="O13" s="186"/>
      <c r="P13" s="186"/>
      <c r="Q13" s="186"/>
      <c r="R13" s="186"/>
      <c r="T13" s="77"/>
      <c r="U13" s="198"/>
    </row>
    <row r="14" spans="1:71" x14ac:dyDescent="0.25">
      <c r="A14" s="186"/>
      <c r="B14" s="229"/>
      <c r="K14" s="186"/>
      <c r="L14" s="186"/>
      <c r="M14" s="186"/>
      <c r="N14" s="186"/>
      <c r="O14" s="186"/>
      <c r="P14" s="186"/>
      <c r="Q14" s="186"/>
      <c r="R14" s="186"/>
      <c r="T14" s="77"/>
      <c r="U14" s="198"/>
    </row>
    <row r="15" spans="1:71" x14ac:dyDescent="0.25">
      <c r="A15" s="186"/>
      <c r="B15" s="229"/>
      <c r="K15" s="186"/>
      <c r="L15" s="186"/>
      <c r="M15" s="186"/>
      <c r="N15" s="186"/>
      <c r="O15" s="186"/>
      <c r="P15" s="186"/>
      <c r="Q15" s="186"/>
      <c r="R15" s="186"/>
      <c r="T15" s="199"/>
      <c r="U15" s="199"/>
    </row>
    <row r="16" spans="1:71" x14ac:dyDescent="0.25">
      <c r="A16" s="186"/>
      <c r="B16" s="229"/>
      <c r="K16" s="186"/>
      <c r="L16" s="186"/>
      <c r="M16" s="186"/>
      <c r="N16" s="186"/>
      <c r="O16" s="186"/>
      <c r="P16" s="186"/>
      <c r="Q16" s="186"/>
      <c r="R16" s="186"/>
      <c r="T16" s="183">
        <v>9.0277777777777776E-2</v>
      </c>
      <c r="U16" s="183"/>
    </row>
    <row r="17" spans="1:49" x14ac:dyDescent="0.25">
      <c r="A17" s="186"/>
      <c r="B17" s="229"/>
      <c r="K17" s="186"/>
      <c r="L17" s="186"/>
      <c r="M17" s="186"/>
      <c r="N17" s="186"/>
      <c r="O17" s="186"/>
      <c r="P17" s="186"/>
      <c r="Q17" s="186"/>
      <c r="R17" s="186"/>
      <c r="T17" s="53">
        <v>0.3125</v>
      </c>
      <c r="U17" s="183">
        <f>T17-T16</f>
        <v>0.22222222222222221</v>
      </c>
    </row>
    <row r="18" spans="1:49" x14ac:dyDescent="0.25">
      <c r="A18" s="186"/>
      <c r="B18" s="229"/>
      <c r="K18" s="186"/>
      <c r="L18" s="186"/>
      <c r="M18" s="186"/>
      <c r="N18" s="186"/>
      <c r="O18" s="186"/>
      <c r="P18" s="186"/>
      <c r="Q18" s="186"/>
      <c r="R18" s="186"/>
      <c r="T18" s="77"/>
      <c r="U18" s="198"/>
    </row>
    <row r="19" spans="1:49" x14ac:dyDescent="0.25">
      <c r="A19" s="186"/>
      <c r="B19" s="229"/>
      <c r="K19" s="186"/>
      <c r="L19" s="186"/>
      <c r="M19" s="186"/>
      <c r="N19" s="186"/>
      <c r="O19" s="186"/>
      <c r="P19" s="186"/>
      <c r="Q19" s="186"/>
      <c r="R19" s="186"/>
      <c r="T19" s="77"/>
      <c r="U19" s="198"/>
    </row>
    <row r="20" spans="1:49" x14ac:dyDescent="0.25">
      <c r="A20" s="186"/>
      <c r="B20" s="229"/>
      <c r="K20" s="186"/>
      <c r="L20" s="186"/>
      <c r="M20" s="186"/>
      <c r="N20" s="186"/>
      <c r="O20" s="186"/>
      <c r="P20" s="186"/>
      <c r="Q20" s="186"/>
      <c r="R20" s="186"/>
      <c r="T20" s="77"/>
      <c r="U20" s="198"/>
    </row>
    <row r="21" spans="1:49" x14ac:dyDescent="0.25">
      <c r="A21" s="186"/>
      <c r="K21" s="186"/>
      <c r="L21" s="186"/>
      <c r="M21" s="186"/>
      <c r="N21" s="186"/>
      <c r="O21" s="186"/>
      <c r="P21" s="186"/>
      <c r="Q21" s="186"/>
      <c r="R21" s="186"/>
    </row>
    <row r="22" spans="1:49" x14ac:dyDescent="0.25">
      <c r="A22" s="200"/>
      <c r="B22" s="230" t="s">
        <v>42</v>
      </c>
      <c r="C22" s="230" t="s">
        <v>43</v>
      </c>
      <c r="D22" s="230" t="s">
        <v>44</v>
      </c>
      <c r="E22" s="230" t="s">
        <v>45</v>
      </c>
      <c r="F22" s="230" t="s">
        <v>46</v>
      </c>
      <c r="G22" s="230"/>
      <c r="H22" s="201" t="s">
        <v>47</v>
      </c>
      <c r="I22" s="230" t="s">
        <v>48</v>
      </c>
      <c r="J22" s="230" t="s">
        <v>11</v>
      </c>
      <c r="K22" s="201" t="s">
        <v>49</v>
      </c>
      <c r="L22" s="91" t="s">
        <v>48</v>
      </c>
      <c r="M22" s="91" t="s">
        <v>11</v>
      </c>
      <c r="N22" s="201" t="s">
        <v>50</v>
      </c>
      <c r="O22" s="91" t="s">
        <v>48</v>
      </c>
      <c r="P22" s="91" t="s">
        <v>11</v>
      </c>
      <c r="Q22" s="201" t="s">
        <v>51</v>
      </c>
      <c r="R22" s="91" t="s">
        <v>48</v>
      </c>
      <c r="S22" s="91" t="s">
        <v>11</v>
      </c>
      <c r="T22" s="201" t="s">
        <v>52</v>
      </c>
      <c r="U22" s="91" t="s">
        <v>48</v>
      </c>
      <c r="V22" s="91" t="s">
        <v>11</v>
      </c>
      <c r="W22" s="201" t="s">
        <v>53</v>
      </c>
      <c r="X22" s="91" t="s">
        <v>48</v>
      </c>
      <c r="Y22" s="91" t="s">
        <v>11</v>
      </c>
      <c r="Z22" s="201" t="s">
        <v>54</v>
      </c>
      <c r="AA22" s="91" t="s">
        <v>48</v>
      </c>
      <c r="AB22" s="91" t="s">
        <v>11</v>
      </c>
      <c r="AC22" s="201" t="s">
        <v>55</v>
      </c>
      <c r="AD22" s="91" t="s">
        <v>48</v>
      </c>
      <c r="AE22" s="91" t="s">
        <v>11</v>
      </c>
      <c r="AF22" s="201" t="s">
        <v>56</v>
      </c>
      <c r="AG22" s="91" t="s">
        <v>48</v>
      </c>
      <c r="AH22" s="91" t="s">
        <v>11</v>
      </c>
      <c r="AI22" s="201" t="s">
        <v>57</v>
      </c>
      <c r="AJ22" s="91" t="s">
        <v>48</v>
      </c>
      <c r="AK22" s="91" t="s">
        <v>11</v>
      </c>
      <c r="AL22" s="230" t="s">
        <v>5</v>
      </c>
      <c r="AM22" s="201" t="s">
        <v>58</v>
      </c>
      <c r="AN22" s="202"/>
      <c r="AO22" s="230" t="s">
        <v>59</v>
      </c>
      <c r="AP22" s="91" t="s">
        <v>60</v>
      </c>
      <c r="AQ22" s="91" t="s">
        <v>61</v>
      </c>
      <c r="AR22" s="91" t="s">
        <v>62</v>
      </c>
      <c r="AS22" s="91" t="s">
        <v>63</v>
      </c>
      <c r="AT22" s="91" t="s">
        <v>64</v>
      </c>
      <c r="AU22" s="91" t="s">
        <v>65</v>
      </c>
      <c r="AV22" s="91" t="s">
        <v>66</v>
      </c>
      <c r="AW22" s="91" t="s">
        <v>67</v>
      </c>
    </row>
    <row r="23" spans="1:49" x14ac:dyDescent="0.25">
      <c r="A23" s="200"/>
      <c r="B23" s="231">
        <v>44652</v>
      </c>
      <c r="C23" s="232">
        <v>8</v>
      </c>
      <c r="D23" s="234" t="str">
        <f>IF(C23=0," ",VLOOKUP(C23,'[2]Cadastro Operador'!A2:B9,2,0))</f>
        <v>Mario</v>
      </c>
      <c r="E23" s="232" t="s">
        <v>68</v>
      </c>
      <c r="F23" s="235">
        <v>9.7222222222222224E-2</v>
      </c>
      <c r="G23" s="237">
        <f>F23*24</f>
        <v>2.3333333333333335</v>
      </c>
      <c r="H23" s="232" t="s">
        <v>69</v>
      </c>
      <c r="I23" s="228" t="str">
        <f t="shared" ref="I23:I86" si="0">IF(H23=0," ",VLOOKUP(H23,DescriçãoParada,2,0))</f>
        <v>Outros</v>
      </c>
      <c r="J23" s="235">
        <v>1.5277777777777777E-2</v>
      </c>
      <c r="K23" s="1"/>
      <c r="L23" s="204" t="str">
        <f t="shared" ref="L23:L86" si="1">IF(K23=0," ",VLOOKUP(K23,DescriçãoParada,2,0))</f>
        <v xml:space="preserve"> </v>
      </c>
      <c r="M23" s="92"/>
      <c r="N23" s="1"/>
      <c r="O23" s="204" t="str">
        <f t="shared" ref="O23:O86" si="2">IF(N23=0," ",VLOOKUP(N23,DescriçãoParada,2,0))</f>
        <v xml:space="preserve"> </v>
      </c>
      <c r="P23" s="205"/>
      <c r="Q23" s="1"/>
      <c r="R23" s="204" t="str">
        <f t="shared" ref="R23:R86" si="3">IF(Q23=0," ",VLOOKUP(Q23,DescriçãoParada,2,0))</f>
        <v xml:space="preserve"> </v>
      </c>
      <c r="S23" s="92"/>
      <c r="T23" s="1"/>
      <c r="U23" s="204" t="str">
        <f t="shared" ref="U23:U86" si="4">IF(T23=0," ",VLOOKUP(T23,DescriçãoParada,2,0))</f>
        <v xml:space="preserve"> </v>
      </c>
      <c r="V23" s="92"/>
      <c r="W23" s="1"/>
      <c r="X23" s="204" t="str">
        <f t="shared" ref="X23:X86" si="5">IF(W23=0," ",VLOOKUP(W23,DescriçãoParada,2,0))</f>
        <v xml:space="preserve"> </v>
      </c>
      <c r="Y23" s="92"/>
      <c r="Z23" s="1"/>
      <c r="AA23" s="204" t="str">
        <f t="shared" ref="AA23:AA86" si="6">IF(Z23=0," ",VLOOKUP(Z23,DescriçãoParada,2,0))</f>
        <v xml:space="preserve"> </v>
      </c>
      <c r="AB23" s="92"/>
      <c r="AC23" s="1"/>
      <c r="AD23" s="204" t="str">
        <f t="shared" ref="AD23:AD86" si="7">IF(AC23=0," ",VLOOKUP(AC23,DescriçãoParada,2,0))</f>
        <v xml:space="preserve"> </v>
      </c>
      <c r="AE23" s="92"/>
      <c r="AF23" s="1"/>
      <c r="AG23" s="204" t="str">
        <f t="shared" ref="AG23:AG86" si="8">IF(AF23=0," ",VLOOKUP(AF23,DescriçãoParada,2,0))</f>
        <v xml:space="preserve"> </v>
      </c>
      <c r="AH23" s="92"/>
      <c r="AI23" s="1"/>
      <c r="AJ23" s="204" t="str">
        <f t="shared" ref="AJ23:AJ86" si="9">IF(AI23=0," ",VLOOKUP(AI23,DescriçãoParada,2,0))</f>
        <v xml:space="preserve"> </v>
      </c>
      <c r="AK23" s="92"/>
      <c r="AL23" s="235">
        <f>(J23+M23+P23+S23+V23+Y23+AB23+AE23+AH23+AK23)</f>
        <v>1.5277777777777777E-2</v>
      </c>
      <c r="AM23" s="235">
        <f>F23-AL23</f>
        <v>8.1944444444444445E-2</v>
      </c>
      <c r="AN23" s="203">
        <f>AM23*24</f>
        <v>1.9666666666666668</v>
      </c>
      <c r="AO23" s="248">
        <v>11261</v>
      </c>
      <c r="AP23" s="206" t="s">
        <v>70</v>
      </c>
      <c r="AQ23" s="207" t="str">
        <f t="shared" ref="AQ23:AQ86" si="10">IF(AP23=0," ",VLOOKUP(AP23,DescriçãoProduto,2,0))</f>
        <v>Mimoso SC25</v>
      </c>
      <c r="AR23" s="203">
        <f t="shared" ref="AR23:AR86" si="11">IF(AP23=0," ",VLOOKUP(AP23,DescriçãoProduto,3,0))</f>
        <v>250</v>
      </c>
      <c r="AS23" s="208">
        <f t="shared" ref="AS23:AS86" si="12">IF(G23=0," ",AN23*AR23)</f>
        <v>491.66666666666669</v>
      </c>
      <c r="AT23" s="209">
        <v>478</v>
      </c>
      <c r="AU23" s="1" t="s">
        <v>71</v>
      </c>
      <c r="AV23" s="204" t="str">
        <f t="shared" ref="AV23:AV86" si="13">IF(AU23=0," ",VLOOKUP(AU23,DescriçãoRefugo,2,0))</f>
        <v>Saca Avariada</v>
      </c>
      <c r="AW23" s="1">
        <v>5</v>
      </c>
    </row>
    <row r="24" spans="1:49" x14ac:dyDescent="0.25">
      <c r="A24" s="200"/>
      <c r="B24" s="231">
        <v>44652</v>
      </c>
      <c r="C24" s="232">
        <v>7</v>
      </c>
      <c r="D24" s="234" t="str">
        <f>IF(C24=0," ",VLOOKUP(C24,'[2]Cadastro Operador'!A3:B10,2,0))</f>
        <v>Edson</v>
      </c>
      <c r="E24" s="232" t="s">
        <v>72</v>
      </c>
      <c r="F24" s="235">
        <v>0.22916666666666666</v>
      </c>
      <c r="G24" s="237">
        <f t="shared" ref="G24:G87" si="14">F24*24</f>
        <v>5.5</v>
      </c>
      <c r="H24" s="232" t="s">
        <v>73</v>
      </c>
      <c r="I24" s="228" t="str">
        <f t="shared" si="0"/>
        <v>Ceia</v>
      </c>
      <c r="J24" s="235">
        <v>4.1666666666666664E-2</v>
      </c>
      <c r="K24" s="1"/>
      <c r="L24" s="204" t="str">
        <f t="shared" si="1"/>
        <v xml:space="preserve"> </v>
      </c>
      <c r="M24" s="92"/>
      <c r="N24" s="1"/>
      <c r="O24" s="204" t="str">
        <f t="shared" si="2"/>
        <v xml:space="preserve"> </v>
      </c>
      <c r="P24" s="210"/>
      <c r="Q24" s="1"/>
      <c r="R24" s="204" t="str">
        <f t="shared" si="3"/>
        <v xml:space="preserve"> </v>
      </c>
      <c r="S24" s="92"/>
      <c r="T24" s="1"/>
      <c r="U24" s="204" t="str">
        <f t="shared" si="4"/>
        <v xml:space="preserve"> </v>
      </c>
      <c r="V24" s="92"/>
      <c r="W24" s="1"/>
      <c r="X24" s="204" t="str">
        <f t="shared" si="5"/>
        <v xml:space="preserve"> </v>
      </c>
      <c r="Y24" s="92"/>
      <c r="Z24" s="1"/>
      <c r="AA24" s="204" t="str">
        <f t="shared" si="6"/>
        <v xml:space="preserve"> </v>
      </c>
      <c r="AB24" s="92"/>
      <c r="AC24" s="1"/>
      <c r="AD24" s="204" t="str">
        <f t="shared" si="7"/>
        <v xml:space="preserve"> </v>
      </c>
      <c r="AE24" s="92"/>
      <c r="AF24" s="1"/>
      <c r="AG24" s="204" t="str">
        <f t="shared" si="8"/>
        <v xml:space="preserve"> </v>
      </c>
      <c r="AH24" s="92"/>
      <c r="AI24" s="1"/>
      <c r="AJ24" s="204" t="str">
        <f t="shared" si="9"/>
        <v xml:space="preserve"> </v>
      </c>
      <c r="AK24" s="92"/>
      <c r="AL24" s="235">
        <f t="shared" ref="AL24:AL87" si="15">(J24+M24+P24+S24+V24+Y24+AB24+AE24+AH24+AK24)</f>
        <v>4.1666666666666664E-2</v>
      </c>
      <c r="AM24" s="235">
        <f t="shared" ref="AM24:AM87" si="16">F24-AL24</f>
        <v>0.1875</v>
      </c>
      <c r="AN24" s="203">
        <f t="shared" ref="AN24:AN87" si="17">AM24*24</f>
        <v>4.5</v>
      </c>
      <c r="AO24" s="248">
        <v>11261</v>
      </c>
      <c r="AP24" s="206" t="s">
        <v>70</v>
      </c>
      <c r="AQ24" s="207" t="str">
        <f t="shared" si="10"/>
        <v>Mimoso SC25</v>
      </c>
      <c r="AR24" s="203">
        <f t="shared" si="11"/>
        <v>250</v>
      </c>
      <c r="AS24" s="208">
        <f t="shared" si="12"/>
        <v>1125</v>
      </c>
      <c r="AT24" s="209">
        <v>507</v>
      </c>
      <c r="AU24" s="1" t="s">
        <v>71</v>
      </c>
      <c r="AV24" s="204" t="str">
        <f t="shared" si="13"/>
        <v>Saca Avariada</v>
      </c>
      <c r="AW24" s="1">
        <v>13</v>
      </c>
    </row>
    <row r="25" spans="1:49" x14ac:dyDescent="0.25">
      <c r="A25" s="200"/>
      <c r="B25" s="231">
        <v>44653</v>
      </c>
      <c r="C25" s="232">
        <v>6</v>
      </c>
      <c r="D25" s="234" t="str">
        <f>IF(C25=0," ",VLOOKUP(C25,'[2]Cadastro Operador'!A4:B11,2,0))</f>
        <v>Vinicius</v>
      </c>
      <c r="E25" s="232" t="s">
        <v>74</v>
      </c>
      <c r="F25" s="235">
        <v>0.11458333333333333</v>
      </c>
      <c r="G25" s="237">
        <f t="shared" si="14"/>
        <v>2.75</v>
      </c>
      <c r="H25" s="232" t="s">
        <v>75</v>
      </c>
      <c r="I25" s="228" t="str">
        <f t="shared" si="0"/>
        <v>Café</v>
      </c>
      <c r="J25" s="235">
        <v>6.9444444444444441E-3</v>
      </c>
      <c r="K25" s="1" t="s">
        <v>76</v>
      </c>
      <c r="L25" s="204" t="str">
        <f t="shared" si="1"/>
        <v>Set Up</v>
      </c>
      <c r="M25" s="92">
        <v>1.7361111111111112E-2</v>
      </c>
      <c r="N25" s="1"/>
      <c r="O25" s="204" t="str">
        <f t="shared" si="2"/>
        <v xml:space="preserve"> </v>
      </c>
      <c r="P25" s="210"/>
      <c r="Q25" s="1"/>
      <c r="R25" s="204" t="str">
        <f t="shared" si="3"/>
        <v xml:space="preserve"> </v>
      </c>
      <c r="S25" s="92"/>
      <c r="T25" s="1"/>
      <c r="U25" s="204" t="str">
        <f t="shared" si="4"/>
        <v xml:space="preserve"> </v>
      </c>
      <c r="V25" s="92"/>
      <c r="W25" s="1"/>
      <c r="X25" s="204" t="str">
        <f t="shared" si="5"/>
        <v xml:space="preserve"> </v>
      </c>
      <c r="Y25" s="92"/>
      <c r="Z25" s="1"/>
      <c r="AA25" s="204" t="str">
        <f t="shared" si="6"/>
        <v xml:space="preserve"> </v>
      </c>
      <c r="AB25" s="92"/>
      <c r="AC25" s="1"/>
      <c r="AD25" s="204" t="str">
        <f t="shared" si="7"/>
        <v xml:space="preserve"> </v>
      </c>
      <c r="AE25" s="92"/>
      <c r="AF25" s="1"/>
      <c r="AG25" s="204" t="str">
        <f t="shared" si="8"/>
        <v xml:space="preserve"> </v>
      </c>
      <c r="AH25" s="92"/>
      <c r="AI25" s="1"/>
      <c r="AJ25" s="204" t="str">
        <f t="shared" si="9"/>
        <v xml:space="preserve"> </v>
      </c>
      <c r="AK25" s="92"/>
      <c r="AL25" s="235">
        <f t="shared" si="15"/>
        <v>2.4305555555555556E-2</v>
      </c>
      <c r="AM25" s="235">
        <f t="shared" si="16"/>
        <v>9.0277777777777776E-2</v>
      </c>
      <c r="AN25" s="203">
        <f t="shared" si="17"/>
        <v>2.1666666666666665</v>
      </c>
      <c r="AO25" s="248">
        <v>11250</v>
      </c>
      <c r="AP25" s="206" t="s">
        <v>77</v>
      </c>
      <c r="AQ25" s="207" t="str">
        <f t="shared" si="10"/>
        <v>Creme SC25</v>
      </c>
      <c r="AR25" s="203">
        <f t="shared" si="11"/>
        <v>200</v>
      </c>
      <c r="AS25" s="208">
        <f t="shared" si="12"/>
        <v>433.33333333333331</v>
      </c>
      <c r="AT25" s="209">
        <v>465</v>
      </c>
      <c r="AU25" s="1" t="s">
        <v>71</v>
      </c>
      <c r="AV25" s="204" t="str">
        <f t="shared" si="13"/>
        <v>Saca Avariada</v>
      </c>
      <c r="AW25" s="1">
        <v>1</v>
      </c>
    </row>
    <row r="26" spans="1:49" x14ac:dyDescent="0.25">
      <c r="A26" s="200"/>
      <c r="B26" s="231">
        <v>44653</v>
      </c>
      <c r="C26" s="232">
        <v>6</v>
      </c>
      <c r="D26" s="234" t="str">
        <f>IF(C26=0," ",VLOOKUP(C26,'[2]Cadastro Operador'!A5:B12,2,0))</f>
        <v>Vinicius</v>
      </c>
      <c r="E26" s="232" t="s">
        <v>74</v>
      </c>
      <c r="F26" s="235">
        <v>8.3333333333333329E-2</v>
      </c>
      <c r="G26" s="237">
        <f t="shared" si="14"/>
        <v>2</v>
      </c>
      <c r="H26" s="232"/>
      <c r="I26" s="228" t="str">
        <f t="shared" si="0"/>
        <v xml:space="preserve"> </v>
      </c>
      <c r="J26" s="235"/>
      <c r="K26" s="1"/>
      <c r="L26" s="204" t="str">
        <f t="shared" si="1"/>
        <v xml:space="preserve"> </v>
      </c>
      <c r="M26" s="92"/>
      <c r="N26" s="1"/>
      <c r="O26" s="204" t="str">
        <f t="shared" si="2"/>
        <v xml:space="preserve"> </v>
      </c>
      <c r="P26" s="210"/>
      <c r="Q26" s="1"/>
      <c r="R26" s="204" t="str">
        <f t="shared" si="3"/>
        <v xml:space="preserve"> </v>
      </c>
      <c r="S26" s="92"/>
      <c r="T26" s="1"/>
      <c r="U26" s="204" t="str">
        <f t="shared" si="4"/>
        <v xml:space="preserve"> </v>
      </c>
      <c r="V26" s="92"/>
      <c r="W26" s="1"/>
      <c r="X26" s="204" t="str">
        <f t="shared" si="5"/>
        <v xml:space="preserve"> </v>
      </c>
      <c r="Y26" s="92"/>
      <c r="Z26" s="1"/>
      <c r="AA26" s="204" t="str">
        <f t="shared" si="6"/>
        <v xml:space="preserve"> </v>
      </c>
      <c r="AB26" s="92"/>
      <c r="AC26" s="1"/>
      <c r="AD26" s="204" t="str">
        <f t="shared" si="7"/>
        <v xml:space="preserve"> </v>
      </c>
      <c r="AE26" s="92"/>
      <c r="AF26" s="1"/>
      <c r="AG26" s="204" t="str">
        <f t="shared" si="8"/>
        <v xml:space="preserve"> </v>
      </c>
      <c r="AH26" s="92"/>
      <c r="AI26" s="1"/>
      <c r="AJ26" s="204" t="str">
        <f t="shared" si="9"/>
        <v xml:space="preserve"> </v>
      </c>
      <c r="AK26" s="92"/>
      <c r="AL26" s="235">
        <f t="shared" si="15"/>
        <v>0</v>
      </c>
      <c r="AM26" s="235">
        <f t="shared" si="16"/>
        <v>8.3333333333333329E-2</v>
      </c>
      <c r="AN26" s="203">
        <f t="shared" si="17"/>
        <v>2</v>
      </c>
      <c r="AO26" s="248">
        <v>11280</v>
      </c>
      <c r="AP26" s="206" t="s">
        <v>77</v>
      </c>
      <c r="AQ26" s="207" t="str">
        <f t="shared" si="10"/>
        <v>Creme SC25</v>
      </c>
      <c r="AR26" s="203">
        <f t="shared" si="11"/>
        <v>200</v>
      </c>
      <c r="AS26" s="208">
        <f t="shared" si="12"/>
        <v>400</v>
      </c>
      <c r="AT26" s="209">
        <v>335</v>
      </c>
      <c r="AU26" s="1"/>
      <c r="AV26" s="204" t="str">
        <f t="shared" si="13"/>
        <v xml:space="preserve"> </v>
      </c>
      <c r="AW26" s="1"/>
    </row>
    <row r="27" spans="1:49" x14ac:dyDescent="0.25">
      <c r="A27" s="200"/>
      <c r="B27" s="231">
        <v>44654</v>
      </c>
      <c r="C27" s="232">
        <v>7</v>
      </c>
      <c r="D27" s="234" t="str">
        <f>IF(C27=0," ",VLOOKUP(C27,'[2]Cadastro Operador'!A6:B13,2,0))</f>
        <v>Edson</v>
      </c>
      <c r="E27" s="232" t="s">
        <v>72</v>
      </c>
      <c r="F27" s="235">
        <v>0.22916666666666666</v>
      </c>
      <c r="G27" s="237">
        <f t="shared" si="14"/>
        <v>5.5</v>
      </c>
      <c r="H27" s="232"/>
      <c r="I27" s="228" t="str">
        <f t="shared" si="0"/>
        <v xml:space="preserve"> </v>
      </c>
      <c r="J27" s="235"/>
      <c r="K27" s="1"/>
      <c r="L27" s="204" t="str">
        <f t="shared" si="1"/>
        <v xml:space="preserve"> </v>
      </c>
      <c r="M27" s="92"/>
      <c r="N27" s="1"/>
      <c r="O27" s="204" t="str">
        <f t="shared" si="2"/>
        <v xml:space="preserve"> </v>
      </c>
      <c r="P27" s="210"/>
      <c r="Q27" s="1"/>
      <c r="R27" s="204" t="str">
        <f t="shared" si="3"/>
        <v xml:space="preserve"> </v>
      </c>
      <c r="S27" s="92"/>
      <c r="T27" s="1"/>
      <c r="U27" s="204" t="str">
        <f t="shared" si="4"/>
        <v xml:space="preserve"> </v>
      </c>
      <c r="V27" s="92"/>
      <c r="W27" s="1"/>
      <c r="X27" s="204" t="str">
        <f t="shared" si="5"/>
        <v xml:space="preserve"> </v>
      </c>
      <c r="Y27" s="92"/>
      <c r="Z27" s="1"/>
      <c r="AA27" s="204" t="str">
        <f t="shared" si="6"/>
        <v xml:space="preserve"> </v>
      </c>
      <c r="AB27" s="92"/>
      <c r="AC27" s="1"/>
      <c r="AD27" s="204" t="str">
        <f t="shared" si="7"/>
        <v xml:space="preserve"> </v>
      </c>
      <c r="AE27" s="92"/>
      <c r="AF27" s="1"/>
      <c r="AG27" s="204" t="str">
        <f t="shared" si="8"/>
        <v xml:space="preserve"> </v>
      </c>
      <c r="AH27" s="92"/>
      <c r="AI27" s="1"/>
      <c r="AJ27" s="204" t="str">
        <f t="shared" si="9"/>
        <v xml:space="preserve"> </v>
      </c>
      <c r="AK27" s="92"/>
      <c r="AL27" s="235">
        <f t="shared" si="15"/>
        <v>0</v>
      </c>
      <c r="AM27" s="235">
        <f t="shared" si="16"/>
        <v>0.22916666666666666</v>
      </c>
      <c r="AN27" s="203">
        <f t="shared" si="17"/>
        <v>5.5</v>
      </c>
      <c r="AO27" s="248">
        <v>11261</v>
      </c>
      <c r="AP27" s="206" t="s">
        <v>70</v>
      </c>
      <c r="AQ27" s="207" t="str">
        <f t="shared" si="10"/>
        <v>Mimoso SC25</v>
      </c>
      <c r="AR27" s="203">
        <f t="shared" si="11"/>
        <v>250</v>
      </c>
      <c r="AS27" s="208">
        <f t="shared" si="12"/>
        <v>1375</v>
      </c>
      <c r="AT27" s="209">
        <v>593</v>
      </c>
      <c r="AU27" s="1" t="s">
        <v>71</v>
      </c>
      <c r="AV27" s="204" t="str">
        <f t="shared" si="13"/>
        <v>Saca Avariada</v>
      </c>
      <c r="AW27" s="1">
        <v>10</v>
      </c>
    </row>
    <row r="28" spans="1:49" x14ac:dyDescent="0.25">
      <c r="A28" s="200"/>
      <c r="B28" s="231">
        <v>44655</v>
      </c>
      <c r="C28" s="232">
        <v>8</v>
      </c>
      <c r="D28" s="234" t="str">
        <f>IF(C28=0," ",VLOOKUP(C28,'[2]Cadastro Operador'!A7:B14,2,0))</f>
        <v>Mario</v>
      </c>
      <c r="E28" s="232" t="s">
        <v>72</v>
      </c>
      <c r="F28" s="235">
        <v>0.27152777777777776</v>
      </c>
      <c r="G28" s="237">
        <f t="shared" si="14"/>
        <v>6.5166666666666657</v>
      </c>
      <c r="H28" s="232" t="s">
        <v>78</v>
      </c>
      <c r="I28" s="228" t="str">
        <f t="shared" si="0"/>
        <v>Limpeza</v>
      </c>
      <c r="J28" s="235">
        <v>5.5555555555555552E-2</v>
      </c>
      <c r="K28" s="1" t="s">
        <v>69</v>
      </c>
      <c r="L28" s="204" t="str">
        <f t="shared" si="1"/>
        <v>Outros</v>
      </c>
      <c r="M28" s="92">
        <v>3.4722222222222224E-2</v>
      </c>
      <c r="N28" s="1"/>
      <c r="O28" s="204" t="str">
        <f t="shared" si="2"/>
        <v xml:space="preserve"> </v>
      </c>
      <c r="P28" s="210"/>
      <c r="Q28" s="1"/>
      <c r="R28" s="204" t="str">
        <f t="shared" si="3"/>
        <v xml:space="preserve"> </v>
      </c>
      <c r="S28" s="92"/>
      <c r="T28" s="1"/>
      <c r="U28" s="204" t="str">
        <f t="shared" si="4"/>
        <v xml:space="preserve"> </v>
      </c>
      <c r="V28" s="92"/>
      <c r="W28" s="1"/>
      <c r="X28" s="204" t="str">
        <f t="shared" si="5"/>
        <v xml:space="preserve"> </v>
      </c>
      <c r="Y28" s="92"/>
      <c r="Z28" s="1"/>
      <c r="AA28" s="204" t="str">
        <f t="shared" si="6"/>
        <v xml:space="preserve"> </v>
      </c>
      <c r="AB28" s="92"/>
      <c r="AC28" s="1"/>
      <c r="AD28" s="204" t="str">
        <f t="shared" si="7"/>
        <v xml:space="preserve"> </v>
      </c>
      <c r="AE28" s="92"/>
      <c r="AF28" s="1"/>
      <c r="AG28" s="204" t="str">
        <f t="shared" si="8"/>
        <v xml:space="preserve"> </v>
      </c>
      <c r="AH28" s="92"/>
      <c r="AI28" s="1"/>
      <c r="AJ28" s="204" t="str">
        <f t="shared" si="9"/>
        <v xml:space="preserve"> </v>
      </c>
      <c r="AK28" s="92"/>
      <c r="AL28" s="235">
        <f t="shared" si="15"/>
        <v>9.0277777777777776E-2</v>
      </c>
      <c r="AM28" s="235">
        <f t="shared" si="16"/>
        <v>0.18124999999999997</v>
      </c>
      <c r="AN28" s="203">
        <f t="shared" si="17"/>
        <v>4.3499999999999996</v>
      </c>
      <c r="AO28" s="248">
        <v>11261</v>
      </c>
      <c r="AP28" s="206" t="s">
        <v>70</v>
      </c>
      <c r="AQ28" s="207" t="str">
        <f t="shared" si="10"/>
        <v>Mimoso SC25</v>
      </c>
      <c r="AR28" s="203">
        <f t="shared" si="11"/>
        <v>250</v>
      </c>
      <c r="AS28" s="208">
        <f t="shared" si="12"/>
        <v>1087.5</v>
      </c>
      <c r="AT28" s="209">
        <v>693</v>
      </c>
      <c r="AU28" s="1" t="s">
        <v>71</v>
      </c>
      <c r="AV28" s="204" t="str">
        <f t="shared" si="13"/>
        <v>Saca Avariada</v>
      </c>
      <c r="AW28" s="1">
        <v>10</v>
      </c>
    </row>
    <row r="29" spans="1:49" x14ac:dyDescent="0.25">
      <c r="A29" s="200"/>
      <c r="B29" s="231">
        <v>44655</v>
      </c>
      <c r="C29" s="232">
        <v>6</v>
      </c>
      <c r="D29" s="234" t="str">
        <f>IF(C29=0," ",VLOOKUP(C29,'[2]Cadastro Operador'!A7:B14,2,0))</f>
        <v>Vinicius</v>
      </c>
      <c r="E29" s="232" t="s">
        <v>74</v>
      </c>
      <c r="F29" s="235">
        <v>0.25</v>
      </c>
      <c r="G29" s="237">
        <f t="shared" si="14"/>
        <v>6</v>
      </c>
      <c r="H29" s="232" t="s">
        <v>79</v>
      </c>
      <c r="I29" s="228" t="str">
        <f t="shared" si="0"/>
        <v>Falta Operador</v>
      </c>
      <c r="J29" s="235">
        <v>2.7777777777777776E-2</v>
      </c>
      <c r="K29" s="1" t="s">
        <v>76</v>
      </c>
      <c r="L29" s="204" t="str">
        <f t="shared" si="1"/>
        <v>Set Up</v>
      </c>
      <c r="M29" s="92">
        <v>1.3888888888888888E-2</v>
      </c>
      <c r="N29" s="1"/>
      <c r="O29" s="204" t="str">
        <f t="shared" si="2"/>
        <v xml:space="preserve"> </v>
      </c>
      <c r="P29" s="210"/>
      <c r="Q29" s="1"/>
      <c r="R29" s="204" t="str">
        <f t="shared" si="3"/>
        <v xml:space="preserve"> </v>
      </c>
      <c r="S29" s="92"/>
      <c r="T29" s="1"/>
      <c r="U29" s="204" t="str">
        <f t="shared" si="4"/>
        <v xml:space="preserve"> </v>
      </c>
      <c r="V29" s="92"/>
      <c r="W29" s="1"/>
      <c r="X29" s="204" t="str">
        <f t="shared" si="5"/>
        <v xml:space="preserve"> </v>
      </c>
      <c r="Y29" s="92"/>
      <c r="Z29" s="1"/>
      <c r="AA29" s="204" t="str">
        <f t="shared" si="6"/>
        <v xml:space="preserve"> </v>
      </c>
      <c r="AB29" s="92"/>
      <c r="AC29" s="1"/>
      <c r="AD29" s="204" t="str">
        <f t="shared" si="7"/>
        <v xml:space="preserve"> </v>
      </c>
      <c r="AE29" s="92"/>
      <c r="AF29" s="1"/>
      <c r="AG29" s="204" t="str">
        <f t="shared" si="8"/>
        <v xml:space="preserve"> </v>
      </c>
      <c r="AH29" s="92"/>
      <c r="AI29" s="1"/>
      <c r="AJ29" s="204" t="str">
        <f t="shared" si="9"/>
        <v xml:space="preserve"> </v>
      </c>
      <c r="AK29" s="92"/>
      <c r="AL29" s="235">
        <f t="shared" si="15"/>
        <v>4.1666666666666664E-2</v>
      </c>
      <c r="AM29" s="235">
        <f t="shared" si="16"/>
        <v>0.20833333333333334</v>
      </c>
      <c r="AN29" s="203">
        <f t="shared" si="17"/>
        <v>5</v>
      </c>
      <c r="AO29" s="248">
        <v>11261</v>
      </c>
      <c r="AP29" s="206" t="s">
        <v>70</v>
      </c>
      <c r="AQ29" s="207" t="str">
        <f t="shared" si="10"/>
        <v>Mimoso SC25</v>
      </c>
      <c r="AR29" s="203">
        <f t="shared" si="11"/>
        <v>250</v>
      </c>
      <c r="AS29" s="208">
        <f t="shared" si="12"/>
        <v>1250</v>
      </c>
      <c r="AT29" s="1">
        <v>1025</v>
      </c>
      <c r="AU29" s="1" t="s">
        <v>71</v>
      </c>
      <c r="AV29" s="204" t="str">
        <f t="shared" si="13"/>
        <v>Saca Avariada</v>
      </c>
      <c r="AW29" s="1">
        <v>11</v>
      </c>
    </row>
    <row r="30" spans="1:49" x14ac:dyDescent="0.25">
      <c r="A30" s="200"/>
      <c r="B30" s="231">
        <v>44655</v>
      </c>
      <c r="C30" s="232">
        <v>7</v>
      </c>
      <c r="D30" s="234" t="e">
        <f>IF(C30=0," ",VLOOKUP(C30,'[2]Cadastro Operador'!A9:B16,2,0))</f>
        <v>#N/A</v>
      </c>
      <c r="E30" s="232" t="s">
        <v>68</v>
      </c>
      <c r="F30" s="235">
        <v>0.20833333333333334</v>
      </c>
      <c r="G30" s="237">
        <f t="shared" si="14"/>
        <v>5</v>
      </c>
      <c r="H30" s="232" t="s">
        <v>80</v>
      </c>
      <c r="I30" s="228" t="str">
        <f t="shared" si="0"/>
        <v>Jantar</v>
      </c>
      <c r="J30" s="235">
        <v>4.1666666666666664E-2</v>
      </c>
      <c r="K30" s="1"/>
      <c r="L30" s="204" t="str">
        <f t="shared" si="1"/>
        <v xml:space="preserve"> </v>
      </c>
      <c r="M30" s="92"/>
      <c r="N30" s="1"/>
      <c r="O30" s="204" t="str">
        <f t="shared" si="2"/>
        <v xml:space="preserve"> </v>
      </c>
      <c r="P30" s="210"/>
      <c r="Q30" s="1"/>
      <c r="R30" s="204" t="str">
        <f t="shared" si="3"/>
        <v xml:space="preserve"> </v>
      </c>
      <c r="S30" s="92"/>
      <c r="T30" s="1"/>
      <c r="U30" s="204" t="str">
        <f t="shared" si="4"/>
        <v xml:space="preserve"> </v>
      </c>
      <c r="V30" s="92"/>
      <c r="W30" s="1"/>
      <c r="X30" s="204" t="str">
        <f t="shared" si="5"/>
        <v xml:space="preserve"> </v>
      </c>
      <c r="Y30" s="92"/>
      <c r="Z30" s="1"/>
      <c r="AA30" s="204" t="str">
        <f t="shared" si="6"/>
        <v xml:space="preserve"> </v>
      </c>
      <c r="AB30" s="92"/>
      <c r="AC30" s="1"/>
      <c r="AD30" s="204" t="str">
        <f t="shared" si="7"/>
        <v xml:space="preserve"> </v>
      </c>
      <c r="AE30" s="92"/>
      <c r="AF30" s="1"/>
      <c r="AG30" s="204" t="str">
        <f t="shared" si="8"/>
        <v xml:space="preserve"> </v>
      </c>
      <c r="AH30" s="92"/>
      <c r="AI30" s="1"/>
      <c r="AJ30" s="204" t="str">
        <f t="shared" si="9"/>
        <v xml:space="preserve"> </v>
      </c>
      <c r="AK30" s="92"/>
      <c r="AL30" s="235">
        <f t="shared" si="15"/>
        <v>4.1666666666666664E-2</v>
      </c>
      <c r="AM30" s="235">
        <f t="shared" si="16"/>
        <v>0.16666666666666669</v>
      </c>
      <c r="AN30" s="203">
        <f t="shared" si="17"/>
        <v>4</v>
      </c>
      <c r="AO30" s="248">
        <v>1721</v>
      </c>
      <c r="AP30" s="206" t="s">
        <v>70</v>
      </c>
      <c r="AQ30" s="207" t="str">
        <f t="shared" si="10"/>
        <v>Mimoso SC25</v>
      </c>
      <c r="AR30" s="203">
        <f t="shared" si="11"/>
        <v>250</v>
      </c>
      <c r="AS30" s="208">
        <f t="shared" si="12"/>
        <v>1000</v>
      </c>
      <c r="AT30" s="1">
        <v>567</v>
      </c>
      <c r="AU30" s="1" t="s">
        <v>71</v>
      </c>
      <c r="AV30" s="204" t="str">
        <f t="shared" si="13"/>
        <v>Saca Avariada</v>
      </c>
      <c r="AW30" s="1">
        <v>7</v>
      </c>
    </row>
    <row r="31" spans="1:49" x14ac:dyDescent="0.25">
      <c r="A31" s="200"/>
      <c r="B31" s="231">
        <v>44656</v>
      </c>
      <c r="C31" s="232">
        <v>8</v>
      </c>
      <c r="D31" s="234" t="str">
        <f>IF(C31=0," ",VLOOKUP(C31,'[2]Cadastro Operador'!A9:B16,2,0))</f>
        <v>Mario</v>
      </c>
      <c r="E31" s="232" t="s">
        <v>72</v>
      </c>
      <c r="F31" s="235">
        <v>0.25</v>
      </c>
      <c r="G31" s="237">
        <f t="shared" si="14"/>
        <v>6</v>
      </c>
      <c r="H31" s="232" t="s">
        <v>81</v>
      </c>
      <c r="I31" s="228" t="str">
        <f t="shared" si="0"/>
        <v>Manutenção Elétrica</v>
      </c>
      <c r="J31" s="235">
        <v>2.5694444444444447E-2</v>
      </c>
      <c r="K31" s="1" t="s">
        <v>69</v>
      </c>
      <c r="L31" s="204" t="str">
        <f t="shared" si="1"/>
        <v>Outros</v>
      </c>
      <c r="M31" s="92"/>
      <c r="N31" s="1"/>
      <c r="O31" s="204" t="str">
        <f t="shared" si="2"/>
        <v xml:space="preserve"> </v>
      </c>
      <c r="P31" s="210"/>
      <c r="Q31" s="1"/>
      <c r="R31" s="204" t="str">
        <f t="shared" si="3"/>
        <v xml:space="preserve"> </v>
      </c>
      <c r="S31" s="92"/>
      <c r="T31" s="1"/>
      <c r="U31" s="204" t="str">
        <f t="shared" si="4"/>
        <v xml:space="preserve"> </v>
      </c>
      <c r="V31" s="92"/>
      <c r="W31" s="1"/>
      <c r="X31" s="204" t="str">
        <f t="shared" si="5"/>
        <v xml:space="preserve"> </v>
      </c>
      <c r="Y31" s="92"/>
      <c r="Z31" s="1"/>
      <c r="AA31" s="204" t="str">
        <f t="shared" si="6"/>
        <v xml:space="preserve"> </v>
      </c>
      <c r="AB31" s="92"/>
      <c r="AC31" s="1"/>
      <c r="AD31" s="204" t="str">
        <f t="shared" si="7"/>
        <v xml:space="preserve"> </v>
      </c>
      <c r="AE31" s="92"/>
      <c r="AF31" s="1"/>
      <c r="AG31" s="204" t="str">
        <f t="shared" si="8"/>
        <v xml:space="preserve"> </v>
      </c>
      <c r="AH31" s="92"/>
      <c r="AI31" s="1"/>
      <c r="AJ31" s="204" t="str">
        <f t="shared" si="9"/>
        <v xml:space="preserve"> </v>
      </c>
      <c r="AK31" s="92"/>
      <c r="AL31" s="235">
        <f t="shared" si="15"/>
        <v>2.5694444444444447E-2</v>
      </c>
      <c r="AM31" s="235">
        <f t="shared" si="16"/>
        <v>0.22430555555555556</v>
      </c>
      <c r="AN31" s="203">
        <f t="shared" si="17"/>
        <v>5.3833333333333337</v>
      </c>
      <c r="AO31" s="248">
        <v>11261</v>
      </c>
      <c r="AP31" s="206" t="s">
        <v>70</v>
      </c>
      <c r="AQ31" s="207" t="str">
        <f t="shared" si="10"/>
        <v>Mimoso SC25</v>
      </c>
      <c r="AR31" s="203">
        <f t="shared" si="11"/>
        <v>250</v>
      </c>
      <c r="AS31" s="208">
        <f t="shared" si="12"/>
        <v>1345.8333333333335</v>
      </c>
      <c r="AT31" s="1">
        <v>320</v>
      </c>
      <c r="AU31" s="1" t="s">
        <v>71</v>
      </c>
      <c r="AV31" s="204" t="str">
        <f t="shared" si="13"/>
        <v>Saca Avariada</v>
      </c>
      <c r="AW31" s="1">
        <v>11</v>
      </c>
    </row>
    <row r="32" spans="1:49" x14ac:dyDescent="0.25">
      <c r="A32" s="200"/>
      <c r="B32" s="231">
        <v>44656</v>
      </c>
      <c r="C32" s="232">
        <v>7</v>
      </c>
      <c r="D32" s="234" t="str">
        <f>IF(C32=0," ",VLOOKUP(C32,'[2]Cadastro Operador'!$A$2:$B$9,2,0))</f>
        <v>Edson</v>
      </c>
      <c r="E32" s="232" t="s">
        <v>68</v>
      </c>
      <c r="F32" s="235">
        <v>5.5555555555555552E-2</v>
      </c>
      <c r="G32" s="237">
        <f t="shared" si="14"/>
        <v>1.3333333333333333</v>
      </c>
      <c r="H32" s="232" t="s">
        <v>81</v>
      </c>
      <c r="I32" s="228" t="str">
        <f t="shared" si="0"/>
        <v>Manutenção Elétrica</v>
      </c>
      <c r="J32" s="235">
        <v>0.17708333333333334</v>
      </c>
      <c r="K32" s="1"/>
      <c r="L32" s="204" t="str">
        <f t="shared" si="1"/>
        <v xml:space="preserve"> </v>
      </c>
      <c r="M32" s="92"/>
      <c r="N32" s="1"/>
      <c r="O32" s="204" t="str">
        <f t="shared" si="2"/>
        <v xml:space="preserve"> </v>
      </c>
      <c r="P32" s="210"/>
      <c r="Q32" s="1"/>
      <c r="R32" s="204" t="str">
        <f t="shared" si="3"/>
        <v xml:space="preserve"> </v>
      </c>
      <c r="S32" s="92"/>
      <c r="T32" s="1"/>
      <c r="U32" s="204" t="str">
        <f t="shared" si="4"/>
        <v xml:space="preserve"> </v>
      </c>
      <c r="V32" s="92"/>
      <c r="W32" s="1"/>
      <c r="X32" s="204" t="str">
        <f t="shared" si="5"/>
        <v xml:space="preserve"> </v>
      </c>
      <c r="Y32" s="92"/>
      <c r="Z32" s="1"/>
      <c r="AA32" s="204" t="str">
        <f t="shared" si="6"/>
        <v xml:space="preserve"> </v>
      </c>
      <c r="AB32" s="92"/>
      <c r="AC32" s="1"/>
      <c r="AD32" s="204" t="str">
        <f t="shared" si="7"/>
        <v xml:space="preserve"> </v>
      </c>
      <c r="AE32" s="92"/>
      <c r="AF32" s="1"/>
      <c r="AG32" s="204" t="str">
        <f t="shared" si="8"/>
        <v xml:space="preserve"> </v>
      </c>
      <c r="AH32" s="92"/>
      <c r="AI32" s="1"/>
      <c r="AJ32" s="204" t="str">
        <f t="shared" si="9"/>
        <v xml:space="preserve"> </v>
      </c>
      <c r="AK32" s="92"/>
      <c r="AL32" s="235">
        <f t="shared" si="15"/>
        <v>0.17708333333333334</v>
      </c>
      <c r="AM32" s="235">
        <v>0.12152777777777778</v>
      </c>
      <c r="AN32" s="203">
        <f t="shared" si="17"/>
        <v>2.9166666666666665</v>
      </c>
      <c r="AO32" s="248">
        <v>11261</v>
      </c>
      <c r="AP32" s="206" t="s">
        <v>70</v>
      </c>
      <c r="AQ32" s="207" t="str">
        <f t="shared" si="10"/>
        <v>Mimoso SC25</v>
      </c>
      <c r="AR32" s="203">
        <f t="shared" si="11"/>
        <v>250</v>
      </c>
      <c r="AS32" s="208">
        <f t="shared" si="12"/>
        <v>729.16666666666663</v>
      </c>
      <c r="AT32" s="1">
        <v>183</v>
      </c>
      <c r="AU32" s="1" t="s">
        <v>71</v>
      </c>
      <c r="AV32" s="204" t="str">
        <f t="shared" si="13"/>
        <v>Saca Avariada</v>
      </c>
      <c r="AW32" s="1">
        <v>8</v>
      </c>
    </row>
    <row r="33" spans="1:49" x14ac:dyDescent="0.25">
      <c r="A33" s="200"/>
      <c r="B33" s="231">
        <v>44657</v>
      </c>
      <c r="C33" s="232">
        <v>6</v>
      </c>
      <c r="D33" s="234" t="str">
        <f>IF(C33=0," ",VLOOKUP(C33,'[2]Cadastro Operador'!$A$2:$B$9,2,0))</f>
        <v>Vinicius</v>
      </c>
      <c r="E33" s="232" t="s">
        <v>74</v>
      </c>
      <c r="F33" s="235">
        <v>9.0277777777777776E-2</v>
      </c>
      <c r="G33" s="237">
        <f t="shared" si="14"/>
        <v>2.1666666666666665</v>
      </c>
      <c r="H33" s="232" t="s">
        <v>69</v>
      </c>
      <c r="I33" s="228" t="str">
        <f t="shared" si="0"/>
        <v>Outros</v>
      </c>
      <c r="J33" s="235">
        <v>6.9444444444444441E-3</v>
      </c>
      <c r="K33" s="1"/>
      <c r="L33" s="204" t="str">
        <f t="shared" si="1"/>
        <v xml:space="preserve"> </v>
      </c>
      <c r="M33" s="92"/>
      <c r="N33" s="1"/>
      <c r="O33" s="204" t="str">
        <f t="shared" si="2"/>
        <v xml:space="preserve"> </v>
      </c>
      <c r="P33" s="210"/>
      <c r="Q33" s="1"/>
      <c r="R33" s="204" t="str">
        <f t="shared" si="3"/>
        <v xml:space="preserve"> </v>
      </c>
      <c r="S33" s="92"/>
      <c r="T33" s="1"/>
      <c r="U33" s="204" t="str">
        <f t="shared" si="4"/>
        <v xml:space="preserve"> </v>
      </c>
      <c r="V33" s="92"/>
      <c r="W33" s="1"/>
      <c r="X33" s="204" t="str">
        <f t="shared" si="5"/>
        <v xml:space="preserve"> </v>
      </c>
      <c r="Y33" s="92"/>
      <c r="Z33" s="1"/>
      <c r="AA33" s="204" t="str">
        <f t="shared" si="6"/>
        <v xml:space="preserve"> </v>
      </c>
      <c r="AB33" s="92"/>
      <c r="AC33" s="1"/>
      <c r="AD33" s="204" t="str">
        <f t="shared" si="7"/>
        <v xml:space="preserve"> </v>
      </c>
      <c r="AE33" s="92"/>
      <c r="AF33" s="1"/>
      <c r="AG33" s="204" t="str">
        <f t="shared" si="8"/>
        <v xml:space="preserve"> </v>
      </c>
      <c r="AH33" s="92"/>
      <c r="AI33" s="1"/>
      <c r="AJ33" s="204" t="str">
        <f t="shared" si="9"/>
        <v xml:space="preserve"> </v>
      </c>
      <c r="AK33" s="92"/>
      <c r="AL33" s="235">
        <f t="shared" si="15"/>
        <v>6.9444444444444441E-3</v>
      </c>
      <c r="AM33" s="235">
        <f t="shared" si="16"/>
        <v>8.3333333333333329E-2</v>
      </c>
      <c r="AN33" s="203">
        <f t="shared" si="17"/>
        <v>2</v>
      </c>
      <c r="AO33" s="248">
        <v>11261</v>
      </c>
      <c r="AP33" s="206" t="s">
        <v>70</v>
      </c>
      <c r="AQ33" s="207" t="str">
        <f t="shared" si="10"/>
        <v>Mimoso SC25</v>
      </c>
      <c r="AR33" s="203">
        <f t="shared" si="11"/>
        <v>250</v>
      </c>
      <c r="AS33" s="208">
        <f t="shared" si="12"/>
        <v>500</v>
      </c>
      <c r="AT33" s="1">
        <v>492</v>
      </c>
      <c r="AU33" s="1"/>
      <c r="AV33" s="204" t="str">
        <f t="shared" si="13"/>
        <v xml:space="preserve"> </v>
      </c>
      <c r="AW33" s="1"/>
    </row>
    <row r="34" spans="1:49" x14ac:dyDescent="0.25">
      <c r="A34" s="200"/>
      <c r="B34" s="231">
        <v>44657</v>
      </c>
      <c r="C34" s="232">
        <v>7</v>
      </c>
      <c r="D34" s="234" t="str">
        <f>IF(C34=0," ",VLOOKUP(C34,'[2]Cadastro Operador'!$A$2:$B$9,2,0))</f>
        <v>Edson</v>
      </c>
      <c r="E34" s="232" t="s">
        <v>68</v>
      </c>
      <c r="F34" s="235">
        <v>0.17361111111111113</v>
      </c>
      <c r="G34" s="237">
        <f t="shared" si="14"/>
        <v>4.166666666666667</v>
      </c>
      <c r="H34" s="232"/>
      <c r="I34" s="228" t="str">
        <f t="shared" si="0"/>
        <v xml:space="preserve"> </v>
      </c>
      <c r="J34" s="235"/>
      <c r="K34" s="1"/>
      <c r="L34" s="204" t="str">
        <f t="shared" si="1"/>
        <v xml:space="preserve"> </v>
      </c>
      <c r="M34" s="92"/>
      <c r="N34" s="1"/>
      <c r="O34" s="204" t="str">
        <f t="shared" si="2"/>
        <v xml:space="preserve"> </v>
      </c>
      <c r="P34" s="210"/>
      <c r="Q34" s="1"/>
      <c r="R34" s="204" t="str">
        <f t="shared" si="3"/>
        <v xml:space="preserve"> </v>
      </c>
      <c r="S34" s="92"/>
      <c r="T34" s="1"/>
      <c r="U34" s="204" t="str">
        <f t="shared" si="4"/>
        <v xml:space="preserve"> </v>
      </c>
      <c r="V34" s="92"/>
      <c r="W34" s="1"/>
      <c r="X34" s="204" t="str">
        <f t="shared" si="5"/>
        <v xml:space="preserve"> </v>
      </c>
      <c r="Y34" s="92"/>
      <c r="Z34" s="1"/>
      <c r="AA34" s="204" t="str">
        <f t="shared" si="6"/>
        <v xml:space="preserve"> </v>
      </c>
      <c r="AB34" s="92"/>
      <c r="AC34" s="1"/>
      <c r="AD34" s="204" t="str">
        <f t="shared" si="7"/>
        <v xml:space="preserve"> </v>
      </c>
      <c r="AE34" s="92"/>
      <c r="AF34" s="1"/>
      <c r="AG34" s="204" t="str">
        <f t="shared" si="8"/>
        <v xml:space="preserve"> </v>
      </c>
      <c r="AH34" s="92"/>
      <c r="AI34" s="1"/>
      <c r="AJ34" s="204" t="str">
        <f t="shared" si="9"/>
        <v xml:space="preserve"> </v>
      </c>
      <c r="AK34" s="92"/>
      <c r="AL34" s="235">
        <f t="shared" si="15"/>
        <v>0</v>
      </c>
      <c r="AM34" s="235">
        <f t="shared" si="16"/>
        <v>0.17361111111111113</v>
      </c>
      <c r="AN34" s="203">
        <f t="shared" si="17"/>
        <v>4.166666666666667</v>
      </c>
      <c r="AO34" s="248">
        <v>11261</v>
      </c>
      <c r="AP34" s="206" t="s">
        <v>70</v>
      </c>
      <c r="AQ34" s="207" t="str">
        <f t="shared" si="10"/>
        <v>Mimoso SC25</v>
      </c>
      <c r="AR34" s="203">
        <f t="shared" si="11"/>
        <v>250</v>
      </c>
      <c r="AS34" s="208">
        <f t="shared" si="12"/>
        <v>1041.6666666666667</v>
      </c>
      <c r="AT34" s="1">
        <v>659</v>
      </c>
      <c r="AU34" s="1" t="s">
        <v>71</v>
      </c>
      <c r="AV34" s="204" t="str">
        <f t="shared" si="13"/>
        <v>Saca Avariada</v>
      </c>
      <c r="AW34" s="1">
        <v>1</v>
      </c>
    </row>
    <row r="35" spans="1:49" x14ac:dyDescent="0.25">
      <c r="A35" s="200"/>
      <c r="B35" s="231">
        <v>44658</v>
      </c>
      <c r="C35" s="232">
        <v>6</v>
      </c>
      <c r="D35" s="234" t="str">
        <f>IF(C35=0," ",VLOOKUP(C35,'[2]Cadastro Operador'!$A$2:$B$9,2,0))</f>
        <v>Vinicius</v>
      </c>
      <c r="E35" s="232" t="s">
        <v>74</v>
      </c>
      <c r="F35" s="235">
        <v>2.7777777777777776E-2</v>
      </c>
      <c r="G35" s="237">
        <f t="shared" si="14"/>
        <v>0.66666666666666663</v>
      </c>
      <c r="H35" s="232"/>
      <c r="I35" s="228" t="str">
        <f t="shared" si="0"/>
        <v xml:space="preserve"> </v>
      </c>
      <c r="J35" s="235"/>
      <c r="K35" s="1"/>
      <c r="L35" s="204" t="str">
        <f t="shared" si="1"/>
        <v xml:space="preserve"> </v>
      </c>
      <c r="M35" s="92"/>
      <c r="N35" s="1"/>
      <c r="O35" s="204" t="str">
        <f t="shared" si="2"/>
        <v xml:space="preserve"> </v>
      </c>
      <c r="P35" s="210"/>
      <c r="Q35" s="1"/>
      <c r="R35" s="204" t="str">
        <f t="shared" si="3"/>
        <v xml:space="preserve"> </v>
      </c>
      <c r="S35" s="92"/>
      <c r="T35" s="1"/>
      <c r="U35" s="204" t="str">
        <f t="shared" si="4"/>
        <v xml:space="preserve"> </v>
      </c>
      <c r="V35" s="92"/>
      <c r="W35" s="1"/>
      <c r="X35" s="204" t="str">
        <f t="shared" si="5"/>
        <v xml:space="preserve"> </v>
      </c>
      <c r="Y35" s="92"/>
      <c r="Z35" s="1"/>
      <c r="AA35" s="204" t="str">
        <f t="shared" si="6"/>
        <v xml:space="preserve"> </v>
      </c>
      <c r="AB35" s="92"/>
      <c r="AC35" s="1"/>
      <c r="AD35" s="204" t="str">
        <f t="shared" si="7"/>
        <v xml:space="preserve"> </v>
      </c>
      <c r="AE35" s="92"/>
      <c r="AF35" s="1"/>
      <c r="AG35" s="204" t="str">
        <f t="shared" si="8"/>
        <v xml:space="preserve"> </v>
      </c>
      <c r="AH35" s="92"/>
      <c r="AI35" s="1"/>
      <c r="AJ35" s="204" t="str">
        <f t="shared" si="9"/>
        <v xml:space="preserve"> </v>
      </c>
      <c r="AK35" s="92"/>
      <c r="AL35" s="235">
        <f t="shared" si="15"/>
        <v>0</v>
      </c>
      <c r="AM35" s="235">
        <f t="shared" si="16"/>
        <v>2.7777777777777776E-2</v>
      </c>
      <c r="AN35" s="203">
        <f t="shared" si="17"/>
        <v>0.66666666666666663</v>
      </c>
      <c r="AO35" s="248">
        <v>11261</v>
      </c>
      <c r="AP35" s="206" t="s">
        <v>70</v>
      </c>
      <c r="AQ35" s="207" t="str">
        <f t="shared" si="10"/>
        <v>Mimoso SC25</v>
      </c>
      <c r="AR35" s="203">
        <f t="shared" si="11"/>
        <v>250</v>
      </c>
      <c r="AS35" s="208">
        <f t="shared" si="12"/>
        <v>166.66666666666666</v>
      </c>
      <c r="AT35" s="1">
        <v>134</v>
      </c>
      <c r="AU35" s="1" t="s">
        <v>71</v>
      </c>
      <c r="AV35" s="204" t="str">
        <f t="shared" si="13"/>
        <v>Saca Avariada</v>
      </c>
      <c r="AW35" s="1">
        <v>2</v>
      </c>
    </row>
    <row r="36" spans="1:49" x14ac:dyDescent="0.25">
      <c r="A36" s="200"/>
      <c r="B36" s="231">
        <v>44659</v>
      </c>
      <c r="C36" s="232">
        <v>7</v>
      </c>
      <c r="D36" s="234" t="str">
        <f>IF(C36=0," ",VLOOKUP(C36,'[2]Cadastro Operador'!$A$2:$B$9,2,0))</f>
        <v>Edson</v>
      </c>
      <c r="E36" s="232" t="s">
        <v>68</v>
      </c>
      <c r="F36" s="235">
        <v>5.9027777777777783E-2</v>
      </c>
      <c r="G36" s="237">
        <f t="shared" si="14"/>
        <v>1.4166666666666667</v>
      </c>
      <c r="H36" s="232"/>
      <c r="I36" s="228" t="str">
        <f t="shared" si="0"/>
        <v xml:space="preserve"> </v>
      </c>
      <c r="J36" s="235"/>
      <c r="K36" s="1"/>
      <c r="L36" s="204" t="str">
        <f t="shared" si="1"/>
        <v xml:space="preserve"> </v>
      </c>
      <c r="M36" s="92"/>
      <c r="N36" s="1"/>
      <c r="O36" s="204" t="str">
        <f t="shared" si="2"/>
        <v xml:space="preserve"> </v>
      </c>
      <c r="P36" s="210"/>
      <c r="Q36" s="1"/>
      <c r="R36" s="204" t="str">
        <f t="shared" si="3"/>
        <v xml:space="preserve"> </v>
      </c>
      <c r="S36" s="92"/>
      <c r="T36" s="1"/>
      <c r="U36" s="204" t="str">
        <f t="shared" si="4"/>
        <v xml:space="preserve"> </v>
      </c>
      <c r="V36" s="92"/>
      <c r="W36" s="1"/>
      <c r="X36" s="204" t="str">
        <f t="shared" si="5"/>
        <v xml:space="preserve"> </v>
      </c>
      <c r="Y36" s="92"/>
      <c r="Z36" s="1"/>
      <c r="AA36" s="204" t="str">
        <f t="shared" si="6"/>
        <v xml:space="preserve"> </v>
      </c>
      <c r="AB36" s="92"/>
      <c r="AC36" s="1"/>
      <c r="AD36" s="204" t="str">
        <f t="shared" si="7"/>
        <v xml:space="preserve"> </v>
      </c>
      <c r="AE36" s="92"/>
      <c r="AF36" s="1"/>
      <c r="AG36" s="204" t="str">
        <f t="shared" si="8"/>
        <v xml:space="preserve"> </v>
      </c>
      <c r="AH36" s="92"/>
      <c r="AI36" s="1"/>
      <c r="AJ36" s="204" t="str">
        <f t="shared" si="9"/>
        <v xml:space="preserve"> </v>
      </c>
      <c r="AK36" s="92"/>
      <c r="AL36" s="235">
        <f t="shared" si="15"/>
        <v>0</v>
      </c>
      <c r="AM36" s="235">
        <f t="shared" si="16"/>
        <v>5.9027777777777783E-2</v>
      </c>
      <c r="AN36" s="203">
        <f t="shared" si="17"/>
        <v>1.4166666666666667</v>
      </c>
      <c r="AO36" s="248">
        <v>11261</v>
      </c>
      <c r="AP36" s="206" t="s">
        <v>70</v>
      </c>
      <c r="AQ36" s="207" t="str">
        <f t="shared" si="10"/>
        <v>Mimoso SC25</v>
      </c>
      <c r="AR36" s="203">
        <f t="shared" si="11"/>
        <v>250</v>
      </c>
      <c r="AS36" s="208">
        <f t="shared" si="12"/>
        <v>354.16666666666669</v>
      </c>
      <c r="AT36" s="1">
        <v>303</v>
      </c>
      <c r="AU36" s="1" t="s">
        <v>71</v>
      </c>
      <c r="AV36" s="204" t="str">
        <f t="shared" si="13"/>
        <v>Saca Avariada</v>
      </c>
      <c r="AW36" s="1">
        <v>1</v>
      </c>
    </row>
    <row r="37" spans="1:49" x14ac:dyDescent="0.25">
      <c r="A37" s="200"/>
      <c r="B37" s="231">
        <v>44659</v>
      </c>
      <c r="C37" s="232">
        <v>6</v>
      </c>
      <c r="D37" s="234" t="str">
        <f>IF(C37=0," ",VLOOKUP(C37,'[2]Cadastro Operador'!$A$2:$B$9,2,0))</f>
        <v>Vinicius</v>
      </c>
      <c r="E37" s="232" t="s">
        <v>74</v>
      </c>
      <c r="F37" s="235">
        <v>0.13194444444444445</v>
      </c>
      <c r="G37" s="237">
        <f t="shared" si="14"/>
        <v>3.166666666666667</v>
      </c>
      <c r="H37" s="232" t="s">
        <v>75</v>
      </c>
      <c r="I37" s="228" t="str">
        <f t="shared" si="0"/>
        <v>Café</v>
      </c>
      <c r="J37" s="235">
        <v>6.2499999999999995E-3</v>
      </c>
      <c r="K37" s="1"/>
      <c r="L37" s="204" t="str">
        <f t="shared" si="1"/>
        <v xml:space="preserve"> </v>
      </c>
      <c r="M37" s="92"/>
      <c r="N37" s="1"/>
      <c r="O37" s="204" t="str">
        <f t="shared" si="2"/>
        <v xml:space="preserve"> </v>
      </c>
      <c r="P37" s="210"/>
      <c r="Q37" s="1"/>
      <c r="R37" s="204" t="str">
        <f t="shared" si="3"/>
        <v xml:space="preserve"> </v>
      </c>
      <c r="S37" s="92"/>
      <c r="T37" s="1"/>
      <c r="U37" s="204" t="str">
        <f t="shared" si="4"/>
        <v xml:space="preserve"> </v>
      </c>
      <c r="V37" s="92"/>
      <c r="W37" s="1"/>
      <c r="X37" s="204" t="str">
        <f t="shared" si="5"/>
        <v xml:space="preserve"> </v>
      </c>
      <c r="Y37" s="92"/>
      <c r="Z37" s="1"/>
      <c r="AA37" s="204" t="str">
        <f t="shared" si="6"/>
        <v xml:space="preserve"> </v>
      </c>
      <c r="AB37" s="92"/>
      <c r="AC37" s="1"/>
      <c r="AD37" s="204" t="str">
        <f t="shared" si="7"/>
        <v xml:space="preserve"> </v>
      </c>
      <c r="AE37" s="92"/>
      <c r="AF37" s="1"/>
      <c r="AG37" s="204" t="str">
        <f t="shared" si="8"/>
        <v xml:space="preserve"> </v>
      </c>
      <c r="AH37" s="92"/>
      <c r="AI37" s="1"/>
      <c r="AJ37" s="204" t="str">
        <f t="shared" si="9"/>
        <v xml:space="preserve"> </v>
      </c>
      <c r="AK37" s="92"/>
      <c r="AL37" s="235">
        <f t="shared" si="15"/>
        <v>6.2499999999999995E-3</v>
      </c>
      <c r="AM37" s="235">
        <f t="shared" si="16"/>
        <v>0.12569444444444444</v>
      </c>
      <c r="AN37" s="203">
        <f t="shared" si="17"/>
        <v>3.0166666666666666</v>
      </c>
      <c r="AO37" s="248">
        <v>11261</v>
      </c>
      <c r="AP37" s="206" t="s">
        <v>70</v>
      </c>
      <c r="AQ37" s="207" t="str">
        <f t="shared" si="10"/>
        <v>Mimoso SC25</v>
      </c>
      <c r="AR37" s="203">
        <f t="shared" si="11"/>
        <v>250</v>
      </c>
      <c r="AS37" s="208">
        <f t="shared" si="12"/>
        <v>754.16666666666663</v>
      </c>
      <c r="AT37" s="1">
        <v>756</v>
      </c>
      <c r="AU37" s="1"/>
      <c r="AV37" s="204" t="str">
        <f t="shared" si="13"/>
        <v xml:space="preserve"> </v>
      </c>
      <c r="AW37" s="1"/>
    </row>
    <row r="38" spans="1:49" x14ac:dyDescent="0.25">
      <c r="A38" s="200"/>
      <c r="B38" s="231">
        <v>44659</v>
      </c>
      <c r="C38" s="232">
        <v>7</v>
      </c>
      <c r="D38" s="234" t="str">
        <f>IF(C38=0," ",VLOOKUP(C38,'[2]Cadastro Operador'!$A$2:$B$9,2,0))</f>
        <v>Edson</v>
      </c>
      <c r="E38" s="232" t="s">
        <v>68</v>
      </c>
      <c r="F38" s="235">
        <v>6.25E-2</v>
      </c>
      <c r="G38" s="237">
        <f t="shared" si="14"/>
        <v>1.5</v>
      </c>
      <c r="H38" s="232"/>
      <c r="I38" s="228" t="str">
        <f t="shared" si="0"/>
        <v xml:space="preserve"> </v>
      </c>
      <c r="J38" s="235"/>
      <c r="K38" s="1"/>
      <c r="L38" s="204" t="str">
        <f t="shared" si="1"/>
        <v xml:space="preserve"> </v>
      </c>
      <c r="M38" s="92"/>
      <c r="N38" s="1"/>
      <c r="O38" s="204" t="str">
        <f t="shared" si="2"/>
        <v xml:space="preserve"> </v>
      </c>
      <c r="P38" s="210"/>
      <c r="Q38" s="1"/>
      <c r="R38" s="204" t="str">
        <f t="shared" si="3"/>
        <v xml:space="preserve"> </v>
      </c>
      <c r="S38" s="92"/>
      <c r="T38" s="1"/>
      <c r="U38" s="204" t="str">
        <f t="shared" si="4"/>
        <v xml:space="preserve"> </v>
      </c>
      <c r="V38" s="92"/>
      <c r="W38" s="1"/>
      <c r="X38" s="204" t="str">
        <f t="shared" si="5"/>
        <v xml:space="preserve"> </v>
      </c>
      <c r="Y38" s="92"/>
      <c r="Z38" s="1"/>
      <c r="AA38" s="204" t="str">
        <f t="shared" si="6"/>
        <v xml:space="preserve"> </v>
      </c>
      <c r="AB38" s="92"/>
      <c r="AC38" s="1"/>
      <c r="AD38" s="204" t="str">
        <f t="shared" si="7"/>
        <v xml:space="preserve"> </v>
      </c>
      <c r="AE38" s="92"/>
      <c r="AF38" s="1"/>
      <c r="AG38" s="204" t="str">
        <f t="shared" si="8"/>
        <v xml:space="preserve"> </v>
      </c>
      <c r="AH38" s="92"/>
      <c r="AI38" s="1"/>
      <c r="AJ38" s="204" t="str">
        <f t="shared" si="9"/>
        <v xml:space="preserve"> </v>
      </c>
      <c r="AK38" s="92"/>
      <c r="AL38" s="235">
        <f t="shared" si="15"/>
        <v>0</v>
      </c>
      <c r="AM38" s="235">
        <f t="shared" si="16"/>
        <v>6.25E-2</v>
      </c>
      <c r="AN38" s="203">
        <f t="shared" si="17"/>
        <v>1.5</v>
      </c>
      <c r="AO38" s="248">
        <v>11320</v>
      </c>
      <c r="AP38" s="206" t="s">
        <v>70</v>
      </c>
      <c r="AQ38" s="207" t="str">
        <f t="shared" si="10"/>
        <v>Mimoso SC25</v>
      </c>
      <c r="AR38" s="203">
        <f t="shared" si="11"/>
        <v>250</v>
      </c>
      <c r="AS38" s="208">
        <f t="shared" si="12"/>
        <v>375</v>
      </c>
      <c r="AT38" s="1">
        <v>249</v>
      </c>
      <c r="AU38" s="1"/>
      <c r="AV38" s="204" t="str">
        <f t="shared" si="13"/>
        <v xml:space="preserve"> </v>
      </c>
      <c r="AW38" s="1"/>
    </row>
    <row r="39" spans="1:49" x14ac:dyDescent="0.25">
      <c r="A39" s="200"/>
      <c r="B39" s="231">
        <v>44660</v>
      </c>
      <c r="C39" s="232">
        <v>7</v>
      </c>
      <c r="D39" s="234" t="str">
        <f>IF(C39=0," ",VLOOKUP(C39,'[2]Cadastro Operador'!$A$2:$B$9,2,0))</f>
        <v>Edson</v>
      </c>
      <c r="E39" s="232" t="s">
        <v>68</v>
      </c>
      <c r="F39" s="235">
        <v>0.19513888888888889</v>
      </c>
      <c r="G39" s="237">
        <f t="shared" si="14"/>
        <v>4.6833333333333336</v>
      </c>
      <c r="H39" s="232" t="s">
        <v>80</v>
      </c>
      <c r="I39" s="228" t="str">
        <f t="shared" si="0"/>
        <v>Jantar</v>
      </c>
      <c r="J39" s="235">
        <v>4.1666666666666664E-2</v>
      </c>
      <c r="K39" s="1"/>
      <c r="L39" s="204" t="str">
        <f t="shared" si="1"/>
        <v xml:space="preserve"> </v>
      </c>
      <c r="M39" s="92"/>
      <c r="N39" s="1"/>
      <c r="O39" s="204" t="str">
        <f t="shared" si="2"/>
        <v xml:space="preserve"> </v>
      </c>
      <c r="P39" s="210"/>
      <c r="Q39" s="1"/>
      <c r="R39" s="204" t="str">
        <f t="shared" si="3"/>
        <v xml:space="preserve"> </v>
      </c>
      <c r="S39" s="92"/>
      <c r="T39" s="1"/>
      <c r="U39" s="204" t="str">
        <f t="shared" si="4"/>
        <v xml:space="preserve"> </v>
      </c>
      <c r="V39" s="92"/>
      <c r="W39" s="1"/>
      <c r="X39" s="204" t="str">
        <f t="shared" si="5"/>
        <v xml:space="preserve"> </v>
      </c>
      <c r="Y39" s="92"/>
      <c r="Z39" s="1"/>
      <c r="AA39" s="204" t="str">
        <f t="shared" si="6"/>
        <v xml:space="preserve"> </v>
      </c>
      <c r="AB39" s="92"/>
      <c r="AC39" s="1"/>
      <c r="AD39" s="204" t="str">
        <f t="shared" si="7"/>
        <v xml:space="preserve"> </v>
      </c>
      <c r="AE39" s="92"/>
      <c r="AF39" s="1"/>
      <c r="AG39" s="204" t="str">
        <f t="shared" si="8"/>
        <v xml:space="preserve"> </v>
      </c>
      <c r="AH39" s="92"/>
      <c r="AI39" s="1"/>
      <c r="AJ39" s="204" t="str">
        <f t="shared" si="9"/>
        <v xml:space="preserve"> </v>
      </c>
      <c r="AK39" s="92"/>
      <c r="AL39" s="235">
        <f t="shared" si="15"/>
        <v>4.1666666666666664E-2</v>
      </c>
      <c r="AM39" s="235">
        <f t="shared" si="16"/>
        <v>0.15347222222222223</v>
      </c>
      <c r="AN39" s="203">
        <f t="shared" si="17"/>
        <v>3.6833333333333336</v>
      </c>
      <c r="AO39" s="248">
        <v>11320</v>
      </c>
      <c r="AP39" s="206" t="s">
        <v>70</v>
      </c>
      <c r="AQ39" s="207" t="str">
        <f t="shared" si="10"/>
        <v>Mimoso SC25</v>
      </c>
      <c r="AR39" s="203">
        <f t="shared" si="11"/>
        <v>250</v>
      </c>
      <c r="AS39" s="208">
        <f t="shared" si="12"/>
        <v>920.83333333333337</v>
      </c>
      <c r="AT39" s="1">
        <v>544</v>
      </c>
      <c r="AU39" s="1" t="s">
        <v>71</v>
      </c>
      <c r="AV39" s="204" t="str">
        <f t="shared" si="13"/>
        <v>Saca Avariada</v>
      </c>
      <c r="AW39" s="1">
        <v>1</v>
      </c>
    </row>
    <row r="40" spans="1:49" x14ac:dyDescent="0.25">
      <c r="A40" s="200"/>
      <c r="B40" s="231">
        <v>44660</v>
      </c>
      <c r="C40" s="232">
        <v>6</v>
      </c>
      <c r="D40" s="234" t="str">
        <f>IF(C40=0," ",VLOOKUP(C40,'[2]Cadastro Operador'!$A$2:$B$9,2,0))</f>
        <v>Vinicius</v>
      </c>
      <c r="E40" s="232" t="s">
        <v>74</v>
      </c>
      <c r="F40" s="235">
        <v>0.23611111111111113</v>
      </c>
      <c r="G40" s="237">
        <f t="shared" si="14"/>
        <v>5.666666666666667</v>
      </c>
      <c r="H40" s="232" t="s">
        <v>82</v>
      </c>
      <c r="I40" s="228" t="str">
        <f t="shared" si="0"/>
        <v>Falta Abastecimento</v>
      </c>
      <c r="J40" s="235">
        <v>4.1666666666666666E-3</v>
      </c>
      <c r="K40" s="1" t="s">
        <v>79</v>
      </c>
      <c r="L40" s="204" t="str">
        <f t="shared" si="1"/>
        <v>Falta Operador</v>
      </c>
      <c r="M40" s="92">
        <v>3.125E-2</v>
      </c>
      <c r="N40" s="1"/>
      <c r="O40" s="204" t="str">
        <f t="shared" si="2"/>
        <v xml:space="preserve"> </v>
      </c>
      <c r="P40" s="210"/>
      <c r="Q40" s="1"/>
      <c r="R40" s="204" t="str">
        <f t="shared" si="3"/>
        <v xml:space="preserve"> </v>
      </c>
      <c r="S40" s="92"/>
      <c r="T40" s="1"/>
      <c r="U40" s="204" t="str">
        <f t="shared" si="4"/>
        <v xml:space="preserve"> </v>
      </c>
      <c r="V40" s="92"/>
      <c r="W40" s="1"/>
      <c r="X40" s="204" t="str">
        <f t="shared" si="5"/>
        <v xml:space="preserve"> </v>
      </c>
      <c r="Y40" s="92"/>
      <c r="Z40" s="1"/>
      <c r="AA40" s="204" t="str">
        <f t="shared" si="6"/>
        <v xml:space="preserve"> </v>
      </c>
      <c r="AB40" s="92"/>
      <c r="AC40" s="1"/>
      <c r="AD40" s="204" t="str">
        <f t="shared" si="7"/>
        <v xml:space="preserve"> </v>
      </c>
      <c r="AE40" s="92"/>
      <c r="AF40" s="1"/>
      <c r="AG40" s="204" t="str">
        <f t="shared" si="8"/>
        <v xml:space="preserve"> </v>
      </c>
      <c r="AH40" s="92"/>
      <c r="AI40" s="1"/>
      <c r="AJ40" s="204" t="str">
        <f t="shared" si="9"/>
        <v xml:space="preserve"> </v>
      </c>
      <c r="AK40" s="92"/>
      <c r="AL40" s="235">
        <f t="shared" si="15"/>
        <v>3.5416666666666666E-2</v>
      </c>
      <c r="AM40" s="235">
        <f t="shared" si="16"/>
        <v>0.20069444444444445</v>
      </c>
      <c r="AN40" s="203">
        <f t="shared" si="17"/>
        <v>4.8166666666666664</v>
      </c>
      <c r="AO40" s="248">
        <v>11320</v>
      </c>
      <c r="AP40" s="206" t="s">
        <v>70</v>
      </c>
      <c r="AQ40" s="207" t="str">
        <f t="shared" si="10"/>
        <v>Mimoso SC25</v>
      </c>
      <c r="AR40" s="203">
        <f t="shared" si="11"/>
        <v>250</v>
      </c>
      <c r="AS40" s="208">
        <f t="shared" si="12"/>
        <v>1204.1666666666665</v>
      </c>
      <c r="AT40" s="1">
        <v>1335</v>
      </c>
      <c r="AU40" s="1" t="s">
        <v>71</v>
      </c>
      <c r="AV40" s="204" t="str">
        <f t="shared" si="13"/>
        <v>Saca Avariada</v>
      </c>
      <c r="AW40" s="1">
        <v>2</v>
      </c>
    </row>
    <row r="41" spans="1:49" x14ac:dyDescent="0.25">
      <c r="A41" s="200"/>
      <c r="B41" s="231">
        <v>44660</v>
      </c>
      <c r="C41" s="232">
        <v>8</v>
      </c>
      <c r="D41" s="234" t="str">
        <f>IF(C41=0," ",VLOOKUP(C41,'[2]Cadastro Operador'!$A$2:$B$9,2,0))</f>
        <v>Mario</v>
      </c>
      <c r="E41" s="232" t="s">
        <v>72</v>
      </c>
      <c r="F41" s="235">
        <v>0.28819444444444448</v>
      </c>
      <c r="G41" s="237">
        <f t="shared" si="14"/>
        <v>6.9166666666666679</v>
      </c>
      <c r="H41" s="232" t="s">
        <v>83</v>
      </c>
      <c r="I41" s="228" t="str">
        <f t="shared" si="0"/>
        <v>Falta Material</v>
      </c>
      <c r="J41" s="235">
        <v>9.375E-2</v>
      </c>
      <c r="K41" s="1"/>
      <c r="L41" s="204" t="str">
        <f t="shared" si="1"/>
        <v xml:space="preserve"> </v>
      </c>
      <c r="M41" s="92"/>
      <c r="N41" s="1"/>
      <c r="O41" s="204" t="str">
        <f t="shared" si="2"/>
        <v xml:space="preserve"> </v>
      </c>
      <c r="P41" s="210"/>
      <c r="Q41" s="1"/>
      <c r="R41" s="204" t="str">
        <f t="shared" si="3"/>
        <v xml:space="preserve"> </v>
      </c>
      <c r="S41" s="92"/>
      <c r="T41" s="1"/>
      <c r="U41" s="204" t="str">
        <f t="shared" si="4"/>
        <v xml:space="preserve"> </v>
      </c>
      <c r="V41" s="92"/>
      <c r="W41" s="1"/>
      <c r="X41" s="204" t="str">
        <f t="shared" si="5"/>
        <v xml:space="preserve"> </v>
      </c>
      <c r="Y41" s="92"/>
      <c r="Z41" s="1"/>
      <c r="AA41" s="204" t="str">
        <f t="shared" si="6"/>
        <v xml:space="preserve"> </v>
      </c>
      <c r="AB41" s="92"/>
      <c r="AC41" s="1"/>
      <c r="AD41" s="204" t="str">
        <f t="shared" si="7"/>
        <v xml:space="preserve"> </v>
      </c>
      <c r="AE41" s="92"/>
      <c r="AF41" s="1"/>
      <c r="AG41" s="204" t="str">
        <f t="shared" si="8"/>
        <v xml:space="preserve"> </v>
      </c>
      <c r="AH41" s="92"/>
      <c r="AI41" s="1"/>
      <c r="AJ41" s="204" t="str">
        <f t="shared" si="9"/>
        <v xml:space="preserve"> </v>
      </c>
      <c r="AK41" s="92"/>
      <c r="AL41" s="235">
        <f t="shared" si="15"/>
        <v>9.375E-2</v>
      </c>
      <c r="AM41" s="235">
        <f t="shared" si="16"/>
        <v>0.19444444444444448</v>
      </c>
      <c r="AN41" s="203">
        <f t="shared" si="17"/>
        <v>4.6666666666666679</v>
      </c>
      <c r="AO41" s="248">
        <v>11320</v>
      </c>
      <c r="AP41" s="206" t="s">
        <v>70</v>
      </c>
      <c r="AQ41" s="207" t="str">
        <f t="shared" si="10"/>
        <v>Mimoso SC25</v>
      </c>
      <c r="AR41" s="203">
        <f t="shared" si="11"/>
        <v>250</v>
      </c>
      <c r="AS41" s="208">
        <f t="shared" si="12"/>
        <v>1166.666666666667</v>
      </c>
      <c r="AT41" s="1">
        <v>11320</v>
      </c>
      <c r="AU41" s="1"/>
      <c r="AV41" s="204" t="str">
        <f t="shared" si="13"/>
        <v xml:space="preserve"> </v>
      </c>
      <c r="AW41" s="1"/>
    </row>
    <row r="42" spans="1:49" x14ac:dyDescent="0.25">
      <c r="A42" s="200"/>
      <c r="B42" s="231">
        <v>44669</v>
      </c>
      <c r="C42" s="232">
        <v>7</v>
      </c>
      <c r="D42" s="234" t="str">
        <f>IF(C42=0," ",VLOOKUP(C42,'[2]Cadastro Operador'!$A$2:$B$9,2,0))</f>
        <v>Edson</v>
      </c>
      <c r="E42" s="232" t="s">
        <v>68</v>
      </c>
      <c r="F42" s="235">
        <v>6.0416666666666667E-2</v>
      </c>
      <c r="G42" s="237">
        <f t="shared" si="14"/>
        <v>1.45</v>
      </c>
      <c r="H42" s="232"/>
      <c r="I42" s="228" t="str">
        <f t="shared" si="0"/>
        <v xml:space="preserve"> </v>
      </c>
      <c r="J42" s="235"/>
      <c r="K42" s="1"/>
      <c r="L42" s="204" t="str">
        <f t="shared" si="1"/>
        <v xml:space="preserve"> </v>
      </c>
      <c r="M42" s="92"/>
      <c r="N42" s="1"/>
      <c r="O42" s="204" t="str">
        <f t="shared" si="2"/>
        <v xml:space="preserve"> </v>
      </c>
      <c r="P42" s="210"/>
      <c r="Q42" s="1"/>
      <c r="R42" s="204" t="str">
        <f t="shared" si="3"/>
        <v xml:space="preserve"> </v>
      </c>
      <c r="S42" s="92"/>
      <c r="T42" s="1"/>
      <c r="U42" s="204" t="str">
        <f t="shared" si="4"/>
        <v xml:space="preserve"> </v>
      </c>
      <c r="V42" s="92"/>
      <c r="W42" s="1"/>
      <c r="X42" s="204" t="str">
        <f t="shared" si="5"/>
        <v xml:space="preserve"> </v>
      </c>
      <c r="Y42" s="92"/>
      <c r="Z42" s="1"/>
      <c r="AA42" s="204" t="str">
        <f t="shared" si="6"/>
        <v xml:space="preserve"> </v>
      </c>
      <c r="AB42" s="92"/>
      <c r="AC42" s="1"/>
      <c r="AD42" s="204" t="str">
        <f t="shared" si="7"/>
        <v xml:space="preserve"> </v>
      </c>
      <c r="AE42" s="92"/>
      <c r="AF42" s="1"/>
      <c r="AG42" s="204" t="str">
        <f t="shared" si="8"/>
        <v xml:space="preserve"> </v>
      </c>
      <c r="AH42" s="92"/>
      <c r="AI42" s="1"/>
      <c r="AJ42" s="204" t="str">
        <f t="shared" si="9"/>
        <v xml:space="preserve"> </v>
      </c>
      <c r="AK42" s="92"/>
      <c r="AL42" s="235">
        <f t="shared" si="15"/>
        <v>0</v>
      </c>
      <c r="AM42" s="235">
        <f t="shared" si="16"/>
        <v>6.0416666666666667E-2</v>
      </c>
      <c r="AN42" s="203">
        <f t="shared" si="17"/>
        <v>1.45</v>
      </c>
      <c r="AO42" s="248">
        <v>11370</v>
      </c>
      <c r="AP42" s="206" t="s">
        <v>77</v>
      </c>
      <c r="AQ42" s="207" t="str">
        <f t="shared" si="10"/>
        <v>Creme SC25</v>
      </c>
      <c r="AR42" s="203">
        <f t="shared" si="11"/>
        <v>200</v>
      </c>
      <c r="AS42" s="208">
        <f t="shared" si="12"/>
        <v>290</v>
      </c>
      <c r="AT42" s="1">
        <v>132</v>
      </c>
      <c r="AU42" s="1"/>
      <c r="AV42" s="204" t="str">
        <f t="shared" si="13"/>
        <v xml:space="preserve"> </v>
      </c>
      <c r="AW42" s="1"/>
    </row>
    <row r="43" spans="1:49" x14ac:dyDescent="0.25">
      <c r="A43" s="200"/>
      <c r="B43" s="231">
        <v>44669</v>
      </c>
      <c r="C43" s="232">
        <v>7</v>
      </c>
      <c r="D43" s="234" t="str">
        <f>IF(C43=0," ",VLOOKUP(C43,'[2]Cadastro Operador'!$A$2:$B$9,2,0))</f>
        <v>Edson</v>
      </c>
      <c r="E43" s="232" t="s">
        <v>68</v>
      </c>
      <c r="F43" s="235">
        <v>4.8611111111111112E-2</v>
      </c>
      <c r="G43" s="237">
        <f t="shared" si="14"/>
        <v>1.1666666666666667</v>
      </c>
      <c r="H43" s="232"/>
      <c r="I43" s="228" t="str">
        <f t="shared" si="0"/>
        <v xml:space="preserve"> </v>
      </c>
      <c r="J43" s="235"/>
      <c r="K43" s="1"/>
      <c r="L43" s="204" t="str">
        <f t="shared" si="1"/>
        <v xml:space="preserve"> </v>
      </c>
      <c r="M43" s="92"/>
      <c r="N43" s="1"/>
      <c r="O43" s="204" t="str">
        <f t="shared" si="2"/>
        <v xml:space="preserve"> </v>
      </c>
      <c r="P43" s="210"/>
      <c r="Q43" s="1"/>
      <c r="R43" s="204" t="str">
        <f t="shared" si="3"/>
        <v xml:space="preserve"> </v>
      </c>
      <c r="S43" s="92"/>
      <c r="T43" s="1"/>
      <c r="U43" s="204" t="str">
        <f t="shared" si="4"/>
        <v xml:space="preserve"> </v>
      </c>
      <c r="V43" s="92"/>
      <c r="W43" s="1"/>
      <c r="X43" s="204" t="str">
        <f t="shared" si="5"/>
        <v xml:space="preserve"> </v>
      </c>
      <c r="Y43" s="92"/>
      <c r="Z43" s="1"/>
      <c r="AA43" s="204" t="str">
        <f t="shared" si="6"/>
        <v xml:space="preserve"> </v>
      </c>
      <c r="AB43" s="92"/>
      <c r="AC43" s="1"/>
      <c r="AD43" s="204" t="str">
        <f t="shared" si="7"/>
        <v xml:space="preserve"> </v>
      </c>
      <c r="AE43" s="92"/>
      <c r="AF43" s="1"/>
      <c r="AG43" s="204" t="str">
        <f t="shared" si="8"/>
        <v xml:space="preserve"> </v>
      </c>
      <c r="AH43" s="92"/>
      <c r="AI43" s="1"/>
      <c r="AJ43" s="204" t="str">
        <f t="shared" si="9"/>
        <v xml:space="preserve"> </v>
      </c>
      <c r="AK43" s="92"/>
      <c r="AL43" s="235">
        <f t="shared" si="15"/>
        <v>0</v>
      </c>
      <c r="AM43" s="235">
        <f t="shared" si="16"/>
        <v>4.8611111111111112E-2</v>
      </c>
      <c r="AN43" s="203">
        <f t="shared" si="17"/>
        <v>1.1666666666666667</v>
      </c>
      <c r="AO43" s="248">
        <v>11360</v>
      </c>
      <c r="AP43" s="206" t="s">
        <v>77</v>
      </c>
      <c r="AQ43" s="207" t="str">
        <f t="shared" si="10"/>
        <v>Creme SC25</v>
      </c>
      <c r="AR43" s="203">
        <f t="shared" si="11"/>
        <v>200</v>
      </c>
      <c r="AS43" s="208">
        <f t="shared" si="12"/>
        <v>233.33333333333334</v>
      </c>
      <c r="AT43" s="1">
        <v>100</v>
      </c>
      <c r="AU43" s="1"/>
      <c r="AV43" s="204" t="str">
        <f t="shared" si="13"/>
        <v xml:space="preserve"> </v>
      </c>
      <c r="AW43" s="1"/>
    </row>
    <row r="44" spans="1:49" x14ac:dyDescent="0.25">
      <c r="A44" s="200"/>
      <c r="B44" s="231">
        <v>44670</v>
      </c>
      <c r="C44" s="232">
        <v>8</v>
      </c>
      <c r="D44" s="234" t="str">
        <f>IF(C44=0," ",VLOOKUP(C44,'[2]Cadastro Operador'!$A$2:$B$9,2,0))</f>
        <v>Mario</v>
      </c>
      <c r="E44" s="232" t="s">
        <v>72</v>
      </c>
      <c r="F44" s="235">
        <v>0.26111111111111113</v>
      </c>
      <c r="G44" s="237">
        <f t="shared" si="14"/>
        <v>6.2666666666666675</v>
      </c>
      <c r="H44" s="232" t="s">
        <v>75</v>
      </c>
      <c r="I44" s="228" t="str">
        <f t="shared" si="0"/>
        <v>Café</v>
      </c>
      <c r="J44" s="235">
        <v>4.1666666666666664E-2</v>
      </c>
      <c r="K44" s="1"/>
      <c r="L44" s="204" t="str">
        <f t="shared" si="1"/>
        <v xml:space="preserve"> </v>
      </c>
      <c r="M44" s="92"/>
      <c r="N44" s="1"/>
      <c r="O44" s="204" t="str">
        <f t="shared" si="2"/>
        <v xml:space="preserve"> </v>
      </c>
      <c r="P44" s="210"/>
      <c r="Q44" s="1"/>
      <c r="R44" s="204" t="str">
        <f t="shared" si="3"/>
        <v xml:space="preserve"> </v>
      </c>
      <c r="S44" s="92"/>
      <c r="T44" s="1"/>
      <c r="U44" s="204" t="str">
        <f t="shared" si="4"/>
        <v xml:space="preserve"> </v>
      </c>
      <c r="V44" s="92"/>
      <c r="W44" s="1"/>
      <c r="X44" s="204" t="str">
        <f t="shared" si="5"/>
        <v xml:space="preserve"> </v>
      </c>
      <c r="Y44" s="92"/>
      <c r="Z44" s="1"/>
      <c r="AA44" s="204" t="str">
        <f t="shared" si="6"/>
        <v xml:space="preserve"> </v>
      </c>
      <c r="AB44" s="92"/>
      <c r="AC44" s="1"/>
      <c r="AD44" s="204" t="str">
        <f t="shared" si="7"/>
        <v xml:space="preserve"> </v>
      </c>
      <c r="AE44" s="92"/>
      <c r="AF44" s="1"/>
      <c r="AG44" s="204" t="str">
        <f t="shared" si="8"/>
        <v xml:space="preserve"> </v>
      </c>
      <c r="AH44" s="92"/>
      <c r="AI44" s="1"/>
      <c r="AJ44" s="204" t="str">
        <f t="shared" si="9"/>
        <v xml:space="preserve"> </v>
      </c>
      <c r="AK44" s="92"/>
      <c r="AL44" s="235">
        <f t="shared" si="15"/>
        <v>4.1666666666666664E-2</v>
      </c>
      <c r="AM44" s="235">
        <f t="shared" si="16"/>
        <v>0.21944444444444447</v>
      </c>
      <c r="AN44" s="203">
        <f t="shared" si="17"/>
        <v>5.2666666666666675</v>
      </c>
      <c r="AO44" s="248">
        <v>11370</v>
      </c>
      <c r="AP44" s="206" t="s">
        <v>77</v>
      </c>
      <c r="AQ44" s="207" t="str">
        <f t="shared" si="10"/>
        <v>Creme SC25</v>
      </c>
      <c r="AR44" s="203">
        <f t="shared" si="11"/>
        <v>200</v>
      </c>
      <c r="AS44" s="208">
        <f t="shared" si="12"/>
        <v>1053.3333333333335</v>
      </c>
      <c r="AT44" s="1">
        <v>345</v>
      </c>
      <c r="AU44" s="1"/>
      <c r="AV44" s="204" t="str">
        <f t="shared" si="13"/>
        <v xml:space="preserve"> </v>
      </c>
      <c r="AW44" s="1"/>
    </row>
    <row r="45" spans="1:49" x14ac:dyDescent="0.25">
      <c r="A45" s="200"/>
      <c r="B45" s="231">
        <v>44670</v>
      </c>
      <c r="C45" s="232">
        <v>6</v>
      </c>
      <c r="D45" s="234" t="str">
        <f>IF(C45=0," ",VLOOKUP(C45,'[2]Cadastro Operador'!$A$2:$B$9,2,0))</f>
        <v>Vinicius</v>
      </c>
      <c r="E45" s="232" t="s">
        <v>74</v>
      </c>
      <c r="F45" s="235">
        <v>0.16666666666666666</v>
      </c>
      <c r="G45" s="237">
        <f t="shared" si="14"/>
        <v>4</v>
      </c>
      <c r="H45" s="232" t="s">
        <v>84</v>
      </c>
      <c r="I45" s="228" t="str">
        <f t="shared" si="0"/>
        <v>Almoço</v>
      </c>
      <c r="J45" s="235">
        <v>4.8611111111111112E-2</v>
      </c>
      <c r="K45" s="1"/>
      <c r="L45" s="204" t="str">
        <f t="shared" si="1"/>
        <v xml:space="preserve"> </v>
      </c>
      <c r="M45" s="92"/>
      <c r="N45" s="1"/>
      <c r="O45" s="204" t="str">
        <f t="shared" si="2"/>
        <v xml:space="preserve"> </v>
      </c>
      <c r="P45" s="210"/>
      <c r="Q45" s="1"/>
      <c r="R45" s="204" t="str">
        <f t="shared" si="3"/>
        <v xml:space="preserve"> </v>
      </c>
      <c r="S45" s="92"/>
      <c r="T45" s="1"/>
      <c r="U45" s="204" t="str">
        <f t="shared" si="4"/>
        <v xml:space="preserve"> </v>
      </c>
      <c r="V45" s="92"/>
      <c r="W45" s="1"/>
      <c r="X45" s="204" t="str">
        <f t="shared" si="5"/>
        <v xml:space="preserve"> </v>
      </c>
      <c r="Y45" s="92"/>
      <c r="Z45" s="1"/>
      <c r="AA45" s="204" t="str">
        <f t="shared" si="6"/>
        <v xml:space="preserve"> </v>
      </c>
      <c r="AB45" s="92"/>
      <c r="AC45" s="1"/>
      <c r="AD45" s="204" t="str">
        <f t="shared" si="7"/>
        <v xml:space="preserve"> </v>
      </c>
      <c r="AE45" s="92"/>
      <c r="AF45" s="1"/>
      <c r="AG45" s="204" t="str">
        <f t="shared" si="8"/>
        <v xml:space="preserve"> </v>
      </c>
      <c r="AH45" s="92"/>
      <c r="AI45" s="1"/>
      <c r="AJ45" s="204" t="str">
        <f t="shared" si="9"/>
        <v xml:space="preserve"> </v>
      </c>
      <c r="AK45" s="92"/>
      <c r="AL45" s="235">
        <f t="shared" si="15"/>
        <v>4.8611111111111112E-2</v>
      </c>
      <c r="AM45" s="235">
        <f t="shared" si="16"/>
        <v>0.11805555555555555</v>
      </c>
      <c r="AN45" s="203">
        <f t="shared" si="17"/>
        <v>2.833333333333333</v>
      </c>
      <c r="AO45" s="248">
        <v>11380</v>
      </c>
      <c r="AP45" s="206" t="s">
        <v>85</v>
      </c>
      <c r="AQ45" s="207" t="str">
        <f t="shared" si="10"/>
        <v>Pré cozido SC25</v>
      </c>
      <c r="AR45" s="203">
        <f t="shared" si="11"/>
        <v>250</v>
      </c>
      <c r="AS45" s="208">
        <f t="shared" si="12"/>
        <v>708.33333333333326</v>
      </c>
      <c r="AT45" s="1">
        <v>665</v>
      </c>
      <c r="AU45" s="1"/>
      <c r="AV45" s="204" t="str">
        <f t="shared" si="13"/>
        <v xml:space="preserve"> </v>
      </c>
      <c r="AW45" s="1"/>
    </row>
    <row r="46" spans="1:49" x14ac:dyDescent="0.25">
      <c r="A46" s="200"/>
      <c r="B46" s="231">
        <v>44670</v>
      </c>
      <c r="C46" s="232">
        <v>7</v>
      </c>
      <c r="D46" s="234" t="str">
        <f>IF(C46=0," ",VLOOKUP(C46,'[2]Cadastro Operador'!$A$2:$B$9,2,0))</f>
        <v>Edson</v>
      </c>
      <c r="E46" s="232" t="s">
        <v>72</v>
      </c>
      <c r="F46" s="235">
        <v>4.1666666666666664E-2</v>
      </c>
      <c r="G46" s="237">
        <f t="shared" si="14"/>
        <v>1</v>
      </c>
      <c r="H46" s="232"/>
      <c r="I46" s="228" t="str">
        <f t="shared" si="0"/>
        <v xml:space="preserve"> </v>
      </c>
      <c r="J46" s="235"/>
      <c r="K46" s="1"/>
      <c r="L46" s="204" t="str">
        <f t="shared" si="1"/>
        <v xml:space="preserve"> </v>
      </c>
      <c r="M46" s="92"/>
      <c r="N46" s="1"/>
      <c r="O46" s="204" t="str">
        <f t="shared" si="2"/>
        <v xml:space="preserve"> </v>
      </c>
      <c r="P46" s="210"/>
      <c r="Q46" s="1"/>
      <c r="R46" s="204" t="str">
        <f t="shared" si="3"/>
        <v xml:space="preserve"> </v>
      </c>
      <c r="S46" s="92"/>
      <c r="T46" s="1"/>
      <c r="U46" s="204" t="str">
        <f t="shared" si="4"/>
        <v xml:space="preserve"> </v>
      </c>
      <c r="V46" s="92"/>
      <c r="W46" s="1"/>
      <c r="X46" s="204" t="str">
        <f t="shared" si="5"/>
        <v xml:space="preserve"> </v>
      </c>
      <c r="Y46" s="92"/>
      <c r="Z46" s="1"/>
      <c r="AA46" s="204" t="str">
        <f t="shared" si="6"/>
        <v xml:space="preserve"> </v>
      </c>
      <c r="AB46" s="92"/>
      <c r="AC46" s="1"/>
      <c r="AD46" s="204" t="str">
        <f t="shared" si="7"/>
        <v xml:space="preserve"> </v>
      </c>
      <c r="AE46" s="92"/>
      <c r="AF46" s="1"/>
      <c r="AG46" s="204" t="str">
        <f t="shared" si="8"/>
        <v xml:space="preserve"> </v>
      </c>
      <c r="AH46" s="92"/>
      <c r="AI46" s="1"/>
      <c r="AJ46" s="204" t="str">
        <f t="shared" si="9"/>
        <v xml:space="preserve"> </v>
      </c>
      <c r="AK46" s="92"/>
      <c r="AL46" s="235">
        <f t="shared" si="15"/>
        <v>0</v>
      </c>
      <c r="AM46" s="235">
        <f t="shared" si="16"/>
        <v>4.1666666666666664E-2</v>
      </c>
      <c r="AN46" s="203">
        <f t="shared" si="17"/>
        <v>1</v>
      </c>
      <c r="AO46" s="248">
        <v>11390</v>
      </c>
      <c r="AP46" s="206" t="s">
        <v>70</v>
      </c>
      <c r="AQ46" s="207" t="str">
        <f t="shared" si="10"/>
        <v>Mimoso SC25</v>
      </c>
      <c r="AR46" s="203">
        <f t="shared" si="11"/>
        <v>250</v>
      </c>
      <c r="AS46" s="208">
        <f t="shared" si="12"/>
        <v>250</v>
      </c>
      <c r="AT46" s="1">
        <v>127</v>
      </c>
      <c r="AU46" s="1"/>
      <c r="AV46" s="204" t="str">
        <f t="shared" si="13"/>
        <v xml:space="preserve"> </v>
      </c>
      <c r="AW46" s="1"/>
    </row>
    <row r="47" spans="1:49" x14ac:dyDescent="0.25">
      <c r="A47" s="200"/>
      <c r="B47" s="231">
        <v>44671</v>
      </c>
      <c r="C47" s="232">
        <v>8</v>
      </c>
      <c r="D47" s="234" t="str">
        <f>IF(C47=0," ",VLOOKUP(C47,'[2]Cadastro Operador'!$A$2:$B$9,2,0))</f>
        <v>Mario</v>
      </c>
      <c r="E47" s="232" t="s">
        <v>72</v>
      </c>
      <c r="F47" s="235">
        <v>0.24652777777777779</v>
      </c>
      <c r="G47" s="237">
        <f t="shared" si="14"/>
        <v>5.916666666666667</v>
      </c>
      <c r="H47" s="232" t="s">
        <v>75</v>
      </c>
      <c r="I47" s="228" t="str">
        <f t="shared" si="0"/>
        <v>Café</v>
      </c>
      <c r="J47" s="235">
        <v>4.1666666666666664E-2</v>
      </c>
      <c r="K47" s="1"/>
      <c r="L47" s="204" t="str">
        <f t="shared" si="1"/>
        <v xml:space="preserve"> </v>
      </c>
      <c r="M47" s="92"/>
      <c r="N47" s="1"/>
      <c r="O47" s="204" t="str">
        <f t="shared" si="2"/>
        <v xml:space="preserve"> </v>
      </c>
      <c r="P47" s="210"/>
      <c r="Q47" s="1"/>
      <c r="R47" s="204" t="str">
        <f t="shared" si="3"/>
        <v xml:space="preserve"> </v>
      </c>
      <c r="S47" s="92"/>
      <c r="T47" s="1"/>
      <c r="U47" s="204" t="str">
        <f t="shared" si="4"/>
        <v xml:space="preserve"> </v>
      </c>
      <c r="V47" s="92"/>
      <c r="W47" s="1"/>
      <c r="X47" s="204" t="str">
        <f t="shared" si="5"/>
        <v xml:space="preserve"> </v>
      </c>
      <c r="Y47" s="92"/>
      <c r="Z47" s="1"/>
      <c r="AA47" s="204" t="str">
        <f t="shared" si="6"/>
        <v xml:space="preserve"> </v>
      </c>
      <c r="AB47" s="92"/>
      <c r="AC47" s="1"/>
      <c r="AD47" s="204" t="str">
        <f t="shared" si="7"/>
        <v xml:space="preserve"> </v>
      </c>
      <c r="AE47" s="92"/>
      <c r="AF47" s="1"/>
      <c r="AG47" s="204" t="str">
        <f t="shared" si="8"/>
        <v xml:space="preserve"> </v>
      </c>
      <c r="AH47" s="92"/>
      <c r="AI47" s="1"/>
      <c r="AJ47" s="204" t="str">
        <f t="shared" si="9"/>
        <v xml:space="preserve"> </v>
      </c>
      <c r="AK47" s="92"/>
      <c r="AL47" s="235">
        <f t="shared" si="15"/>
        <v>4.1666666666666664E-2</v>
      </c>
      <c r="AM47" s="235">
        <f t="shared" si="16"/>
        <v>0.20486111111111113</v>
      </c>
      <c r="AN47" s="203">
        <f t="shared" si="17"/>
        <v>4.916666666666667</v>
      </c>
      <c r="AO47" s="248">
        <v>11390</v>
      </c>
      <c r="AP47" s="206" t="s">
        <v>70</v>
      </c>
      <c r="AQ47" s="207" t="str">
        <f t="shared" si="10"/>
        <v>Mimoso SC25</v>
      </c>
      <c r="AR47" s="203">
        <f t="shared" si="11"/>
        <v>250</v>
      </c>
      <c r="AS47" s="208">
        <f t="shared" si="12"/>
        <v>1229.1666666666667</v>
      </c>
      <c r="AT47" s="1">
        <v>725</v>
      </c>
      <c r="AU47" s="1"/>
      <c r="AV47" s="204" t="str">
        <f t="shared" si="13"/>
        <v xml:space="preserve"> </v>
      </c>
      <c r="AW47" s="1"/>
    </row>
    <row r="48" spans="1:49" x14ac:dyDescent="0.25">
      <c r="A48" s="200"/>
      <c r="B48" s="231">
        <v>44671</v>
      </c>
      <c r="C48" s="232">
        <v>7</v>
      </c>
      <c r="D48" s="234" t="str">
        <f>IF(C48=0," ",VLOOKUP(C48,'[2]Cadastro Operador'!$A$2:$B$9,2,0))</f>
        <v>Edson</v>
      </c>
      <c r="E48" s="232" t="s">
        <v>68</v>
      </c>
      <c r="F48" s="235">
        <v>0.39583333333333331</v>
      </c>
      <c r="G48" s="237">
        <f t="shared" si="14"/>
        <v>9.5</v>
      </c>
      <c r="H48" s="232" t="s">
        <v>80</v>
      </c>
      <c r="I48" s="228" t="str">
        <f t="shared" si="0"/>
        <v>Jantar</v>
      </c>
      <c r="J48" s="235">
        <v>4.1666666666666664E-2</v>
      </c>
      <c r="K48" s="1"/>
      <c r="L48" s="204" t="str">
        <f t="shared" si="1"/>
        <v xml:space="preserve"> </v>
      </c>
      <c r="M48" s="92"/>
      <c r="N48" s="1"/>
      <c r="O48" s="204" t="str">
        <f t="shared" si="2"/>
        <v xml:space="preserve"> </v>
      </c>
      <c r="P48" s="210"/>
      <c r="Q48" s="1"/>
      <c r="R48" s="204" t="str">
        <f t="shared" si="3"/>
        <v xml:space="preserve"> </v>
      </c>
      <c r="S48" s="92"/>
      <c r="T48" s="1"/>
      <c r="U48" s="204" t="str">
        <f t="shared" si="4"/>
        <v xml:space="preserve"> </v>
      </c>
      <c r="V48" s="92"/>
      <c r="W48" s="1"/>
      <c r="X48" s="204" t="str">
        <f t="shared" si="5"/>
        <v xml:space="preserve"> </v>
      </c>
      <c r="Y48" s="92"/>
      <c r="Z48" s="1"/>
      <c r="AA48" s="204" t="str">
        <f t="shared" si="6"/>
        <v xml:space="preserve"> </v>
      </c>
      <c r="AB48" s="92"/>
      <c r="AC48" s="1"/>
      <c r="AD48" s="204" t="str">
        <f t="shared" si="7"/>
        <v xml:space="preserve"> </v>
      </c>
      <c r="AE48" s="92"/>
      <c r="AF48" s="1"/>
      <c r="AG48" s="204" t="str">
        <f t="shared" si="8"/>
        <v xml:space="preserve"> </v>
      </c>
      <c r="AH48" s="92"/>
      <c r="AI48" s="1"/>
      <c r="AJ48" s="204" t="str">
        <f t="shared" si="9"/>
        <v xml:space="preserve"> </v>
      </c>
      <c r="AK48" s="92"/>
      <c r="AL48" s="235">
        <f t="shared" si="15"/>
        <v>4.1666666666666664E-2</v>
      </c>
      <c r="AM48" s="235">
        <f t="shared" si="16"/>
        <v>0.35416666666666663</v>
      </c>
      <c r="AN48" s="203">
        <f t="shared" si="17"/>
        <v>8.5</v>
      </c>
      <c r="AO48" s="248">
        <v>11390</v>
      </c>
      <c r="AP48" s="206" t="s">
        <v>70</v>
      </c>
      <c r="AQ48" s="207" t="str">
        <f t="shared" si="10"/>
        <v>Mimoso SC25</v>
      </c>
      <c r="AR48" s="203">
        <f t="shared" si="11"/>
        <v>250</v>
      </c>
      <c r="AS48" s="208">
        <f t="shared" si="12"/>
        <v>2125</v>
      </c>
      <c r="AT48" s="1">
        <v>1087</v>
      </c>
      <c r="AU48" s="1"/>
      <c r="AV48" s="204" t="str">
        <f t="shared" si="13"/>
        <v xml:space="preserve"> </v>
      </c>
      <c r="AW48" s="1"/>
    </row>
    <row r="49" spans="1:49" x14ac:dyDescent="0.25">
      <c r="A49" s="200"/>
      <c r="B49" s="231">
        <v>44673</v>
      </c>
      <c r="C49" s="232">
        <v>7</v>
      </c>
      <c r="D49" s="234" t="str">
        <f>IF(C49=0," ",VLOOKUP(C49,'[2]Cadastro Operador'!$A$2:$B$9,2,0))</f>
        <v>Edson</v>
      </c>
      <c r="E49" s="232" t="s">
        <v>68</v>
      </c>
      <c r="F49" s="235">
        <v>6.5972222222222224E-2</v>
      </c>
      <c r="G49" s="237">
        <f t="shared" si="14"/>
        <v>1.5833333333333335</v>
      </c>
      <c r="H49" s="232"/>
      <c r="I49" s="228" t="str">
        <f t="shared" si="0"/>
        <v xml:space="preserve"> </v>
      </c>
      <c r="J49" s="235"/>
      <c r="K49" s="1"/>
      <c r="L49" s="204" t="str">
        <f t="shared" si="1"/>
        <v xml:space="preserve"> </v>
      </c>
      <c r="M49" s="92"/>
      <c r="N49" s="1"/>
      <c r="O49" s="204" t="str">
        <f t="shared" si="2"/>
        <v xml:space="preserve"> </v>
      </c>
      <c r="P49" s="210"/>
      <c r="Q49" s="1"/>
      <c r="R49" s="204" t="str">
        <f t="shared" si="3"/>
        <v xml:space="preserve"> </v>
      </c>
      <c r="S49" s="92"/>
      <c r="T49" s="1"/>
      <c r="U49" s="204" t="str">
        <f t="shared" si="4"/>
        <v xml:space="preserve"> </v>
      </c>
      <c r="V49" s="92"/>
      <c r="W49" s="1"/>
      <c r="X49" s="204" t="str">
        <f t="shared" si="5"/>
        <v xml:space="preserve"> </v>
      </c>
      <c r="Y49" s="92"/>
      <c r="Z49" s="1"/>
      <c r="AA49" s="204" t="str">
        <f t="shared" si="6"/>
        <v xml:space="preserve"> </v>
      </c>
      <c r="AB49" s="92"/>
      <c r="AC49" s="1"/>
      <c r="AD49" s="204" t="str">
        <f t="shared" si="7"/>
        <v xml:space="preserve"> </v>
      </c>
      <c r="AE49" s="92"/>
      <c r="AF49" s="1"/>
      <c r="AG49" s="204" t="str">
        <f t="shared" si="8"/>
        <v xml:space="preserve"> </v>
      </c>
      <c r="AH49" s="92"/>
      <c r="AI49" s="1"/>
      <c r="AJ49" s="204" t="str">
        <f t="shared" si="9"/>
        <v xml:space="preserve"> </v>
      </c>
      <c r="AK49" s="92"/>
      <c r="AL49" s="235">
        <f t="shared" si="15"/>
        <v>0</v>
      </c>
      <c r="AM49" s="235">
        <f t="shared" si="16"/>
        <v>6.5972222222222224E-2</v>
      </c>
      <c r="AN49" s="203">
        <f t="shared" si="17"/>
        <v>1.5833333333333335</v>
      </c>
      <c r="AO49" s="248">
        <v>11400</v>
      </c>
      <c r="AP49" s="206" t="s">
        <v>70</v>
      </c>
      <c r="AQ49" s="207" t="str">
        <f t="shared" si="10"/>
        <v>Mimoso SC25</v>
      </c>
      <c r="AR49" s="203">
        <f t="shared" si="11"/>
        <v>250</v>
      </c>
      <c r="AS49" s="208">
        <f t="shared" si="12"/>
        <v>395.83333333333337</v>
      </c>
      <c r="AT49" s="1">
        <v>404</v>
      </c>
      <c r="AU49" s="1"/>
      <c r="AV49" s="204" t="str">
        <f t="shared" si="13"/>
        <v xml:space="preserve"> </v>
      </c>
      <c r="AW49" s="1"/>
    </row>
    <row r="50" spans="1:49" x14ac:dyDescent="0.25">
      <c r="A50" s="200"/>
      <c r="B50" s="231">
        <v>44673</v>
      </c>
      <c r="C50" s="232">
        <v>6</v>
      </c>
      <c r="D50" s="234" t="str">
        <f>IF(C50=0," ",VLOOKUP(C50,'[2]Cadastro Operador'!$A$2:$B$9,2,0))</f>
        <v>Vinicius</v>
      </c>
      <c r="E50" s="232" t="s">
        <v>74</v>
      </c>
      <c r="F50" s="235">
        <v>4.1666666666666664E-2</v>
      </c>
      <c r="G50" s="237">
        <f t="shared" si="14"/>
        <v>1</v>
      </c>
      <c r="H50" s="232"/>
      <c r="I50" s="228" t="str">
        <f t="shared" si="0"/>
        <v xml:space="preserve"> </v>
      </c>
      <c r="J50" s="235"/>
      <c r="K50" s="1"/>
      <c r="L50" s="204" t="str">
        <f t="shared" si="1"/>
        <v xml:space="preserve"> </v>
      </c>
      <c r="M50" s="92"/>
      <c r="N50" s="1"/>
      <c r="O50" s="204" t="str">
        <f t="shared" si="2"/>
        <v xml:space="preserve"> </v>
      </c>
      <c r="P50" s="210"/>
      <c r="Q50" s="1"/>
      <c r="R50" s="204" t="str">
        <f t="shared" si="3"/>
        <v xml:space="preserve"> </v>
      </c>
      <c r="S50" s="92"/>
      <c r="T50" s="1"/>
      <c r="U50" s="204" t="str">
        <f t="shared" si="4"/>
        <v xml:space="preserve"> </v>
      </c>
      <c r="V50" s="92"/>
      <c r="W50" s="1"/>
      <c r="X50" s="204" t="str">
        <f t="shared" si="5"/>
        <v xml:space="preserve"> </v>
      </c>
      <c r="Y50" s="92"/>
      <c r="Z50" s="1"/>
      <c r="AA50" s="204" t="str">
        <f t="shared" si="6"/>
        <v xml:space="preserve"> </v>
      </c>
      <c r="AB50" s="92"/>
      <c r="AC50" s="1"/>
      <c r="AD50" s="204" t="str">
        <f t="shared" si="7"/>
        <v xml:space="preserve"> </v>
      </c>
      <c r="AE50" s="92"/>
      <c r="AF50" s="1"/>
      <c r="AG50" s="204" t="str">
        <f t="shared" si="8"/>
        <v xml:space="preserve"> </v>
      </c>
      <c r="AH50" s="92"/>
      <c r="AI50" s="1"/>
      <c r="AJ50" s="204" t="str">
        <f t="shared" si="9"/>
        <v xml:space="preserve"> </v>
      </c>
      <c r="AK50" s="92"/>
      <c r="AL50" s="235">
        <f t="shared" si="15"/>
        <v>0</v>
      </c>
      <c r="AM50" s="235">
        <f t="shared" si="16"/>
        <v>4.1666666666666664E-2</v>
      </c>
      <c r="AN50" s="203">
        <f t="shared" si="17"/>
        <v>1</v>
      </c>
      <c r="AO50" s="248">
        <v>11390</v>
      </c>
      <c r="AP50" s="206" t="s">
        <v>70</v>
      </c>
      <c r="AQ50" s="207" t="str">
        <f t="shared" si="10"/>
        <v>Mimoso SC25</v>
      </c>
      <c r="AR50" s="203">
        <f t="shared" si="11"/>
        <v>250</v>
      </c>
      <c r="AS50" s="208">
        <f t="shared" si="12"/>
        <v>250</v>
      </c>
      <c r="AT50" s="1">
        <v>226</v>
      </c>
      <c r="AU50" s="1"/>
      <c r="AV50" s="204" t="str">
        <f t="shared" si="13"/>
        <v xml:space="preserve"> </v>
      </c>
      <c r="AW50" s="1"/>
    </row>
    <row r="51" spans="1:49" x14ac:dyDescent="0.25">
      <c r="A51" s="200"/>
      <c r="B51" s="231">
        <v>44673</v>
      </c>
      <c r="C51" s="232">
        <v>6</v>
      </c>
      <c r="D51" s="234" t="str">
        <f>IF(C51=0," ",VLOOKUP(C51,'[2]Cadastro Operador'!$A$2:$B$9,2,0))</f>
        <v>Vinicius</v>
      </c>
      <c r="E51" s="232" t="s">
        <v>74</v>
      </c>
      <c r="F51" s="235">
        <v>0.20833333333333334</v>
      </c>
      <c r="G51" s="237">
        <f t="shared" si="14"/>
        <v>5</v>
      </c>
      <c r="H51" s="232"/>
      <c r="I51" s="228" t="str">
        <f t="shared" si="0"/>
        <v xml:space="preserve"> </v>
      </c>
      <c r="J51" s="235"/>
      <c r="K51" s="1"/>
      <c r="L51" s="204" t="str">
        <f t="shared" si="1"/>
        <v xml:space="preserve"> </v>
      </c>
      <c r="M51" s="92"/>
      <c r="N51" s="1"/>
      <c r="O51" s="204" t="str">
        <f t="shared" si="2"/>
        <v xml:space="preserve"> </v>
      </c>
      <c r="P51" s="210"/>
      <c r="Q51" s="1"/>
      <c r="R51" s="204" t="str">
        <f t="shared" si="3"/>
        <v xml:space="preserve"> </v>
      </c>
      <c r="S51" s="92"/>
      <c r="T51" s="1"/>
      <c r="U51" s="204" t="str">
        <f t="shared" si="4"/>
        <v xml:space="preserve"> </v>
      </c>
      <c r="V51" s="92"/>
      <c r="W51" s="1"/>
      <c r="X51" s="204" t="str">
        <f t="shared" si="5"/>
        <v xml:space="preserve"> </v>
      </c>
      <c r="Y51" s="92"/>
      <c r="Z51" s="1"/>
      <c r="AA51" s="204" t="str">
        <f t="shared" si="6"/>
        <v xml:space="preserve"> </v>
      </c>
      <c r="AB51" s="92"/>
      <c r="AC51" s="1"/>
      <c r="AD51" s="204" t="str">
        <f t="shared" si="7"/>
        <v xml:space="preserve"> </v>
      </c>
      <c r="AE51" s="92"/>
      <c r="AF51" s="1"/>
      <c r="AG51" s="204" t="str">
        <f t="shared" si="8"/>
        <v xml:space="preserve"> </v>
      </c>
      <c r="AH51" s="92"/>
      <c r="AI51" s="1"/>
      <c r="AJ51" s="204" t="str">
        <f t="shared" si="9"/>
        <v xml:space="preserve"> </v>
      </c>
      <c r="AK51" s="92"/>
      <c r="AL51" s="235">
        <f t="shared" si="15"/>
        <v>0</v>
      </c>
      <c r="AM51" s="235">
        <f t="shared" si="16"/>
        <v>0.20833333333333334</v>
      </c>
      <c r="AN51" s="203">
        <f t="shared" si="17"/>
        <v>5</v>
      </c>
      <c r="AO51" s="248">
        <v>11390</v>
      </c>
      <c r="AP51" s="206" t="s">
        <v>70</v>
      </c>
      <c r="AQ51" s="207" t="str">
        <f t="shared" si="10"/>
        <v>Mimoso SC25</v>
      </c>
      <c r="AR51" s="203">
        <f t="shared" si="11"/>
        <v>250</v>
      </c>
      <c r="AS51" s="208">
        <f t="shared" si="12"/>
        <v>1250</v>
      </c>
      <c r="AT51" s="1">
        <v>426</v>
      </c>
      <c r="AU51" s="1"/>
      <c r="AV51" s="204" t="str">
        <f t="shared" si="13"/>
        <v xml:space="preserve"> </v>
      </c>
      <c r="AW51" s="1"/>
    </row>
    <row r="52" spans="1:49" x14ac:dyDescent="0.25">
      <c r="A52" s="200"/>
      <c r="B52" s="231">
        <v>44674</v>
      </c>
      <c r="C52" s="232">
        <v>7</v>
      </c>
      <c r="D52" s="234" t="str">
        <f>IF(C52=0," ",VLOOKUP(C52,'[2]Cadastro Operador'!$A$2:$B$9,2,0))</f>
        <v>Edson</v>
      </c>
      <c r="E52" s="232" t="s">
        <v>68</v>
      </c>
      <c r="F52" s="235">
        <v>0.23472222222222219</v>
      </c>
      <c r="G52" s="237">
        <f t="shared" si="14"/>
        <v>5.6333333333333329</v>
      </c>
      <c r="H52" s="232" t="s">
        <v>80</v>
      </c>
      <c r="I52" s="228" t="str">
        <f t="shared" si="0"/>
        <v>Jantar</v>
      </c>
      <c r="J52" s="235">
        <v>4.1666666666666664E-2</v>
      </c>
      <c r="K52" s="1"/>
      <c r="L52" s="204" t="str">
        <f t="shared" si="1"/>
        <v xml:space="preserve"> </v>
      </c>
      <c r="M52" s="92"/>
      <c r="N52" s="1"/>
      <c r="O52" s="204" t="str">
        <f t="shared" si="2"/>
        <v xml:space="preserve"> </v>
      </c>
      <c r="P52" s="210"/>
      <c r="Q52" s="1"/>
      <c r="R52" s="204" t="str">
        <f t="shared" si="3"/>
        <v xml:space="preserve"> </v>
      </c>
      <c r="S52" s="92"/>
      <c r="T52" s="1"/>
      <c r="U52" s="204" t="str">
        <f t="shared" si="4"/>
        <v xml:space="preserve"> </v>
      </c>
      <c r="V52" s="92"/>
      <c r="W52" s="1"/>
      <c r="X52" s="204" t="str">
        <f t="shared" si="5"/>
        <v xml:space="preserve"> </v>
      </c>
      <c r="Y52" s="92"/>
      <c r="Z52" s="1"/>
      <c r="AA52" s="204" t="str">
        <f t="shared" si="6"/>
        <v xml:space="preserve"> </v>
      </c>
      <c r="AB52" s="92"/>
      <c r="AC52" s="1"/>
      <c r="AD52" s="204" t="str">
        <f t="shared" si="7"/>
        <v xml:space="preserve"> </v>
      </c>
      <c r="AE52" s="92"/>
      <c r="AF52" s="1"/>
      <c r="AG52" s="204" t="str">
        <f t="shared" si="8"/>
        <v xml:space="preserve"> </v>
      </c>
      <c r="AH52" s="92"/>
      <c r="AI52" s="1"/>
      <c r="AJ52" s="204" t="str">
        <f t="shared" si="9"/>
        <v xml:space="preserve"> </v>
      </c>
      <c r="AK52" s="92"/>
      <c r="AL52" s="235">
        <f t="shared" si="15"/>
        <v>4.1666666666666664E-2</v>
      </c>
      <c r="AM52" s="235">
        <f t="shared" si="16"/>
        <v>0.19305555555555554</v>
      </c>
      <c r="AN52" s="203">
        <f t="shared" si="17"/>
        <v>4.6333333333333329</v>
      </c>
      <c r="AO52" s="248">
        <v>11400</v>
      </c>
      <c r="AP52" s="206" t="s">
        <v>70</v>
      </c>
      <c r="AQ52" s="207" t="str">
        <f t="shared" si="10"/>
        <v>Mimoso SC25</v>
      </c>
      <c r="AR52" s="203">
        <f t="shared" si="11"/>
        <v>250</v>
      </c>
      <c r="AS52" s="208">
        <f t="shared" si="12"/>
        <v>1158.3333333333333</v>
      </c>
      <c r="AT52" s="1">
        <v>735</v>
      </c>
      <c r="AU52" s="1"/>
      <c r="AV52" s="204" t="str">
        <f t="shared" si="13"/>
        <v xml:space="preserve"> </v>
      </c>
      <c r="AW52" s="1"/>
    </row>
    <row r="53" spans="1:49" x14ac:dyDescent="0.25">
      <c r="A53" s="200"/>
      <c r="B53" s="231">
        <v>44674</v>
      </c>
      <c r="C53" s="232">
        <v>8</v>
      </c>
      <c r="D53" s="234" t="str">
        <f>IF(C53=0," ",VLOOKUP(C53,'[2]Cadastro Operador'!$A$2:$B$9,2,0))</f>
        <v>Mario</v>
      </c>
      <c r="E53" s="232" t="s">
        <v>72</v>
      </c>
      <c r="F53" s="235">
        <v>0.24305555555555555</v>
      </c>
      <c r="G53" s="237">
        <f t="shared" si="14"/>
        <v>5.833333333333333</v>
      </c>
      <c r="H53" s="232" t="s">
        <v>83</v>
      </c>
      <c r="I53" s="228" t="str">
        <f t="shared" si="0"/>
        <v>Falta Material</v>
      </c>
      <c r="J53" s="235">
        <v>0.14583333333333334</v>
      </c>
      <c r="K53" s="1"/>
      <c r="L53" s="204" t="str">
        <f t="shared" si="1"/>
        <v xml:space="preserve"> </v>
      </c>
      <c r="M53" s="92"/>
      <c r="N53" s="1"/>
      <c r="O53" s="204" t="str">
        <f t="shared" si="2"/>
        <v xml:space="preserve"> </v>
      </c>
      <c r="P53" s="210"/>
      <c r="Q53" s="1"/>
      <c r="R53" s="204" t="str">
        <f t="shared" si="3"/>
        <v xml:space="preserve"> </v>
      </c>
      <c r="S53" s="92"/>
      <c r="T53" s="1"/>
      <c r="U53" s="204" t="str">
        <f t="shared" si="4"/>
        <v xml:space="preserve"> </v>
      </c>
      <c r="V53" s="92"/>
      <c r="W53" s="1"/>
      <c r="X53" s="204" t="str">
        <f t="shared" si="5"/>
        <v xml:space="preserve"> </v>
      </c>
      <c r="Y53" s="92"/>
      <c r="Z53" s="1"/>
      <c r="AA53" s="204" t="str">
        <f t="shared" si="6"/>
        <v xml:space="preserve"> </v>
      </c>
      <c r="AB53" s="92"/>
      <c r="AC53" s="1"/>
      <c r="AD53" s="204" t="str">
        <f t="shared" si="7"/>
        <v xml:space="preserve"> </v>
      </c>
      <c r="AE53" s="92"/>
      <c r="AF53" s="1"/>
      <c r="AG53" s="204" t="str">
        <f t="shared" si="8"/>
        <v xml:space="preserve"> </v>
      </c>
      <c r="AH53" s="92"/>
      <c r="AI53" s="1"/>
      <c r="AJ53" s="204" t="str">
        <f t="shared" si="9"/>
        <v xml:space="preserve"> </v>
      </c>
      <c r="AK53" s="92"/>
      <c r="AL53" s="235">
        <f t="shared" si="15"/>
        <v>0.14583333333333334</v>
      </c>
      <c r="AM53" s="235">
        <f t="shared" si="16"/>
        <v>9.722222222222221E-2</v>
      </c>
      <c r="AN53" s="203">
        <f t="shared" si="17"/>
        <v>2.333333333333333</v>
      </c>
      <c r="AO53" s="248">
        <v>11400</v>
      </c>
      <c r="AP53" s="206" t="s">
        <v>70</v>
      </c>
      <c r="AQ53" s="207" t="str">
        <f t="shared" si="10"/>
        <v>Mimoso SC25</v>
      </c>
      <c r="AR53" s="203">
        <f t="shared" si="11"/>
        <v>250</v>
      </c>
      <c r="AS53" s="208">
        <f t="shared" si="12"/>
        <v>583.33333333333326</v>
      </c>
      <c r="AT53" s="1">
        <v>266</v>
      </c>
      <c r="AU53" s="1"/>
      <c r="AV53" s="204" t="str">
        <f t="shared" si="13"/>
        <v xml:space="preserve"> </v>
      </c>
      <c r="AW53" s="1"/>
    </row>
    <row r="54" spans="1:49" x14ac:dyDescent="0.25">
      <c r="A54" s="200"/>
      <c r="B54" s="231">
        <v>44676</v>
      </c>
      <c r="C54" s="232">
        <v>7</v>
      </c>
      <c r="D54" s="234" t="str">
        <f>IF(C54=0," ",VLOOKUP(C54,'[2]Cadastro Operador'!$A$2:$B$9,2,0))</f>
        <v>Edson</v>
      </c>
      <c r="E54" s="232" t="s">
        <v>72</v>
      </c>
      <c r="F54" s="235">
        <v>0.2638888888888889</v>
      </c>
      <c r="G54" s="237">
        <f t="shared" si="14"/>
        <v>6.3333333333333339</v>
      </c>
      <c r="H54" s="232"/>
      <c r="I54" s="228" t="str">
        <f t="shared" si="0"/>
        <v xml:space="preserve"> </v>
      </c>
      <c r="J54" s="235"/>
      <c r="K54" s="1"/>
      <c r="L54" s="204" t="str">
        <f t="shared" si="1"/>
        <v xml:space="preserve"> </v>
      </c>
      <c r="M54" s="92"/>
      <c r="N54" s="1"/>
      <c r="O54" s="204" t="str">
        <f t="shared" si="2"/>
        <v xml:space="preserve"> </v>
      </c>
      <c r="P54" s="210"/>
      <c r="Q54" s="1"/>
      <c r="R54" s="204" t="str">
        <f t="shared" si="3"/>
        <v xml:space="preserve"> </v>
      </c>
      <c r="S54" s="92"/>
      <c r="T54" s="1"/>
      <c r="U54" s="204" t="str">
        <f t="shared" si="4"/>
        <v xml:space="preserve"> </v>
      </c>
      <c r="V54" s="92"/>
      <c r="W54" s="1"/>
      <c r="X54" s="204" t="str">
        <f t="shared" si="5"/>
        <v xml:space="preserve"> </v>
      </c>
      <c r="Y54" s="92"/>
      <c r="Z54" s="1"/>
      <c r="AA54" s="204" t="str">
        <f t="shared" si="6"/>
        <v xml:space="preserve"> </v>
      </c>
      <c r="AB54" s="92"/>
      <c r="AC54" s="1"/>
      <c r="AD54" s="204" t="str">
        <f t="shared" si="7"/>
        <v xml:space="preserve"> </v>
      </c>
      <c r="AE54" s="92"/>
      <c r="AF54" s="1"/>
      <c r="AG54" s="204" t="str">
        <f t="shared" si="8"/>
        <v xml:space="preserve"> </v>
      </c>
      <c r="AH54" s="92"/>
      <c r="AI54" s="1"/>
      <c r="AJ54" s="204" t="str">
        <f t="shared" si="9"/>
        <v xml:space="preserve"> </v>
      </c>
      <c r="AK54" s="92"/>
      <c r="AL54" s="235">
        <f t="shared" si="15"/>
        <v>0</v>
      </c>
      <c r="AM54" s="235">
        <f t="shared" si="16"/>
        <v>0.2638888888888889</v>
      </c>
      <c r="AN54" s="203">
        <f t="shared" si="17"/>
        <v>6.3333333333333339</v>
      </c>
      <c r="AO54" s="248">
        <v>11440</v>
      </c>
      <c r="AP54" s="206" t="s">
        <v>77</v>
      </c>
      <c r="AQ54" s="207" t="str">
        <f t="shared" si="10"/>
        <v>Creme SC25</v>
      </c>
      <c r="AR54" s="203">
        <f t="shared" si="11"/>
        <v>200</v>
      </c>
      <c r="AS54" s="208">
        <f t="shared" si="12"/>
        <v>1266.6666666666667</v>
      </c>
      <c r="AT54" s="1">
        <v>397</v>
      </c>
      <c r="AU54" s="1"/>
      <c r="AV54" s="204" t="str">
        <f t="shared" si="13"/>
        <v xml:space="preserve"> </v>
      </c>
      <c r="AW54" s="1"/>
    </row>
    <row r="55" spans="1:49" x14ac:dyDescent="0.25">
      <c r="A55" s="200"/>
      <c r="B55" s="231">
        <v>44676</v>
      </c>
      <c r="C55" s="232">
        <v>7</v>
      </c>
      <c r="D55" s="234" t="str">
        <f>IF(C55=0," ",VLOOKUP(C55,'[2]Cadastro Operador'!$A$2:$B$9,2,0))</f>
        <v>Edson</v>
      </c>
      <c r="E55" s="232" t="s">
        <v>68</v>
      </c>
      <c r="F55" s="235">
        <v>0.29166666666666669</v>
      </c>
      <c r="G55" s="237">
        <f t="shared" si="14"/>
        <v>7</v>
      </c>
      <c r="H55" s="232"/>
      <c r="I55" s="228" t="str">
        <f t="shared" si="0"/>
        <v xml:space="preserve"> </v>
      </c>
      <c r="J55" s="235"/>
      <c r="K55" s="1"/>
      <c r="L55" s="204" t="str">
        <f t="shared" si="1"/>
        <v xml:space="preserve"> </v>
      </c>
      <c r="M55" s="92"/>
      <c r="N55" s="1"/>
      <c r="O55" s="204" t="str">
        <f t="shared" si="2"/>
        <v xml:space="preserve"> </v>
      </c>
      <c r="P55" s="210"/>
      <c r="Q55" s="1"/>
      <c r="R55" s="204" t="str">
        <f t="shared" si="3"/>
        <v xml:space="preserve"> </v>
      </c>
      <c r="S55" s="92"/>
      <c r="T55" s="1"/>
      <c r="U55" s="204" t="str">
        <f t="shared" si="4"/>
        <v xml:space="preserve"> </v>
      </c>
      <c r="V55" s="92"/>
      <c r="W55" s="1"/>
      <c r="X55" s="204" t="str">
        <f t="shared" si="5"/>
        <v xml:space="preserve"> </v>
      </c>
      <c r="Y55" s="92"/>
      <c r="Z55" s="1"/>
      <c r="AA55" s="204" t="str">
        <f t="shared" si="6"/>
        <v xml:space="preserve"> </v>
      </c>
      <c r="AB55" s="92"/>
      <c r="AC55" s="1"/>
      <c r="AD55" s="204" t="str">
        <f t="shared" si="7"/>
        <v xml:space="preserve"> </v>
      </c>
      <c r="AE55" s="92"/>
      <c r="AF55" s="1"/>
      <c r="AG55" s="204" t="str">
        <f t="shared" si="8"/>
        <v xml:space="preserve"> </v>
      </c>
      <c r="AH55" s="92"/>
      <c r="AI55" s="1"/>
      <c r="AJ55" s="204" t="str">
        <f t="shared" si="9"/>
        <v xml:space="preserve"> </v>
      </c>
      <c r="AK55" s="92"/>
      <c r="AL55" s="235">
        <f t="shared" si="15"/>
        <v>0</v>
      </c>
      <c r="AM55" s="235">
        <f t="shared" si="16"/>
        <v>0.29166666666666669</v>
      </c>
      <c r="AN55" s="203">
        <f t="shared" si="17"/>
        <v>7</v>
      </c>
      <c r="AO55" s="248">
        <v>11400</v>
      </c>
      <c r="AP55" s="206" t="s">
        <v>70</v>
      </c>
      <c r="AQ55" s="207" t="str">
        <f t="shared" si="10"/>
        <v>Mimoso SC25</v>
      </c>
      <c r="AR55" s="203">
        <f t="shared" si="11"/>
        <v>250</v>
      </c>
      <c r="AS55" s="208">
        <f t="shared" si="12"/>
        <v>1750</v>
      </c>
      <c r="AT55" s="1">
        <v>850</v>
      </c>
      <c r="AU55" s="1"/>
      <c r="AV55" s="204" t="str">
        <f t="shared" si="13"/>
        <v xml:space="preserve"> </v>
      </c>
      <c r="AW55" s="1"/>
    </row>
    <row r="56" spans="1:49" x14ac:dyDescent="0.25">
      <c r="A56" s="200"/>
      <c r="B56" s="231">
        <v>44678</v>
      </c>
      <c r="C56" s="232">
        <v>8</v>
      </c>
      <c r="D56" s="234" t="str">
        <f>IF(C56=0," ",VLOOKUP(C56,'[2]Cadastro Operador'!$A$2:$B$9,2,0))</f>
        <v>Mario</v>
      </c>
      <c r="E56" s="232" t="s">
        <v>74</v>
      </c>
      <c r="F56" s="235">
        <v>0.1111111111111111</v>
      </c>
      <c r="G56" s="237">
        <f t="shared" si="14"/>
        <v>2.6666666666666665</v>
      </c>
      <c r="H56" s="232"/>
      <c r="I56" s="228" t="str">
        <f t="shared" si="0"/>
        <v xml:space="preserve"> </v>
      </c>
      <c r="J56" s="235"/>
      <c r="K56" s="1"/>
      <c r="L56" s="204" t="str">
        <f t="shared" si="1"/>
        <v xml:space="preserve"> </v>
      </c>
      <c r="M56" s="92"/>
      <c r="N56" s="1"/>
      <c r="O56" s="204" t="str">
        <f t="shared" si="2"/>
        <v xml:space="preserve"> </v>
      </c>
      <c r="P56" s="210"/>
      <c r="Q56" s="1"/>
      <c r="R56" s="204" t="str">
        <f t="shared" si="3"/>
        <v xml:space="preserve"> </v>
      </c>
      <c r="S56" s="92"/>
      <c r="T56" s="1"/>
      <c r="U56" s="204" t="str">
        <f t="shared" si="4"/>
        <v xml:space="preserve"> </v>
      </c>
      <c r="V56" s="92"/>
      <c r="W56" s="1"/>
      <c r="X56" s="204" t="str">
        <f t="shared" si="5"/>
        <v xml:space="preserve"> </v>
      </c>
      <c r="Y56" s="92"/>
      <c r="Z56" s="1"/>
      <c r="AA56" s="204" t="str">
        <f t="shared" si="6"/>
        <v xml:space="preserve"> </v>
      </c>
      <c r="AB56" s="92"/>
      <c r="AC56" s="1"/>
      <c r="AD56" s="204" t="str">
        <f t="shared" si="7"/>
        <v xml:space="preserve"> </v>
      </c>
      <c r="AE56" s="92"/>
      <c r="AF56" s="1"/>
      <c r="AG56" s="204" t="str">
        <f t="shared" si="8"/>
        <v xml:space="preserve"> </v>
      </c>
      <c r="AH56" s="92"/>
      <c r="AI56" s="1"/>
      <c r="AJ56" s="204" t="str">
        <f t="shared" si="9"/>
        <v xml:space="preserve"> </v>
      </c>
      <c r="AK56" s="92"/>
      <c r="AL56" s="235">
        <f t="shared" si="15"/>
        <v>0</v>
      </c>
      <c r="AM56" s="235">
        <f t="shared" si="16"/>
        <v>0.1111111111111111</v>
      </c>
      <c r="AN56" s="203">
        <f t="shared" si="17"/>
        <v>2.6666666666666665</v>
      </c>
      <c r="AO56" s="248">
        <v>11400</v>
      </c>
      <c r="AP56" s="206" t="s">
        <v>70</v>
      </c>
      <c r="AQ56" s="207" t="str">
        <f t="shared" si="10"/>
        <v>Mimoso SC25</v>
      </c>
      <c r="AR56" s="203">
        <f t="shared" si="11"/>
        <v>250</v>
      </c>
      <c r="AS56" s="208">
        <f t="shared" si="12"/>
        <v>666.66666666666663</v>
      </c>
      <c r="AT56" s="1">
        <v>400</v>
      </c>
      <c r="AU56" s="1"/>
      <c r="AV56" s="204" t="str">
        <f t="shared" si="13"/>
        <v xml:space="preserve"> </v>
      </c>
      <c r="AW56" s="1"/>
    </row>
    <row r="57" spans="1:49" x14ac:dyDescent="0.25">
      <c r="A57" s="200"/>
      <c r="B57" s="231">
        <v>44679</v>
      </c>
      <c r="C57" s="232">
        <v>7</v>
      </c>
      <c r="D57" s="234" t="str">
        <f>IF(C57=0," ",VLOOKUP(C57,'[2]Cadastro Operador'!$A$2:$B$9,2,0))</f>
        <v>Edson</v>
      </c>
      <c r="E57" s="232" t="s">
        <v>72</v>
      </c>
      <c r="F57" s="235">
        <v>0.10555555555555556</v>
      </c>
      <c r="G57" s="237">
        <f t="shared" si="14"/>
        <v>2.5333333333333332</v>
      </c>
      <c r="H57" s="232"/>
      <c r="I57" s="228" t="str">
        <f t="shared" si="0"/>
        <v xml:space="preserve"> </v>
      </c>
      <c r="J57" s="235"/>
      <c r="K57" s="1"/>
      <c r="L57" s="204" t="str">
        <f t="shared" si="1"/>
        <v xml:space="preserve"> </v>
      </c>
      <c r="M57" s="92"/>
      <c r="N57" s="1"/>
      <c r="O57" s="204" t="str">
        <f t="shared" si="2"/>
        <v xml:space="preserve"> </v>
      </c>
      <c r="P57" s="210"/>
      <c r="Q57" s="1"/>
      <c r="R57" s="204" t="str">
        <f t="shared" si="3"/>
        <v xml:space="preserve"> </v>
      </c>
      <c r="S57" s="92"/>
      <c r="T57" s="1"/>
      <c r="U57" s="204" t="str">
        <f t="shared" si="4"/>
        <v xml:space="preserve"> </v>
      </c>
      <c r="V57" s="92"/>
      <c r="W57" s="1"/>
      <c r="X57" s="204" t="str">
        <f t="shared" si="5"/>
        <v xml:space="preserve"> </v>
      </c>
      <c r="Y57" s="92"/>
      <c r="Z57" s="1"/>
      <c r="AA57" s="204" t="str">
        <f t="shared" si="6"/>
        <v xml:space="preserve"> </v>
      </c>
      <c r="AB57" s="92"/>
      <c r="AC57" s="1"/>
      <c r="AD57" s="204" t="str">
        <f t="shared" si="7"/>
        <v xml:space="preserve"> </v>
      </c>
      <c r="AE57" s="92"/>
      <c r="AF57" s="1"/>
      <c r="AG57" s="204" t="str">
        <f t="shared" si="8"/>
        <v xml:space="preserve"> </v>
      </c>
      <c r="AH57" s="92"/>
      <c r="AI57" s="1"/>
      <c r="AJ57" s="204" t="str">
        <f t="shared" si="9"/>
        <v xml:space="preserve"> </v>
      </c>
      <c r="AK57" s="92"/>
      <c r="AL57" s="235">
        <f t="shared" si="15"/>
        <v>0</v>
      </c>
      <c r="AM57" s="235">
        <f t="shared" si="16"/>
        <v>0.10555555555555556</v>
      </c>
      <c r="AN57" s="203">
        <f t="shared" si="17"/>
        <v>2.5333333333333332</v>
      </c>
      <c r="AO57" s="248">
        <v>11430</v>
      </c>
      <c r="AP57" s="206" t="s">
        <v>77</v>
      </c>
      <c r="AQ57" s="207" t="str">
        <f t="shared" si="10"/>
        <v>Creme SC25</v>
      </c>
      <c r="AR57" s="203">
        <f t="shared" si="11"/>
        <v>200</v>
      </c>
      <c r="AS57" s="208">
        <f t="shared" si="12"/>
        <v>506.66666666666663</v>
      </c>
      <c r="AT57" s="1">
        <v>323</v>
      </c>
      <c r="AU57" s="1" t="s">
        <v>71</v>
      </c>
      <c r="AV57" s="204" t="str">
        <f t="shared" si="13"/>
        <v>Saca Avariada</v>
      </c>
      <c r="AW57" s="1">
        <v>1</v>
      </c>
    </row>
    <row r="58" spans="1:49" x14ac:dyDescent="0.25">
      <c r="A58" s="200"/>
      <c r="B58" s="231">
        <v>44679</v>
      </c>
      <c r="C58" s="232">
        <v>8</v>
      </c>
      <c r="D58" s="234" t="str">
        <f>IF(C58=0," ",VLOOKUP(C58,'[2]Cadastro Operador'!$A$2:$B$9,2,0))</f>
        <v>Mario</v>
      </c>
      <c r="E58" s="232" t="s">
        <v>68</v>
      </c>
      <c r="F58" s="235">
        <v>0.23611111111111113</v>
      </c>
      <c r="G58" s="237">
        <f t="shared" si="14"/>
        <v>5.666666666666667</v>
      </c>
      <c r="H58" s="232"/>
      <c r="I58" s="228" t="str">
        <f t="shared" si="0"/>
        <v xml:space="preserve"> </v>
      </c>
      <c r="J58" s="235"/>
      <c r="K58" s="1"/>
      <c r="L58" s="204" t="str">
        <f t="shared" si="1"/>
        <v xml:space="preserve"> </v>
      </c>
      <c r="M58" s="92"/>
      <c r="N58" s="1"/>
      <c r="O58" s="204" t="str">
        <f t="shared" si="2"/>
        <v xml:space="preserve"> </v>
      </c>
      <c r="P58" s="210"/>
      <c r="Q58" s="1"/>
      <c r="R58" s="204" t="str">
        <f t="shared" si="3"/>
        <v xml:space="preserve"> </v>
      </c>
      <c r="S58" s="92"/>
      <c r="T58" s="1"/>
      <c r="U58" s="204" t="str">
        <f t="shared" si="4"/>
        <v xml:space="preserve"> </v>
      </c>
      <c r="V58" s="92"/>
      <c r="W58" s="1"/>
      <c r="X58" s="204" t="str">
        <f t="shared" si="5"/>
        <v xml:space="preserve"> </v>
      </c>
      <c r="Y58" s="92"/>
      <c r="Z58" s="1"/>
      <c r="AA58" s="204" t="str">
        <f t="shared" si="6"/>
        <v xml:space="preserve"> </v>
      </c>
      <c r="AB58" s="92"/>
      <c r="AC58" s="1"/>
      <c r="AD58" s="204" t="str">
        <f t="shared" si="7"/>
        <v xml:space="preserve"> </v>
      </c>
      <c r="AE58" s="92"/>
      <c r="AF58" s="1"/>
      <c r="AG58" s="204" t="str">
        <f t="shared" si="8"/>
        <v xml:space="preserve"> </v>
      </c>
      <c r="AH58" s="92"/>
      <c r="AI58" s="1"/>
      <c r="AJ58" s="204" t="str">
        <f t="shared" si="9"/>
        <v xml:space="preserve"> </v>
      </c>
      <c r="AK58" s="92"/>
      <c r="AL58" s="235">
        <f t="shared" si="15"/>
        <v>0</v>
      </c>
      <c r="AM58" s="235">
        <f t="shared" si="16"/>
        <v>0.23611111111111113</v>
      </c>
      <c r="AN58" s="203">
        <f t="shared" si="17"/>
        <v>5.666666666666667</v>
      </c>
      <c r="AO58" s="248">
        <v>11460</v>
      </c>
      <c r="AP58" s="206" t="s">
        <v>86</v>
      </c>
      <c r="AQ58" s="207" t="str">
        <f t="shared" si="10"/>
        <v>Flakes SC25</v>
      </c>
      <c r="AR58" s="203">
        <f t="shared" si="11"/>
        <v>250</v>
      </c>
      <c r="AS58" s="208">
        <f t="shared" si="12"/>
        <v>1416.6666666666667</v>
      </c>
      <c r="AT58" s="1">
        <v>265</v>
      </c>
      <c r="AU58" s="1"/>
      <c r="AV58" s="204" t="str">
        <f t="shared" si="13"/>
        <v xml:space="preserve"> </v>
      </c>
      <c r="AW58" s="1"/>
    </row>
    <row r="59" spans="1:49" x14ac:dyDescent="0.25">
      <c r="A59" s="200"/>
      <c r="B59" s="231">
        <v>44679</v>
      </c>
      <c r="C59" s="232">
        <v>7</v>
      </c>
      <c r="D59" s="234" t="str">
        <f>IF(C59=0," ",VLOOKUP(C59,'[2]Cadastro Operador'!$A$2:$B$9,2,0))</f>
        <v>Edson</v>
      </c>
      <c r="E59" s="232" t="s">
        <v>72</v>
      </c>
      <c r="F59" s="235">
        <v>0.15972222222222224</v>
      </c>
      <c r="G59" s="237">
        <f t="shared" si="14"/>
        <v>3.8333333333333339</v>
      </c>
      <c r="H59" s="232" t="s">
        <v>87</v>
      </c>
      <c r="I59" s="228" t="str">
        <f t="shared" si="0"/>
        <v>Ceia</v>
      </c>
      <c r="J59" s="235">
        <v>4.1666666666666664E-2</v>
      </c>
      <c r="K59" s="1"/>
      <c r="L59" s="204" t="str">
        <f t="shared" si="1"/>
        <v xml:space="preserve"> </v>
      </c>
      <c r="M59" s="92"/>
      <c r="N59" s="1"/>
      <c r="O59" s="204" t="str">
        <f t="shared" si="2"/>
        <v xml:space="preserve"> </v>
      </c>
      <c r="P59" s="210"/>
      <c r="Q59" s="1"/>
      <c r="R59" s="204" t="str">
        <f t="shared" si="3"/>
        <v xml:space="preserve"> </v>
      </c>
      <c r="S59" s="92"/>
      <c r="T59" s="1"/>
      <c r="U59" s="204" t="str">
        <f t="shared" si="4"/>
        <v xml:space="preserve"> </v>
      </c>
      <c r="V59" s="92"/>
      <c r="W59" s="1"/>
      <c r="X59" s="204" t="str">
        <f t="shared" si="5"/>
        <v xml:space="preserve"> </v>
      </c>
      <c r="Y59" s="92"/>
      <c r="Z59" s="1"/>
      <c r="AA59" s="204" t="str">
        <f t="shared" si="6"/>
        <v xml:space="preserve"> </v>
      </c>
      <c r="AB59" s="92"/>
      <c r="AC59" s="1"/>
      <c r="AD59" s="204" t="str">
        <f t="shared" si="7"/>
        <v xml:space="preserve"> </v>
      </c>
      <c r="AE59" s="92"/>
      <c r="AF59" s="1"/>
      <c r="AG59" s="204" t="str">
        <f t="shared" si="8"/>
        <v xml:space="preserve"> </v>
      </c>
      <c r="AH59" s="92"/>
      <c r="AI59" s="1"/>
      <c r="AJ59" s="204" t="str">
        <f t="shared" si="9"/>
        <v xml:space="preserve"> </v>
      </c>
      <c r="AK59" s="92"/>
      <c r="AL59" s="235">
        <f t="shared" si="15"/>
        <v>4.1666666666666664E-2</v>
      </c>
      <c r="AM59" s="235">
        <f t="shared" si="16"/>
        <v>0.11805555555555558</v>
      </c>
      <c r="AN59" s="203">
        <f t="shared" si="17"/>
        <v>2.8333333333333339</v>
      </c>
      <c r="AO59" s="248">
        <v>11370</v>
      </c>
      <c r="AP59" s="206" t="s">
        <v>77</v>
      </c>
      <c r="AQ59" s="207" t="str">
        <f t="shared" si="10"/>
        <v>Creme SC25</v>
      </c>
      <c r="AR59" s="203">
        <f t="shared" si="11"/>
        <v>200</v>
      </c>
      <c r="AS59" s="208">
        <f t="shared" si="12"/>
        <v>566.66666666666674</v>
      </c>
      <c r="AT59" s="1">
        <v>150</v>
      </c>
      <c r="AU59" s="1"/>
      <c r="AV59" s="204" t="str">
        <f t="shared" si="13"/>
        <v xml:space="preserve"> </v>
      </c>
      <c r="AW59" s="1"/>
    </row>
    <row r="60" spans="1:49" x14ac:dyDescent="0.25">
      <c r="A60" s="200"/>
      <c r="B60" s="231">
        <v>44680</v>
      </c>
      <c r="C60" s="232">
        <v>5</v>
      </c>
      <c r="D60" s="234" t="str">
        <f>IF(C60=0," ",VLOOKUP(C60,'[2]Cadastro Operador'!$A$2:$B$9,2,0))</f>
        <v xml:space="preserve">Pedro </v>
      </c>
      <c r="E60" s="232" t="s">
        <v>74</v>
      </c>
      <c r="F60" s="235">
        <v>7.2916666666666671E-2</v>
      </c>
      <c r="G60" s="237">
        <f t="shared" si="14"/>
        <v>1.75</v>
      </c>
      <c r="H60" s="232"/>
      <c r="I60" s="228" t="str">
        <f t="shared" si="0"/>
        <v xml:space="preserve"> </v>
      </c>
      <c r="J60" s="235"/>
      <c r="K60" s="1"/>
      <c r="L60" s="204" t="str">
        <f t="shared" si="1"/>
        <v xml:space="preserve"> </v>
      </c>
      <c r="M60" s="92"/>
      <c r="N60" s="1"/>
      <c r="O60" s="204" t="str">
        <f t="shared" si="2"/>
        <v xml:space="preserve"> </v>
      </c>
      <c r="P60" s="210"/>
      <c r="Q60" s="1"/>
      <c r="R60" s="204" t="str">
        <f t="shared" si="3"/>
        <v xml:space="preserve"> </v>
      </c>
      <c r="S60" s="92"/>
      <c r="T60" s="1"/>
      <c r="U60" s="204" t="str">
        <f t="shared" si="4"/>
        <v xml:space="preserve"> </v>
      </c>
      <c r="V60" s="92"/>
      <c r="W60" s="1"/>
      <c r="X60" s="204" t="str">
        <f t="shared" si="5"/>
        <v xml:space="preserve"> </v>
      </c>
      <c r="Y60" s="92"/>
      <c r="Z60" s="1"/>
      <c r="AA60" s="204" t="str">
        <f t="shared" si="6"/>
        <v xml:space="preserve"> </v>
      </c>
      <c r="AB60" s="92"/>
      <c r="AC60" s="1"/>
      <c r="AD60" s="204" t="str">
        <f t="shared" si="7"/>
        <v xml:space="preserve"> </v>
      </c>
      <c r="AE60" s="92"/>
      <c r="AF60" s="1"/>
      <c r="AG60" s="204" t="str">
        <f t="shared" si="8"/>
        <v xml:space="preserve"> </v>
      </c>
      <c r="AH60" s="92"/>
      <c r="AI60" s="1"/>
      <c r="AJ60" s="204" t="str">
        <f t="shared" si="9"/>
        <v xml:space="preserve"> </v>
      </c>
      <c r="AK60" s="92"/>
      <c r="AL60" s="235">
        <f t="shared" si="15"/>
        <v>0</v>
      </c>
      <c r="AM60" s="235">
        <f t="shared" si="16"/>
        <v>7.2916666666666671E-2</v>
      </c>
      <c r="AN60" s="203">
        <f t="shared" si="17"/>
        <v>1.75</v>
      </c>
      <c r="AO60" s="248">
        <v>11460</v>
      </c>
      <c r="AP60" s="206" t="s">
        <v>86</v>
      </c>
      <c r="AQ60" s="207" t="str">
        <f t="shared" si="10"/>
        <v>Flakes SC25</v>
      </c>
      <c r="AR60" s="203">
        <f t="shared" si="11"/>
        <v>250</v>
      </c>
      <c r="AS60" s="208">
        <f t="shared" si="12"/>
        <v>437.5</v>
      </c>
      <c r="AT60" s="1">
        <v>180</v>
      </c>
      <c r="AU60" s="1"/>
      <c r="AV60" s="204" t="str">
        <f t="shared" si="13"/>
        <v xml:space="preserve"> </v>
      </c>
      <c r="AW60" s="1"/>
    </row>
    <row r="61" spans="1:49" x14ac:dyDescent="0.25">
      <c r="A61" s="200"/>
      <c r="B61" s="231">
        <v>44680</v>
      </c>
      <c r="C61" s="232">
        <v>5</v>
      </c>
      <c r="D61" s="234" t="str">
        <f>IF(C61=0," ",VLOOKUP(C61,'[2]Cadastro Operador'!$A$2:$B$9,2,0))</f>
        <v xml:space="preserve">Pedro </v>
      </c>
      <c r="E61" s="232" t="s">
        <v>68</v>
      </c>
      <c r="F61" s="235">
        <v>0.29166666666666669</v>
      </c>
      <c r="G61" s="237">
        <f t="shared" si="14"/>
        <v>7</v>
      </c>
      <c r="H61" s="232"/>
      <c r="I61" s="228" t="str">
        <f t="shared" si="0"/>
        <v xml:space="preserve"> </v>
      </c>
      <c r="J61" s="235"/>
      <c r="K61" s="1"/>
      <c r="L61" s="204" t="str">
        <f t="shared" si="1"/>
        <v xml:space="preserve"> </v>
      </c>
      <c r="M61" s="92"/>
      <c r="N61" s="1"/>
      <c r="O61" s="204" t="str">
        <f t="shared" si="2"/>
        <v xml:space="preserve"> </v>
      </c>
      <c r="P61" s="210"/>
      <c r="Q61" s="1"/>
      <c r="R61" s="204" t="str">
        <f t="shared" si="3"/>
        <v xml:space="preserve"> </v>
      </c>
      <c r="S61" s="92"/>
      <c r="T61" s="1"/>
      <c r="U61" s="204" t="str">
        <f t="shared" si="4"/>
        <v xml:space="preserve"> </v>
      </c>
      <c r="V61" s="92"/>
      <c r="W61" s="1"/>
      <c r="X61" s="204" t="str">
        <f t="shared" si="5"/>
        <v xml:space="preserve"> </v>
      </c>
      <c r="Y61" s="92"/>
      <c r="Z61" s="1"/>
      <c r="AA61" s="204" t="str">
        <f t="shared" si="6"/>
        <v xml:space="preserve"> </v>
      </c>
      <c r="AB61" s="92"/>
      <c r="AC61" s="1"/>
      <c r="AD61" s="204" t="str">
        <f t="shared" si="7"/>
        <v xml:space="preserve"> </v>
      </c>
      <c r="AE61" s="92"/>
      <c r="AF61" s="1"/>
      <c r="AG61" s="204" t="str">
        <f t="shared" si="8"/>
        <v xml:space="preserve"> </v>
      </c>
      <c r="AH61" s="92"/>
      <c r="AI61" s="1"/>
      <c r="AJ61" s="204" t="str">
        <f t="shared" si="9"/>
        <v xml:space="preserve"> </v>
      </c>
      <c r="AK61" s="92"/>
      <c r="AL61" s="235">
        <f t="shared" si="15"/>
        <v>0</v>
      </c>
      <c r="AM61" s="235">
        <f t="shared" si="16"/>
        <v>0.29166666666666669</v>
      </c>
      <c r="AN61" s="203">
        <f t="shared" si="17"/>
        <v>7</v>
      </c>
      <c r="AO61" s="248">
        <v>11400</v>
      </c>
      <c r="AP61" s="206" t="s">
        <v>70</v>
      </c>
      <c r="AQ61" s="207" t="str">
        <f t="shared" si="10"/>
        <v>Mimoso SC25</v>
      </c>
      <c r="AR61" s="203">
        <f t="shared" si="11"/>
        <v>250</v>
      </c>
      <c r="AS61" s="208">
        <f t="shared" si="12"/>
        <v>1750</v>
      </c>
      <c r="AT61" s="1">
        <v>1125</v>
      </c>
      <c r="AU61" s="1"/>
      <c r="AV61" s="204" t="str">
        <f t="shared" si="13"/>
        <v xml:space="preserve"> </v>
      </c>
      <c r="AW61" s="1"/>
    </row>
    <row r="62" spans="1:49" x14ac:dyDescent="0.25">
      <c r="A62" s="200"/>
      <c r="B62" s="231">
        <v>44681</v>
      </c>
      <c r="C62" s="232">
        <v>7</v>
      </c>
      <c r="D62" s="234" t="str">
        <f>IF(C62=0," ",VLOOKUP(C62,'[2]Cadastro Operador'!$A$2:$B$9,2,0))</f>
        <v>Edson</v>
      </c>
      <c r="E62" s="232" t="s">
        <v>72</v>
      </c>
      <c r="F62" s="235">
        <v>0.27777777777777779</v>
      </c>
      <c r="G62" s="237">
        <f t="shared" si="14"/>
        <v>6.666666666666667</v>
      </c>
      <c r="H62" s="232" t="s">
        <v>87</v>
      </c>
      <c r="I62" s="228" t="str">
        <f t="shared" si="0"/>
        <v>Ceia</v>
      </c>
      <c r="J62" s="235">
        <v>4.1666666666666664E-2</v>
      </c>
      <c r="K62" s="1"/>
      <c r="L62" s="204" t="str">
        <f t="shared" si="1"/>
        <v xml:space="preserve"> </v>
      </c>
      <c r="M62" s="92"/>
      <c r="N62" s="1"/>
      <c r="O62" s="204" t="str">
        <f t="shared" si="2"/>
        <v xml:space="preserve"> </v>
      </c>
      <c r="P62" s="210"/>
      <c r="Q62" s="1"/>
      <c r="R62" s="204" t="str">
        <f t="shared" si="3"/>
        <v xml:space="preserve"> </v>
      </c>
      <c r="S62" s="92"/>
      <c r="T62" s="1"/>
      <c r="U62" s="204" t="str">
        <f t="shared" si="4"/>
        <v xml:space="preserve"> </v>
      </c>
      <c r="V62" s="92"/>
      <c r="W62" s="1"/>
      <c r="X62" s="204" t="str">
        <f t="shared" si="5"/>
        <v xml:space="preserve"> </v>
      </c>
      <c r="Y62" s="92"/>
      <c r="Z62" s="1"/>
      <c r="AA62" s="204" t="str">
        <f t="shared" si="6"/>
        <v xml:space="preserve"> </v>
      </c>
      <c r="AB62" s="92"/>
      <c r="AC62" s="1"/>
      <c r="AD62" s="204" t="str">
        <f t="shared" si="7"/>
        <v xml:space="preserve"> </v>
      </c>
      <c r="AE62" s="92"/>
      <c r="AF62" s="1"/>
      <c r="AG62" s="204" t="str">
        <f t="shared" si="8"/>
        <v xml:space="preserve"> </v>
      </c>
      <c r="AH62" s="92"/>
      <c r="AI62" s="1"/>
      <c r="AJ62" s="204" t="str">
        <f t="shared" si="9"/>
        <v xml:space="preserve"> </v>
      </c>
      <c r="AK62" s="92"/>
      <c r="AL62" s="235">
        <f t="shared" si="15"/>
        <v>4.1666666666666664E-2</v>
      </c>
      <c r="AM62" s="235">
        <f t="shared" si="16"/>
        <v>0.23611111111111113</v>
      </c>
      <c r="AN62" s="203">
        <f t="shared" si="17"/>
        <v>5.666666666666667</v>
      </c>
      <c r="AO62" s="248">
        <v>11400</v>
      </c>
      <c r="AP62" s="206" t="s">
        <v>70</v>
      </c>
      <c r="AQ62" s="207" t="str">
        <f t="shared" si="10"/>
        <v>Mimoso SC25</v>
      </c>
      <c r="AR62" s="203">
        <f t="shared" si="11"/>
        <v>250</v>
      </c>
      <c r="AS62" s="208">
        <f t="shared" si="12"/>
        <v>1416.6666666666667</v>
      </c>
      <c r="AT62" s="1">
        <v>879</v>
      </c>
      <c r="AU62" s="1"/>
      <c r="AV62" s="204" t="str">
        <f t="shared" si="13"/>
        <v xml:space="preserve"> </v>
      </c>
    </row>
    <row r="63" spans="1:49" x14ac:dyDescent="0.25">
      <c r="A63" s="200"/>
      <c r="B63" s="231"/>
      <c r="C63" s="232"/>
      <c r="D63" s="234" t="str">
        <f>IF(C63=0," ",VLOOKUP(C63,'[2]Cadastro Operador'!$A$2:$B$9,2,0))</f>
        <v xml:space="preserve"> </v>
      </c>
      <c r="E63" s="232"/>
      <c r="F63" s="235"/>
      <c r="G63" s="237">
        <f t="shared" si="14"/>
        <v>0</v>
      </c>
      <c r="H63" s="232"/>
      <c r="I63" s="228" t="str">
        <f t="shared" si="0"/>
        <v xml:space="preserve"> </v>
      </c>
      <c r="J63" s="235"/>
      <c r="K63" s="1"/>
      <c r="L63" s="204" t="str">
        <f t="shared" si="1"/>
        <v xml:space="preserve"> </v>
      </c>
      <c r="M63" s="92"/>
      <c r="N63" s="1"/>
      <c r="O63" s="204" t="str">
        <f t="shared" si="2"/>
        <v xml:space="preserve"> </v>
      </c>
      <c r="P63" s="210"/>
      <c r="Q63" s="1"/>
      <c r="R63" s="204" t="str">
        <f t="shared" si="3"/>
        <v xml:space="preserve"> </v>
      </c>
      <c r="S63" s="92"/>
      <c r="T63" s="1"/>
      <c r="U63" s="204" t="str">
        <f t="shared" si="4"/>
        <v xml:space="preserve"> </v>
      </c>
      <c r="V63" s="92"/>
      <c r="W63" s="1"/>
      <c r="X63" s="204" t="str">
        <f t="shared" si="5"/>
        <v xml:space="preserve"> </v>
      </c>
      <c r="Y63" s="92"/>
      <c r="Z63" s="1"/>
      <c r="AA63" s="204" t="str">
        <f t="shared" si="6"/>
        <v xml:space="preserve"> </v>
      </c>
      <c r="AB63" s="92"/>
      <c r="AC63" s="1"/>
      <c r="AD63" s="204" t="str">
        <f t="shared" si="7"/>
        <v xml:space="preserve"> </v>
      </c>
      <c r="AE63" s="92"/>
      <c r="AF63" s="1"/>
      <c r="AG63" s="204" t="str">
        <f t="shared" si="8"/>
        <v xml:space="preserve"> </v>
      </c>
      <c r="AH63" s="92"/>
      <c r="AI63" s="1"/>
      <c r="AJ63" s="204" t="str">
        <f t="shared" si="9"/>
        <v xml:space="preserve"> </v>
      </c>
      <c r="AK63" s="92"/>
      <c r="AL63" s="235">
        <f t="shared" si="15"/>
        <v>0</v>
      </c>
      <c r="AM63" s="235">
        <f t="shared" si="16"/>
        <v>0</v>
      </c>
      <c r="AN63" s="203">
        <f t="shared" si="17"/>
        <v>0</v>
      </c>
      <c r="AO63" s="249"/>
      <c r="AP63" s="206"/>
      <c r="AQ63" s="207" t="str">
        <f t="shared" si="10"/>
        <v xml:space="preserve"> </v>
      </c>
      <c r="AR63" s="203" t="str">
        <f t="shared" si="11"/>
        <v xml:space="preserve"> </v>
      </c>
      <c r="AS63" s="208" t="str">
        <f t="shared" si="12"/>
        <v xml:space="preserve"> </v>
      </c>
      <c r="AT63" s="1"/>
      <c r="AU63" s="1"/>
      <c r="AV63" s="204" t="str">
        <f t="shared" si="13"/>
        <v xml:space="preserve"> </v>
      </c>
    </row>
    <row r="64" spans="1:49" x14ac:dyDescent="0.25">
      <c r="A64" s="200"/>
      <c r="B64" s="231"/>
      <c r="C64" s="232"/>
      <c r="D64" s="234" t="str">
        <f>IF(C64=0," ",VLOOKUP(C64,'[2]Cadastro Operador'!$A$2:$B$9,2,0))</f>
        <v xml:space="preserve"> </v>
      </c>
      <c r="E64" s="232"/>
      <c r="F64" s="235"/>
      <c r="G64" s="237">
        <f t="shared" si="14"/>
        <v>0</v>
      </c>
      <c r="H64" s="232"/>
      <c r="I64" s="228" t="str">
        <f t="shared" si="0"/>
        <v xml:space="preserve"> </v>
      </c>
      <c r="J64" s="235"/>
      <c r="K64" s="1"/>
      <c r="L64" s="204" t="str">
        <f t="shared" si="1"/>
        <v xml:space="preserve"> </v>
      </c>
      <c r="M64" s="92"/>
      <c r="N64" s="1"/>
      <c r="O64" s="204" t="str">
        <f t="shared" si="2"/>
        <v xml:space="preserve"> </v>
      </c>
      <c r="P64" s="210"/>
      <c r="Q64" s="1"/>
      <c r="R64" s="204" t="str">
        <f t="shared" si="3"/>
        <v xml:space="preserve"> </v>
      </c>
      <c r="S64" s="92"/>
      <c r="T64" s="1"/>
      <c r="U64" s="204" t="str">
        <f t="shared" si="4"/>
        <v xml:space="preserve"> </v>
      </c>
      <c r="V64" s="92"/>
      <c r="W64" s="1"/>
      <c r="X64" s="204" t="str">
        <f t="shared" si="5"/>
        <v xml:space="preserve"> </v>
      </c>
      <c r="Y64" s="92"/>
      <c r="Z64" s="1"/>
      <c r="AA64" s="204" t="str">
        <f t="shared" si="6"/>
        <v xml:space="preserve"> </v>
      </c>
      <c r="AB64" s="92"/>
      <c r="AC64" s="1"/>
      <c r="AD64" s="204" t="str">
        <f t="shared" si="7"/>
        <v xml:space="preserve"> </v>
      </c>
      <c r="AE64" s="92"/>
      <c r="AF64" s="1"/>
      <c r="AG64" s="204" t="str">
        <f t="shared" si="8"/>
        <v xml:space="preserve"> </v>
      </c>
      <c r="AH64" s="92"/>
      <c r="AI64" s="1"/>
      <c r="AJ64" s="204" t="str">
        <f t="shared" si="9"/>
        <v xml:space="preserve"> </v>
      </c>
      <c r="AK64" s="92"/>
      <c r="AL64" s="235">
        <f t="shared" si="15"/>
        <v>0</v>
      </c>
      <c r="AM64" s="235">
        <f t="shared" si="16"/>
        <v>0</v>
      </c>
      <c r="AN64" s="203">
        <f t="shared" si="17"/>
        <v>0</v>
      </c>
      <c r="AO64" s="249"/>
      <c r="AP64" s="206"/>
      <c r="AQ64" s="207" t="str">
        <f t="shared" si="10"/>
        <v xml:space="preserve"> </v>
      </c>
      <c r="AR64" s="203" t="str">
        <f t="shared" si="11"/>
        <v xml:space="preserve"> </v>
      </c>
      <c r="AS64" s="208" t="str">
        <f t="shared" si="12"/>
        <v xml:space="preserve"> </v>
      </c>
      <c r="AT64" s="1"/>
      <c r="AU64" s="1"/>
      <c r="AV64" s="204" t="str">
        <f t="shared" si="13"/>
        <v xml:space="preserve"> </v>
      </c>
    </row>
    <row r="65" spans="1:48" x14ac:dyDescent="0.25">
      <c r="A65" s="200"/>
      <c r="B65" s="231"/>
      <c r="C65" s="232"/>
      <c r="D65" s="234" t="str">
        <f>IF(C65=0," ",VLOOKUP(C65,'[2]Cadastro Operador'!$A$2:$B$9,2,0))</f>
        <v xml:space="preserve"> </v>
      </c>
      <c r="E65" s="232"/>
      <c r="F65" s="235"/>
      <c r="G65" s="237">
        <f t="shared" si="14"/>
        <v>0</v>
      </c>
      <c r="H65" s="232"/>
      <c r="I65" s="228" t="str">
        <f t="shared" si="0"/>
        <v xml:space="preserve"> </v>
      </c>
      <c r="J65" s="235"/>
      <c r="K65" s="1"/>
      <c r="L65" s="204" t="str">
        <f t="shared" si="1"/>
        <v xml:space="preserve"> </v>
      </c>
      <c r="M65" s="92"/>
      <c r="N65" s="1"/>
      <c r="O65" s="204" t="str">
        <f t="shared" si="2"/>
        <v xml:space="preserve"> </v>
      </c>
      <c r="P65" s="210"/>
      <c r="Q65" s="1"/>
      <c r="R65" s="204" t="str">
        <f t="shared" si="3"/>
        <v xml:space="preserve"> </v>
      </c>
      <c r="S65" s="92"/>
      <c r="T65" s="1"/>
      <c r="U65" s="204" t="str">
        <f t="shared" si="4"/>
        <v xml:space="preserve"> </v>
      </c>
      <c r="V65" s="92"/>
      <c r="W65" s="1"/>
      <c r="X65" s="204" t="str">
        <f t="shared" si="5"/>
        <v xml:space="preserve"> </v>
      </c>
      <c r="Y65" s="92"/>
      <c r="Z65" s="1"/>
      <c r="AA65" s="204" t="str">
        <f t="shared" si="6"/>
        <v xml:space="preserve"> </v>
      </c>
      <c r="AB65" s="92"/>
      <c r="AC65" s="1"/>
      <c r="AD65" s="204" t="str">
        <f t="shared" si="7"/>
        <v xml:space="preserve"> </v>
      </c>
      <c r="AE65" s="92"/>
      <c r="AF65" s="1"/>
      <c r="AG65" s="204" t="str">
        <f t="shared" si="8"/>
        <v xml:space="preserve"> </v>
      </c>
      <c r="AH65" s="92"/>
      <c r="AI65" s="1"/>
      <c r="AJ65" s="204" t="str">
        <f t="shared" si="9"/>
        <v xml:space="preserve"> </v>
      </c>
      <c r="AK65" s="92"/>
      <c r="AL65" s="235">
        <f t="shared" si="15"/>
        <v>0</v>
      </c>
      <c r="AM65" s="235">
        <f t="shared" si="16"/>
        <v>0</v>
      </c>
      <c r="AN65" s="203">
        <f t="shared" si="17"/>
        <v>0</v>
      </c>
      <c r="AO65" s="249"/>
      <c r="AP65" s="206"/>
      <c r="AQ65" s="207" t="str">
        <f t="shared" si="10"/>
        <v xml:space="preserve"> </v>
      </c>
      <c r="AR65" s="203" t="str">
        <f t="shared" si="11"/>
        <v xml:space="preserve"> </v>
      </c>
      <c r="AS65" s="208" t="str">
        <f t="shared" si="12"/>
        <v xml:space="preserve"> </v>
      </c>
      <c r="AT65" s="1"/>
      <c r="AU65" s="1"/>
      <c r="AV65" s="204" t="str">
        <f t="shared" si="13"/>
        <v xml:space="preserve"> </v>
      </c>
    </row>
    <row r="66" spans="1:48" x14ac:dyDescent="0.25">
      <c r="A66" s="200"/>
      <c r="B66" s="231"/>
      <c r="C66" s="232"/>
      <c r="D66" s="234" t="str">
        <f>IF(C66=0," ",VLOOKUP(C66,'[2]Cadastro Operador'!$A$2:$B$9,2,0))</f>
        <v xml:space="preserve"> </v>
      </c>
      <c r="E66" s="232"/>
      <c r="F66" s="235"/>
      <c r="G66" s="237">
        <f t="shared" si="14"/>
        <v>0</v>
      </c>
      <c r="H66" s="232"/>
      <c r="I66" s="228" t="str">
        <f t="shared" si="0"/>
        <v xml:space="preserve"> </v>
      </c>
      <c r="J66" s="235"/>
      <c r="K66" s="1"/>
      <c r="L66" s="204" t="str">
        <f t="shared" si="1"/>
        <v xml:space="preserve"> </v>
      </c>
      <c r="M66" s="92"/>
      <c r="N66" s="1"/>
      <c r="O66" s="204" t="str">
        <f t="shared" si="2"/>
        <v xml:space="preserve"> </v>
      </c>
      <c r="P66" s="210"/>
      <c r="Q66" s="1"/>
      <c r="R66" s="204" t="str">
        <f t="shared" si="3"/>
        <v xml:space="preserve"> </v>
      </c>
      <c r="S66" s="92"/>
      <c r="T66" s="1"/>
      <c r="U66" s="204" t="str">
        <f t="shared" si="4"/>
        <v xml:space="preserve"> </v>
      </c>
      <c r="V66" s="92"/>
      <c r="W66" s="1"/>
      <c r="X66" s="204" t="str">
        <f t="shared" si="5"/>
        <v xml:space="preserve"> </v>
      </c>
      <c r="Y66" s="92"/>
      <c r="Z66" s="1"/>
      <c r="AA66" s="204" t="str">
        <f t="shared" si="6"/>
        <v xml:space="preserve"> </v>
      </c>
      <c r="AB66" s="92"/>
      <c r="AC66" s="1"/>
      <c r="AD66" s="204" t="str">
        <f t="shared" si="7"/>
        <v xml:space="preserve"> </v>
      </c>
      <c r="AE66" s="92"/>
      <c r="AF66" s="1"/>
      <c r="AG66" s="204" t="str">
        <f t="shared" si="8"/>
        <v xml:space="preserve"> </v>
      </c>
      <c r="AH66" s="92"/>
      <c r="AI66" s="1"/>
      <c r="AJ66" s="204" t="str">
        <f t="shared" si="9"/>
        <v xml:space="preserve"> </v>
      </c>
      <c r="AK66" s="92"/>
      <c r="AL66" s="235">
        <f t="shared" si="15"/>
        <v>0</v>
      </c>
      <c r="AM66" s="235">
        <f t="shared" si="16"/>
        <v>0</v>
      </c>
      <c r="AN66" s="203">
        <f t="shared" si="17"/>
        <v>0</v>
      </c>
      <c r="AO66" s="249"/>
      <c r="AP66" s="206"/>
      <c r="AQ66" s="207" t="str">
        <f t="shared" si="10"/>
        <v xml:space="preserve"> </v>
      </c>
      <c r="AR66" s="203" t="str">
        <f t="shared" si="11"/>
        <v xml:space="preserve"> </v>
      </c>
      <c r="AS66" s="208" t="str">
        <f t="shared" si="12"/>
        <v xml:space="preserve"> </v>
      </c>
      <c r="AT66" s="1"/>
      <c r="AU66" s="1"/>
      <c r="AV66" s="204" t="str">
        <f t="shared" si="13"/>
        <v xml:space="preserve"> </v>
      </c>
    </row>
    <row r="67" spans="1:48" x14ac:dyDescent="0.25">
      <c r="A67" s="200"/>
      <c r="B67" s="231"/>
      <c r="C67" s="232"/>
      <c r="D67" s="234" t="str">
        <f>IF(C67=0," ",VLOOKUP(C67,'[2]Cadastro Operador'!$A$2:$B$9,2,0))</f>
        <v xml:space="preserve"> </v>
      </c>
      <c r="E67" s="232"/>
      <c r="F67" s="235"/>
      <c r="G67" s="237">
        <f t="shared" si="14"/>
        <v>0</v>
      </c>
      <c r="H67" s="232"/>
      <c r="I67" s="228" t="str">
        <f t="shared" si="0"/>
        <v xml:space="preserve"> </v>
      </c>
      <c r="J67" s="235"/>
      <c r="K67" s="1"/>
      <c r="L67" s="204" t="str">
        <f t="shared" si="1"/>
        <v xml:space="preserve"> </v>
      </c>
      <c r="M67" s="92"/>
      <c r="N67" s="1"/>
      <c r="O67" s="204" t="str">
        <f t="shared" si="2"/>
        <v xml:space="preserve"> </v>
      </c>
      <c r="P67" s="210"/>
      <c r="Q67" s="1"/>
      <c r="R67" s="204" t="str">
        <f t="shared" si="3"/>
        <v xml:space="preserve"> </v>
      </c>
      <c r="S67" s="92"/>
      <c r="T67" s="1"/>
      <c r="U67" s="204" t="str">
        <f t="shared" si="4"/>
        <v xml:space="preserve"> </v>
      </c>
      <c r="V67" s="92"/>
      <c r="W67" s="1"/>
      <c r="X67" s="204" t="str">
        <f t="shared" si="5"/>
        <v xml:space="preserve"> </v>
      </c>
      <c r="Y67" s="92"/>
      <c r="Z67" s="1"/>
      <c r="AA67" s="204" t="str">
        <f t="shared" si="6"/>
        <v xml:space="preserve"> </v>
      </c>
      <c r="AB67" s="92"/>
      <c r="AC67" s="1"/>
      <c r="AD67" s="204" t="str">
        <f t="shared" si="7"/>
        <v xml:space="preserve"> </v>
      </c>
      <c r="AE67" s="92"/>
      <c r="AF67" s="1"/>
      <c r="AG67" s="204" t="str">
        <f t="shared" si="8"/>
        <v xml:space="preserve"> </v>
      </c>
      <c r="AH67" s="92"/>
      <c r="AI67" s="1"/>
      <c r="AJ67" s="204" t="str">
        <f t="shared" si="9"/>
        <v xml:space="preserve"> </v>
      </c>
      <c r="AK67" s="92"/>
      <c r="AL67" s="235">
        <f t="shared" si="15"/>
        <v>0</v>
      </c>
      <c r="AM67" s="235">
        <f t="shared" si="16"/>
        <v>0</v>
      </c>
      <c r="AN67" s="203">
        <f t="shared" si="17"/>
        <v>0</v>
      </c>
      <c r="AO67" s="249"/>
      <c r="AP67" s="206"/>
      <c r="AQ67" s="207" t="str">
        <f t="shared" si="10"/>
        <v xml:space="preserve"> </v>
      </c>
      <c r="AR67" s="203" t="str">
        <f t="shared" si="11"/>
        <v xml:space="preserve"> </v>
      </c>
      <c r="AS67" s="208" t="str">
        <f t="shared" si="12"/>
        <v xml:space="preserve"> </v>
      </c>
      <c r="AT67" s="1"/>
      <c r="AU67" s="1"/>
      <c r="AV67" s="204" t="str">
        <f t="shared" si="13"/>
        <v xml:space="preserve"> </v>
      </c>
    </row>
    <row r="68" spans="1:48" x14ac:dyDescent="0.25">
      <c r="A68" s="200"/>
      <c r="B68" s="231"/>
      <c r="C68" s="232"/>
      <c r="D68" s="234" t="str">
        <f>IF(C68=0," ",VLOOKUP(C68,'[2]Cadastro Operador'!$A$2:$B$9,2,0))</f>
        <v xml:space="preserve"> </v>
      </c>
      <c r="E68" s="232"/>
      <c r="F68" s="235"/>
      <c r="G68" s="237">
        <f t="shared" si="14"/>
        <v>0</v>
      </c>
      <c r="H68" s="232"/>
      <c r="I68" s="228" t="str">
        <f t="shared" si="0"/>
        <v xml:space="preserve"> </v>
      </c>
      <c r="J68" s="235"/>
      <c r="K68" s="1"/>
      <c r="L68" s="204" t="str">
        <f t="shared" si="1"/>
        <v xml:space="preserve"> </v>
      </c>
      <c r="M68" s="92"/>
      <c r="N68" s="1"/>
      <c r="O68" s="204" t="str">
        <f t="shared" si="2"/>
        <v xml:space="preserve"> </v>
      </c>
      <c r="P68" s="210"/>
      <c r="Q68" s="1"/>
      <c r="R68" s="204" t="str">
        <f t="shared" si="3"/>
        <v xml:space="preserve"> </v>
      </c>
      <c r="S68" s="92"/>
      <c r="T68" s="1"/>
      <c r="U68" s="204" t="str">
        <f t="shared" si="4"/>
        <v xml:space="preserve"> </v>
      </c>
      <c r="V68" s="92"/>
      <c r="W68" s="1"/>
      <c r="X68" s="204" t="str">
        <f t="shared" si="5"/>
        <v xml:space="preserve"> </v>
      </c>
      <c r="Y68" s="92"/>
      <c r="Z68" s="1"/>
      <c r="AA68" s="204" t="str">
        <f t="shared" si="6"/>
        <v xml:space="preserve"> </v>
      </c>
      <c r="AB68" s="92"/>
      <c r="AC68" s="1"/>
      <c r="AD68" s="204" t="str">
        <f t="shared" si="7"/>
        <v xml:space="preserve"> </v>
      </c>
      <c r="AE68" s="92"/>
      <c r="AF68" s="1"/>
      <c r="AG68" s="204" t="str">
        <f t="shared" si="8"/>
        <v xml:space="preserve"> </v>
      </c>
      <c r="AH68" s="92"/>
      <c r="AI68" s="1"/>
      <c r="AJ68" s="204" t="str">
        <f t="shared" si="9"/>
        <v xml:space="preserve"> </v>
      </c>
      <c r="AK68" s="92"/>
      <c r="AL68" s="235">
        <f t="shared" si="15"/>
        <v>0</v>
      </c>
      <c r="AM68" s="235">
        <f t="shared" si="16"/>
        <v>0</v>
      </c>
      <c r="AN68" s="203">
        <f t="shared" si="17"/>
        <v>0</v>
      </c>
      <c r="AO68" s="249"/>
      <c r="AP68" s="206"/>
      <c r="AQ68" s="207" t="str">
        <f t="shared" si="10"/>
        <v xml:space="preserve"> </v>
      </c>
      <c r="AR68" s="203" t="str">
        <f t="shared" si="11"/>
        <v xml:space="preserve"> </v>
      </c>
      <c r="AS68" s="208" t="str">
        <f t="shared" si="12"/>
        <v xml:space="preserve"> </v>
      </c>
      <c r="AT68" s="1"/>
      <c r="AU68" s="1"/>
      <c r="AV68" s="204" t="str">
        <f t="shared" si="13"/>
        <v xml:space="preserve"> </v>
      </c>
    </row>
    <row r="69" spans="1:48" x14ac:dyDescent="0.25">
      <c r="A69" s="200"/>
      <c r="B69" s="231"/>
      <c r="C69" s="232"/>
      <c r="D69" s="234" t="str">
        <f>IF(C69=0," ",VLOOKUP(C69,'[2]Cadastro Operador'!$A$2:$B$9,2,0))</f>
        <v xml:space="preserve"> </v>
      </c>
      <c r="E69" s="232"/>
      <c r="F69" s="235"/>
      <c r="G69" s="237">
        <f t="shared" si="14"/>
        <v>0</v>
      </c>
      <c r="H69" s="232"/>
      <c r="I69" s="228" t="str">
        <f t="shared" si="0"/>
        <v xml:space="preserve"> </v>
      </c>
      <c r="J69" s="235"/>
      <c r="K69" s="1"/>
      <c r="L69" s="204" t="str">
        <f t="shared" si="1"/>
        <v xml:space="preserve"> </v>
      </c>
      <c r="M69" s="92"/>
      <c r="N69" s="1"/>
      <c r="O69" s="204" t="str">
        <f t="shared" si="2"/>
        <v xml:space="preserve"> </v>
      </c>
      <c r="P69" s="210"/>
      <c r="Q69" s="1"/>
      <c r="R69" s="204" t="str">
        <f t="shared" si="3"/>
        <v xml:space="preserve"> </v>
      </c>
      <c r="S69" s="92"/>
      <c r="T69" s="1"/>
      <c r="U69" s="204" t="str">
        <f t="shared" si="4"/>
        <v xml:space="preserve"> </v>
      </c>
      <c r="V69" s="92"/>
      <c r="W69" s="1"/>
      <c r="X69" s="204" t="str">
        <f t="shared" si="5"/>
        <v xml:space="preserve"> </v>
      </c>
      <c r="Y69" s="92"/>
      <c r="Z69" s="1"/>
      <c r="AA69" s="204" t="str">
        <f t="shared" si="6"/>
        <v xml:space="preserve"> </v>
      </c>
      <c r="AB69" s="92"/>
      <c r="AC69" s="1"/>
      <c r="AD69" s="204" t="str">
        <f t="shared" si="7"/>
        <v xml:space="preserve"> </v>
      </c>
      <c r="AE69" s="92"/>
      <c r="AF69" s="1"/>
      <c r="AG69" s="204" t="str">
        <f t="shared" si="8"/>
        <v xml:space="preserve"> </v>
      </c>
      <c r="AH69" s="92"/>
      <c r="AI69" s="1"/>
      <c r="AJ69" s="204" t="str">
        <f t="shared" si="9"/>
        <v xml:space="preserve"> </v>
      </c>
      <c r="AK69" s="92"/>
      <c r="AL69" s="235">
        <f t="shared" si="15"/>
        <v>0</v>
      </c>
      <c r="AM69" s="235">
        <f t="shared" si="16"/>
        <v>0</v>
      </c>
      <c r="AN69" s="203">
        <f t="shared" si="17"/>
        <v>0</v>
      </c>
      <c r="AO69" s="249"/>
      <c r="AP69" s="206"/>
      <c r="AQ69" s="207" t="str">
        <f t="shared" si="10"/>
        <v xml:space="preserve"> </v>
      </c>
      <c r="AR69" s="203" t="str">
        <f t="shared" si="11"/>
        <v xml:space="preserve"> </v>
      </c>
      <c r="AS69" s="208" t="str">
        <f t="shared" si="12"/>
        <v xml:space="preserve"> </v>
      </c>
      <c r="AT69" s="1"/>
      <c r="AU69" s="1"/>
      <c r="AV69" s="204" t="str">
        <f t="shared" si="13"/>
        <v xml:space="preserve"> </v>
      </c>
    </row>
    <row r="70" spans="1:48" x14ac:dyDescent="0.25">
      <c r="A70" s="200"/>
      <c r="B70" s="231"/>
      <c r="C70" s="232"/>
      <c r="D70" s="234" t="str">
        <f>IF(C70=0," ",VLOOKUP(C70,'[2]Cadastro Operador'!$A$2:$B$9,2,0))</f>
        <v xml:space="preserve"> </v>
      </c>
      <c r="E70" s="232"/>
      <c r="F70" s="235"/>
      <c r="G70" s="237">
        <f t="shared" si="14"/>
        <v>0</v>
      </c>
      <c r="H70" s="232"/>
      <c r="I70" s="228" t="str">
        <f t="shared" si="0"/>
        <v xml:space="preserve"> </v>
      </c>
      <c r="J70" s="235"/>
      <c r="K70" s="1"/>
      <c r="L70" s="204" t="str">
        <f t="shared" si="1"/>
        <v xml:space="preserve"> </v>
      </c>
      <c r="M70" s="92"/>
      <c r="N70" s="1"/>
      <c r="O70" s="204" t="str">
        <f t="shared" si="2"/>
        <v xml:space="preserve"> </v>
      </c>
      <c r="P70" s="210"/>
      <c r="Q70" s="1"/>
      <c r="R70" s="204" t="str">
        <f t="shared" si="3"/>
        <v xml:space="preserve"> </v>
      </c>
      <c r="S70" s="92"/>
      <c r="T70" s="1"/>
      <c r="U70" s="204" t="str">
        <f t="shared" si="4"/>
        <v xml:space="preserve"> </v>
      </c>
      <c r="V70" s="92"/>
      <c r="W70" s="1"/>
      <c r="X70" s="204" t="str">
        <f t="shared" si="5"/>
        <v xml:space="preserve"> </v>
      </c>
      <c r="Y70" s="92"/>
      <c r="Z70" s="1"/>
      <c r="AA70" s="204" t="str">
        <f t="shared" si="6"/>
        <v xml:space="preserve"> </v>
      </c>
      <c r="AB70" s="92"/>
      <c r="AC70" s="1"/>
      <c r="AD70" s="204" t="str">
        <f t="shared" si="7"/>
        <v xml:space="preserve"> </v>
      </c>
      <c r="AE70" s="92"/>
      <c r="AF70" s="1"/>
      <c r="AG70" s="204" t="str">
        <f t="shared" si="8"/>
        <v xml:space="preserve"> </v>
      </c>
      <c r="AH70" s="92"/>
      <c r="AI70" s="1"/>
      <c r="AJ70" s="204" t="str">
        <f t="shared" si="9"/>
        <v xml:space="preserve"> </v>
      </c>
      <c r="AK70" s="92"/>
      <c r="AL70" s="235">
        <f t="shared" si="15"/>
        <v>0</v>
      </c>
      <c r="AM70" s="235">
        <f t="shared" si="16"/>
        <v>0</v>
      </c>
      <c r="AN70" s="203">
        <f t="shared" si="17"/>
        <v>0</v>
      </c>
      <c r="AO70" s="249"/>
      <c r="AP70" s="206"/>
      <c r="AQ70" s="207" t="str">
        <f t="shared" si="10"/>
        <v xml:space="preserve"> </v>
      </c>
      <c r="AR70" s="203" t="str">
        <f t="shared" si="11"/>
        <v xml:space="preserve"> </v>
      </c>
      <c r="AS70" s="208" t="str">
        <f t="shared" si="12"/>
        <v xml:space="preserve"> </v>
      </c>
      <c r="AT70" s="1"/>
      <c r="AU70" s="1"/>
      <c r="AV70" s="204" t="str">
        <f t="shared" si="13"/>
        <v xml:space="preserve"> </v>
      </c>
    </row>
    <row r="71" spans="1:48" x14ac:dyDescent="0.25">
      <c r="A71" s="200"/>
      <c r="B71" s="231"/>
      <c r="C71" s="232"/>
      <c r="D71" s="234" t="str">
        <f>IF(C71=0," ",VLOOKUP(C71,'[2]Cadastro Operador'!$A$2:$B$9,2,0))</f>
        <v xml:space="preserve"> </v>
      </c>
      <c r="E71" s="232"/>
      <c r="F71" s="235"/>
      <c r="G71" s="237">
        <f t="shared" si="14"/>
        <v>0</v>
      </c>
      <c r="H71" s="232"/>
      <c r="I71" s="228" t="str">
        <f t="shared" si="0"/>
        <v xml:space="preserve"> </v>
      </c>
      <c r="J71" s="235"/>
      <c r="K71" s="1"/>
      <c r="L71" s="204" t="str">
        <f t="shared" si="1"/>
        <v xml:space="preserve"> </v>
      </c>
      <c r="M71" s="92"/>
      <c r="N71" s="1"/>
      <c r="O71" s="204" t="str">
        <f t="shared" si="2"/>
        <v xml:space="preserve"> </v>
      </c>
      <c r="P71" s="210"/>
      <c r="Q71" s="1"/>
      <c r="R71" s="204" t="str">
        <f t="shared" si="3"/>
        <v xml:space="preserve"> </v>
      </c>
      <c r="S71" s="92"/>
      <c r="T71" s="1"/>
      <c r="U71" s="204" t="str">
        <f t="shared" si="4"/>
        <v xml:space="preserve"> </v>
      </c>
      <c r="V71" s="92"/>
      <c r="W71" s="1"/>
      <c r="X71" s="204" t="str">
        <f t="shared" si="5"/>
        <v xml:space="preserve"> </v>
      </c>
      <c r="Y71" s="92"/>
      <c r="Z71" s="1"/>
      <c r="AA71" s="204" t="str">
        <f t="shared" si="6"/>
        <v xml:space="preserve"> </v>
      </c>
      <c r="AB71" s="92"/>
      <c r="AC71" s="1"/>
      <c r="AD71" s="204" t="str">
        <f t="shared" si="7"/>
        <v xml:space="preserve"> </v>
      </c>
      <c r="AE71" s="92"/>
      <c r="AF71" s="1"/>
      <c r="AG71" s="204" t="str">
        <f t="shared" si="8"/>
        <v xml:space="preserve"> </v>
      </c>
      <c r="AH71" s="92"/>
      <c r="AI71" s="1"/>
      <c r="AJ71" s="204" t="str">
        <f t="shared" si="9"/>
        <v xml:space="preserve"> </v>
      </c>
      <c r="AK71" s="92"/>
      <c r="AL71" s="235">
        <f t="shared" si="15"/>
        <v>0</v>
      </c>
      <c r="AM71" s="235">
        <f t="shared" si="16"/>
        <v>0</v>
      </c>
      <c r="AN71" s="203">
        <f t="shared" si="17"/>
        <v>0</v>
      </c>
      <c r="AO71" s="249"/>
      <c r="AP71" s="206"/>
      <c r="AQ71" s="207" t="str">
        <f t="shared" si="10"/>
        <v xml:space="preserve"> </v>
      </c>
      <c r="AR71" s="203" t="str">
        <f t="shared" si="11"/>
        <v xml:space="preserve"> </v>
      </c>
      <c r="AS71" s="208" t="str">
        <f t="shared" si="12"/>
        <v xml:space="preserve"> </v>
      </c>
      <c r="AT71" s="1"/>
      <c r="AU71" s="1"/>
      <c r="AV71" s="204" t="str">
        <f t="shared" si="13"/>
        <v xml:space="preserve"> </v>
      </c>
    </row>
    <row r="72" spans="1:48" x14ac:dyDescent="0.25">
      <c r="A72" s="200"/>
      <c r="B72" s="231"/>
      <c r="C72" s="232"/>
      <c r="D72" s="234" t="str">
        <f>IF(C72=0," ",VLOOKUP(C72,'[2]Cadastro Operador'!$A$2:$B$9,2,0))</f>
        <v xml:space="preserve"> </v>
      </c>
      <c r="E72" s="232"/>
      <c r="F72" s="235"/>
      <c r="G72" s="237">
        <f t="shared" si="14"/>
        <v>0</v>
      </c>
      <c r="H72" s="232"/>
      <c r="I72" s="228" t="str">
        <f t="shared" si="0"/>
        <v xml:space="preserve"> </v>
      </c>
      <c r="J72" s="235"/>
      <c r="K72" s="1"/>
      <c r="L72" s="204" t="str">
        <f t="shared" si="1"/>
        <v xml:space="preserve"> </v>
      </c>
      <c r="M72" s="92"/>
      <c r="N72" s="1"/>
      <c r="O72" s="204" t="str">
        <f t="shared" si="2"/>
        <v xml:space="preserve"> </v>
      </c>
      <c r="P72" s="210"/>
      <c r="Q72" s="1"/>
      <c r="R72" s="204" t="str">
        <f t="shared" si="3"/>
        <v xml:space="preserve"> </v>
      </c>
      <c r="S72" s="92"/>
      <c r="T72" s="1"/>
      <c r="U72" s="204" t="str">
        <f t="shared" si="4"/>
        <v xml:space="preserve"> </v>
      </c>
      <c r="V72" s="92"/>
      <c r="W72" s="1"/>
      <c r="X72" s="204" t="str">
        <f t="shared" si="5"/>
        <v xml:space="preserve"> </v>
      </c>
      <c r="Y72" s="92"/>
      <c r="Z72" s="1"/>
      <c r="AA72" s="204" t="str">
        <f t="shared" si="6"/>
        <v xml:space="preserve"> </v>
      </c>
      <c r="AB72" s="92"/>
      <c r="AC72" s="1"/>
      <c r="AD72" s="204" t="str">
        <f t="shared" si="7"/>
        <v xml:space="preserve"> </v>
      </c>
      <c r="AE72" s="92"/>
      <c r="AF72" s="1"/>
      <c r="AG72" s="204" t="str">
        <f t="shared" si="8"/>
        <v xml:space="preserve"> </v>
      </c>
      <c r="AH72" s="92"/>
      <c r="AI72" s="1"/>
      <c r="AJ72" s="204" t="str">
        <f t="shared" si="9"/>
        <v xml:space="preserve"> </v>
      </c>
      <c r="AK72" s="92"/>
      <c r="AL72" s="235">
        <f t="shared" si="15"/>
        <v>0</v>
      </c>
      <c r="AM72" s="235">
        <f t="shared" si="16"/>
        <v>0</v>
      </c>
      <c r="AN72" s="203">
        <f t="shared" si="17"/>
        <v>0</v>
      </c>
      <c r="AO72" s="249"/>
      <c r="AP72" s="206"/>
      <c r="AQ72" s="207" t="str">
        <f t="shared" si="10"/>
        <v xml:space="preserve"> </v>
      </c>
      <c r="AR72" s="203" t="str">
        <f t="shared" si="11"/>
        <v xml:space="preserve"> </v>
      </c>
      <c r="AS72" s="208" t="str">
        <f t="shared" si="12"/>
        <v xml:space="preserve"> </v>
      </c>
      <c r="AT72" s="1"/>
      <c r="AU72" s="1"/>
      <c r="AV72" s="204" t="str">
        <f t="shared" si="13"/>
        <v xml:space="preserve"> </v>
      </c>
    </row>
    <row r="73" spans="1:48" x14ac:dyDescent="0.25">
      <c r="A73" s="200"/>
      <c r="B73" s="231"/>
      <c r="C73" s="232"/>
      <c r="D73" s="234" t="str">
        <f>IF(C73=0," ",VLOOKUP(C73,'[2]Cadastro Operador'!$A$2:$B$9,2,0))</f>
        <v xml:space="preserve"> </v>
      </c>
      <c r="E73" s="232"/>
      <c r="F73" s="235"/>
      <c r="G73" s="237">
        <f t="shared" si="14"/>
        <v>0</v>
      </c>
      <c r="H73" s="232"/>
      <c r="I73" s="228" t="str">
        <f t="shared" si="0"/>
        <v xml:space="preserve"> </v>
      </c>
      <c r="J73" s="235"/>
      <c r="K73" s="1"/>
      <c r="L73" s="204" t="str">
        <f t="shared" si="1"/>
        <v xml:space="preserve"> </v>
      </c>
      <c r="M73" s="92"/>
      <c r="N73" s="1"/>
      <c r="O73" s="204" t="str">
        <f t="shared" si="2"/>
        <v xml:space="preserve"> </v>
      </c>
      <c r="P73" s="210"/>
      <c r="Q73" s="1"/>
      <c r="R73" s="204" t="str">
        <f t="shared" si="3"/>
        <v xml:space="preserve"> </v>
      </c>
      <c r="S73" s="92"/>
      <c r="T73" s="1"/>
      <c r="U73" s="204" t="str">
        <f t="shared" si="4"/>
        <v xml:space="preserve"> </v>
      </c>
      <c r="V73" s="92"/>
      <c r="W73" s="1"/>
      <c r="X73" s="204" t="str">
        <f t="shared" si="5"/>
        <v xml:space="preserve"> </v>
      </c>
      <c r="Y73" s="92"/>
      <c r="Z73" s="1"/>
      <c r="AA73" s="204" t="str">
        <f t="shared" si="6"/>
        <v xml:space="preserve"> </v>
      </c>
      <c r="AB73" s="92"/>
      <c r="AC73" s="1"/>
      <c r="AD73" s="204" t="str">
        <f t="shared" si="7"/>
        <v xml:space="preserve"> </v>
      </c>
      <c r="AE73" s="92"/>
      <c r="AF73" s="1"/>
      <c r="AG73" s="204" t="str">
        <f t="shared" si="8"/>
        <v xml:space="preserve"> </v>
      </c>
      <c r="AH73" s="92"/>
      <c r="AI73" s="1"/>
      <c r="AJ73" s="204" t="str">
        <f t="shared" si="9"/>
        <v xml:space="preserve"> </v>
      </c>
      <c r="AK73" s="92"/>
      <c r="AL73" s="235">
        <f t="shared" si="15"/>
        <v>0</v>
      </c>
      <c r="AM73" s="235">
        <f t="shared" si="16"/>
        <v>0</v>
      </c>
      <c r="AN73" s="203">
        <f t="shared" si="17"/>
        <v>0</v>
      </c>
      <c r="AO73" s="249"/>
      <c r="AP73" s="206"/>
      <c r="AQ73" s="207" t="str">
        <f t="shared" si="10"/>
        <v xml:space="preserve"> </v>
      </c>
      <c r="AR73" s="203" t="str">
        <f t="shared" si="11"/>
        <v xml:space="preserve"> </v>
      </c>
      <c r="AS73" s="208" t="str">
        <f t="shared" si="12"/>
        <v xml:space="preserve"> </v>
      </c>
      <c r="AT73" s="1"/>
      <c r="AU73" s="1"/>
      <c r="AV73" s="204" t="str">
        <f t="shared" si="13"/>
        <v xml:space="preserve"> </v>
      </c>
    </row>
    <row r="74" spans="1:48" x14ac:dyDescent="0.25">
      <c r="A74" s="200"/>
      <c r="B74" s="231"/>
      <c r="C74" s="232"/>
      <c r="D74" s="234" t="str">
        <f>IF(C74=0," ",VLOOKUP(C74,'[2]Cadastro Operador'!$A$2:$B$9,2,0))</f>
        <v xml:space="preserve"> </v>
      </c>
      <c r="E74" s="232"/>
      <c r="F74" s="235"/>
      <c r="G74" s="237">
        <f t="shared" si="14"/>
        <v>0</v>
      </c>
      <c r="H74" s="232"/>
      <c r="I74" s="228" t="str">
        <f t="shared" si="0"/>
        <v xml:space="preserve"> </v>
      </c>
      <c r="J74" s="235"/>
      <c r="K74" s="1"/>
      <c r="L74" s="204" t="str">
        <f t="shared" si="1"/>
        <v xml:space="preserve"> </v>
      </c>
      <c r="M74" s="92"/>
      <c r="N74" s="1"/>
      <c r="O74" s="204" t="str">
        <f t="shared" si="2"/>
        <v xml:space="preserve"> </v>
      </c>
      <c r="P74" s="210"/>
      <c r="Q74" s="1"/>
      <c r="R74" s="204" t="str">
        <f t="shared" si="3"/>
        <v xml:space="preserve"> </v>
      </c>
      <c r="S74" s="92"/>
      <c r="T74" s="1"/>
      <c r="U74" s="204" t="str">
        <f t="shared" si="4"/>
        <v xml:space="preserve"> </v>
      </c>
      <c r="V74" s="92"/>
      <c r="W74" s="1"/>
      <c r="X74" s="204" t="str">
        <f t="shared" si="5"/>
        <v xml:space="preserve"> </v>
      </c>
      <c r="Y74" s="92"/>
      <c r="Z74" s="1"/>
      <c r="AA74" s="204" t="str">
        <f t="shared" si="6"/>
        <v xml:space="preserve"> </v>
      </c>
      <c r="AB74" s="92"/>
      <c r="AC74" s="1"/>
      <c r="AD74" s="204" t="str">
        <f t="shared" si="7"/>
        <v xml:space="preserve"> </v>
      </c>
      <c r="AE74" s="92"/>
      <c r="AF74" s="1"/>
      <c r="AG74" s="204" t="str">
        <f t="shared" si="8"/>
        <v xml:space="preserve"> </v>
      </c>
      <c r="AH74" s="92"/>
      <c r="AI74" s="1"/>
      <c r="AJ74" s="204" t="str">
        <f t="shared" si="9"/>
        <v xml:space="preserve"> </v>
      </c>
      <c r="AK74" s="92"/>
      <c r="AL74" s="235">
        <f t="shared" si="15"/>
        <v>0</v>
      </c>
      <c r="AM74" s="235">
        <f t="shared" si="16"/>
        <v>0</v>
      </c>
      <c r="AN74" s="203">
        <f t="shared" si="17"/>
        <v>0</v>
      </c>
      <c r="AO74" s="249"/>
      <c r="AP74" s="206"/>
      <c r="AQ74" s="207" t="str">
        <f t="shared" si="10"/>
        <v xml:space="preserve"> </v>
      </c>
      <c r="AR74" s="203" t="str">
        <f t="shared" si="11"/>
        <v xml:space="preserve"> </v>
      </c>
      <c r="AS74" s="208" t="str">
        <f t="shared" si="12"/>
        <v xml:space="preserve"> </v>
      </c>
      <c r="AT74" s="1"/>
      <c r="AU74" s="1"/>
      <c r="AV74" s="204" t="str">
        <f t="shared" si="13"/>
        <v xml:space="preserve"> </v>
      </c>
    </row>
    <row r="75" spans="1:48" x14ac:dyDescent="0.25">
      <c r="A75" s="200"/>
      <c r="B75" s="231"/>
      <c r="C75" s="232"/>
      <c r="D75" s="234" t="str">
        <f>IF(C75=0," ",VLOOKUP(C75,'[2]Cadastro Operador'!$A$2:$B$9,2,0))</f>
        <v xml:space="preserve"> </v>
      </c>
      <c r="E75" s="232"/>
      <c r="F75" s="235"/>
      <c r="G75" s="237">
        <f t="shared" si="14"/>
        <v>0</v>
      </c>
      <c r="H75" s="232"/>
      <c r="I75" s="228" t="str">
        <f t="shared" si="0"/>
        <v xml:space="preserve"> </v>
      </c>
      <c r="J75" s="235"/>
      <c r="K75" s="1"/>
      <c r="L75" s="204" t="str">
        <f t="shared" si="1"/>
        <v xml:space="preserve"> </v>
      </c>
      <c r="M75" s="92"/>
      <c r="N75" s="1"/>
      <c r="O75" s="204" t="str">
        <f t="shared" si="2"/>
        <v xml:space="preserve"> </v>
      </c>
      <c r="P75" s="210"/>
      <c r="Q75" s="1"/>
      <c r="R75" s="204" t="str">
        <f t="shared" si="3"/>
        <v xml:space="preserve"> </v>
      </c>
      <c r="S75" s="92"/>
      <c r="T75" s="1"/>
      <c r="U75" s="204" t="str">
        <f t="shared" si="4"/>
        <v xml:space="preserve"> </v>
      </c>
      <c r="V75" s="92"/>
      <c r="W75" s="1"/>
      <c r="X75" s="204" t="str">
        <f t="shared" si="5"/>
        <v xml:space="preserve"> </v>
      </c>
      <c r="Y75" s="92"/>
      <c r="Z75" s="1"/>
      <c r="AA75" s="204" t="str">
        <f t="shared" si="6"/>
        <v xml:space="preserve"> </v>
      </c>
      <c r="AB75" s="92"/>
      <c r="AC75" s="1"/>
      <c r="AD75" s="204" t="str">
        <f t="shared" si="7"/>
        <v xml:space="preserve"> </v>
      </c>
      <c r="AE75" s="92"/>
      <c r="AF75" s="1"/>
      <c r="AG75" s="204" t="str">
        <f t="shared" si="8"/>
        <v xml:space="preserve"> </v>
      </c>
      <c r="AH75" s="92"/>
      <c r="AI75" s="1"/>
      <c r="AJ75" s="204" t="str">
        <f t="shared" si="9"/>
        <v xml:space="preserve"> </v>
      </c>
      <c r="AK75" s="92"/>
      <c r="AL75" s="235">
        <f t="shared" si="15"/>
        <v>0</v>
      </c>
      <c r="AM75" s="235">
        <f t="shared" si="16"/>
        <v>0</v>
      </c>
      <c r="AN75" s="203">
        <f t="shared" si="17"/>
        <v>0</v>
      </c>
      <c r="AO75" s="249"/>
      <c r="AP75" s="206"/>
      <c r="AQ75" s="207" t="str">
        <f t="shared" si="10"/>
        <v xml:space="preserve"> </v>
      </c>
      <c r="AR75" s="203" t="str">
        <f t="shared" si="11"/>
        <v xml:space="preserve"> </v>
      </c>
      <c r="AS75" s="208" t="str">
        <f t="shared" si="12"/>
        <v xml:space="preserve"> </v>
      </c>
      <c r="AT75" s="1"/>
      <c r="AU75" s="1"/>
      <c r="AV75" s="204" t="str">
        <f t="shared" si="13"/>
        <v xml:space="preserve"> </v>
      </c>
    </row>
    <row r="76" spans="1:48" x14ac:dyDescent="0.25">
      <c r="A76" s="200"/>
      <c r="B76" s="231"/>
      <c r="C76" s="232"/>
      <c r="D76" s="234" t="str">
        <f>IF(C76=0," ",VLOOKUP(C76,'[2]Cadastro Operador'!$A$2:$B$9,2,0))</f>
        <v xml:space="preserve"> </v>
      </c>
      <c r="E76" s="232"/>
      <c r="F76" s="235"/>
      <c r="G76" s="237">
        <f t="shared" si="14"/>
        <v>0</v>
      </c>
      <c r="H76" s="232"/>
      <c r="I76" s="228" t="str">
        <f t="shared" si="0"/>
        <v xml:space="preserve"> </v>
      </c>
      <c r="J76" s="235"/>
      <c r="K76" s="1"/>
      <c r="L76" s="204" t="str">
        <f t="shared" si="1"/>
        <v xml:space="preserve"> </v>
      </c>
      <c r="M76" s="92"/>
      <c r="N76" s="1"/>
      <c r="O76" s="204" t="str">
        <f t="shared" si="2"/>
        <v xml:space="preserve"> </v>
      </c>
      <c r="P76" s="210"/>
      <c r="Q76" s="1"/>
      <c r="R76" s="204" t="str">
        <f t="shared" si="3"/>
        <v xml:space="preserve"> </v>
      </c>
      <c r="S76" s="92"/>
      <c r="T76" s="1"/>
      <c r="U76" s="204" t="str">
        <f t="shared" si="4"/>
        <v xml:space="preserve"> </v>
      </c>
      <c r="V76" s="92"/>
      <c r="W76" s="1"/>
      <c r="X76" s="204" t="str">
        <f t="shared" si="5"/>
        <v xml:space="preserve"> </v>
      </c>
      <c r="Y76" s="92"/>
      <c r="Z76" s="1"/>
      <c r="AA76" s="204" t="str">
        <f t="shared" si="6"/>
        <v xml:space="preserve"> </v>
      </c>
      <c r="AB76" s="92"/>
      <c r="AC76" s="1"/>
      <c r="AD76" s="204" t="str">
        <f t="shared" si="7"/>
        <v xml:space="preserve"> </v>
      </c>
      <c r="AE76" s="92"/>
      <c r="AF76" s="1"/>
      <c r="AG76" s="204" t="str">
        <f t="shared" si="8"/>
        <v xml:space="preserve"> </v>
      </c>
      <c r="AH76" s="92"/>
      <c r="AI76" s="1"/>
      <c r="AJ76" s="204" t="str">
        <f t="shared" si="9"/>
        <v xml:space="preserve"> </v>
      </c>
      <c r="AK76" s="92"/>
      <c r="AL76" s="235">
        <f t="shared" si="15"/>
        <v>0</v>
      </c>
      <c r="AM76" s="235">
        <f t="shared" si="16"/>
        <v>0</v>
      </c>
      <c r="AN76" s="203">
        <f t="shared" si="17"/>
        <v>0</v>
      </c>
      <c r="AO76" s="249"/>
      <c r="AP76" s="206"/>
      <c r="AQ76" s="207" t="str">
        <f t="shared" si="10"/>
        <v xml:space="preserve"> </v>
      </c>
      <c r="AR76" s="203" t="str">
        <f t="shared" si="11"/>
        <v xml:space="preserve"> </v>
      </c>
      <c r="AS76" s="208" t="str">
        <f t="shared" si="12"/>
        <v xml:space="preserve"> </v>
      </c>
      <c r="AT76" s="1"/>
      <c r="AU76" s="1"/>
      <c r="AV76" s="204" t="str">
        <f t="shared" si="13"/>
        <v xml:space="preserve"> </v>
      </c>
    </row>
    <row r="77" spans="1:48" x14ac:dyDescent="0.25">
      <c r="A77" s="200"/>
      <c r="B77" s="231"/>
      <c r="C77" s="232"/>
      <c r="D77" s="234" t="str">
        <f>IF(C77=0," ",VLOOKUP(C77,'[2]Cadastro Operador'!$A$2:$B$9,2,0))</f>
        <v xml:space="preserve"> </v>
      </c>
      <c r="E77" s="232"/>
      <c r="F77" s="235"/>
      <c r="G77" s="237">
        <f t="shared" si="14"/>
        <v>0</v>
      </c>
      <c r="H77" s="232"/>
      <c r="I77" s="228" t="str">
        <f t="shared" si="0"/>
        <v xml:space="preserve"> </v>
      </c>
      <c r="J77" s="235"/>
      <c r="K77" s="1"/>
      <c r="L77" s="204" t="str">
        <f t="shared" si="1"/>
        <v xml:space="preserve"> </v>
      </c>
      <c r="M77" s="92"/>
      <c r="N77" s="1"/>
      <c r="O77" s="204" t="str">
        <f t="shared" si="2"/>
        <v xml:space="preserve"> </v>
      </c>
      <c r="P77" s="210"/>
      <c r="Q77" s="1"/>
      <c r="R77" s="204" t="str">
        <f t="shared" si="3"/>
        <v xml:space="preserve"> </v>
      </c>
      <c r="S77" s="92"/>
      <c r="T77" s="1"/>
      <c r="U77" s="204" t="str">
        <f t="shared" si="4"/>
        <v xml:space="preserve"> </v>
      </c>
      <c r="V77" s="92"/>
      <c r="W77" s="1"/>
      <c r="X77" s="204" t="str">
        <f t="shared" si="5"/>
        <v xml:space="preserve"> </v>
      </c>
      <c r="Y77" s="92"/>
      <c r="Z77" s="1"/>
      <c r="AA77" s="204" t="str">
        <f t="shared" si="6"/>
        <v xml:space="preserve"> </v>
      </c>
      <c r="AB77" s="92"/>
      <c r="AC77" s="1"/>
      <c r="AD77" s="204" t="str">
        <f t="shared" si="7"/>
        <v xml:space="preserve"> </v>
      </c>
      <c r="AE77" s="92"/>
      <c r="AF77" s="1"/>
      <c r="AG77" s="204" t="str">
        <f t="shared" si="8"/>
        <v xml:space="preserve"> </v>
      </c>
      <c r="AH77" s="92"/>
      <c r="AI77" s="1"/>
      <c r="AJ77" s="204" t="str">
        <f t="shared" si="9"/>
        <v xml:space="preserve"> </v>
      </c>
      <c r="AK77" s="92"/>
      <c r="AL77" s="235">
        <f t="shared" si="15"/>
        <v>0</v>
      </c>
      <c r="AM77" s="235">
        <f t="shared" si="16"/>
        <v>0</v>
      </c>
      <c r="AN77" s="203">
        <f t="shared" si="17"/>
        <v>0</v>
      </c>
      <c r="AO77" s="249"/>
      <c r="AP77" s="206"/>
      <c r="AQ77" s="207" t="str">
        <f t="shared" si="10"/>
        <v xml:space="preserve"> </v>
      </c>
      <c r="AR77" s="203" t="str">
        <f t="shared" si="11"/>
        <v xml:space="preserve"> </v>
      </c>
      <c r="AS77" s="208" t="str">
        <f t="shared" si="12"/>
        <v xml:space="preserve"> </v>
      </c>
      <c r="AT77" s="1"/>
      <c r="AU77" s="1"/>
      <c r="AV77" s="204" t="str">
        <f t="shared" si="13"/>
        <v xml:space="preserve"> </v>
      </c>
    </row>
    <row r="78" spans="1:48" x14ac:dyDescent="0.25">
      <c r="A78" s="200"/>
      <c r="B78" s="231"/>
      <c r="C78" s="232"/>
      <c r="D78" s="234" t="str">
        <f>IF(C78=0," ",VLOOKUP(C78,'[2]Cadastro Operador'!$A$2:$B$9,2,0))</f>
        <v xml:space="preserve"> </v>
      </c>
      <c r="E78" s="232"/>
      <c r="F78" s="235"/>
      <c r="G78" s="237">
        <f t="shared" si="14"/>
        <v>0</v>
      </c>
      <c r="H78" s="232"/>
      <c r="I78" s="228" t="str">
        <f t="shared" si="0"/>
        <v xml:space="preserve"> </v>
      </c>
      <c r="J78" s="235"/>
      <c r="K78" s="1"/>
      <c r="L78" s="204" t="str">
        <f t="shared" si="1"/>
        <v xml:space="preserve"> </v>
      </c>
      <c r="M78" s="92"/>
      <c r="N78" s="1"/>
      <c r="O78" s="204" t="str">
        <f t="shared" si="2"/>
        <v xml:space="preserve"> </v>
      </c>
      <c r="P78" s="210"/>
      <c r="Q78" s="1"/>
      <c r="R78" s="204" t="str">
        <f t="shared" si="3"/>
        <v xml:space="preserve"> </v>
      </c>
      <c r="S78" s="92"/>
      <c r="T78" s="1"/>
      <c r="U78" s="204" t="str">
        <f t="shared" si="4"/>
        <v xml:space="preserve"> </v>
      </c>
      <c r="V78" s="92"/>
      <c r="W78" s="1"/>
      <c r="X78" s="204" t="str">
        <f t="shared" si="5"/>
        <v xml:space="preserve"> </v>
      </c>
      <c r="Y78" s="92"/>
      <c r="Z78" s="1"/>
      <c r="AA78" s="204" t="str">
        <f t="shared" si="6"/>
        <v xml:space="preserve"> </v>
      </c>
      <c r="AB78" s="92"/>
      <c r="AC78" s="1"/>
      <c r="AD78" s="204" t="str">
        <f t="shared" si="7"/>
        <v xml:space="preserve"> </v>
      </c>
      <c r="AE78" s="92"/>
      <c r="AF78" s="1"/>
      <c r="AG78" s="204" t="str">
        <f t="shared" si="8"/>
        <v xml:space="preserve"> </v>
      </c>
      <c r="AH78" s="92"/>
      <c r="AI78" s="1"/>
      <c r="AJ78" s="204" t="str">
        <f t="shared" si="9"/>
        <v xml:space="preserve"> </v>
      </c>
      <c r="AK78" s="92"/>
      <c r="AL78" s="235">
        <f t="shared" si="15"/>
        <v>0</v>
      </c>
      <c r="AM78" s="235">
        <f t="shared" si="16"/>
        <v>0</v>
      </c>
      <c r="AN78" s="203">
        <f t="shared" si="17"/>
        <v>0</v>
      </c>
      <c r="AO78" s="249"/>
      <c r="AP78" s="206"/>
      <c r="AQ78" s="207" t="str">
        <f t="shared" si="10"/>
        <v xml:space="preserve"> </v>
      </c>
      <c r="AR78" s="203" t="str">
        <f t="shared" si="11"/>
        <v xml:space="preserve"> </v>
      </c>
      <c r="AS78" s="208" t="str">
        <f t="shared" si="12"/>
        <v xml:space="preserve"> </v>
      </c>
      <c r="AT78" s="1"/>
      <c r="AU78" s="1"/>
      <c r="AV78" s="204" t="str">
        <f t="shared" si="13"/>
        <v xml:space="preserve"> </v>
      </c>
    </row>
    <row r="79" spans="1:48" x14ac:dyDescent="0.25">
      <c r="A79" s="200"/>
      <c r="B79" s="231"/>
      <c r="C79" s="232"/>
      <c r="D79" s="234" t="str">
        <f>IF(C79=0," ",VLOOKUP(C79,'[2]Cadastro Operador'!$A$2:$B$9,2,0))</f>
        <v xml:space="preserve"> </v>
      </c>
      <c r="E79" s="232"/>
      <c r="F79" s="235"/>
      <c r="G79" s="237">
        <f t="shared" si="14"/>
        <v>0</v>
      </c>
      <c r="H79" s="232"/>
      <c r="I79" s="228" t="str">
        <f t="shared" si="0"/>
        <v xml:space="preserve"> </v>
      </c>
      <c r="J79" s="235"/>
      <c r="K79" s="1"/>
      <c r="L79" s="204" t="str">
        <f t="shared" si="1"/>
        <v xml:space="preserve"> </v>
      </c>
      <c r="M79" s="92"/>
      <c r="N79" s="1"/>
      <c r="O79" s="204" t="str">
        <f t="shared" si="2"/>
        <v xml:space="preserve"> </v>
      </c>
      <c r="P79" s="210"/>
      <c r="Q79" s="1"/>
      <c r="R79" s="204" t="str">
        <f t="shared" si="3"/>
        <v xml:space="preserve"> </v>
      </c>
      <c r="S79" s="92"/>
      <c r="T79" s="1"/>
      <c r="U79" s="204" t="str">
        <f t="shared" si="4"/>
        <v xml:space="preserve"> </v>
      </c>
      <c r="V79" s="92"/>
      <c r="W79" s="1"/>
      <c r="X79" s="204" t="str">
        <f t="shared" si="5"/>
        <v xml:space="preserve"> </v>
      </c>
      <c r="Y79" s="92"/>
      <c r="Z79" s="1"/>
      <c r="AA79" s="204" t="str">
        <f t="shared" si="6"/>
        <v xml:space="preserve"> </v>
      </c>
      <c r="AB79" s="92"/>
      <c r="AC79" s="1"/>
      <c r="AD79" s="204" t="str">
        <f t="shared" si="7"/>
        <v xml:space="preserve"> </v>
      </c>
      <c r="AE79" s="92"/>
      <c r="AF79" s="1"/>
      <c r="AG79" s="204" t="str">
        <f t="shared" si="8"/>
        <v xml:space="preserve"> </v>
      </c>
      <c r="AH79" s="92"/>
      <c r="AI79" s="1"/>
      <c r="AJ79" s="204" t="str">
        <f t="shared" si="9"/>
        <v xml:space="preserve"> </v>
      </c>
      <c r="AK79" s="92"/>
      <c r="AL79" s="235">
        <f t="shared" si="15"/>
        <v>0</v>
      </c>
      <c r="AM79" s="235">
        <f t="shared" si="16"/>
        <v>0</v>
      </c>
      <c r="AN79" s="203">
        <f t="shared" si="17"/>
        <v>0</v>
      </c>
      <c r="AO79" s="249"/>
      <c r="AP79" s="206"/>
      <c r="AQ79" s="207" t="str">
        <f t="shared" si="10"/>
        <v xml:space="preserve"> </v>
      </c>
      <c r="AR79" s="203" t="str">
        <f t="shared" si="11"/>
        <v xml:space="preserve"> </v>
      </c>
      <c r="AS79" s="208" t="str">
        <f t="shared" si="12"/>
        <v xml:space="preserve"> </v>
      </c>
      <c r="AT79" s="1"/>
      <c r="AU79" s="1"/>
      <c r="AV79" s="204" t="str">
        <f t="shared" si="13"/>
        <v xml:space="preserve"> </v>
      </c>
    </row>
    <row r="80" spans="1:48" x14ac:dyDescent="0.25">
      <c r="A80" s="200"/>
      <c r="B80" s="231"/>
      <c r="C80" s="232"/>
      <c r="D80" s="234" t="str">
        <f>IF(C80=0," ",VLOOKUP(C80,'[2]Cadastro Operador'!$A$2:$B$9,2,0))</f>
        <v xml:space="preserve"> </v>
      </c>
      <c r="E80" s="232"/>
      <c r="F80" s="235"/>
      <c r="G80" s="237">
        <f t="shared" si="14"/>
        <v>0</v>
      </c>
      <c r="H80" s="232"/>
      <c r="I80" s="228" t="str">
        <f t="shared" si="0"/>
        <v xml:space="preserve"> </v>
      </c>
      <c r="J80" s="235"/>
      <c r="K80" s="1"/>
      <c r="L80" s="204" t="str">
        <f t="shared" si="1"/>
        <v xml:space="preserve"> </v>
      </c>
      <c r="M80" s="92"/>
      <c r="N80" s="1"/>
      <c r="O80" s="204" t="str">
        <f t="shared" si="2"/>
        <v xml:space="preserve"> </v>
      </c>
      <c r="P80" s="210"/>
      <c r="Q80" s="1"/>
      <c r="R80" s="204" t="str">
        <f t="shared" si="3"/>
        <v xml:space="preserve"> </v>
      </c>
      <c r="S80" s="92"/>
      <c r="T80" s="1"/>
      <c r="U80" s="204" t="str">
        <f t="shared" si="4"/>
        <v xml:space="preserve"> </v>
      </c>
      <c r="V80" s="92"/>
      <c r="W80" s="1"/>
      <c r="X80" s="204" t="str">
        <f t="shared" si="5"/>
        <v xml:space="preserve"> </v>
      </c>
      <c r="Y80" s="92"/>
      <c r="Z80" s="1"/>
      <c r="AA80" s="204" t="str">
        <f t="shared" si="6"/>
        <v xml:space="preserve"> </v>
      </c>
      <c r="AB80" s="92"/>
      <c r="AC80" s="1"/>
      <c r="AD80" s="204" t="str">
        <f t="shared" si="7"/>
        <v xml:space="preserve"> </v>
      </c>
      <c r="AE80" s="92"/>
      <c r="AF80" s="1"/>
      <c r="AG80" s="204" t="str">
        <f t="shared" si="8"/>
        <v xml:space="preserve"> </v>
      </c>
      <c r="AH80" s="92"/>
      <c r="AI80" s="1"/>
      <c r="AJ80" s="204" t="str">
        <f t="shared" si="9"/>
        <v xml:space="preserve"> </v>
      </c>
      <c r="AK80" s="92"/>
      <c r="AL80" s="235">
        <f t="shared" si="15"/>
        <v>0</v>
      </c>
      <c r="AM80" s="235">
        <f t="shared" si="16"/>
        <v>0</v>
      </c>
      <c r="AN80" s="203">
        <f t="shared" si="17"/>
        <v>0</v>
      </c>
      <c r="AO80" s="249"/>
      <c r="AP80" s="206"/>
      <c r="AQ80" s="207" t="str">
        <f t="shared" si="10"/>
        <v xml:space="preserve"> </v>
      </c>
      <c r="AR80" s="203" t="str">
        <f t="shared" si="11"/>
        <v xml:space="preserve"> </v>
      </c>
      <c r="AS80" s="208" t="str">
        <f t="shared" si="12"/>
        <v xml:space="preserve"> </v>
      </c>
      <c r="AT80" s="1"/>
      <c r="AU80" s="1"/>
      <c r="AV80" s="204" t="str">
        <f t="shared" si="13"/>
        <v xml:space="preserve"> </v>
      </c>
    </row>
    <row r="81" spans="1:48" x14ac:dyDescent="0.25">
      <c r="A81" s="200"/>
      <c r="B81" s="231"/>
      <c r="C81" s="232"/>
      <c r="D81" s="234" t="str">
        <f>IF(C81=0," ",VLOOKUP(C81,'[2]Cadastro Operador'!$A$2:$B$9,2,0))</f>
        <v xml:space="preserve"> </v>
      </c>
      <c r="E81" s="232"/>
      <c r="F81" s="235"/>
      <c r="G81" s="237">
        <f t="shared" si="14"/>
        <v>0</v>
      </c>
      <c r="H81" s="232"/>
      <c r="I81" s="228" t="str">
        <f t="shared" si="0"/>
        <v xml:space="preserve"> </v>
      </c>
      <c r="J81" s="235"/>
      <c r="K81" s="1"/>
      <c r="L81" s="204" t="str">
        <f t="shared" si="1"/>
        <v xml:space="preserve"> </v>
      </c>
      <c r="M81" s="92"/>
      <c r="N81" s="1"/>
      <c r="O81" s="204" t="str">
        <f t="shared" si="2"/>
        <v xml:space="preserve"> </v>
      </c>
      <c r="P81" s="210"/>
      <c r="Q81" s="1"/>
      <c r="R81" s="204" t="str">
        <f t="shared" si="3"/>
        <v xml:space="preserve"> </v>
      </c>
      <c r="S81" s="92"/>
      <c r="T81" s="1"/>
      <c r="U81" s="204" t="str">
        <f t="shared" si="4"/>
        <v xml:space="preserve"> </v>
      </c>
      <c r="V81" s="92"/>
      <c r="W81" s="1"/>
      <c r="X81" s="204" t="str">
        <f t="shared" si="5"/>
        <v xml:space="preserve"> </v>
      </c>
      <c r="Y81" s="92"/>
      <c r="Z81" s="1"/>
      <c r="AA81" s="204" t="str">
        <f t="shared" si="6"/>
        <v xml:space="preserve"> </v>
      </c>
      <c r="AB81" s="92"/>
      <c r="AC81" s="1"/>
      <c r="AD81" s="204" t="str">
        <f t="shared" si="7"/>
        <v xml:space="preserve"> </v>
      </c>
      <c r="AE81" s="92"/>
      <c r="AF81" s="1"/>
      <c r="AG81" s="204" t="str">
        <f t="shared" si="8"/>
        <v xml:space="preserve"> </v>
      </c>
      <c r="AH81" s="92"/>
      <c r="AI81" s="1"/>
      <c r="AJ81" s="204" t="str">
        <f t="shared" si="9"/>
        <v xml:space="preserve"> </v>
      </c>
      <c r="AK81" s="92"/>
      <c r="AL81" s="235">
        <f t="shared" si="15"/>
        <v>0</v>
      </c>
      <c r="AM81" s="235">
        <f t="shared" si="16"/>
        <v>0</v>
      </c>
      <c r="AN81" s="203">
        <f t="shared" si="17"/>
        <v>0</v>
      </c>
      <c r="AO81" s="249"/>
      <c r="AP81" s="206"/>
      <c r="AQ81" s="207" t="str">
        <f t="shared" si="10"/>
        <v xml:space="preserve"> </v>
      </c>
      <c r="AR81" s="203" t="str">
        <f t="shared" si="11"/>
        <v xml:space="preserve"> </v>
      </c>
      <c r="AS81" s="208" t="str">
        <f t="shared" si="12"/>
        <v xml:space="preserve"> </v>
      </c>
      <c r="AT81" s="1"/>
      <c r="AU81" s="1"/>
      <c r="AV81" s="204" t="str">
        <f t="shared" si="13"/>
        <v xml:space="preserve"> </v>
      </c>
    </row>
    <row r="82" spans="1:48" x14ac:dyDescent="0.25">
      <c r="A82" s="200"/>
      <c r="B82" s="231"/>
      <c r="C82" s="232"/>
      <c r="D82" s="234" t="str">
        <f>IF(C82=0," ",VLOOKUP(C82,'[2]Cadastro Operador'!$A$2:$B$9,2,0))</f>
        <v xml:space="preserve"> </v>
      </c>
      <c r="E82" s="232"/>
      <c r="F82" s="235"/>
      <c r="G82" s="237">
        <f t="shared" si="14"/>
        <v>0</v>
      </c>
      <c r="H82" s="232"/>
      <c r="I82" s="228" t="str">
        <f t="shared" si="0"/>
        <v xml:space="preserve"> </v>
      </c>
      <c r="J82" s="235"/>
      <c r="K82" s="1"/>
      <c r="L82" s="204" t="str">
        <f t="shared" si="1"/>
        <v xml:space="preserve"> </v>
      </c>
      <c r="M82" s="92"/>
      <c r="N82" s="1"/>
      <c r="O82" s="204" t="str">
        <f t="shared" si="2"/>
        <v xml:space="preserve"> </v>
      </c>
      <c r="P82" s="210"/>
      <c r="Q82" s="1"/>
      <c r="R82" s="204" t="str">
        <f t="shared" si="3"/>
        <v xml:space="preserve"> </v>
      </c>
      <c r="S82" s="92"/>
      <c r="T82" s="1"/>
      <c r="U82" s="204" t="str">
        <f t="shared" si="4"/>
        <v xml:space="preserve"> </v>
      </c>
      <c r="V82" s="92"/>
      <c r="W82" s="1"/>
      <c r="X82" s="204" t="str">
        <f t="shared" si="5"/>
        <v xml:space="preserve"> </v>
      </c>
      <c r="Y82" s="92"/>
      <c r="Z82" s="1"/>
      <c r="AA82" s="204" t="str">
        <f t="shared" si="6"/>
        <v xml:space="preserve"> </v>
      </c>
      <c r="AB82" s="92"/>
      <c r="AC82" s="1"/>
      <c r="AD82" s="204" t="str">
        <f t="shared" si="7"/>
        <v xml:space="preserve"> </v>
      </c>
      <c r="AE82" s="92"/>
      <c r="AF82" s="1"/>
      <c r="AG82" s="204" t="str">
        <f t="shared" si="8"/>
        <v xml:space="preserve"> </v>
      </c>
      <c r="AH82" s="92"/>
      <c r="AI82" s="1"/>
      <c r="AJ82" s="204" t="str">
        <f t="shared" si="9"/>
        <v xml:space="preserve"> </v>
      </c>
      <c r="AK82" s="92"/>
      <c r="AL82" s="235">
        <f t="shared" si="15"/>
        <v>0</v>
      </c>
      <c r="AM82" s="235">
        <f t="shared" si="16"/>
        <v>0</v>
      </c>
      <c r="AN82" s="203">
        <f t="shared" si="17"/>
        <v>0</v>
      </c>
      <c r="AO82" s="249"/>
      <c r="AP82" s="206"/>
      <c r="AQ82" s="207" t="str">
        <f t="shared" si="10"/>
        <v xml:space="preserve"> </v>
      </c>
      <c r="AR82" s="203" t="str">
        <f t="shared" si="11"/>
        <v xml:space="preserve"> </v>
      </c>
      <c r="AS82" s="208" t="str">
        <f t="shared" si="12"/>
        <v xml:space="preserve"> </v>
      </c>
      <c r="AT82" s="1"/>
      <c r="AU82" s="1"/>
      <c r="AV82" s="204" t="str">
        <f t="shared" si="13"/>
        <v xml:space="preserve"> </v>
      </c>
    </row>
    <row r="83" spans="1:48" x14ac:dyDescent="0.25">
      <c r="A83" s="200"/>
      <c r="B83" s="231"/>
      <c r="C83" s="232"/>
      <c r="D83" s="234" t="str">
        <f>IF(C83=0," ",VLOOKUP(C83,'[2]Cadastro Operador'!$A$2:$B$9,2,0))</f>
        <v xml:space="preserve"> </v>
      </c>
      <c r="E83" s="232"/>
      <c r="F83" s="235"/>
      <c r="G83" s="237">
        <f t="shared" si="14"/>
        <v>0</v>
      </c>
      <c r="H83" s="232"/>
      <c r="I83" s="228" t="str">
        <f t="shared" si="0"/>
        <v xml:space="preserve"> </v>
      </c>
      <c r="J83" s="235"/>
      <c r="K83" s="1"/>
      <c r="L83" s="204" t="str">
        <f t="shared" si="1"/>
        <v xml:space="preserve"> </v>
      </c>
      <c r="M83" s="92"/>
      <c r="N83" s="1"/>
      <c r="O83" s="204" t="str">
        <f t="shared" si="2"/>
        <v xml:space="preserve"> </v>
      </c>
      <c r="P83" s="210"/>
      <c r="Q83" s="1"/>
      <c r="R83" s="204" t="str">
        <f t="shared" si="3"/>
        <v xml:space="preserve"> </v>
      </c>
      <c r="S83" s="92"/>
      <c r="T83" s="1"/>
      <c r="U83" s="204" t="str">
        <f t="shared" si="4"/>
        <v xml:space="preserve"> </v>
      </c>
      <c r="V83" s="92"/>
      <c r="W83" s="1"/>
      <c r="X83" s="204" t="str">
        <f t="shared" si="5"/>
        <v xml:space="preserve"> </v>
      </c>
      <c r="Y83" s="92"/>
      <c r="Z83" s="1"/>
      <c r="AA83" s="204" t="str">
        <f t="shared" si="6"/>
        <v xml:space="preserve"> </v>
      </c>
      <c r="AB83" s="92"/>
      <c r="AC83" s="1"/>
      <c r="AD83" s="204" t="str">
        <f t="shared" si="7"/>
        <v xml:space="preserve"> </v>
      </c>
      <c r="AE83" s="92"/>
      <c r="AF83" s="1"/>
      <c r="AG83" s="204" t="str">
        <f t="shared" si="8"/>
        <v xml:space="preserve"> </v>
      </c>
      <c r="AH83" s="92"/>
      <c r="AI83" s="1"/>
      <c r="AJ83" s="204" t="str">
        <f t="shared" si="9"/>
        <v xml:space="preserve"> </v>
      </c>
      <c r="AK83" s="92"/>
      <c r="AL83" s="235">
        <f t="shared" si="15"/>
        <v>0</v>
      </c>
      <c r="AM83" s="235">
        <f t="shared" si="16"/>
        <v>0</v>
      </c>
      <c r="AN83" s="203">
        <f t="shared" si="17"/>
        <v>0</v>
      </c>
      <c r="AO83" s="249"/>
      <c r="AP83" s="206"/>
      <c r="AQ83" s="207" t="str">
        <f t="shared" si="10"/>
        <v xml:space="preserve"> </v>
      </c>
      <c r="AR83" s="203" t="str">
        <f t="shared" si="11"/>
        <v xml:space="preserve"> </v>
      </c>
      <c r="AS83" s="208" t="str">
        <f t="shared" si="12"/>
        <v xml:space="preserve"> </v>
      </c>
      <c r="AT83" s="1"/>
      <c r="AU83" s="1"/>
      <c r="AV83" s="204" t="str">
        <f t="shared" si="13"/>
        <v xml:space="preserve"> </v>
      </c>
    </row>
    <row r="84" spans="1:48" x14ac:dyDescent="0.25">
      <c r="A84" s="200"/>
      <c r="B84" s="231"/>
      <c r="C84" s="232"/>
      <c r="D84" s="234" t="str">
        <f>IF(C84=0," ",VLOOKUP(C84,'[2]Cadastro Operador'!$A$2:$B$9,2,0))</f>
        <v xml:space="preserve"> </v>
      </c>
      <c r="E84" s="232"/>
      <c r="F84" s="235"/>
      <c r="G84" s="237">
        <f t="shared" si="14"/>
        <v>0</v>
      </c>
      <c r="H84" s="232"/>
      <c r="I84" s="228" t="str">
        <f t="shared" si="0"/>
        <v xml:space="preserve"> </v>
      </c>
      <c r="J84" s="235"/>
      <c r="K84" s="1"/>
      <c r="L84" s="204" t="str">
        <f t="shared" si="1"/>
        <v xml:space="preserve"> </v>
      </c>
      <c r="M84" s="92"/>
      <c r="N84" s="1"/>
      <c r="O84" s="204" t="str">
        <f t="shared" si="2"/>
        <v xml:space="preserve"> </v>
      </c>
      <c r="P84" s="210"/>
      <c r="Q84" s="1"/>
      <c r="R84" s="204" t="str">
        <f t="shared" si="3"/>
        <v xml:space="preserve"> </v>
      </c>
      <c r="S84" s="92"/>
      <c r="T84" s="1"/>
      <c r="U84" s="204" t="str">
        <f t="shared" si="4"/>
        <v xml:space="preserve"> </v>
      </c>
      <c r="V84" s="92"/>
      <c r="W84" s="1"/>
      <c r="X84" s="204" t="str">
        <f t="shared" si="5"/>
        <v xml:space="preserve"> </v>
      </c>
      <c r="Y84" s="92"/>
      <c r="Z84" s="1"/>
      <c r="AA84" s="204" t="str">
        <f t="shared" si="6"/>
        <v xml:space="preserve"> </v>
      </c>
      <c r="AB84" s="92"/>
      <c r="AC84" s="1"/>
      <c r="AD84" s="204" t="str">
        <f t="shared" si="7"/>
        <v xml:space="preserve"> </v>
      </c>
      <c r="AE84" s="92"/>
      <c r="AF84" s="1"/>
      <c r="AG84" s="204" t="str">
        <f t="shared" si="8"/>
        <v xml:space="preserve"> </v>
      </c>
      <c r="AH84" s="92"/>
      <c r="AI84" s="1"/>
      <c r="AJ84" s="204" t="str">
        <f t="shared" si="9"/>
        <v xml:space="preserve"> </v>
      </c>
      <c r="AK84" s="92"/>
      <c r="AL84" s="235">
        <f t="shared" si="15"/>
        <v>0</v>
      </c>
      <c r="AM84" s="235">
        <f t="shared" si="16"/>
        <v>0</v>
      </c>
      <c r="AN84" s="203">
        <f t="shared" si="17"/>
        <v>0</v>
      </c>
      <c r="AO84" s="249"/>
      <c r="AP84" s="206"/>
      <c r="AQ84" s="207" t="str">
        <f t="shared" si="10"/>
        <v xml:space="preserve"> </v>
      </c>
      <c r="AR84" s="203" t="str">
        <f t="shared" si="11"/>
        <v xml:space="preserve"> </v>
      </c>
      <c r="AS84" s="208" t="str">
        <f t="shared" si="12"/>
        <v xml:space="preserve"> </v>
      </c>
      <c r="AT84" s="1"/>
      <c r="AU84" s="1"/>
      <c r="AV84" s="204" t="str">
        <f t="shared" si="13"/>
        <v xml:space="preserve"> </v>
      </c>
    </row>
    <row r="85" spans="1:48" x14ac:dyDescent="0.25">
      <c r="A85" s="200"/>
      <c r="B85" s="231"/>
      <c r="C85" s="232"/>
      <c r="D85" s="234" t="str">
        <f>IF(C85=0," ",VLOOKUP(C85,'[2]Cadastro Operador'!$A$2:$B$9,2,0))</f>
        <v xml:space="preserve"> </v>
      </c>
      <c r="E85" s="232"/>
      <c r="F85" s="235"/>
      <c r="G85" s="237">
        <f t="shared" si="14"/>
        <v>0</v>
      </c>
      <c r="H85" s="232"/>
      <c r="I85" s="228" t="str">
        <f t="shared" si="0"/>
        <v xml:space="preserve"> </v>
      </c>
      <c r="J85" s="235"/>
      <c r="K85" s="1"/>
      <c r="L85" s="204" t="str">
        <f t="shared" si="1"/>
        <v xml:space="preserve"> </v>
      </c>
      <c r="M85" s="92"/>
      <c r="N85" s="1"/>
      <c r="O85" s="204" t="str">
        <f t="shared" si="2"/>
        <v xml:space="preserve"> </v>
      </c>
      <c r="P85" s="210"/>
      <c r="Q85" s="1"/>
      <c r="R85" s="204" t="str">
        <f t="shared" si="3"/>
        <v xml:space="preserve"> </v>
      </c>
      <c r="S85" s="92"/>
      <c r="T85" s="1"/>
      <c r="U85" s="204" t="str">
        <f t="shared" si="4"/>
        <v xml:space="preserve"> </v>
      </c>
      <c r="V85" s="92"/>
      <c r="W85" s="1"/>
      <c r="X85" s="204" t="str">
        <f t="shared" si="5"/>
        <v xml:space="preserve"> </v>
      </c>
      <c r="Y85" s="92"/>
      <c r="Z85" s="1"/>
      <c r="AA85" s="204" t="str">
        <f t="shared" si="6"/>
        <v xml:space="preserve"> </v>
      </c>
      <c r="AB85" s="92"/>
      <c r="AC85" s="1"/>
      <c r="AD85" s="204" t="str">
        <f t="shared" si="7"/>
        <v xml:space="preserve"> </v>
      </c>
      <c r="AE85" s="92"/>
      <c r="AF85" s="1"/>
      <c r="AG85" s="204" t="str">
        <f t="shared" si="8"/>
        <v xml:space="preserve"> </v>
      </c>
      <c r="AH85" s="92"/>
      <c r="AI85" s="1"/>
      <c r="AJ85" s="204" t="str">
        <f t="shared" si="9"/>
        <v xml:space="preserve"> </v>
      </c>
      <c r="AK85" s="92"/>
      <c r="AL85" s="235">
        <f t="shared" si="15"/>
        <v>0</v>
      </c>
      <c r="AM85" s="235">
        <f t="shared" si="16"/>
        <v>0</v>
      </c>
      <c r="AN85" s="203">
        <f t="shared" si="17"/>
        <v>0</v>
      </c>
      <c r="AO85" s="249"/>
      <c r="AP85" s="206"/>
      <c r="AQ85" s="207" t="str">
        <f t="shared" si="10"/>
        <v xml:space="preserve"> </v>
      </c>
      <c r="AR85" s="203" t="str">
        <f t="shared" si="11"/>
        <v xml:space="preserve"> </v>
      </c>
      <c r="AS85" s="208" t="str">
        <f t="shared" si="12"/>
        <v xml:space="preserve"> </v>
      </c>
      <c r="AT85" s="1"/>
      <c r="AU85" s="1"/>
      <c r="AV85" s="204" t="str">
        <f t="shared" si="13"/>
        <v xml:space="preserve"> </v>
      </c>
    </row>
    <row r="86" spans="1:48" x14ac:dyDescent="0.25">
      <c r="A86" s="200"/>
      <c r="B86" s="231"/>
      <c r="C86" s="232"/>
      <c r="D86" s="234" t="str">
        <f>IF(C86=0," ",VLOOKUP(C86,'[2]Cadastro Operador'!$A$2:$B$9,2,0))</f>
        <v xml:space="preserve"> </v>
      </c>
      <c r="E86" s="232"/>
      <c r="F86" s="235"/>
      <c r="G86" s="237">
        <f t="shared" si="14"/>
        <v>0</v>
      </c>
      <c r="H86" s="232"/>
      <c r="I86" s="228" t="str">
        <f t="shared" si="0"/>
        <v xml:space="preserve"> </v>
      </c>
      <c r="J86" s="235"/>
      <c r="K86" s="1"/>
      <c r="L86" s="204" t="str">
        <f t="shared" si="1"/>
        <v xml:space="preserve"> </v>
      </c>
      <c r="M86" s="92"/>
      <c r="N86" s="1"/>
      <c r="O86" s="204" t="str">
        <f t="shared" si="2"/>
        <v xml:space="preserve"> </v>
      </c>
      <c r="P86" s="210"/>
      <c r="Q86" s="1"/>
      <c r="R86" s="204" t="str">
        <f t="shared" si="3"/>
        <v xml:space="preserve"> </v>
      </c>
      <c r="S86" s="92"/>
      <c r="T86" s="1"/>
      <c r="U86" s="204" t="str">
        <f t="shared" si="4"/>
        <v xml:space="preserve"> </v>
      </c>
      <c r="V86" s="92"/>
      <c r="W86" s="1"/>
      <c r="X86" s="204" t="str">
        <f t="shared" si="5"/>
        <v xml:space="preserve"> </v>
      </c>
      <c r="Y86" s="92"/>
      <c r="Z86" s="1"/>
      <c r="AA86" s="204" t="str">
        <f t="shared" si="6"/>
        <v xml:space="preserve"> </v>
      </c>
      <c r="AB86" s="92"/>
      <c r="AC86" s="1"/>
      <c r="AD86" s="204" t="str">
        <f t="shared" si="7"/>
        <v xml:space="preserve"> </v>
      </c>
      <c r="AE86" s="92"/>
      <c r="AF86" s="1"/>
      <c r="AG86" s="204" t="str">
        <f t="shared" si="8"/>
        <v xml:space="preserve"> </v>
      </c>
      <c r="AH86" s="92"/>
      <c r="AI86" s="1"/>
      <c r="AJ86" s="204" t="str">
        <f t="shared" si="9"/>
        <v xml:space="preserve"> </v>
      </c>
      <c r="AK86" s="92"/>
      <c r="AL86" s="235">
        <f t="shared" si="15"/>
        <v>0</v>
      </c>
      <c r="AM86" s="235">
        <f t="shared" si="16"/>
        <v>0</v>
      </c>
      <c r="AN86" s="203">
        <f t="shared" si="17"/>
        <v>0</v>
      </c>
      <c r="AO86" s="249"/>
      <c r="AP86" s="206"/>
      <c r="AQ86" s="207" t="str">
        <f t="shared" si="10"/>
        <v xml:space="preserve"> </v>
      </c>
      <c r="AR86" s="203" t="str">
        <f t="shared" si="11"/>
        <v xml:space="preserve"> </v>
      </c>
      <c r="AS86" s="208" t="str">
        <f t="shared" si="12"/>
        <v xml:space="preserve"> </v>
      </c>
      <c r="AT86" s="1"/>
      <c r="AU86" s="1"/>
      <c r="AV86" s="204" t="str">
        <f t="shared" si="13"/>
        <v xml:space="preserve"> </v>
      </c>
    </row>
    <row r="87" spans="1:48" x14ac:dyDescent="0.25">
      <c r="A87" s="200"/>
      <c r="B87" s="231"/>
      <c r="C87" s="232"/>
      <c r="D87" s="234" t="str">
        <f>IF(C87=0," ",VLOOKUP(C87,'[2]Cadastro Operador'!$A$2:$B$9,2,0))</f>
        <v xml:space="preserve"> </v>
      </c>
      <c r="E87" s="232"/>
      <c r="F87" s="235"/>
      <c r="G87" s="237">
        <f t="shared" si="14"/>
        <v>0</v>
      </c>
      <c r="H87" s="232"/>
      <c r="I87" s="228" t="str">
        <f t="shared" ref="I87:I110" si="18">IF(H87=0," ",VLOOKUP(H87,DescriçãoParada,2,0))</f>
        <v xml:space="preserve"> </v>
      </c>
      <c r="J87" s="235"/>
      <c r="K87" s="1"/>
      <c r="L87" s="204" t="str">
        <f t="shared" ref="L87:L110" si="19">IF(K87=0," ",VLOOKUP(K87,DescriçãoParada,2,0))</f>
        <v xml:space="preserve"> </v>
      </c>
      <c r="M87" s="92"/>
      <c r="N87" s="1"/>
      <c r="O87" s="204" t="str">
        <f t="shared" ref="O87:O110" si="20">IF(N87=0," ",VLOOKUP(N87,DescriçãoParada,2,0))</f>
        <v xml:space="preserve"> </v>
      </c>
      <c r="P87" s="210"/>
      <c r="Q87" s="1"/>
      <c r="R87" s="204" t="str">
        <f t="shared" ref="R87:R110" si="21">IF(Q87=0," ",VLOOKUP(Q87,DescriçãoParada,2,0))</f>
        <v xml:space="preserve"> </v>
      </c>
      <c r="S87" s="92"/>
      <c r="T87" s="1"/>
      <c r="U87" s="204" t="str">
        <f t="shared" ref="U87:U110" si="22">IF(T87=0," ",VLOOKUP(T87,DescriçãoParada,2,0))</f>
        <v xml:space="preserve"> </v>
      </c>
      <c r="V87" s="92"/>
      <c r="W87" s="1"/>
      <c r="X87" s="204" t="str">
        <f t="shared" ref="X87:X110" si="23">IF(W87=0," ",VLOOKUP(W87,DescriçãoParada,2,0))</f>
        <v xml:space="preserve"> </v>
      </c>
      <c r="Y87" s="92"/>
      <c r="Z87" s="1"/>
      <c r="AA87" s="204" t="str">
        <f t="shared" ref="AA87:AA110" si="24">IF(Z87=0," ",VLOOKUP(Z87,DescriçãoParada,2,0))</f>
        <v xml:space="preserve"> </v>
      </c>
      <c r="AB87" s="92"/>
      <c r="AC87" s="1"/>
      <c r="AD87" s="204" t="str">
        <f t="shared" ref="AD87:AD110" si="25">IF(AC87=0," ",VLOOKUP(AC87,DescriçãoParada,2,0))</f>
        <v xml:space="preserve"> </v>
      </c>
      <c r="AE87" s="92"/>
      <c r="AF87" s="1"/>
      <c r="AG87" s="204" t="str">
        <f t="shared" ref="AG87:AG110" si="26">IF(AF87=0," ",VLOOKUP(AF87,DescriçãoParada,2,0))</f>
        <v xml:space="preserve"> </v>
      </c>
      <c r="AH87" s="92"/>
      <c r="AI87" s="1"/>
      <c r="AJ87" s="204" t="str">
        <f t="shared" ref="AJ87:AJ110" si="27">IF(AI87=0," ",VLOOKUP(AI87,DescriçãoParada,2,0))</f>
        <v xml:space="preserve"> </v>
      </c>
      <c r="AK87" s="92"/>
      <c r="AL87" s="235">
        <f t="shared" si="15"/>
        <v>0</v>
      </c>
      <c r="AM87" s="235">
        <f t="shared" si="16"/>
        <v>0</v>
      </c>
      <c r="AN87" s="203">
        <f t="shared" si="17"/>
        <v>0</v>
      </c>
      <c r="AO87" s="249"/>
      <c r="AP87" s="206"/>
      <c r="AQ87" s="207" t="str">
        <f t="shared" ref="AQ87:AQ110" si="28">IF(AP87=0," ",VLOOKUP(AP87,DescriçãoProduto,2,0))</f>
        <v xml:space="preserve"> </v>
      </c>
      <c r="AR87" s="203" t="str">
        <f t="shared" ref="AR87:AR110" si="29">IF(AP87=0," ",VLOOKUP(AP87,DescriçãoProduto,3,0))</f>
        <v xml:space="preserve"> </v>
      </c>
      <c r="AS87" s="208" t="str">
        <f t="shared" ref="AS87:AS110" si="30">IF(G87=0," ",AN87*AR87)</f>
        <v xml:space="preserve"> </v>
      </c>
      <c r="AT87" s="1"/>
      <c r="AU87" s="1"/>
      <c r="AV87" s="204" t="str">
        <f t="shared" ref="AV87:AV110" si="31">IF(AU87=0," ",VLOOKUP(AU87,DescriçãoRefugo,2,0))</f>
        <v xml:space="preserve"> </v>
      </c>
    </row>
    <row r="88" spans="1:48" x14ac:dyDescent="0.25">
      <c r="A88" s="200"/>
      <c r="B88" s="231"/>
      <c r="C88" s="232"/>
      <c r="D88" s="234" t="str">
        <f>IF(C88=0," ",VLOOKUP(C88,'[2]Cadastro Operador'!$A$2:$B$9,2,0))</f>
        <v xml:space="preserve"> </v>
      </c>
      <c r="E88" s="232"/>
      <c r="F88" s="235"/>
      <c r="G88" s="237">
        <f t="shared" ref="G88:G110" si="32">F88*24</f>
        <v>0</v>
      </c>
      <c r="H88" s="232"/>
      <c r="I88" s="228" t="str">
        <f t="shared" si="18"/>
        <v xml:space="preserve"> </v>
      </c>
      <c r="J88" s="235"/>
      <c r="K88" s="1"/>
      <c r="L88" s="204" t="str">
        <f t="shared" si="19"/>
        <v xml:space="preserve"> </v>
      </c>
      <c r="M88" s="92"/>
      <c r="N88" s="1"/>
      <c r="O88" s="204" t="str">
        <f t="shared" si="20"/>
        <v xml:space="preserve"> </v>
      </c>
      <c r="P88" s="210"/>
      <c r="Q88" s="1"/>
      <c r="R88" s="204" t="str">
        <f t="shared" si="21"/>
        <v xml:space="preserve"> </v>
      </c>
      <c r="S88" s="92"/>
      <c r="T88" s="1"/>
      <c r="U88" s="204" t="str">
        <f t="shared" si="22"/>
        <v xml:space="preserve"> </v>
      </c>
      <c r="V88" s="92"/>
      <c r="W88" s="1"/>
      <c r="X88" s="204" t="str">
        <f t="shared" si="23"/>
        <v xml:space="preserve"> </v>
      </c>
      <c r="Y88" s="92"/>
      <c r="Z88" s="1"/>
      <c r="AA88" s="204" t="str">
        <f t="shared" si="24"/>
        <v xml:space="preserve"> </v>
      </c>
      <c r="AB88" s="92"/>
      <c r="AC88" s="1"/>
      <c r="AD88" s="204" t="str">
        <f t="shared" si="25"/>
        <v xml:space="preserve"> </v>
      </c>
      <c r="AE88" s="92"/>
      <c r="AF88" s="1"/>
      <c r="AG88" s="204" t="str">
        <f t="shared" si="26"/>
        <v xml:space="preserve"> </v>
      </c>
      <c r="AH88" s="92"/>
      <c r="AI88" s="1"/>
      <c r="AJ88" s="204" t="str">
        <f t="shared" si="27"/>
        <v xml:space="preserve"> </v>
      </c>
      <c r="AK88" s="92"/>
      <c r="AL88" s="235">
        <f t="shared" ref="AL88:AL110" si="33">(J88+M88+P88+S88+V88+Y88+AB88+AE88+AH88+AK88)</f>
        <v>0</v>
      </c>
      <c r="AM88" s="235">
        <f t="shared" ref="AM88:AM110" si="34">F88-AL88</f>
        <v>0</v>
      </c>
      <c r="AN88" s="203">
        <f t="shared" ref="AN88:AN110" si="35">AM88*24</f>
        <v>0</v>
      </c>
      <c r="AO88" s="249"/>
      <c r="AP88" s="206"/>
      <c r="AQ88" s="207" t="str">
        <f t="shared" si="28"/>
        <v xml:space="preserve"> </v>
      </c>
      <c r="AR88" s="203" t="str">
        <f t="shared" si="29"/>
        <v xml:space="preserve"> </v>
      </c>
      <c r="AS88" s="208" t="str">
        <f t="shared" si="30"/>
        <v xml:space="preserve"> </v>
      </c>
      <c r="AT88" s="1"/>
      <c r="AU88" s="1"/>
      <c r="AV88" s="204" t="str">
        <f t="shared" si="31"/>
        <v xml:space="preserve"> </v>
      </c>
    </row>
    <row r="89" spans="1:48" x14ac:dyDescent="0.25">
      <c r="A89" s="200"/>
      <c r="B89" s="231"/>
      <c r="C89" s="232"/>
      <c r="D89" s="234" t="str">
        <f>IF(C89=0," ",VLOOKUP(C89,'[2]Cadastro Operador'!$A$2:$B$9,2,0))</f>
        <v xml:space="preserve"> </v>
      </c>
      <c r="E89" s="232"/>
      <c r="F89" s="235"/>
      <c r="G89" s="237">
        <f t="shared" si="32"/>
        <v>0</v>
      </c>
      <c r="H89" s="232"/>
      <c r="I89" s="228" t="str">
        <f t="shared" si="18"/>
        <v xml:space="preserve"> </v>
      </c>
      <c r="J89" s="235"/>
      <c r="K89" s="1"/>
      <c r="L89" s="204" t="str">
        <f t="shared" si="19"/>
        <v xml:space="preserve"> </v>
      </c>
      <c r="M89" s="92"/>
      <c r="N89" s="1"/>
      <c r="O89" s="204" t="str">
        <f t="shared" si="20"/>
        <v xml:space="preserve"> </v>
      </c>
      <c r="P89" s="210"/>
      <c r="Q89" s="1"/>
      <c r="R89" s="204" t="str">
        <f t="shared" si="21"/>
        <v xml:space="preserve"> </v>
      </c>
      <c r="S89" s="92"/>
      <c r="T89" s="1"/>
      <c r="U89" s="204" t="str">
        <f t="shared" si="22"/>
        <v xml:space="preserve"> </v>
      </c>
      <c r="V89" s="92"/>
      <c r="W89" s="1"/>
      <c r="X89" s="204" t="str">
        <f t="shared" si="23"/>
        <v xml:space="preserve"> </v>
      </c>
      <c r="Y89" s="92"/>
      <c r="Z89" s="1"/>
      <c r="AA89" s="204" t="str">
        <f t="shared" si="24"/>
        <v xml:space="preserve"> </v>
      </c>
      <c r="AB89" s="92"/>
      <c r="AC89" s="1"/>
      <c r="AD89" s="204" t="str">
        <f t="shared" si="25"/>
        <v xml:space="preserve"> </v>
      </c>
      <c r="AE89" s="92"/>
      <c r="AF89" s="1"/>
      <c r="AG89" s="204" t="str">
        <f t="shared" si="26"/>
        <v xml:space="preserve"> </v>
      </c>
      <c r="AH89" s="92"/>
      <c r="AI89" s="1"/>
      <c r="AJ89" s="204" t="str">
        <f t="shared" si="27"/>
        <v xml:space="preserve"> </v>
      </c>
      <c r="AK89" s="92"/>
      <c r="AL89" s="235">
        <f t="shared" si="33"/>
        <v>0</v>
      </c>
      <c r="AM89" s="235">
        <f t="shared" si="34"/>
        <v>0</v>
      </c>
      <c r="AN89" s="203">
        <f t="shared" si="35"/>
        <v>0</v>
      </c>
      <c r="AO89" s="249"/>
      <c r="AP89" s="206"/>
      <c r="AQ89" s="207" t="str">
        <f t="shared" si="28"/>
        <v xml:space="preserve"> </v>
      </c>
      <c r="AR89" s="203" t="str">
        <f t="shared" si="29"/>
        <v xml:space="preserve"> </v>
      </c>
      <c r="AS89" s="208" t="str">
        <f t="shared" si="30"/>
        <v xml:space="preserve"> </v>
      </c>
      <c r="AT89" s="1"/>
      <c r="AU89" s="1"/>
      <c r="AV89" s="204" t="str">
        <f t="shared" si="31"/>
        <v xml:space="preserve"> </v>
      </c>
    </row>
    <row r="90" spans="1:48" x14ac:dyDescent="0.25">
      <c r="A90" s="200"/>
      <c r="B90" s="231"/>
      <c r="C90" s="232"/>
      <c r="D90" s="234" t="str">
        <f>IF(C90=0," ",VLOOKUP(C90,'[2]Cadastro Operador'!$A$2:$B$9,2,0))</f>
        <v xml:space="preserve"> </v>
      </c>
      <c r="E90" s="232"/>
      <c r="F90" s="235"/>
      <c r="G90" s="237">
        <f t="shared" si="32"/>
        <v>0</v>
      </c>
      <c r="H90" s="232"/>
      <c r="I90" s="228" t="str">
        <f t="shared" si="18"/>
        <v xml:space="preserve"> </v>
      </c>
      <c r="J90" s="235"/>
      <c r="K90" s="1"/>
      <c r="L90" s="204" t="str">
        <f t="shared" si="19"/>
        <v xml:space="preserve"> </v>
      </c>
      <c r="M90" s="92"/>
      <c r="N90" s="1"/>
      <c r="O90" s="204" t="str">
        <f t="shared" si="20"/>
        <v xml:space="preserve"> </v>
      </c>
      <c r="P90" s="210"/>
      <c r="Q90" s="1"/>
      <c r="R90" s="204" t="str">
        <f t="shared" si="21"/>
        <v xml:space="preserve"> </v>
      </c>
      <c r="S90" s="92"/>
      <c r="T90" s="1"/>
      <c r="U90" s="204" t="str">
        <f t="shared" si="22"/>
        <v xml:space="preserve"> </v>
      </c>
      <c r="V90" s="92"/>
      <c r="W90" s="1"/>
      <c r="X90" s="204" t="str">
        <f t="shared" si="23"/>
        <v xml:space="preserve"> </v>
      </c>
      <c r="Y90" s="92"/>
      <c r="Z90" s="1"/>
      <c r="AA90" s="204" t="str">
        <f t="shared" si="24"/>
        <v xml:space="preserve"> </v>
      </c>
      <c r="AB90" s="92"/>
      <c r="AC90" s="1"/>
      <c r="AD90" s="204" t="str">
        <f t="shared" si="25"/>
        <v xml:space="preserve"> </v>
      </c>
      <c r="AE90" s="92"/>
      <c r="AF90" s="1"/>
      <c r="AG90" s="204" t="str">
        <f t="shared" si="26"/>
        <v xml:space="preserve"> </v>
      </c>
      <c r="AH90" s="92"/>
      <c r="AI90" s="1"/>
      <c r="AJ90" s="204" t="str">
        <f t="shared" si="27"/>
        <v xml:space="preserve"> </v>
      </c>
      <c r="AK90" s="92"/>
      <c r="AL90" s="235">
        <f t="shared" si="33"/>
        <v>0</v>
      </c>
      <c r="AM90" s="235">
        <f t="shared" si="34"/>
        <v>0</v>
      </c>
      <c r="AN90" s="203">
        <f t="shared" si="35"/>
        <v>0</v>
      </c>
      <c r="AO90" s="249"/>
      <c r="AP90" s="206"/>
      <c r="AQ90" s="207" t="str">
        <f t="shared" si="28"/>
        <v xml:space="preserve"> </v>
      </c>
      <c r="AR90" s="203" t="str">
        <f t="shared" si="29"/>
        <v xml:space="preserve"> </v>
      </c>
      <c r="AS90" s="208" t="str">
        <f t="shared" si="30"/>
        <v xml:space="preserve"> </v>
      </c>
      <c r="AT90" s="1"/>
      <c r="AU90" s="1"/>
      <c r="AV90" s="204" t="str">
        <f t="shared" si="31"/>
        <v xml:space="preserve"> </v>
      </c>
    </row>
    <row r="91" spans="1:48" x14ac:dyDescent="0.25">
      <c r="A91" s="200"/>
      <c r="B91" s="231"/>
      <c r="C91" s="232"/>
      <c r="D91" s="234" t="str">
        <f>IF(C91=0," ",VLOOKUP(C91,'[2]Cadastro Operador'!$A$2:$B$9,2,0))</f>
        <v xml:space="preserve"> </v>
      </c>
      <c r="E91" s="232"/>
      <c r="F91" s="235"/>
      <c r="G91" s="237">
        <f t="shared" si="32"/>
        <v>0</v>
      </c>
      <c r="H91" s="232"/>
      <c r="I91" s="228" t="str">
        <f t="shared" si="18"/>
        <v xml:space="preserve"> </v>
      </c>
      <c r="J91" s="235"/>
      <c r="K91" s="1"/>
      <c r="L91" s="204" t="str">
        <f t="shared" si="19"/>
        <v xml:space="preserve"> </v>
      </c>
      <c r="M91" s="92"/>
      <c r="N91" s="1"/>
      <c r="O91" s="204" t="str">
        <f t="shared" si="20"/>
        <v xml:space="preserve"> </v>
      </c>
      <c r="P91" s="210"/>
      <c r="Q91" s="1"/>
      <c r="R91" s="204" t="str">
        <f t="shared" si="21"/>
        <v xml:space="preserve"> </v>
      </c>
      <c r="S91" s="92"/>
      <c r="T91" s="1"/>
      <c r="U91" s="204" t="str">
        <f t="shared" si="22"/>
        <v xml:space="preserve"> </v>
      </c>
      <c r="V91" s="92"/>
      <c r="W91" s="1"/>
      <c r="X91" s="204" t="str">
        <f t="shared" si="23"/>
        <v xml:space="preserve"> </v>
      </c>
      <c r="Y91" s="92"/>
      <c r="Z91" s="1"/>
      <c r="AA91" s="204" t="str">
        <f t="shared" si="24"/>
        <v xml:space="preserve"> </v>
      </c>
      <c r="AB91" s="92"/>
      <c r="AC91" s="1"/>
      <c r="AD91" s="204" t="str">
        <f t="shared" si="25"/>
        <v xml:space="preserve"> </v>
      </c>
      <c r="AE91" s="92"/>
      <c r="AF91" s="1"/>
      <c r="AG91" s="204" t="str">
        <f t="shared" si="26"/>
        <v xml:space="preserve"> </v>
      </c>
      <c r="AH91" s="92"/>
      <c r="AI91" s="1"/>
      <c r="AJ91" s="204" t="str">
        <f t="shared" si="27"/>
        <v xml:space="preserve"> </v>
      </c>
      <c r="AK91" s="92"/>
      <c r="AL91" s="235">
        <f t="shared" si="33"/>
        <v>0</v>
      </c>
      <c r="AM91" s="235">
        <f t="shared" si="34"/>
        <v>0</v>
      </c>
      <c r="AN91" s="203">
        <f t="shared" si="35"/>
        <v>0</v>
      </c>
      <c r="AO91" s="249"/>
      <c r="AP91" s="206"/>
      <c r="AQ91" s="207" t="str">
        <f t="shared" si="28"/>
        <v xml:space="preserve"> </v>
      </c>
      <c r="AR91" s="203" t="str">
        <f t="shared" si="29"/>
        <v xml:space="preserve"> </v>
      </c>
      <c r="AS91" s="208" t="str">
        <f t="shared" si="30"/>
        <v xml:space="preserve"> </v>
      </c>
      <c r="AT91" s="1"/>
      <c r="AU91" s="1"/>
      <c r="AV91" s="204" t="str">
        <f t="shared" si="31"/>
        <v xml:space="preserve"> </v>
      </c>
    </row>
    <row r="92" spans="1:48" x14ac:dyDescent="0.25">
      <c r="A92" s="200"/>
      <c r="B92" s="231"/>
      <c r="C92" s="232"/>
      <c r="D92" s="234" t="str">
        <f>IF(C92=0," ",VLOOKUP(C92,'[2]Cadastro Operador'!$A$2:$B$9,2,0))</f>
        <v xml:space="preserve"> </v>
      </c>
      <c r="E92" s="232"/>
      <c r="F92" s="235"/>
      <c r="G92" s="237">
        <f t="shared" si="32"/>
        <v>0</v>
      </c>
      <c r="H92" s="232"/>
      <c r="I92" s="228" t="str">
        <f t="shared" si="18"/>
        <v xml:space="preserve"> </v>
      </c>
      <c r="J92" s="235"/>
      <c r="K92" s="1"/>
      <c r="L92" s="204" t="str">
        <f t="shared" si="19"/>
        <v xml:space="preserve"> </v>
      </c>
      <c r="M92" s="92"/>
      <c r="N92" s="1"/>
      <c r="O92" s="204" t="str">
        <f t="shared" si="20"/>
        <v xml:space="preserve"> </v>
      </c>
      <c r="P92" s="210"/>
      <c r="Q92" s="1"/>
      <c r="R92" s="204" t="str">
        <f t="shared" si="21"/>
        <v xml:space="preserve"> </v>
      </c>
      <c r="S92" s="92"/>
      <c r="T92" s="1"/>
      <c r="U92" s="204" t="str">
        <f t="shared" si="22"/>
        <v xml:space="preserve"> </v>
      </c>
      <c r="V92" s="92"/>
      <c r="W92" s="1"/>
      <c r="X92" s="204" t="str">
        <f t="shared" si="23"/>
        <v xml:space="preserve"> </v>
      </c>
      <c r="Y92" s="92"/>
      <c r="Z92" s="1"/>
      <c r="AA92" s="204" t="str">
        <f t="shared" si="24"/>
        <v xml:space="preserve"> </v>
      </c>
      <c r="AB92" s="92"/>
      <c r="AC92" s="1"/>
      <c r="AD92" s="204" t="str">
        <f t="shared" si="25"/>
        <v xml:space="preserve"> </v>
      </c>
      <c r="AE92" s="92"/>
      <c r="AF92" s="1"/>
      <c r="AG92" s="204" t="str">
        <f t="shared" si="26"/>
        <v xml:space="preserve"> </v>
      </c>
      <c r="AH92" s="92"/>
      <c r="AI92" s="1"/>
      <c r="AJ92" s="204" t="str">
        <f t="shared" si="27"/>
        <v xml:space="preserve"> </v>
      </c>
      <c r="AK92" s="92"/>
      <c r="AL92" s="235">
        <f t="shared" si="33"/>
        <v>0</v>
      </c>
      <c r="AM92" s="235">
        <f t="shared" si="34"/>
        <v>0</v>
      </c>
      <c r="AN92" s="203">
        <f t="shared" si="35"/>
        <v>0</v>
      </c>
      <c r="AO92" s="249"/>
      <c r="AP92" s="206"/>
      <c r="AQ92" s="207" t="str">
        <f t="shared" si="28"/>
        <v xml:space="preserve"> </v>
      </c>
      <c r="AR92" s="203" t="str">
        <f t="shared" si="29"/>
        <v xml:space="preserve"> </v>
      </c>
      <c r="AS92" s="208" t="str">
        <f t="shared" si="30"/>
        <v xml:space="preserve"> </v>
      </c>
      <c r="AT92" s="1"/>
      <c r="AU92" s="1"/>
      <c r="AV92" s="204" t="str">
        <f t="shared" si="31"/>
        <v xml:space="preserve"> </v>
      </c>
    </row>
    <row r="93" spans="1:48" x14ac:dyDescent="0.25">
      <c r="A93" s="200"/>
      <c r="B93" s="231"/>
      <c r="C93" s="232"/>
      <c r="D93" s="234" t="str">
        <f>IF(C93=0," ",VLOOKUP(C93,'[2]Cadastro Operador'!$A$2:$B$9,2,0))</f>
        <v xml:space="preserve"> </v>
      </c>
      <c r="E93" s="232"/>
      <c r="F93" s="235"/>
      <c r="G93" s="237">
        <f t="shared" si="32"/>
        <v>0</v>
      </c>
      <c r="H93" s="232"/>
      <c r="I93" s="228" t="str">
        <f t="shared" si="18"/>
        <v xml:space="preserve"> </v>
      </c>
      <c r="J93" s="235"/>
      <c r="K93" s="1"/>
      <c r="L93" s="204" t="str">
        <f t="shared" si="19"/>
        <v xml:space="preserve"> </v>
      </c>
      <c r="M93" s="92"/>
      <c r="N93" s="1"/>
      <c r="O93" s="204" t="str">
        <f t="shared" si="20"/>
        <v xml:space="preserve"> </v>
      </c>
      <c r="P93" s="210"/>
      <c r="Q93" s="1"/>
      <c r="R93" s="204" t="str">
        <f t="shared" si="21"/>
        <v xml:space="preserve"> </v>
      </c>
      <c r="S93" s="92"/>
      <c r="T93" s="1"/>
      <c r="U93" s="204" t="str">
        <f t="shared" si="22"/>
        <v xml:space="preserve"> </v>
      </c>
      <c r="V93" s="92"/>
      <c r="W93" s="1"/>
      <c r="X93" s="204" t="str">
        <f t="shared" si="23"/>
        <v xml:space="preserve"> </v>
      </c>
      <c r="Y93" s="92"/>
      <c r="Z93" s="1"/>
      <c r="AA93" s="204" t="str">
        <f t="shared" si="24"/>
        <v xml:space="preserve"> </v>
      </c>
      <c r="AB93" s="92"/>
      <c r="AC93" s="1"/>
      <c r="AD93" s="204" t="str">
        <f t="shared" si="25"/>
        <v xml:space="preserve"> </v>
      </c>
      <c r="AE93" s="92"/>
      <c r="AF93" s="1"/>
      <c r="AG93" s="204" t="str">
        <f t="shared" si="26"/>
        <v xml:space="preserve"> </v>
      </c>
      <c r="AH93" s="92"/>
      <c r="AI93" s="1"/>
      <c r="AJ93" s="204" t="str">
        <f t="shared" si="27"/>
        <v xml:space="preserve"> </v>
      </c>
      <c r="AK93" s="92"/>
      <c r="AL93" s="235">
        <f t="shared" si="33"/>
        <v>0</v>
      </c>
      <c r="AM93" s="235">
        <f t="shared" si="34"/>
        <v>0</v>
      </c>
      <c r="AN93" s="203">
        <f t="shared" si="35"/>
        <v>0</v>
      </c>
      <c r="AO93" s="249"/>
      <c r="AP93" s="206"/>
      <c r="AQ93" s="207" t="str">
        <f t="shared" si="28"/>
        <v xml:space="preserve"> </v>
      </c>
      <c r="AR93" s="203" t="str">
        <f t="shared" si="29"/>
        <v xml:space="preserve"> </v>
      </c>
      <c r="AS93" s="208" t="str">
        <f t="shared" si="30"/>
        <v xml:space="preserve"> </v>
      </c>
      <c r="AT93" s="1"/>
      <c r="AU93" s="1"/>
      <c r="AV93" s="204" t="str">
        <f t="shared" si="31"/>
        <v xml:space="preserve"> </v>
      </c>
    </row>
    <row r="94" spans="1:48" x14ac:dyDescent="0.25">
      <c r="A94" s="200"/>
      <c r="B94" s="231"/>
      <c r="C94" s="232"/>
      <c r="D94" s="234" t="str">
        <f>IF(C94=0," ",VLOOKUP(C94,'[2]Cadastro Operador'!$A$2:$B$9,2,0))</f>
        <v xml:space="preserve"> </v>
      </c>
      <c r="E94" s="232"/>
      <c r="F94" s="235"/>
      <c r="G94" s="237">
        <f t="shared" si="32"/>
        <v>0</v>
      </c>
      <c r="H94" s="232"/>
      <c r="I94" s="228" t="str">
        <f t="shared" si="18"/>
        <v xml:space="preserve"> </v>
      </c>
      <c r="J94" s="235"/>
      <c r="K94" s="1"/>
      <c r="L94" s="204" t="str">
        <f t="shared" si="19"/>
        <v xml:space="preserve"> </v>
      </c>
      <c r="M94" s="92"/>
      <c r="N94" s="1"/>
      <c r="O94" s="204" t="str">
        <f t="shared" si="20"/>
        <v xml:space="preserve"> </v>
      </c>
      <c r="P94" s="210"/>
      <c r="Q94" s="1"/>
      <c r="R94" s="204" t="str">
        <f t="shared" si="21"/>
        <v xml:space="preserve"> </v>
      </c>
      <c r="S94" s="92"/>
      <c r="T94" s="1"/>
      <c r="U94" s="204" t="str">
        <f t="shared" si="22"/>
        <v xml:space="preserve"> </v>
      </c>
      <c r="V94" s="92"/>
      <c r="W94" s="1"/>
      <c r="X94" s="204" t="str">
        <f t="shared" si="23"/>
        <v xml:space="preserve"> </v>
      </c>
      <c r="Y94" s="92"/>
      <c r="Z94" s="1"/>
      <c r="AA94" s="204" t="str">
        <f t="shared" si="24"/>
        <v xml:space="preserve"> </v>
      </c>
      <c r="AB94" s="92"/>
      <c r="AC94" s="1"/>
      <c r="AD94" s="204" t="str">
        <f t="shared" si="25"/>
        <v xml:space="preserve"> </v>
      </c>
      <c r="AE94" s="92"/>
      <c r="AF94" s="1"/>
      <c r="AG94" s="204" t="str">
        <f t="shared" si="26"/>
        <v xml:space="preserve"> </v>
      </c>
      <c r="AH94" s="92"/>
      <c r="AI94" s="1"/>
      <c r="AJ94" s="204" t="str">
        <f t="shared" si="27"/>
        <v xml:space="preserve"> </v>
      </c>
      <c r="AK94" s="92"/>
      <c r="AL94" s="235">
        <f t="shared" si="33"/>
        <v>0</v>
      </c>
      <c r="AM94" s="235">
        <f t="shared" si="34"/>
        <v>0</v>
      </c>
      <c r="AN94" s="203">
        <f t="shared" si="35"/>
        <v>0</v>
      </c>
      <c r="AO94" s="249"/>
      <c r="AP94" s="206"/>
      <c r="AQ94" s="207" t="str">
        <f t="shared" si="28"/>
        <v xml:space="preserve"> </v>
      </c>
      <c r="AR94" s="203" t="str">
        <f t="shared" si="29"/>
        <v xml:space="preserve"> </v>
      </c>
      <c r="AS94" s="208" t="str">
        <f t="shared" si="30"/>
        <v xml:space="preserve"> </v>
      </c>
      <c r="AT94" s="1"/>
      <c r="AU94" s="1"/>
      <c r="AV94" s="204" t="str">
        <f t="shared" si="31"/>
        <v xml:space="preserve"> </v>
      </c>
    </row>
    <row r="95" spans="1:48" x14ac:dyDescent="0.25">
      <c r="A95" s="200"/>
      <c r="B95" s="231"/>
      <c r="C95" s="232"/>
      <c r="D95" s="234" t="str">
        <f>IF(C95=0," ",VLOOKUP(C95,'[2]Cadastro Operador'!$A$2:$B$9,2,0))</f>
        <v xml:space="preserve"> </v>
      </c>
      <c r="E95" s="232"/>
      <c r="F95" s="235"/>
      <c r="G95" s="237">
        <f t="shared" si="32"/>
        <v>0</v>
      </c>
      <c r="H95" s="232"/>
      <c r="I95" s="228" t="str">
        <f t="shared" si="18"/>
        <v xml:space="preserve"> </v>
      </c>
      <c r="J95" s="235"/>
      <c r="K95" s="1"/>
      <c r="L95" s="204" t="str">
        <f t="shared" si="19"/>
        <v xml:space="preserve"> </v>
      </c>
      <c r="M95" s="92"/>
      <c r="N95" s="1"/>
      <c r="O95" s="204" t="str">
        <f t="shared" si="20"/>
        <v xml:space="preserve"> </v>
      </c>
      <c r="P95" s="210"/>
      <c r="Q95" s="1"/>
      <c r="R95" s="204" t="str">
        <f t="shared" si="21"/>
        <v xml:space="preserve"> </v>
      </c>
      <c r="S95" s="92"/>
      <c r="T95" s="1"/>
      <c r="U95" s="204" t="str">
        <f t="shared" si="22"/>
        <v xml:space="preserve"> </v>
      </c>
      <c r="V95" s="92"/>
      <c r="W95" s="1"/>
      <c r="X95" s="204" t="str">
        <f t="shared" si="23"/>
        <v xml:space="preserve"> </v>
      </c>
      <c r="Y95" s="92"/>
      <c r="Z95" s="1"/>
      <c r="AA95" s="204" t="str">
        <f t="shared" si="24"/>
        <v xml:space="preserve"> </v>
      </c>
      <c r="AB95" s="92"/>
      <c r="AC95" s="1"/>
      <c r="AD95" s="204" t="str">
        <f t="shared" si="25"/>
        <v xml:space="preserve"> </v>
      </c>
      <c r="AE95" s="92"/>
      <c r="AF95" s="1"/>
      <c r="AG95" s="204" t="str">
        <f t="shared" si="26"/>
        <v xml:space="preserve"> </v>
      </c>
      <c r="AH95" s="92"/>
      <c r="AI95" s="1"/>
      <c r="AJ95" s="204" t="str">
        <f t="shared" si="27"/>
        <v xml:space="preserve"> </v>
      </c>
      <c r="AK95" s="92"/>
      <c r="AL95" s="235">
        <f t="shared" si="33"/>
        <v>0</v>
      </c>
      <c r="AM95" s="235">
        <f t="shared" si="34"/>
        <v>0</v>
      </c>
      <c r="AN95" s="203">
        <f t="shared" si="35"/>
        <v>0</v>
      </c>
      <c r="AO95" s="249"/>
      <c r="AP95" s="206"/>
      <c r="AQ95" s="207" t="str">
        <f t="shared" si="28"/>
        <v xml:space="preserve"> </v>
      </c>
      <c r="AR95" s="203" t="str">
        <f t="shared" si="29"/>
        <v xml:space="preserve"> </v>
      </c>
      <c r="AS95" s="208" t="str">
        <f t="shared" si="30"/>
        <v xml:space="preserve"> </v>
      </c>
      <c r="AT95" s="1"/>
      <c r="AU95" s="1"/>
      <c r="AV95" s="204" t="str">
        <f t="shared" si="31"/>
        <v xml:space="preserve"> </v>
      </c>
    </row>
    <row r="96" spans="1:48" x14ac:dyDescent="0.25">
      <c r="A96" s="200"/>
      <c r="B96" s="231"/>
      <c r="C96" s="232"/>
      <c r="D96" s="234" t="str">
        <f>IF(C96=0," ",VLOOKUP(C96,'[2]Cadastro Operador'!$A$2:$B$9,2,0))</f>
        <v xml:space="preserve"> </v>
      </c>
      <c r="E96" s="232"/>
      <c r="F96" s="235"/>
      <c r="G96" s="237">
        <f t="shared" si="32"/>
        <v>0</v>
      </c>
      <c r="H96" s="232"/>
      <c r="I96" s="228" t="str">
        <f t="shared" si="18"/>
        <v xml:space="preserve"> </v>
      </c>
      <c r="J96" s="235"/>
      <c r="K96" s="1"/>
      <c r="L96" s="204" t="str">
        <f t="shared" si="19"/>
        <v xml:space="preserve"> </v>
      </c>
      <c r="M96" s="92"/>
      <c r="N96" s="1"/>
      <c r="O96" s="204" t="str">
        <f t="shared" si="20"/>
        <v xml:space="preserve"> </v>
      </c>
      <c r="P96" s="210"/>
      <c r="Q96" s="1"/>
      <c r="R96" s="204" t="str">
        <f t="shared" si="21"/>
        <v xml:space="preserve"> </v>
      </c>
      <c r="S96" s="92"/>
      <c r="T96" s="1"/>
      <c r="U96" s="204" t="str">
        <f t="shared" si="22"/>
        <v xml:space="preserve"> </v>
      </c>
      <c r="V96" s="92"/>
      <c r="W96" s="1"/>
      <c r="X96" s="204" t="str">
        <f t="shared" si="23"/>
        <v xml:space="preserve"> </v>
      </c>
      <c r="Y96" s="92"/>
      <c r="Z96" s="1"/>
      <c r="AA96" s="204" t="str">
        <f t="shared" si="24"/>
        <v xml:space="preserve"> </v>
      </c>
      <c r="AB96" s="92"/>
      <c r="AC96" s="1"/>
      <c r="AD96" s="204" t="str">
        <f t="shared" si="25"/>
        <v xml:space="preserve"> </v>
      </c>
      <c r="AE96" s="92"/>
      <c r="AF96" s="1"/>
      <c r="AG96" s="204" t="str">
        <f t="shared" si="26"/>
        <v xml:space="preserve"> </v>
      </c>
      <c r="AH96" s="92"/>
      <c r="AI96" s="1"/>
      <c r="AJ96" s="204" t="str">
        <f t="shared" si="27"/>
        <v xml:space="preserve"> </v>
      </c>
      <c r="AK96" s="92"/>
      <c r="AL96" s="235">
        <f t="shared" si="33"/>
        <v>0</v>
      </c>
      <c r="AM96" s="235">
        <f t="shared" si="34"/>
        <v>0</v>
      </c>
      <c r="AN96" s="203">
        <f t="shared" si="35"/>
        <v>0</v>
      </c>
      <c r="AO96" s="249"/>
      <c r="AP96" s="206"/>
      <c r="AQ96" s="207" t="str">
        <f t="shared" si="28"/>
        <v xml:space="preserve"> </v>
      </c>
      <c r="AR96" s="203" t="str">
        <f t="shared" si="29"/>
        <v xml:space="preserve"> </v>
      </c>
      <c r="AS96" s="208" t="str">
        <f t="shared" si="30"/>
        <v xml:space="preserve"> </v>
      </c>
      <c r="AT96" s="1"/>
      <c r="AU96" s="1"/>
      <c r="AV96" s="204" t="str">
        <f t="shared" si="31"/>
        <v xml:space="preserve"> </v>
      </c>
    </row>
    <row r="97" spans="1:49" x14ac:dyDescent="0.25">
      <c r="A97" s="200"/>
      <c r="B97" s="231"/>
      <c r="C97" s="232"/>
      <c r="D97" s="234" t="str">
        <f>IF(C97=0," ",VLOOKUP(C97,'[2]Cadastro Operador'!$A$2:$B$9,2,0))</f>
        <v xml:space="preserve"> </v>
      </c>
      <c r="E97" s="232"/>
      <c r="F97" s="235"/>
      <c r="G97" s="237">
        <f t="shared" si="32"/>
        <v>0</v>
      </c>
      <c r="H97" s="232"/>
      <c r="I97" s="228" t="str">
        <f t="shared" si="18"/>
        <v xml:space="preserve"> </v>
      </c>
      <c r="J97" s="235"/>
      <c r="K97" s="1"/>
      <c r="L97" s="204" t="str">
        <f t="shared" si="19"/>
        <v xml:space="preserve"> </v>
      </c>
      <c r="M97" s="92"/>
      <c r="N97" s="1"/>
      <c r="O97" s="204" t="str">
        <f t="shared" si="20"/>
        <v xml:space="preserve"> </v>
      </c>
      <c r="P97" s="210"/>
      <c r="Q97" s="1"/>
      <c r="R97" s="204" t="str">
        <f t="shared" si="21"/>
        <v xml:space="preserve"> </v>
      </c>
      <c r="S97" s="92"/>
      <c r="T97" s="1"/>
      <c r="U97" s="204" t="str">
        <f t="shared" si="22"/>
        <v xml:space="preserve"> </v>
      </c>
      <c r="V97" s="92"/>
      <c r="W97" s="1"/>
      <c r="X97" s="204" t="str">
        <f t="shared" si="23"/>
        <v xml:space="preserve"> </v>
      </c>
      <c r="Y97" s="92"/>
      <c r="Z97" s="1"/>
      <c r="AA97" s="204" t="str">
        <f t="shared" si="24"/>
        <v xml:space="preserve"> </v>
      </c>
      <c r="AB97" s="92"/>
      <c r="AC97" s="1"/>
      <c r="AD97" s="204" t="str">
        <f t="shared" si="25"/>
        <v xml:space="preserve"> </v>
      </c>
      <c r="AE97" s="92"/>
      <c r="AF97" s="1"/>
      <c r="AG97" s="204" t="str">
        <f t="shared" si="26"/>
        <v xml:space="preserve"> </v>
      </c>
      <c r="AH97" s="92"/>
      <c r="AI97" s="1"/>
      <c r="AJ97" s="204" t="str">
        <f t="shared" si="27"/>
        <v xml:space="preserve"> </v>
      </c>
      <c r="AK97" s="92"/>
      <c r="AL97" s="235">
        <f t="shared" si="33"/>
        <v>0</v>
      </c>
      <c r="AM97" s="235">
        <f t="shared" si="34"/>
        <v>0</v>
      </c>
      <c r="AN97" s="203">
        <f t="shared" si="35"/>
        <v>0</v>
      </c>
      <c r="AO97" s="249"/>
      <c r="AP97" s="206"/>
      <c r="AQ97" s="207" t="str">
        <f t="shared" si="28"/>
        <v xml:space="preserve"> </v>
      </c>
      <c r="AR97" s="203" t="str">
        <f t="shared" si="29"/>
        <v xml:space="preserve"> </v>
      </c>
      <c r="AS97" s="208" t="str">
        <f t="shared" si="30"/>
        <v xml:space="preserve"> </v>
      </c>
      <c r="AT97" s="1"/>
      <c r="AU97" s="1"/>
      <c r="AV97" s="204" t="str">
        <f t="shared" si="31"/>
        <v xml:space="preserve"> </v>
      </c>
    </row>
    <row r="98" spans="1:49" x14ac:dyDescent="0.25">
      <c r="A98" s="200"/>
      <c r="B98" s="231"/>
      <c r="C98" s="232"/>
      <c r="D98" s="234" t="str">
        <f>IF(C98=0," ",VLOOKUP(C98,'[2]Cadastro Operador'!$A$2:$B$9,2,0))</f>
        <v xml:space="preserve"> </v>
      </c>
      <c r="E98" s="232"/>
      <c r="F98" s="235"/>
      <c r="G98" s="237">
        <f t="shared" si="32"/>
        <v>0</v>
      </c>
      <c r="H98" s="232"/>
      <c r="I98" s="228" t="str">
        <f t="shared" si="18"/>
        <v xml:space="preserve"> </v>
      </c>
      <c r="J98" s="235"/>
      <c r="K98" s="1"/>
      <c r="L98" s="204" t="str">
        <f t="shared" si="19"/>
        <v xml:space="preserve"> </v>
      </c>
      <c r="M98" s="92"/>
      <c r="N98" s="1"/>
      <c r="O98" s="204" t="str">
        <f t="shared" si="20"/>
        <v xml:space="preserve"> </v>
      </c>
      <c r="P98" s="210"/>
      <c r="Q98" s="1"/>
      <c r="R98" s="204" t="str">
        <f t="shared" si="21"/>
        <v xml:space="preserve"> </v>
      </c>
      <c r="S98" s="92"/>
      <c r="T98" s="1"/>
      <c r="U98" s="204" t="str">
        <f t="shared" si="22"/>
        <v xml:space="preserve"> </v>
      </c>
      <c r="V98" s="92"/>
      <c r="W98" s="1"/>
      <c r="X98" s="204" t="str">
        <f t="shared" si="23"/>
        <v xml:space="preserve"> </v>
      </c>
      <c r="Y98" s="92"/>
      <c r="Z98" s="1"/>
      <c r="AA98" s="204" t="str">
        <f t="shared" si="24"/>
        <v xml:space="preserve"> </v>
      </c>
      <c r="AB98" s="92"/>
      <c r="AC98" s="1"/>
      <c r="AD98" s="204" t="str">
        <f t="shared" si="25"/>
        <v xml:space="preserve"> </v>
      </c>
      <c r="AE98" s="92"/>
      <c r="AF98" s="1"/>
      <c r="AG98" s="204" t="str">
        <f t="shared" si="26"/>
        <v xml:space="preserve"> </v>
      </c>
      <c r="AH98" s="92"/>
      <c r="AI98" s="1"/>
      <c r="AJ98" s="204" t="str">
        <f t="shared" si="27"/>
        <v xml:space="preserve"> </v>
      </c>
      <c r="AK98" s="92"/>
      <c r="AL98" s="235">
        <f t="shared" si="33"/>
        <v>0</v>
      </c>
      <c r="AM98" s="235">
        <f t="shared" si="34"/>
        <v>0</v>
      </c>
      <c r="AN98" s="203">
        <f t="shared" si="35"/>
        <v>0</v>
      </c>
      <c r="AO98" s="249"/>
      <c r="AP98" s="206"/>
      <c r="AQ98" s="207" t="str">
        <f t="shared" si="28"/>
        <v xml:space="preserve"> </v>
      </c>
      <c r="AR98" s="203" t="str">
        <f t="shared" si="29"/>
        <v xml:space="preserve"> </v>
      </c>
      <c r="AS98" s="208" t="str">
        <f t="shared" si="30"/>
        <v xml:space="preserve"> </v>
      </c>
      <c r="AT98" s="1"/>
      <c r="AU98" s="1"/>
      <c r="AV98" s="204" t="str">
        <f t="shared" si="31"/>
        <v xml:space="preserve"> </v>
      </c>
    </row>
    <row r="99" spans="1:49" x14ac:dyDescent="0.25">
      <c r="A99" s="200"/>
      <c r="B99" s="231"/>
      <c r="C99" s="232"/>
      <c r="D99" s="234" t="str">
        <f>IF(C99=0," ",VLOOKUP(C99,'[2]Cadastro Operador'!$A$2:$B$9,2,0))</f>
        <v xml:space="preserve"> </v>
      </c>
      <c r="E99" s="232"/>
      <c r="F99" s="235"/>
      <c r="G99" s="237">
        <f t="shared" si="32"/>
        <v>0</v>
      </c>
      <c r="H99" s="232"/>
      <c r="I99" s="228" t="str">
        <f t="shared" si="18"/>
        <v xml:space="preserve"> </v>
      </c>
      <c r="J99" s="235"/>
      <c r="K99" s="1"/>
      <c r="L99" s="204" t="str">
        <f t="shared" si="19"/>
        <v xml:space="preserve"> </v>
      </c>
      <c r="M99" s="92"/>
      <c r="N99" s="1"/>
      <c r="O99" s="204" t="str">
        <f t="shared" si="20"/>
        <v xml:space="preserve"> </v>
      </c>
      <c r="P99" s="210"/>
      <c r="Q99" s="1"/>
      <c r="R99" s="204" t="str">
        <f t="shared" si="21"/>
        <v xml:space="preserve"> </v>
      </c>
      <c r="S99" s="92"/>
      <c r="T99" s="1"/>
      <c r="U99" s="204" t="str">
        <f t="shared" si="22"/>
        <v xml:space="preserve"> </v>
      </c>
      <c r="V99" s="92"/>
      <c r="W99" s="1"/>
      <c r="X99" s="204" t="str">
        <f t="shared" si="23"/>
        <v xml:space="preserve"> </v>
      </c>
      <c r="Y99" s="92"/>
      <c r="Z99" s="1"/>
      <c r="AA99" s="204" t="str">
        <f t="shared" si="24"/>
        <v xml:space="preserve"> </v>
      </c>
      <c r="AB99" s="92"/>
      <c r="AC99" s="1"/>
      <c r="AD99" s="204" t="str">
        <f t="shared" si="25"/>
        <v xml:space="preserve"> </v>
      </c>
      <c r="AE99" s="92"/>
      <c r="AF99" s="1"/>
      <c r="AG99" s="204" t="str">
        <f t="shared" si="26"/>
        <v xml:space="preserve"> </v>
      </c>
      <c r="AH99" s="92"/>
      <c r="AI99" s="1"/>
      <c r="AJ99" s="204" t="str">
        <f t="shared" si="27"/>
        <v xml:space="preserve"> </v>
      </c>
      <c r="AK99" s="92"/>
      <c r="AL99" s="235">
        <f t="shared" si="33"/>
        <v>0</v>
      </c>
      <c r="AM99" s="235">
        <f t="shared" si="34"/>
        <v>0</v>
      </c>
      <c r="AN99" s="203">
        <f t="shared" si="35"/>
        <v>0</v>
      </c>
      <c r="AO99" s="249"/>
      <c r="AP99" s="206"/>
      <c r="AQ99" s="207" t="str">
        <f t="shared" si="28"/>
        <v xml:space="preserve"> </v>
      </c>
      <c r="AR99" s="203" t="str">
        <f t="shared" si="29"/>
        <v xml:space="preserve"> </v>
      </c>
      <c r="AS99" s="208" t="str">
        <f t="shared" si="30"/>
        <v xml:space="preserve"> </v>
      </c>
      <c r="AT99" s="1"/>
      <c r="AU99" s="1"/>
      <c r="AV99" s="204" t="str">
        <f t="shared" si="31"/>
        <v xml:space="preserve"> </v>
      </c>
    </row>
    <row r="100" spans="1:49" x14ac:dyDescent="0.25">
      <c r="A100" s="200"/>
      <c r="B100" s="231"/>
      <c r="C100" s="232"/>
      <c r="D100" s="234" t="str">
        <f>IF(C100=0," ",VLOOKUP(C100,'[2]Cadastro Operador'!$A$2:$B$9,2,0))</f>
        <v xml:space="preserve"> </v>
      </c>
      <c r="E100" s="232"/>
      <c r="F100" s="235"/>
      <c r="G100" s="237">
        <f t="shared" si="32"/>
        <v>0</v>
      </c>
      <c r="H100" s="232"/>
      <c r="I100" s="228" t="str">
        <f t="shared" si="18"/>
        <v xml:space="preserve"> </v>
      </c>
      <c r="J100" s="235"/>
      <c r="K100" s="1"/>
      <c r="L100" s="204" t="str">
        <f t="shared" si="19"/>
        <v xml:space="preserve"> </v>
      </c>
      <c r="M100" s="92"/>
      <c r="N100" s="1"/>
      <c r="O100" s="204" t="str">
        <f t="shared" si="20"/>
        <v xml:space="preserve"> </v>
      </c>
      <c r="P100" s="210"/>
      <c r="Q100" s="1"/>
      <c r="R100" s="204" t="str">
        <f t="shared" si="21"/>
        <v xml:space="preserve"> </v>
      </c>
      <c r="S100" s="92"/>
      <c r="T100" s="1"/>
      <c r="U100" s="204" t="str">
        <f t="shared" si="22"/>
        <v xml:space="preserve"> </v>
      </c>
      <c r="V100" s="92"/>
      <c r="W100" s="1"/>
      <c r="X100" s="204" t="str">
        <f t="shared" si="23"/>
        <v xml:space="preserve"> </v>
      </c>
      <c r="Y100" s="92"/>
      <c r="Z100" s="1"/>
      <c r="AA100" s="204" t="str">
        <f t="shared" si="24"/>
        <v xml:space="preserve"> </v>
      </c>
      <c r="AB100" s="92"/>
      <c r="AC100" s="1"/>
      <c r="AD100" s="204" t="str">
        <f t="shared" si="25"/>
        <v xml:space="preserve"> </v>
      </c>
      <c r="AE100" s="92"/>
      <c r="AF100" s="1"/>
      <c r="AG100" s="204" t="str">
        <f t="shared" si="26"/>
        <v xml:space="preserve"> </v>
      </c>
      <c r="AH100" s="92"/>
      <c r="AI100" s="1"/>
      <c r="AJ100" s="204" t="str">
        <f t="shared" si="27"/>
        <v xml:space="preserve"> </v>
      </c>
      <c r="AK100" s="92"/>
      <c r="AL100" s="235">
        <f t="shared" si="33"/>
        <v>0</v>
      </c>
      <c r="AM100" s="235">
        <f t="shared" si="34"/>
        <v>0</v>
      </c>
      <c r="AN100" s="203">
        <f t="shared" si="35"/>
        <v>0</v>
      </c>
      <c r="AO100" s="249"/>
      <c r="AP100" s="206"/>
      <c r="AQ100" s="207" t="str">
        <f t="shared" si="28"/>
        <v xml:space="preserve"> </v>
      </c>
      <c r="AR100" s="203" t="str">
        <f t="shared" si="29"/>
        <v xml:space="preserve"> </v>
      </c>
      <c r="AS100" s="208" t="str">
        <f t="shared" si="30"/>
        <v xml:space="preserve"> </v>
      </c>
      <c r="AT100" s="1"/>
      <c r="AU100" s="1"/>
      <c r="AV100" s="204" t="str">
        <f t="shared" si="31"/>
        <v xml:space="preserve"> </v>
      </c>
    </row>
    <row r="101" spans="1:49" x14ac:dyDescent="0.25">
      <c r="A101" s="200"/>
      <c r="B101" s="231"/>
      <c r="C101" s="232"/>
      <c r="D101" s="234" t="str">
        <f>IF(C101=0," ",VLOOKUP(C101,'[2]Cadastro Operador'!$A$2:$B$9,2,0))</f>
        <v xml:space="preserve"> </v>
      </c>
      <c r="E101" s="232"/>
      <c r="F101" s="235"/>
      <c r="G101" s="237">
        <f t="shared" si="32"/>
        <v>0</v>
      </c>
      <c r="H101" s="232"/>
      <c r="I101" s="228" t="str">
        <f t="shared" si="18"/>
        <v xml:space="preserve"> </v>
      </c>
      <c r="J101" s="235"/>
      <c r="K101" s="1"/>
      <c r="L101" s="204" t="str">
        <f t="shared" si="19"/>
        <v xml:space="preserve"> </v>
      </c>
      <c r="M101" s="92"/>
      <c r="N101" s="1"/>
      <c r="O101" s="204" t="str">
        <f t="shared" si="20"/>
        <v xml:space="preserve"> </v>
      </c>
      <c r="P101" s="210"/>
      <c r="Q101" s="1"/>
      <c r="R101" s="204" t="str">
        <f t="shared" si="21"/>
        <v xml:space="preserve"> </v>
      </c>
      <c r="S101" s="92"/>
      <c r="T101" s="1"/>
      <c r="U101" s="204" t="str">
        <f t="shared" si="22"/>
        <v xml:space="preserve"> </v>
      </c>
      <c r="V101" s="92"/>
      <c r="W101" s="1"/>
      <c r="X101" s="204" t="str">
        <f t="shared" si="23"/>
        <v xml:space="preserve"> </v>
      </c>
      <c r="Y101" s="92"/>
      <c r="Z101" s="1"/>
      <c r="AA101" s="204" t="str">
        <f t="shared" si="24"/>
        <v xml:space="preserve"> </v>
      </c>
      <c r="AB101" s="92"/>
      <c r="AC101" s="1"/>
      <c r="AD101" s="204" t="str">
        <f t="shared" si="25"/>
        <v xml:space="preserve"> </v>
      </c>
      <c r="AE101" s="92"/>
      <c r="AF101" s="1"/>
      <c r="AG101" s="204" t="str">
        <f t="shared" si="26"/>
        <v xml:space="preserve"> </v>
      </c>
      <c r="AH101" s="92"/>
      <c r="AI101" s="1"/>
      <c r="AJ101" s="204" t="str">
        <f t="shared" si="27"/>
        <v xml:space="preserve"> </v>
      </c>
      <c r="AK101" s="92"/>
      <c r="AL101" s="235">
        <f t="shared" si="33"/>
        <v>0</v>
      </c>
      <c r="AM101" s="235">
        <f t="shared" si="34"/>
        <v>0</v>
      </c>
      <c r="AN101" s="203">
        <f t="shared" si="35"/>
        <v>0</v>
      </c>
      <c r="AO101" s="249"/>
      <c r="AP101" s="206"/>
      <c r="AQ101" s="207" t="str">
        <f t="shared" si="28"/>
        <v xml:space="preserve"> </v>
      </c>
      <c r="AR101" s="203" t="str">
        <f t="shared" si="29"/>
        <v xml:space="preserve"> </v>
      </c>
      <c r="AS101" s="208" t="str">
        <f t="shared" si="30"/>
        <v xml:space="preserve"> </v>
      </c>
      <c r="AT101" s="1"/>
      <c r="AU101" s="1"/>
      <c r="AV101" s="204" t="str">
        <f t="shared" si="31"/>
        <v xml:space="preserve"> </v>
      </c>
    </row>
    <row r="102" spans="1:49" x14ac:dyDescent="0.25">
      <c r="A102" s="200"/>
      <c r="B102" s="231"/>
      <c r="C102" s="232"/>
      <c r="D102" s="234" t="str">
        <f>IF(C102=0," ",VLOOKUP(C102,'[2]Cadastro Operador'!$A$2:$B$9,2,0))</f>
        <v xml:space="preserve"> </v>
      </c>
      <c r="E102" s="232"/>
      <c r="F102" s="235"/>
      <c r="G102" s="237">
        <f t="shared" si="32"/>
        <v>0</v>
      </c>
      <c r="H102" s="232"/>
      <c r="I102" s="228" t="str">
        <f t="shared" si="18"/>
        <v xml:space="preserve"> </v>
      </c>
      <c r="J102" s="235"/>
      <c r="K102" s="1"/>
      <c r="L102" s="204" t="str">
        <f t="shared" si="19"/>
        <v xml:space="preserve"> </v>
      </c>
      <c r="M102" s="92"/>
      <c r="N102" s="1"/>
      <c r="O102" s="204" t="str">
        <f t="shared" si="20"/>
        <v xml:space="preserve"> </v>
      </c>
      <c r="P102" s="210"/>
      <c r="Q102" s="1"/>
      <c r="R102" s="204" t="str">
        <f t="shared" si="21"/>
        <v xml:space="preserve"> </v>
      </c>
      <c r="S102" s="92"/>
      <c r="T102" s="1"/>
      <c r="U102" s="204" t="str">
        <f t="shared" si="22"/>
        <v xml:space="preserve"> </v>
      </c>
      <c r="V102" s="92"/>
      <c r="W102" s="1"/>
      <c r="X102" s="204" t="str">
        <f t="shared" si="23"/>
        <v xml:space="preserve"> </v>
      </c>
      <c r="Y102" s="92"/>
      <c r="Z102" s="1"/>
      <c r="AA102" s="204" t="str">
        <f t="shared" si="24"/>
        <v xml:space="preserve"> </v>
      </c>
      <c r="AB102" s="92"/>
      <c r="AC102" s="1"/>
      <c r="AD102" s="204" t="str">
        <f t="shared" si="25"/>
        <v xml:space="preserve"> </v>
      </c>
      <c r="AE102" s="92"/>
      <c r="AF102" s="1"/>
      <c r="AG102" s="204" t="str">
        <f t="shared" si="26"/>
        <v xml:space="preserve"> </v>
      </c>
      <c r="AH102" s="92"/>
      <c r="AI102" s="1"/>
      <c r="AJ102" s="204" t="str">
        <f t="shared" si="27"/>
        <v xml:space="preserve"> </v>
      </c>
      <c r="AK102" s="92"/>
      <c r="AL102" s="235">
        <f t="shared" si="33"/>
        <v>0</v>
      </c>
      <c r="AM102" s="235">
        <f t="shared" si="34"/>
        <v>0</v>
      </c>
      <c r="AN102" s="203">
        <f t="shared" si="35"/>
        <v>0</v>
      </c>
      <c r="AO102" s="249"/>
      <c r="AP102" s="206"/>
      <c r="AQ102" s="207" t="str">
        <f t="shared" si="28"/>
        <v xml:space="preserve"> </v>
      </c>
      <c r="AR102" s="203" t="str">
        <f t="shared" si="29"/>
        <v xml:space="preserve"> </v>
      </c>
      <c r="AS102" s="208" t="str">
        <f t="shared" si="30"/>
        <v xml:space="preserve"> </v>
      </c>
      <c r="AT102" s="1"/>
      <c r="AU102" s="1"/>
      <c r="AV102" s="204" t="str">
        <f t="shared" si="31"/>
        <v xml:space="preserve"> </v>
      </c>
    </row>
    <row r="103" spans="1:49" x14ac:dyDescent="0.25">
      <c r="A103" s="200"/>
      <c r="B103" s="231"/>
      <c r="C103" s="232"/>
      <c r="D103" s="234" t="str">
        <f>IF(C103=0," ",VLOOKUP(C103,'[2]Cadastro Operador'!$A$2:$B$9,2,0))</f>
        <v xml:space="preserve"> </v>
      </c>
      <c r="E103" s="232"/>
      <c r="F103" s="235"/>
      <c r="G103" s="237">
        <f t="shared" si="32"/>
        <v>0</v>
      </c>
      <c r="H103" s="232"/>
      <c r="I103" s="228" t="str">
        <f t="shared" si="18"/>
        <v xml:space="preserve"> </v>
      </c>
      <c r="J103" s="235"/>
      <c r="K103" s="1"/>
      <c r="L103" s="204" t="str">
        <f t="shared" si="19"/>
        <v xml:space="preserve"> </v>
      </c>
      <c r="M103" s="92"/>
      <c r="N103" s="1"/>
      <c r="O103" s="204" t="str">
        <f t="shared" si="20"/>
        <v xml:space="preserve"> </v>
      </c>
      <c r="P103" s="210"/>
      <c r="Q103" s="1"/>
      <c r="R103" s="204" t="str">
        <f t="shared" si="21"/>
        <v xml:space="preserve"> </v>
      </c>
      <c r="S103" s="92"/>
      <c r="T103" s="1"/>
      <c r="U103" s="204" t="str">
        <f t="shared" si="22"/>
        <v xml:space="preserve"> </v>
      </c>
      <c r="V103" s="92"/>
      <c r="W103" s="1"/>
      <c r="X103" s="204" t="str">
        <f t="shared" si="23"/>
        <v xml:space="preserve"> </v>
      </c>
      <c r="Y103" s="92"/>
      <c r="Z103" s="1"/>
      <c r="AA103" s="204" t="str">
        <f t="shared" si="24"/>
        <v xml:space="preserve"> </v>
      </c>
      <c r="AB103" s="92"/>
      <c r="AC103" s="1"/>
      <c r="AD103" s="204" t="str">
        <f t="shared" si="25"/>
        <v xml:space="preserve"> </v>
      </c>
      <c r="AE103" s="92"/>
      <c r="AF103" s="1"/>
      <c r="AG103" s="204" t="str">
        <f t="shared" si="26"/>
        <v xml:space="preserve"> </v>
      </c>
      <c r="AH103" s="92"/>
      <c r="AI103" s="1"/>
      <c r="AJ103" s="204" t="str">
        <f t="shared" si="27"/>
        <v xml:space="preserve"> </v>
      </c>
      <c r="AK103" s="92"/>
      <c r="AL103" s="235">
        <f t="shared" si="33"/>
        <v>0</v>
      </c>
      <c r="AM103" s="235">
        <f t="shared" si="34"/>
        <v>0</v>
      </c>
      <c r="AN103" s="203">
        <f t="shared" si="35"/>
        <v>0</v>
      </c>
      <c r="AO103" s="249"/>
      <c r="AP103" s="206"/>
      <c r="AQ103" s="207" t="str">
        <f t="shared" si="28"/>
        <v xml:space="preserve"> </v>
      </c>
      <c r="AR103" s="203" t="str">
        <f t="shared" si="29"/>
        <v xml:space="preserve"> </v>
      </c>
      <c r="AS103" s="208" t="str">
        <f t="shared" si="30"/>
        <v xml:space="preserve"> </v>
      </c>
      <c r="AT103" s="1"/>
      <c r="AU103" s="1"/>
      <c r="AV103" s="204" t="str">
        <f t="shared" si="31"/>
        <v xml:space="preserve"> </v>
      </c>
    </row>
    <row r="104" spans="1:49" x14ac:dyDescent="0.25">
      <c r="A104" s="200"/>
      <c r="B104" s="231"/>
      <c r="C104" s="232"/>
      <c r="D104" s="234" t="str">
        <f>IF(C104=0," ",VLOOKUP(C104,'[2]Cadastro Operador'!$A$2:$B$9,2,0))</f>
        <v xml:space="preserve"> </v>
      </c>
      <c r="E104" s="232"/>
      <c r="F104" s="235"/>
      <c r="G104" s="237">
        <f t="shared" si="32"/>
        <v>0</v>
      </c>
      <c r="H104" s="232"/>
      <c r="I104" s="228" t="str">
        <f t="shared" si="18"/>
        <v xml:space="preserve"> </v>
      </c>
      <c r="J104" s="235"/>
      <c r="K104" s="1"/>
      <c r="L104" s="204" t="str">
        <f t="shared" si="19"/>
        <v xml:space="preserve"> </v>
      </c>
      <c r="M104" s="92"/>
      <c r="N104" s="1"/>
      <c r="O104" s="204" t="str">
        <f t="shared" si="20"/>
        <v xml:space="preserve"> </v>
      </c>
      <c r="P104" s="210"/>
      <c r="Q104" s="1"/>
      <c r="R104" s="204" t="str">
        <f t="shared" si="21"/>
        <v xml:space="preserve"> </v>
      </c>
      <c r="S104" s="92"/>
      <c r="T104" s="1"/>
      <c r="U104" s="204" t="str">
        <f t="shared" si="22"/>
        <v xml:space="preserve"> </v>
      </c>
      <c r="V104" s="92"/>
      <c r="W104" s="1"/>
      <c r="X104" s="204" t="str">
        <f t="shared" si="23"/>
        <v xml:space="preserve"> </v>
      </c>
      <c r="Y104" s="92"/>
      <c r="Z104" s="1"/>
      <c r="AA104" s="204" t="str">
        <f t="shared" si="24"/>
        <v xml:space="preserve"> </v>
      </c>
      <c r="AB104" s="92"/>
      <c r="AC104" s="1"/>
      <c r="AD104" s="204" t="str">
        <f t="shared" si="25"/>
        <v xml:space="preserve"> </v>
      </c>
      <c r="AE104" s="92"/>
      <c r="AF104" s="1"/>
      <c r="AG104" s="204" t="str">
        <f t="shared" si="26"/>
        <v xml:space="preserve"> </v>
      </c>
      <c r="AH104" s="92"/>
      <c r="AI104" s="1"/>
      <c r="AJ104" s="204" t="str">
        <f t="shared" si="27"/>
        <v xml:space="preserve"> </v>
      </c>
      <c r="AK104" s="92"/>
      <c r="AL104" s="235">
        <f t="shared" si="33"/>
        <v>0</v>
      </c>
      <c r="AM104" s="235">
        <f t="shared" si="34"/>
        <v>0</v>
      </c>
      <c r="AN104" s="203">
        <f t="shared" si="35"/>
        <v>0</v>
      </c>
      <c r="AO104" s="249"/>
      <c r="AP104" s="206"/>
      <c r="AQ104" s="207" t="str">
        <f t="shared" si="28"/>
        <v xml:space="preserve"> </v>
      </c>
      <c r="AR104" s="203" t="str">
        <f t="shared" si="29"/>
        <v xml:space="preserve"> </v>
      </c>
      <c r="AS104" s="208" t="str">
        <f t="shared" si="30"/>
        <v xml:space="preserve"> </v>
      </c>
      <c r="AT104" s="1"/>
      <c r="AU104" s="1"/>
      <c r="AV104" s="204" t="str">
        <f t="shared" si="31"/>
        <v xml:space="preserve"> </v>
      </c>
    </row>
    <row r="105" spans="1:49" x14ac:dyDescent="0.25">
      <c r="A105" s="200"/>
      <c r="B105" s="231"/>
      <c r="C105" s="232"/>
      <c r="D105" s="234" t="str">
        <f>IF(C105=0," ",VLOOKUP(C105,'[2]Cadastro Operador'!$A$2:$B$9,2,0))</f>
        <v xml:space="preserve"> </v>
      </c>
      <c r="E105" s="232"/>
      <c r="F105" s="235"/>
      <c r="G105" s="237">
        <f t="shared" si="32"/>
        <v>0</v>
      </c>
      <c r="H105" s="232"/>
      <c r="I105" s="228" t="str">
        <f t="shared" si="18"/>
        <v xml:space="preserve"> </v>
      </c>
      <c r="J105" s="235"/>
      <c r="K105" s="1"/>
      <c r="L105" s="204" t="str">
        <f t="shared" si="19"/>
        <v xml:space="preserve"> </v>
      </c>
      <c r="M105" s="92"/>
      <c r="N105" s="1"/>
      <c r="O105" s="204" t="str">
        <f t="shared" si="20"/>
        <v xml:space="preserve"> </v>
      </c>
      <c r="P105" s="210"/>
      <c r="Q105" s="1"/>
      <c r="R105" s="204" t="str">
        <f t="shared" si="21"/>
        <v xml:space="preserve"> </v>
      </c>
      <c r="S105" s="92"/>
      <c r="T105" s="1"/>
      <c r="U105" s="204" t="str">
        <f t="shared" si="22"/>
        <v xml:space="preserve"> </v>
      </c>
      <c r="V105" s="92"/>
      <c r="W105" s="1"/>
      <c r="X105" s="204" t="str">
        <f t="shared" si="23"/>
        <v xml:space="preserve"> </v>
      </c>
      <c r="Y105" s="92"/>
      <c r="Z105" s="1"/>
      <c r="AA105" s="204" t="str">
        <f t="shared" si="24"/>
        <v xml:space="preserve"> </v>
      </c>
      <c r="AB105" s="92"/>
      <c r="AC105" s="1"/>
      <c r="AD105" s="204" t="str">
        <f t="shared" si="25"/>
        <v xml:space="preserve"> </v>
      </c>
      <c r="AE105" s="92"/>
      <c r="AF105" s="1"/>
      <c r="AG105" s="204" t="str">
        <f t="shared" si="26"/>
        <v xml:space="preserve"> </v>
      </c>
      <c r="AH105" s="92"/>
      <c r="AI105" s="1"/>
      <c r="AJ105" s="204" t="str">
        <f t="shared" si="27"/>
        <v xml:space="preserve"> </v>
      </c>
      <c r="AK105" s="92"/>
      <c r="AL105" s="235">
        <f t="shared" si="33"/>
        <v>0</v>
      </c>
      <c r="AM105" s="235">
        <f t="shared" si="34"/>
        <v>0</v>
      </c>
      <c r="AN105" s="203">
        <f t="shared" si="35"/>
        <v>0</v>
      </c>
      <c r="AO105" s="249"/>
      <c r="AP105" s="206"/>
      <c r="AQ105" s="207" t="str">
        <f t="shared" si="28"/>
        <v xml:space="preserve"> </v>
      </c>
      <c r="AR105" s="203" t="str">
        <f t="shared" si="29"/>
        <v xml:space="preserve"> </v>
      </c>
      <c r="AS105" s="208" t="str">
        <f t="shared" si="30"/>
        <v xml:space="preserve"> </v>
      </c>
      <c r="AT105" s="1"/>
      <c r="AU105" s="1"/>
      <c r="AV105" s="204" t="str">
        <f t="shared" si="31"/>
        <v xml:space="preserve"> </v>
      </c>
    </row>
    <row r="106" spans="1:49" x14ac:dyDescent="0.25">
      <c r="A106" s="200"/>
      <c r="B106" s="231"/>
      <c r="C106" s="232"/>
      <c r="D106" s="234" t="str">
        <f>IF(C106=0," ",VLOOKUP(C106,'[2]Cadastro Operador'!$A$2:$B$9,2,0))</f>
        <v xml:space="preserve"> </v>
      </c>
      <c r="E106" s="232"/>
      <c r="F106" s="235"/>
      <c r="G106" s="237">
        <f t="shared" si="32"/>
        <v>0</v>
      </c>
      <c r="H106" s="232"/>
      <c r="I106" s="228" t="str">
        <f t="shared" si="18"/>
        <v xml:space="preserve"> </v>
      </c>
      <c r="J106" s="235"/>
      <c r="K106" s="1"/>
      <c r="L106" s="204" t="str">
        <f t="shared" si="19"/>
        <v xml:space="preserve"> </v>
      </c>
      <c r="M106" s="92"/>
      <c r="N106" s="1"/>
      <c r="O106" s="204" t="str">
        <f t="shared" si="20"/>
        <v xml:space="preserve"> </v>
      </c>
      <c r="P106" s="210"/>
      <c r="Q106" s="1"/>
      <c r="R106" s="204" t="str">
        <f t="shared" si="21"/>
        <v xml:space="preserve"> </v>
      </c>
      <c r="S106" s="92"/>
      <c r="T106" s="1"/>
      <c r="U106" s="204" t="str">
        <f t="shared" si="22"/>
        <v xml:space="preserve"> </v>
      </c>
      <c r="V106" s="92"/>
      <c r="W106" s="1"/>
      <c r="X106" s="204" t="str">
        <f t="shared" si="23"/>
        <v xml:space="preserve"> </v>
      </c>
      <c r="Y106" s="92"/>
      <c r="Z106" s="1"/>
      <c r="AA106" s="204" t="str">
        <f t="shared" si="24"/>
        <v xml:space="preserve"> </v>
      </c>
      <c r="AB106" s="92"/>
      <c r="AC106" s="1"/>
      <c r="AD106" s="204" t="str">
        <f t="shared" si="25"/>
        <v xml:space="preserve"> </v>
      </c>
      <c r="AE106" s="92"/>
      <c r="AF106" s="1"/>
      <c r="AG106" s="204" t="str">
        <f t="shared" si="26"/>
        <v xml:space="preserve"> </v>
      </c>
      <c r="AH106" s="92"/>
      <c r="AI106" s="1"/>
      <c r="AJ106" s="204" t="str">
        <f t="shared" si="27"/>
        <v xml:space="preserve"> </v>
      </c>
      <c r="AK106" s="92"/>
      <c r="AL106" s="235">
        <f t="shared" si="33"/>
        <v>0</v>
      </c>
      <c r="AM106" s="235">
        <f t="shared" si="34"/>
        <v>0</v>
      </c>
      <c r="AN106" s="203">
        <f t="shared" si="35"/>
        <v>0</v>
      </c>
      <c r="AO106" s="249"/>
      <c r="AP106" s="206"/>
      <c r="AQ106" s="207" t="str">
        <f t="shared" si="28"/>
        <v xml:space="preserve"> </v>
      </c>
      <c r="AR106" s="203" t="str">
        <f t="shared" si="29"/>
        <v xml:space="preserve"> </v>
      </c>
      <c r="AS106" s="208" t="str">
        <f t="shared" si="30"/>
        <v xml:space="preserve"> </v>
      </c>
      <c r="AT106" s="1"/>
      <c r="AU106" s="1"/>
      <c r="AV106" s="204" t="str">
        <f t="shared" si="31"/>
        <v xml:space="preserve"> </v>
      </c>
    </row>
    <row r="107" spans="1:49" x14ac:dyDescent="0.25">
      <c r="A107" s="200"/>
      <c r="B107" s="231"/>
      <c r="C107" s="232"/>
      <c r="D107" s="234" t="str">
        <f>IF(C107=0," ",VLOOKUP(C107,'[2]Cadastro Operador'!$A$2:$B$9,2,0))</f>
        <v xml:space="preserve"> </v>
      </c>
      <c r="E107" s="232"/>
      <c r="F107" s="235"/>
      <c r="G107" s="237">
        <f t="shared" si="32"/>
        <v>0</v>
      </c>
      <c r="H107" s="232"/>
      <c r="I107" s="228" t="str">
        <f t="shared" si="18"/>
        <v xml:space="preserve"> </v>
      </c>
      <c r="J107" s="235"/>
      <c r="K107" s="1"/>
      <c r="L107" s="204" t="str">
        <f t="shared" si="19"/>
        <v xml:space="preserve"> </v>
      </c>
      <c r="M107" s="92"/>
      <c r="N107" s="1"/>
      <c r="O107" s="204" t="str">
        <f t="shared" si="20"/>
        <v xml:space="preserve"> </v>
      </c>
      <c r="P107" s="210"/>
      <c r="Q107" s="1"/>
      <c r="R107" s="204" t="str">
        <f t="shared" si="21"/>
        <v xml:space="preserve"> </v>
      </c>
      <c r="S107" s="92"/>
      <c r="T107" s="1"/>
      <c r="U107" s="204" t="str">
        <f t="shared" si="22"/>
        <v xml:space="preserve"> </v>
      </c>
      <c r="V107" s="92"/>
      <c r="W107" s="1"/>
      <c r="X107" s="204" t="str">
        <f t="shared" si="23"/>
        <v xml:space="preserve"> </v>
      </c>
      <c r="Y107" s="92"/>
      <c r="Z107" s="1"/>
      <c r="AA107" s="204" t="str">
        <f t="shared" si="24"/>
        <v xml:space="preserve"> </v>
      </c>
      <c r="AB107" s="92"/>
      <c r="AC107" s="1"/>
      <c r="AD107" s="204" t="str">
        <f t="shared" si="25"/>
        <v xml:space="preserve"> </v>
      </c>
      <c r="AE107" s="92"/>
      <c r="AF107" s="1"/>
      <c r="AG107" s="204" t="str">
        <f t="shared" si="26"/>
        <v xml:space="preserve"> </v>
      </c>
      <c r="AH107" s="92"/>
      <c r="AI107" s="1"/>
      <c r="AJ107" s="204" t="str">
        <f t="shared" si="27"/>
        <v xml:space="preserve"> </v>
      </c>
      <c r="AK107" s="92"/>
      <c r="AL107" s="235">
        <f t="shared" si="33"/>
        <v>0</v>
      </c>
      <c r="AM107" s="235">
        <f t="shared" si="34"/>
        <v>0</v>
      </c>
      <c r="AN107" s="203">
        <f t="shared" si="35"/>
        <v>0</v>
      </c>
      <c r="AO107" s="249"/>
      <c r="AP107" s="206"/>
      <c r="AQ107" s="207" t="str">
        <f t="shared" si="28"/>
        <v xml:space="preserve"> </v>
      </c>
      <c r="AR107" s="203" t="str">
        <f t="shared" si="29"/>
        <v xml:space="preserve"> </v>
      </c>
      <c r="AS107" s="208" t="str">
        <f t="shared" si="30"/>
        <v xml:space="preserve"> </v>
      </c>
      <c r="AT107" s="1"/>
      <c r="AU107" s="1"/>
      <c r="AV107" s="204" t="str">
        <f t="shared" si="31"/>
        <v xml:space="preserve"> </v>
      </c>
    </row>
    <row r="108" spans="1:49" x14ac:dyDescent="0.25">
      <c r="A108" s="200"/>
      <c r="B108" s="231"/>
      <c r="C108" s="232"/>
      <c r="D108" s="234" t="str">
        <f>IF(C108=0," ",VLOOKUP(C108,'[2]Cadastro Operador'!$A$2:$B$9,2,0))</f>
        <v xml:space="preserve"> </v>
      </c>
      <c r="E108" s="232"/>
      <c r="F108" s="235"/>
      <c r="G108" s="237">
        <f t="shared" si="32"/>
        <v>0</v>
      </c>
      <c r="H108" s="232"/>
      <c r="I108" s="228" t="str">
        <f t="shared" si="18"/>
        <v xml:space="preserve"> </v>
      </c>
      <c r="J108" s="235"/>
      <c r="K108" s="1"/>
      <c r="L108" s="204" t="str">
        <f t="shared" si="19"/>
        <v xml:space="preserve"> </v>
      </c>
      <c r="M108" s="92"/>
      <c r="N108" s="1"/>
      <c r="O108" s="204" t="str">
        <f t="shared" si="20"/>
        <v xml:space="preserve"> </v>
      </c>
      <c r="P108" s="210"/>
      <c r="Q108" s="1"/>
      <c r="R108" s="204" t="str">
        <f t="shared" si="21"/>
        <v xml:space="preserve"> </v>
      </c>
      <c r="S108" s="92"/>
      <c r="T108" s="1"/>
      <c r="U108" s="204" t="str">
        <f t="shared" si="22"/>
        <v xml:space="preserve"> </v>
      </c>
      <c r="V108" s="92"/>
      <c r="W108" s="1"/>
      <c r="X108" s="204" t="str">
        <f t="shared" si="23"/>
        <v xml:space="preserve"> </v>
      </c>
      <c r="Y108" s="92"/>
      <c r="Z108" s="1"/>
      <c r="AA108" s="204" t="str">
        <f t="shared" si="24"/>
        <v xml:space="preserve"> </v>
      </c>
      <c r="AB108" s="92"/>
      <c r="AC108" s="1"/>
      <c r="AD108" s="204" t="str">
        <f t="shared" si="25"/>
        <v xml:space="preserve"> </v>
      </c>
      <c r="AE108" s="92"/>
      <c r="AF108" s="1"/>
      <c r="AG108" s="204" t="str">
        <f t="shared" si="26"/>
        <v xml:space="preserve"> </v>
      </c>
      <c r="AH108" s="92"/>
      <c r="AI108" s="1"/>
      <c r="AJ108" s="204" t="str">
        <f t="shared" si="27"/>
        <v xml:space="preserve"> </v>
      </c>
      <c r="AK108" s="92"/>
      <c r="AL108" s="235">
        <f t="shared" si="33"/>
        <v>0</v>
      </c>
      <c r="AM108" s="235">
        <f t="shared" si="34"/>
        <v>0</v>
      </c>
      <c r="AN108" s="203">
        <f t="shared" si="35"/>
        <v>0</v>
      </c>
      <c r="AO108" s="249"/>
      <c r="AP108" s="206"/>
      <c r="AQ108" s="207" t="str">
        <f t="shared" si="28"/>
        <v xml:space="preserve"> </v>
      </c>
      <c r="AR108" s="203" t="str">
        <f t="shared" si="29"/>
        <v xml:space="preserve"> </v>
      </c>
      <c r="AS108" s="208" t="str">
        <f t="shared" si="30"/>
        <v xml:space="preserve"> </v>
      </c>
      <c r="AT108" s="1"/>
      <c r="AU108" s="1"/>
      <c r="AV108" s="204" t="str">
        <f t="shared" si="31"/>
        <v xml:space="preserve"> </v>
      </c>
    </row>
    <row r="109" spans="1:49" x14ac:dyDescent="0.25">
      <c r="A109" s="200"/>
      <c r="B109" s="231"/>
      <c r="C109" s="232"/>
      <c r="D109" s="234" t="str">
        <f>IF(C109=0," ",VLOOKUP(C109,'[2]Cadastro Operador'!$A$2:$B$9,2,0))</f>
        <v xml:space="preserve"> </v>
      </c>
      <c r="E109" s="232"/>
      <c r="F109" s="235"/>
      <c r="G109" s="237">
        <f t="shared" si="32"/>
        <v>0</v>
      </c>
      <c r="H109" s="232"/>
      <c r="I109" s="228" t="str">
        <f t="shared" si="18"/>
        <v xml:space="preserve"> </v>
      </c>
      <c r="J109" s="235"/>
      <c r="K109" s="1"/>
      <c r="L109" s="204" t="str">
        <f t="shared" si="19"/>
        <v xml:space="preserve"> </v>
      </c>
      <c r="M109" s="92"/>
      <c r="N109" s="1"/>
      <c r="O109" s="204" t="str">
        <f t="shared" si="20"/>
        <v xml:space="preserve"> </v>
      </c>
      <c r="P109" s="210"/>
      <c r="Q109" s="1"/>
      <c r="R109" s="204" t="str">
        <f t="shared" si="21"/>
        <v xml:space="preserve"> </v>
      </c>
      <c r="S109" s="92"/>
      <c r="T109" s="1"/>
      <c r="U109" s="204" t="str">
        <f t="shared" si="22"/>
        <v xml:space="preserve"> </v>
      </c>
      <c r="V109" s="92"/>
      <c r="W109" s="1"/>
      <c r="X109" s="204" t="str">
        <f t="shared" si="23"/>
        <v xml:space="preserve"> </v>
      </c>
      <c r="Y109" s="92"/>
      <c r="Z109" s="1"/>
      <c r="AA109" s="204" t="str">
        <f t="shared" si="24"/>
        <v xml:space="preserve"> </v>
      </c>
      <c r="AB109" s="92"/>
      <c r="AC109" s="1"/>
      <c r="AD109" s="204" t="str">
        <f t="shared" si="25"/>
        <v xml:space="preserve"> </v>
      </c>
      <c r="AE109" s="92"/>
      <c r="AF109" s="1"/>
      <c r="AG109" s="204" t="str">
        <f t="shared" si="26"/>
        <v xml:space="preserve"> </v>
      </c>
      <c r="AH109" s="92"/>
      <c r="AI109" s="1"/>
      <c r="AJ109" s="204" t="str">
        <f t="shared" si="27"/>
        <v xml:space="preserve"> </v>
      </c>
      <c r="AK109" s="92"/>
      <c r="AL109" s="235">
        <f t="shared" si="33"/>
        <v>0</v>
      </c>
      <c r="AM109" s="235">
        <f t="shared" si="34"/>
        <v>0</v>
      </c>
      <c r="AN109" s="203">
        <f t="shared" si="35"/>
        <v>0</v>
      </c>
      <c r="AO109" s="249"/>
      <c r="AP109" s="206"/>
      <c r="AQ109" s="207" t="str">
        <f t="shared" si="28"/>
        <v xml:space="preserve"> </v>
      </c>
      <c r="AR109" s="203" t="str">
        <f t="shared" si="29"/>
        <v xml:space="preserve"> </v>
      </c>
      <c r="AS109" s="208" t="str">
        <f t="shared" si="30"/>
        <v xml:space="preserve"> </v>
      </c>
      <c r="AT109" s="1"/>
      <c r="AU109" s="1"/>
      <c r="AV109" s="204" t="str">
        <f t="shared" si="31"/>
        <v xml:space="preserve"> </v>
      </c>
    </row>
    <row r="110" spans="1:49" x14ac:dyDescent="0.25">
      <c r="A110" s="211"/>
      <c r="B110" s="233"/>
      <c r="C110" s="233"/>
      <c r="D110" s="234" t="str">
        <f>IF(C110=0," ",VLOOKUP(C110,'[2]Cadastro Operador'!$A$2:$B$9,2,0))</f>
        <v xml:space="preserve"> </v>
      </c>
      <c r="E110" s="233"/>
      <c r="F110" s="236"/>
      <c r="G110" s="237">
        <f t="shared" si="32"/>
        <v>0</v>
      </c>
      <c r="H110" s="233"/>
      <c r="I110" s="228" t="str">
        <f t="shared" si="18"/>
        <v xml:space="preserve"> </v>
      </c>
      <c r="J110" s="236"/>
      <c r="K110" s="1"/>
      <c r="L110" s="204" t="str">
        <f t="shared" si="19"/>
        <v xml:space="preserve"> </v>
      </c>
      <c r="M110" s="92"/>
      <c r="N110" s="1"/>
      <c r="O110" s="204" t="str">
        <f t="shared" si="20"/>
        <v xml:space="preserve"> </v>
      </c>
      <c r="P110" s="214"/>
      <c r="Q110" s="1"/>
      <c r="R110" s="204" t="str">
        <f t="shared" si="21"/>
        <v xml:space="preserve"> </v>
      </c>
      <c r="S110" s="92"/>
      <c r="T110" s="1"/>
      <c r="U110" s="204" t="str">
        <f t="shared" si="22"/>
        <v xml:space="preserve"> </v>
      </c>
      <c r="V110" s="92"/>
      <c r="W110" s="1"/>
      <c r="X110" s="204" t="str">
        <f t="shared" si="23"/>
        <v xml:space="preserve"> </v>
      </c>
      <c r="Y110" s="92"/>
      <c r="Z110" s="1"/>
      <c r="AA110" s="204" t="str">
        <f t="shared" si="24"/>
        <v xml:space="preserve"> </v>
      </c>
      <c r="AB110" s="92"/>
      <c r="AC110" s="1"/>
      <c r="AD110" s="204" t="str">
        <f t="shared" si="25"/>
        <v xml:space="preserve"> </v>
      </c>
      <c r="AE110" s="92"/>
      <c r="AF110" s="1"/>
      <c r="AG110" s="204" t="str">
        <f t="shared" si="26"/>
        <v xml:space="preserve"> </v>
      </c>
      <c r="AH110" s="92"/>
      <c r="AI110" s="1"/>
      <c r="AJ110" s="204" t="str">
        <f t="shared" si="27"/>
        <v xml:space="preserve"> </v>
      </c>
      <c r="AK110" s="92"/>
      <c r="AL110" s="235">
        <f t="shared" si="33"/>
        <v>0</v>
      </c>
      <c r="AM110" s="235">
        <f t="shared" si="34"/>
        <v>0</v>
      </c>
      <c r="AN110" s="203">
        <f t="shared" si="35"/>
        <v>0</v>
      </c>
      <c r="AO110" s="249"/>
      <c r="AP110" s="206"/>
      <c r="AQ110" s="207" t="str">
        <f t="shared" si="28"/>
        <v xml:space="preserve"> </v>
      </c>
      <c r="AR110" s="203" t="str">
        <f t="shared" si="29"/>
        <v xml:space="preserve"> </v>
      </c>
      <c r="AS110" s="208" t="str">
        <f t="shared" si="30"/>
        <v xml:space="preserve"> </v>
      </c>
      <c r="AT110" s="1"/>
      <c r="AU110" s="1"/>
      <c r="AV110" s="204" t="str">
        <f t="shared" si="31"/>
        <v xml:space="preserve"> </v>
      </c>
    </row>
    <row r="111" spans="1:49" s="192" customFormat="1" x14ac:dyDescent="0.25">
      <c r="A111" s="211"/>
      <c r="B111" s="233"/>
      <c r="C111" s="233"/>
      <c r="D111" s="233"/>
      <c r="E111" s="233"/>
      <c r="F111" s="236">
        <f>SUM(F23:F110)</f>
        <v>6.8784722222222223</v>
      </c>
      <c r="G111" s="236"/>
      <c r="H111" s="233"/>
      <c r="I111" s="233"/>
      <c r="J111" s="236"/>
      <c r="K111" s="216"/>
      <c r="L111" s="216"/>
      <c r="M111" s="216"/>
      <c r="N111" s="216"/>
      <c r="O111" s="216"/>
      <c r="P111" s="216"/>
      <c r="Q111" s="216"/>
      <c r="R111" s="217"/>
      <c r="S111" s="215"/>
      <c r="T111" s="215"/>
      <c r="U111" s="218"/>
      <c r="V111" s="200"/>
      <c r="W111" s="200"/>
      <c r="X111" s="200"/>
      <c r="Y111" s="200"/>
      <c r="Z111" s="200"/>
      <c r="AA111" s="200"/>
      <c r="AB111" s="200"/>
      <c r="AC111" s="200"/>
      <c r="AD111" s="200"/>
      <c r="AE111" s="200"/>
      <c r="AF111" s="200"/>
      <c r="AG111" s="200"/>
      <c r="AH111" s="200"/>
      <c r="AI111" s="200"/>
      <c r="AJ111" s="200"/>
      <c r="AK111" s="200"/>
      <c r="AL111" s="243">
        <f>SUM(AL23:AL110)</f>
        <v>1.086111111111111</v>
      </c>
      <c r="AM111" s="228"/>
      <c r="AN111" s="200"/>
      <c r="AO111" s="228"/>
      <c r="AP111" s="200"/>
      <c r="AQ111" s="200"/>
      <c r="AR111" s="200"/>
      <c r="AS111" s="219">
        <f>SUM(AS23:AS110)</f>
        <v>35025</v>
      </c>
      <c r="AT111" s="220">
        <f>SUM(AT23:AT110)</f>
        <v>30765</v>
      </c>
      <c r="AU111" s="200"/>
      <c r="AV111" s="200"/>
      <c r="AW111" s="211">
        <f>SUM(AW23:AW110)</f>
        <v>84</v>
      </c>
    </row>
    <row r="112" spans="1:49" s="192" customFormat="1" x14ac:dyDescent="0.25">
      <c r="A112" s="221"/>
      <c r="B112" s="233"/>
      <c r="C112" s="233"/>
      <c r="D112" s="233"/>
      <c r="E112" s="233"/>
      <c r="F112" s="236"/>
      <c r="G112" s="236"/>
      <c r="H112" s="233"/>
      <c r="I112" s="233"/>
      <c r="J112" s="236"/>
      <c r="K112" s="213"/>
      <c r="L112" s="213"/>
      <c r="M112" s="213"/>
      <c r="N112" s="213"/>
      <c r="O112" s="213"/>
      <c r="P112" s="213"/>
      <c r="Q112" s="213"/>
      <c r="R112" s="222"/>
      <c r="S112" s="212"/>
      <c r="T112" s="212"/>
      <c r="U112" s="223"/>
      <c r="AL112" s="228"/>
      <c r="AM112" s="228"/>
      <c r="AO112" s="228"/>
    </row>
    <row r="113" spans="1:65" s="192" customFormat="1" x14ac:dyDescent="0.25">
      <c r="A113" s="221"/>
      <c r="B113" s="233"/>
      <c r="C113" s="233"/>
      <c r="D113" s="228"/>
      <c r="E113" s="228"/>
      <c r="F113" s="228"/>
      <c r="G113" s="228"/>
      <c r="H113" s="233"/>
      <c r="I113" s="233"/>
      <c r="J113" s="236"/>
      <c r="K113" s="224" t="s">
        <v>88</v>
      </c>
      <c r="L113" s="224"/>
      <c r="M113" s="224"/>
      <c r="N113" s="224"/>
      <c r="O113" s="213"/>
      <c r="P113" s="224" t="s">
        <v>89</v>
      </c>
      <c r="Q113" s="224"/>
      <c r="R113" s="224"/>
      <c r="S113" s="224"/>
      <c r="T113" s="212"/>
      <c r="U113" s="224" t="s">
        <v>90</v>
      </c>
      <c r="V113" s="224"/>
      <c r="W113" s="224"/>
      <c r="X113" s="224"/>
      <c r="Z113" s="224" t="s">
        <v>91</v>
      </c>
      <c r="AA113" s="224"/>
      <c r="AB113" s="224"/>
      <c r="AC113" s="224"/>
      <c r="AE113" s="224" t="s">
        <v>92</v>
      </c>
      <c r="AF113" s="224"/>
      <c r="AG113" s="224"/>
      <c r="AH113" s="224"/>
      <c r="AJ113" s="224" t="s">
        <v>93</v>
      </c>
      <c r="AK113" s="224"/>
      <c r="AL113" s="224"/>
      <c r="AM113" s="224"/>
      <c r="AO113" s="228"/>
      <c r="AP113" s="224" t="s">
        <v>94</v>
      </c>
      <c r="AQ113" s="224"/>
      <c r="AR113" s="224"/>
      <c r="AS113" s="224"/>
      <c r="AU113" s="224" t="s">
        <v>95</v>
      </c>
      <c r="AV113" s="224"/>
      <c r="AW113" s="224"/>
      <c r="AX113" s="224"/>
      <c r="AZ113" s="224" t="s">
        <v>96</v>
      </c>
      <c r="BA113" s="224"/>
      <c r="BB113" s="224"/>
      <c r="BC113" s="224"/>
      <c r="BE113" s="224" t="s">
        <v>97</v>
      </c>
      <c r="BF113" s="224"/>
      <c r="BG113" s="224"/>
      <c r="BH113" s="224"/>
      <c r="BJ113" s="224" t="s">
        <v>98</v>
      </c>
      <c r="BK113" s="224"/>
      <c r="BL113" s="224"/>
      <c r="BM113" s="224"/>
    </row>
    <row r="114" spans="1:65" x14ac:dyDescent="0.25">
      <c r="D114" s="225" t="s">
        <v>23</v>
      </c>
      <c r="E114" s="225"/>
      <c r="F114" s="225"/>
      <c r="G114" s="242"/>
      <c r="K114" s="91" t="s">
        <v>99</v>
      </c>
      <c r="L114" s="91"/>
      <c r="M114" s="91" t="s">
        <v>100</v>
      </c>
      <c r="N114" s="91" t="s">
        <v>32</v>
      </c>
      <c r="P114" s="91" t="s">
        <v>99</v>
      </c>
      <c r="Q114" s="91"/>
      <c r="R114" s="91" t="s">
        <v>100</v>
      </c>
      <c r="S114" s="91" t="s">
        <v>32</v>
      </c>
      <c r="U114" s="91" t="s">
        <v>99</v>
      </c>
      <c r="V114" s="91"/>
      <c r="W114" s="91" t="s">
        <v>100</v>
      </c>
      <c r="X114" s="91" t="s">
        <v>32</v>
      </c>
      <c r="Z114" s="91" t="s">
        <v>99</v>
      </c>
      <c r="AA114" s="91"/>
      <c r="AB114" s="91" t="s">
        <v>100</v>
      </c>
      <c r="AC114" s="91" t="s">
        <v>32</v>
      </c>
      <c r="AE114" s="91" t="s">
        <v>99</v>
      </c>
      <c r="AF114" s="91"/>
      <c r="AG114" s="91" t="s">
        <v>100</v>
      </c>
      <c r="AH114" s="91" t="s">
        <v>32</v>
      </c>
      <c r="AJ114" s="91" t="s">
        <v>99</v>
      </c>
      <c r="AK114" s="91"/>
      <c r="AL114" s="230" t="s">
        <v>100</v>
      </c>
      <c r="AM114" s="230" t="s">
        <v>32</v>
      </c>
      <c r="AP114" s="91" t="s">
        <v>99</v>
      </c>
      <c r="AQ114" s="91"/>
      <c r="AR114" s="91" t="s">
        <v>100</v>
      </c>
      <c r="AS114" s="91" t="s">
        <v>32</v>
      </c>
      <c r="AU114" s="91" t="s">
        <v>99</v>
      </c>
      <c r="AV114" s="91"/>
      <c r="AW114" s="91" t="s">
        <v>100</v>
      </c>
      <c r="AX114" s="91" t="s">
        <v>32</v>
      </c>
      <c r="AZ114" s="91" t="s">
        <v>99</v>
      </c>
      <c r="BA114" s="91"/>
      <c r="BB114" s="91" t="s">
        <v>100</v>
      </c>
      <c r="BC114" s="91" t="s">
        <v>32</v>
      </c>
      <c r="BE114" s="91" t="s">
        <v>99</v>
      </c>
      <c r="BF114" s="91"/>
      <c r="BG114" s="91" t="s">
        <v>100</v>
      </c>
      <c r="BH114" s="91" t="s">
        <v>32</v>
      </c>
      <c r="BJ114" s="91" t="s">
        <v>99</v>
      </c>
      <c r="BK114" s="91"/>
      <c r="BL114" s="91" t="s">
        <v>100</v>
      </c>
      <c r="BM114" s="91" t="s">
        <v>32</v>
      </c>
    </row>
    <row r="115" spans="1:65" x14ac:dyDescent="0.25">
      <c r="D115" s="228" t="s">
        <v>101</v>
      </c>
      <c r="F115" s="237">
        <f>F111</f>
        <v>6.8784722222222223</v>
      </c>
      <c r="G115" s="237"/>
      <c r="K115" s="1" t="s">
        <v>75</v>
      </c>
      <c r="L115" s="1"/>
      <c r="M115" s="1">
        <f>SUM(R115,W115,AB115,AG115,AL115,AR115,AW115,BB115,BG115,BL115,)</f>
        <v>9.6527777777777768E-2</v>
      </c>
      <c r="N115" s="226">
        <f>M115/$M$131</f>
        <v>8.8874680306905346E-2</v>
      </c>
      <c r="P115" s="1" t="s">
        <v>75</v>
      </c>
      <c r="Q115" s="1"/>
      <c r="R115" s="1">
        <f>SUMIF($H$23:$H$110,'[2]Cadastro Parada'!A2,$J$23:$J$110)</f>
        <v>9.6527777777777768E-2</v>
      </c>
      <c r="S115" s="226">
        <f>R115/$R$131</f>
        <v>9.7612359550561772E-2</v>
      </c>
      <c r="U115" s="1" t="s">
        <v>75</v>
      </c>
      <c r="V115" s="1"/>
      <c r="W115" s="1">
        <f>SUMIF($K$23:$K$110,'[2]Cadastro Parada'!A2,$M$23:$M$110)</f>
        <v>0</v>
      </c>
      <c r="X115" s="226">
        <f>W115/$W$131</f>
        <v>0</v>
      </c>
      <c r="Z115" s="1" t="s">
        <v>75</v>
      </c>
      <c r="AA115" s="1"/>
      <c r="AB115" s="1">
        <f>SUMIF($N$23:$N$110,'[2]Cadastro Parada'!A2,$P$23:$P$110)</f>
        <v>0</v>
      </c>
      <c r="AC115" s="226" t="e">
        <f>AB115/$AB$131</f>
        <v>#DIV/0!</v>
      </c>
      <c r="AE115" s="1" t="s">
        <v>75</v>
      </c>
      <c r="AF115" s="1"/>
      <c r="AG115" s="1">
        <f>SUMIF($Q$23:$Q$110,'[2]Cadastro Parada'!A2,$S$23:$S$110)</f>
        <v>0</v>
      </c>
      <c r="AH115" s="226" t="e">
        <f>AG115/$AG$131</f>
        <v>#DIV/0!</v>
      </c>
      <c r="AJ115" s="1" t="s">
        <v>75</v>
      </c>
      <c r="AK115" s="1"/>
      <c r="AL115" s="232">
        <f>SUMIF($T$23:$T$110,'[2]Cadastro Parada'!A2,$V$23:$V$110)</f>
        <v>0</v>
      </c>
      <c r="AM115" s="238" t="e">
        <f>AL115/$AL$131</f>
        <v>#DIV/0!</v>
      </c>
      <c r="AP115" s="1" t="s">
        <v>75</v>
      </c>
      <c r="AQ115" s="1"/>
      <c r="AR115" s="1">
        <f>SUMIF($W$23:$W$110,'[2]Cadastro Parada'!A2,$Y$23:$Y$110)</f>
        <v>0</v>
      </c>
      <c r="AS115" s="226" t="e">
        <f>AR115/$AR$131</f>
        <v>#DIV/0!</v>
      </c>
      <c r="AU115" s="1" t="s">
        <v>75</v>
      </c>
      <c r="AV115" s="1"/>
      <c r="AW115" s="1">
        <f>SUMIF($Z$23:$Z$110,'[2]Cadastro Parada'!A2,$AB$23:$AB$110)</f>
        <v>0</v>
      </c>
      <c r="AX115" s="226" t="e">
        <f>AW115/$AW$131</f>
        <v>#DIV/0!</v>
      </c>
      <c r="AZ115" s="1" t="s">
        <v>75</v>
      </c>
      <c r="BA115" s="1"/>
      <c r="BB115" s="1">
        <f>SUMIF($AC$23:$AC$110,'[2]Cadastro Parada'!A3,$AE$23:$AE$110)</f>
        <v>0</v>
      </c>
      <c r="BC115" s="226" t="e">
        <f>BB115/$BB$131</f>
        <v>#DIV/0!</v>
      </c>
      <c r="BE115" s="1" t="s">
        <v>75</v>
      </c>
      <c r="BF115" s="1"/>
      <c r="BG115" s="1">
        <f>SUMIF($AF$23:$AF$110,'[2]Cadastro Parada'!A2,$AH$23:$AH$110)</f>
        <v>0</v>
      </c>
      <c r="BH115" s="226" t="e">
        <f>BG115/$BG$131</f>
        <v>#DIV/0!</v>
      </c>
      <c r="BJ115" s="1" t="s">
        <v>75</v>
      </c>
      <c r="BK115" s="1"/>
      <c r="BL115" s="1">
        <f>SUMIF($AI$23:$AI$110,'[2]Cadastro Parada'!A2,$AK$23:$AK$110)</f>
        <v>0</v>
      </c>
      <c r="BM115" s="226" t="e">
        <f>BL115/$BL$131</f>
        <v>#DIV/0!</v>
      </c>
    </row>
    <row r="116" spans="1:65" x14ac:dyDescent="0.25">
      <c r="D116" s="228" t="s">
        <v>88</v>
      </c>
      <c r="F116" s="237">
        <f>AL111</f>
        <v>1.086111111111111</v>
      </c>
      <c r="G116" s="237"/>
      <c r="K116" s="1" t="s">
        <v>102</v>
      </c>
      <c r="L116" s="1"/>
      <c r="M116" s="1">
        <f>SUM(R116,W116,AB116,AG116,AL116,AR116,AW116,BB116,BG116,BL116,)</f>
        <v>4.8611111111111112E-2</v>
      </c>
      <c r="N116" s="226">
        <f t="shared" ref="N116:N131" si="36">M116/$M$131</f>
        <v>4.4757033248081834E-2</v>
      </c>
      <c r="P116" s="1" t="s">
        <v>102</v>
      </c>
      <c r="Q116" s="1"/>
      <c r="R116" s="1">
        <f>SUMIF($H$23:$H$110,'[2]Cadastro Parada'!A3,$J$23:$J$110)</f>
        <v>4.8611111111111112E-2</v>
      </c>
      <c r="S116" s="226">
        <f t="shared" ref="S116:S131" si="37">R116/$R$131</f>
        <v>4.9157303370786512E-2</v>
      </c>
      <c r="U116" s="1" t="s">
        <v>102</v>
      </c>
      <c r="V116" s="1"/>
      <c r="W116" s="1">
        <f>SUMIF($K$23:$K$110,'[2]Cadastro Parada'!A3,$M$23:$M$110)</f>
        <v>0</v>
      </c>
      <c r="X116" s="226">
        <f t="shared" ref="X116:X131" si="38">W116/$W$131</f>
        <v>0</v>
      </c>
      <c r="Z116" s="1" t="s">
        <v>102</v>
      </c>
      <c r="AA116" s="1"/>
      <c r="AB116" s="1">
        <f>SUMIF($N$23:$N$110,'[2]Cadastro Parada'!A3,$P$23:$P$110)</f>
        <v>0</v>
      </c>
      <c r="AC116" s="226" t="e">
        <f t="shared" ref="AC116:AC131" si="39">AB116/$AB$131</f>
        <v>#DIV/0!</v>
      </c>
      <c r="AE116" s="1" t="s">
        <v>102</v>
      </c>
      <c r="AF116" s="1"/>
      <c r="AG116" s="1">
        <f>SUMIF($Q$23:$Q$110,'[2]Cadastro Parada'!A2,$S$23:$S$110)</f>
        <v>0</v>
      </c>
      <c r="AH116" s="226" t="e">
        <f t="shared" ref="AH116:AH131" si="40">AG116/$AG$131</f>
        <v>#DIV/0!</v>
      </c>
      <c r="AJ116" s="1" t="s">
        <v>102</v>
      </c>
      <c r="AK116" s="1"/>
      <c r="AL116" s="232">
        <f>SUMIF($T$23:$T$110,'[2]Cadastro Parada'!A3,$V$23:$V$110)</f>
        <v>0</v>
      </c>
      <c r="AM116" s="238" t="e">
        <f t="shared" ref="AM116:AM131" si="41">AL116/$AL$131</f>
        <v>#DIV/0!</v>
      </c>
      <c r="AP116" s="1" t="s">
        <v>102</v>
      </c>
      <c r="AQ116" s="1"/>
      <c r="AR116" s="1">
        <f>SUMIF($W$23:$W$110,'[2]Cadastro Parada'!A3,$Y$23:$Y$110)</f>
        <v>0</v>
      </c>
      <c r="AS116" s="226" t="e">
        <f t="shared" ref="AS116:AS131" si="42">AR116/$AR$131</f>
        <v>#DIV/0!</v>
      </c>
      <c r="AU116" s="1" t="s">
        <v>102</v>
      </c>
      <c r="AV116" s="1"/>
      <c r="AW116" s="1">
        <f>SUMIF($Z$23:$Z$110,'[2]Cadastro Parada'!A3,$AB$23:$AB$110)</f>
        <v>0</v>
      </c>
      <c r="AX116" s="226" t="e">
        <f t="shared" ref="AX116:AX131" si="43">AW116/$AW$131</f>
        <v>#DIV/0!</v>
      </c>
      <c r="AZ116" s="1" t="s">
        <v>102</v>
      </c>
      <c r="BA116" s="1"/>
      <c r="BB116" s="1">
        <f>SUMIF($AC$23:$AC$110,'[2]Cadastro Parada'!A3,$AE$23:$AE$110)</f>
        <v>0</v>
      </c>
      <c r="BC116" s="226" t="e">
        <f t="shared" ref="BC116:BC131" si="44">BB116/$BB$131</f>
        <v>#DIV/0!</v>
      </c>
      <c r="BE116" s="1" t="s">
        <v>102</v>
      </c>
      <c r="BF116" s="1"/>
      <c r="BG116" s="1">
        <f>SUMIF($AF$23:$AF$110,'[2]Cadastro Parada'!A3,$AH$23:$AH$110)</f>
        <v>0</v>
      </c>
      <c r="BH116" s="226" t="e">
        <f t="shared" ref="BH116:BH130" si="45">BG116/$BG$131</f>
        <v>#DIV/0!</v>
      </c>
      <c r="BJ116" s="1" t="s">
        <v>102</v>
      </c>
      <c r="BK116" s="1"/>
      <c r="BL116" s="1">
        <f>SUMIF($AI$23:$AI$110,'[2]Cadastro Parada'!A3,$AK$23:$AK$110)</f>
        <v>0</v>
      </c>
      <c r="BM116" s="226" t="e">
        <f t="shared" ref="BM116:BM131" si="46">BL116/$BL$131</f>
        <v>#DIV/0!</v>
      </c>
    </row>
    <row r="117" spans="1:65" x14ac:dyDescent="0.25">
      <c r="D117" s="228" t="s">
        <v>103</v>
      </c>
      <c r="F117" s="237">
        <f>F115-F116</f>
        <v>5.7923611111111111</v>
      </c>
      <c r="G117" s="237"/>
      <c r="K117" s="1" t="s">
        <v>80</v>
      </c>
      <c r="L117" s="1"/>
      <c r="M117" s="1">
        <f t="shared" ref="M117:M130" si="47">SUM(R117,W117,AB117,AG117,AL117,AR117,AW117,BB117,BG117,BL117,)</f>
        <v>0.16666666666666666</v>
      </c>
      <c r="N117" s="226">
        <f t="shared" si="36"/>
        <v>0.15345268542199486</v>
      </c>
      <c r="P117" s="1" t="s">
        <v>80</v>
      </c>
      <c r="Q117" s="1"/>
      <c r="R117" s="1">
        <f>SUMIF($H$23:$H$110,'[2]Cadastro Parada'!A4,$J$23:$J$110)</f>
        <v>0.16666666666666666</v>
      </c>
      <c r="S117" s="226">
        <f t="shared" si="37"/>
        <v>0.1685393258426966</v>
      </c>
      <c r="U117" s="1" t="s">
        <v>80</v>
      </c>
      <c r="V117" s="1"/>
      <c r="W117" s="1">
        <f>SUMIF($K$23:$K$110,'[2]Cadastro Parada'!A4,$M$23:$M$110)</f>
        <v>0</v>
      </c>
      <c r="X117" s="226">
        <f t="shared" si="38"/>
        <v>0</v>
      </c>
      <c r="Z117" s="1" t="s">
        <v>80</v>
      </c>
      <c r="AA117" s="1"/>
      <c r="AB117" s="1">
        <f>SUMIF($N$23:$N$110,'[2]Cadastro Parada'!A4,$P$23:$P$110)</f>
        <v>0</v>
      </c>
      <c r="AC117" s="226" t="e">
        <f t="shared" si="39"/>
        <v>#DIV/0!</v>
      </c>
      <c r="AE117" s="1" t="s">
        <v>80</v>
      </c>
      <c r="AF117" s="1"/>
      <c r="AG117" s="1">
        <f>SUMIF($Q$23:$Q$110,'[2]Cadastro Parada'!A2,$S$23:$S$110)</f>
        <v>0</v>
      </c>
      <c r="AH117" s="226" t="e">
        <f t="shared" si="40"/>
        <v>#DIV/0!</v>
      </c>
      <c r="AJ117" s="1" t="s">
        <v>80</v>
      </c>
      <c r="AK117" s="1"/>
      <c r="AL117" s="232">
        <f>SUMIF($T$23:$T$110,'[2]Cadastro Parada'!A4,$V$23:$V$110)</f>
        <v>0</v>
      </c>
      <c r="AM117" s="238" t="e">
        <f t="shared" si="41"/>
        <v>#DIV/0!</v>
      </c>
      <c r="AP117" s="1" t="s">
        <v>80</v>
      </c>
      <c r="AQ117" s="1"/>
      <c r="AR117" s="1">
        <f>SUMIF($W$23:$W$110,'[2]Cadastro Parada'!A4,$Y$23:$Y$110)</f>
        <v>0</v>
      </c>
      <c r="AS117" s="226" t="e">
        <f t="shared" si="42"/>
        <v>#DIV/0!</v>
      </c>
      <c r="AU117" s="1" t="s">
        <v>80</v>
      </c>
      <c r="AV117" s="1"/>
      <c r="AW117" s="1">
        <f>SUMIF($Z$23:$Z$110,'[2]Cadastro Parada'!A4,$AB$23:$AB$110)</f>
        <v>0</v>
      </c>
      <c r="AX117" s="226" t="e">
        <f t="shared" si="43"/>
        <v>#DIV/0!</v>
      </c>
      <c r="AZ117" s="1" t="s">
        <v>80</v>
      </c>
      <c r="BA117" s="1"/>
      <c r="BB117" s="1">
        <f>SUMIF($AC$23:$AC$110,'[2]Cadastro Parada'!A4,$AE$23:$AE$110)</f>
        <v>0</v>
      </c>
      <c r="BC117" s="226" t="e">
        <f t="shared" si="44"/>
        <v>#DIV/0!</v>
      </c>
      <c r="BE117" s="1" t="s">
        <v>80</v>
      </c>
      <c r="BF117" s="1"/>
      <c r="BG117" s="1">
        <f>SUMIF($AF$23:$AF$110,'[2]Cadastro Parada'!A4,$AH$23:$AH$110)</f>
        <v>0</v>
      </c>
      <c r="BH117" s="226" t="e">
        <f t="shared" si="45"/>
        <v>#DIV/0!</v>
      </c>
      <c r="BJ117" s="1" t="s">
        <v>80</v>
      </c>
      <c r="BK117" s="1"/>
      <c r="BL117" s="1">
        <f>SUMIF($AI$23:$AI$110,'[2]Cadastro Parada'!A4,$AK$23:$AK$110)</f>
        <v>0</v>
      </c>
      <c r="BM117" s="226" t="e">
        <f t="shared" si="46"/>
        <v>#DIV/0!</v>
      </c>
    </row>
    <row r="118" spans="1:65" x14ac:dyDescent="0.25">
      <c r="D118" s="228" t="s">
        <v>23</v>
      </c>
      <c r="F118" s="238">
        <f>F117/F115</f>
        <v>0.8420999495204442</v>
      </c>
      <c r="G118" s="238"/>
      <c r="K118" s="1" t="s">
        <v>73</v>
      </c>
      <c r="L118" s="1"/>
      <c r="M118" s="1">
        <f t="shared" si="47"/>
        <v>0.125</v>
      </c>
      <c r="N118" s="226">
        <f t="shared" si="36"/>
        <v>0.11508951406649615</v>
      </c>
      <c r="P118" s="1" t="s">
        <v>73</v>
      </c>
      <c r="Q118" s="1"/>
      <c r="R118" s="1">
        <f>SUMIF($H$23:$H$110,'[2]Cadastro Parada'!A5,$J$23:$J$110)</f>
        <v>0.125</v>
      </c>
      <c r="S118" s="226">
        <f t="shared" si="37"/>
        <v>0.12640449438202245</v>
      </c>
      <c r="U118" s="1" t="s">
        <v>73</v>
      </c>
      <c r="V118" s="1"/>
      <c r="W118" s="1">
        <f>SUMIF($K$23:$K$110,'[2]Cadastro Parada'!A5,$M$23:$M$110)</f>
        <v>0</v>
      </c>
      <c r="X118" s="226">
        <f t="shared" si="38"/>
        <v>0</v>
      </c>
      <c r="Z118" s="1" t="s">
        <v>73</v>
      </c>
      <c r="AA118" s="1"/>
      <c r="AB118" s="1">
        <f>SUMIF($N$23:$N$110,'[2]Cadastro Parada'!A5,$P$23:$P$110)</f>
        <v>0</v>
      </c>
      <c r="AC118" s="226" t="e">
        <f t="shared" si="39"/>
        <v>#DIV/0!</v>
      </c>
      <c r="AE118" s="1" t="s">
        <v>73</v>
      </c>
      <c r="AF118" s="1"/>
      <c r="AG118" s="1">
        <f>SUMIF($Q$23:$Q$110,'[2]Cadastro Parada'!A2,$S$23:$S$110)</f>
        <v>0</v>
      </c>
      <c r="AH118" s="226" t="e">
        <f t="shared" si="40"/>
        <v>#DIV/0!</v>
      </c>
      <c r="AJ118" s="1" t="s">
        <v>73</v>
      </c>
      <c r="AK118" s="1"/>
      <c r="AL118" s="232">
        <f>SUMIF($T$23:$T$110,'[2]Cadastro Parada'!A5,$V$23:$V$110)</f>
        <v>0</v>
      </c>
      <c r="AM118" s="238" t="e">
        <f t="shared" si="41"/>
        <v>#DIV/0!</v>
      </c>
      <c r="AP118" s="1" t="s">
        <v>73</v>
      </c>
      <c r="AQ118" s="1"/>
      <c r="AR118" s="1">
        <f>SUMIF($W$23:$W$110,'[2]Cadastro Parada'!A5,$Y$23:$Y$110)</f>
        <v>0</v>
      </c>
      <c r="AS118" s="226" t="e">
        <f t="shared" si="42"/>
        <v>#DIV/0!</v>
      </c>
      <c r="AU118" s="1" t="s">
        <v>73</v>
      </c>
      <c r="AV118" s="1"/>
      <c r="AW118" s="1">
        <f>SUMIF($Z$23:$Z$110,'[2]Cadastro Parada'!A5,$AB$23:$AB$110)</f>
        <v>0</v>
      </c>
      <c r="AX118" s="226" t="e">
        <f t="shared" si="43"/>
        <v>#DIV/0!</v>
      </c>
      <c r="AZ118" s="1" t="s">
        <v>73</v>
      </c>
      <c r="BA118" s="1"/>
      <c r="BB118" s="1">
        <f>SUMIF($AC$23:$AC$110,'[2]Cadastro Parada'!A5,$AE$23:$AE$110)</f>
        <v>0</v>
      </c>
      <c r="BC118" s="226" t="e">
        <f t="shared" si="44"/>
        <v>#DIV/0!</v>
      </c>
      <c r="BE118" s="1" t="s">
        <v>73</v>
      </c>
      <c r="BF118" s="1"/>
      <c r="BG118" s="1">
        <f>SUMIF($AF$23:$AF$110,'[2]Cadastro Parada'!A5,$AH$23:$AH$110)</f>
        <v>0</v>
      </c>
      <c r="BH118" s="226" t="e">
        <f t="shared" si="45"/>
        <v>#DIV/0!</v>
      </c>
      <c r="BJ118" s="1" t="s">
        <v>73</v>
      </c>
      <c r="BK118" s="1"/>
      <c r="BL118" s="1">
        <f>SUMIF($AI$23:$AI$110,'[2]Cadastro Parada'!A5,$AK$23:$AK$110)</f>
        <v>0</v>
      </c>
      <c r="BM118" s="226" t="e">
        <f t="shared" si="46"/>
        <v>#DIV/0!</v>
      </c>
    </row>
    <row r="119" spans="1:65" x14ac:dyDescent="0.25">
      <c r="F119" s="238">
        <f>1-F118</f>
        <v>0.1579000504795558</v>
      </c>
      <c r="G119" s="238"/>
      <c r="K119" s="1" t="s">
        <v>81</v>
      </c>
      <c r="L119" s="1"/>
      <c r="M119" s="1">
        <f t="shared" si="47"/>
        <v>0.20277777777777778</v>
      </c>
      <c r="N119" s="226">
        <f t="shared" si="36"/>
        <v>0.18670076726342708</v>
      </c>
      <c r="P119" s="1" t="s">
        <v>81</v>
      </c>
      <c r="Q119" s="1"/>
      <c r="R119" s="1">
        <f>SUMIF($H$23:$H$110,'[2]Cadastro Parada'!A6,$J$23:$J$110)</f>
        <v>0.20277777777777778</v>
      </c>
      <c r="S119" s="226">
        <f t="shared" si="37"/>
        <v>0.20505617977528087</v>
      </c>
      <c r="U119" s="1" t="s">
        <v>81</v>
      </c>
      <c r="V119" s="1"/>
      <c r="W119" s="1">
        <f>SUMIF($K$23:$K$110,'[2]Cadastro Parada'!A6,$M$23:$M$110)</f>
        <v>0</v>
      </c>
      <c r="X119" s="226">
        <f t="shared" si="38"/>
        <v>0</v>
      </c>
      <c r="Z119" s="1" t="s">
        <v>81</v>
      </c>
      <c r="AA119" s="1"/>
      <c r="AB119" s="1">
        <f>SUMIF($N$23:$N$110,'[2]Cadastro Parada'!A6,$P$23:$P$110)</f>
        <v>0</v>
      </c>
      <c r="AC119" s="226" t="e">
        <f t="shared" si="39"/>
        <v>#DIV/0!</v>
      </c>
      <c r="AE119" s="1" t="s">
        <v>81</v>
      </c>
      <c r="AF119" s="1"/>
      <c r="AG119" s="1">
        <f>SUMIF($Q$23:$Q$110,'[2]Cadastro Parada'!A2,$S$23:$S$110)</f>
        <v>0</v>
      </c>
      <c r="AH119" s="226" t="e">
        <f t="shared" si="40"/>
        <v>#DIV/0!</v>
      </c>
      <c r="AJ119" s="1" t="s">
        <v>81</v>
      </c>
      <c r="AK119" s="1"/>
      <c r="AL119" s="232">
        <f>SUMIF($T$23:$T$110,'[2]Cadastro Parada'!A6,$V$23:$V$110)</f>
        <v>0</v>
      </c>
      <c r="AM119" s="238" t="e">
        <f t="shared" si="41"/>
        <v>#DIV/0!</v>
      </c>
      <c r="AP119" s="1" t="s">
        <v>81</v>
      </c>
      <c r="AQ119" s="1"/>
      <c r="AR119" s="1">
        <f>SUMIF($W$23:$W$110,'[2]Cadastro Parada'!A6,$Y$23:$Y$110)</f>
        <v>0</v>
      </c>
      <c r="AS119" s="226" t="e">
        <f t="shared" si="42"/>
        <v>#DIV/0!</v>
      </c>
      <c r="AU119" s="1" t="s">
        <v>81</v>
      </c>
      <c r="AV119" s="1"/>
      <c r="AW119" s="1">
        <f>SUMIF($Z$23:$Z$110,'[2]Cadastro Parada'!A6,$AB$23:$AB$110)</f>
        <v>0</v>
      </c>
      <c r="AX119" s="226" t="e">
        <f t="shared" si="43"/>
        <v>#DIV/0!</v>
      </c>
      <c r="AZ119" s="1" t="s">
        <v>81</v>
      </c>
      <c r="BA119" s="1"/>
      <c r="BB119" s="1">
        <f>SUMIF($AC$23:$AC$110,'[2]Cadastro Parada'!A6,$AE$23:$AE$110)</f>
        <v>0</v>
      </c>
      <c r="BC119" s="226" t="e">
        <f t="shared" si="44"/>
        <v>#DIV/0!</v>
      </c>
      <c r="BE119" s="1" t="s">
        <v>81</v>
      </c>
      <c r="BF119" s="1"/>
      <c r="BG119" s="1">
        <f>SUMIF($AF$23:$AF$110,'[2]Cadastro Parada'!A6,$AH$23:$AH$110)</f>
        <v>0</v>
      </c>
      <c r="BH119" s="226" t="e">
        <f t="shared" si="45"/>
        <v>#DIV/0!</v>
      </c>
      <c r="BJ119" s="1" t="s">
        <v>81</v>
      </c>
      <c r="BK119" s="1"/>
      <c r="BL119" s="1">
        <f>SUMIF($AI$23:$AI$110,'[2]Cadastro Parada'!A6,$AK$23:$AK$110)</f>
        <v>0</v>
      </c>
      <c r="BM119" s="226" t="e">
        <f t="shared" si="46"/>
        <v>#DIV/0!</v>
      </c>
    </row>
    <row r="120" spans="1:65" x14ac:dyDescent="0.25">
      <c r="K120" s="1" t="s">
        <v>104</v>
      </c>
      <c r="L120" s="1"/>
      <c r="M120" s="1">
        <f t="shared" si="47"/>
        <v>0</v>
      </c>
      <c r="N120" s="226">
        <f t="shared" si="36"/>
        <v>0</v>
      </c>
      <c r="P120" s="1" t="s">
        <v>104</v>
      </c>
      <c r="Q120" s="1"/>
      <c r="R120" s="1">
        <f>SUMIF($H$23:$H$110,'[2]Cadastro Parada'!A7,$J$23:$J$110)</f>
        <v>0</v>
      </c>
      <c r="S120" s="226">
        <f t="shared" si="37"/>
        <v>0</v>
      </c>
      <c r="U120" s="1" t="s">
        <v>104</v>
      </c>
      <c r="V120" s="1"/>
      <c r="W120" s="1">
        <f>SUMIF($K$23:$K$110,'[2]Cadastro Parada'!A7,$M$23:$M$110)</f>
        <v>0</v>
      </c>
      <c r="X120" s="226">
        <f t="shared" si="38"/>
        <v>0</v>
      </c>
      <c r="Z120" s="1" t="s">
        <v>104</v>
      </c>
      <c r="AA120" s="1"/>
      <c r="AB120" s="1">
        <f>SUMIF($N$23:$N$110,'[2]Cadastro Parada'!A7,$P$23:$P$110)</f>
        <v>0</v>
      </c>
      <c r="AC120" s="226" t="e">
        <f t="shared" si="39"/>
        <v>#DIV/0!</v>
      </c>
      <c r="AE120" s="1" t="s">
        <v>104</v>
      </c>
      <c r="AF120" s="1"/>
      <c r="AG120" s="1">
        <f>SUMIF($Q$23:$Q$110,'[2]Cadastro Parada'!A2,$S$23:$S$110)</f>
        <v>0</v>
      </c>
      <c r="AH120" s="226" t="e">
        <f t="shared" si="40"/>
        <v>#DIV/0!</v>
      </c>
      <c r="AJ120" s="1" t="s">
        <v>104</v>
      </c>
      <c r="AK120" s="1"/>
      <c r="AL120" s="232">
        <f>SUMIF($T$23:$T$110,'[2]Cadastro Parada'!A7,$V$23:$V$110)</f>
        <v>0</v>
      </c>
      <c r="AM120" s="238" t="e">
        <f t="shared" si="41"/>
        <v>#DIV/0!</v>
      </c>
      <c r="AP120" s="1" t="s">
        <v>104</v>
      </c>
      <c r="AQ120" s="1"/>
      <c r="AR120" s="1">
        <f>SUMIF($W$23:$W$110,'[2]Cadastro Parada'!A7,$Y$23:$Y$110)</f>
        <v>0</v>
      </c>
      <c r="AS120" s="226" t="e">
        <f t="shared" si="42"/>
        <v>#DIV/0!</v>
      </c>
      <c r="AU120" s="1" t="s">
        <v>104</v>
      </c>
      <c r="AV120" s="1"/>
      <c r="AW120" s="1">
        <f>SUMIF($Z$23:$Z$110,'[2]Cadastro Parada'!A7,$AB$23:$AB$110)</f>
        <v>0</v>
      </c>
      <c r="AX120" s="226" t="e">
        <f t="shared" si="43"/>
        <v>#DIV/0!</v>
      </c>
      <c r="AZ120" s="1" t="s">
        <v>104</v>
      </c>
      <c r="BA120" s="1"/>
      <c r="BB120" s="1">
        <f>SUMIF($AC$23:$AC$110,'[2]Cadastro Parada'!A7,$AE$23:$AE$110)</f>
        <v>0</v>
      </c>
      <c r="BC120" s="226" t="e">
        <f t="shared" si="44"/>
        <v>#DIV/0!</v>
      </c>
      <c r="BE120" s="1" t="s">
        <v>104</v>
      </c>
      <c r="BF120" s="1"/>
      <c r="BG120" s="1">
        <f>SUMIF($AF$23:$AF$110,'[2]Cadastro Parada'!A7,$AH$23:$AH$110)</f>
        <v>0</v>
      </c>
      <c r="BH120" s="226" t="e">
        <f t="shared" si="45"/>
        <v>#DIV/0!</v>
      </c>
      <c r="BJ120" s="1" t="s">
        <v>104</v>
      </c>
      <c r="BK120" s="1"/>
      <c r="BL120" s="1">
        <f>SUMIF($AI$23:$AI$110,'[2]Cadastro Parada'!A7,$AK$23:$AK$110)</f>
        <v>0</v>
      </c>
      <c r="BM120" s="226" t="e">
        <f t="shared" si="46"/>
        <v>#DIV/0!</v>
      </c>
    </row>
    <row r="121" spans="1:65" x14ac:dyDescent="0.25">
      <c r="D121" s="224" t="s">
        <v>105</v>
      </c>
      <c r="E121" s="224"/>
      <c r="F121" s="224"/>
      <c r="G121" s="230"/>
      <c r="K121" s="1" t="s">
        <v>78</v>
      </c>
      <c r="L121" s="1"/>
      <c r="M121" s="1">
        <f t="shared" si="47"/>
        <v>5.5555555555555552E-2</v>
      </c>
      <c r="N121" s="226">
        <f t="shared" si="36"/>
        <v>5.1150895140664954E-2</v>
      </c>
      <c r="P121" s="1" t="s">
        <v>78</v>
      </c>
      <c r="Q121" s="1"/>
      <c r="R121" s="1">
        <f>SUMIF($H$23:$H$110,'[2]Cadastro Parada'!A8,$J$23:$J$110)</f>
        <v>5.5555555555555552E-2</v>
      </c>
      <c r="S121" s="226">
        <f t="shared" si="37"/>
        <v>5.6179775280898868E-2</v>
      </c>
      <c r="U121" s="1" t="s">
        <v>78</v>
      </c>
      <c r="V121" s="1"/>
      <c r="W121" s="1">
        <f>SUMIF($K$23:$K$110,'[2]Cadastro Parada'!A8,$M$23:$M$110)</f>
        <v>0</v>
      </c>
      <c r="X121" s="226">
        <f t="shared" si="38"/>
        <v>0</v>
      </c>
      <c r="Z121" s="1" t="s">
        <v>78</v>
      </c>
      <c r="AA121" s="1"/>
      <c r="AB121" s="1">
        <f>SUMIF($N$23:$N$110,'[2]Cadastro Parada'!A8,$P$23:$P$110)</f>
        <v>0</v>
      </c>
      <c r="AC121" s="226" t="e">
        <f t="shared" si="39"/>
        <v>#DIV/0!</v>
      </c>
      <c r="AE121" s="1" t="s">
        <v>78</v>
      </c>
      <c r="AF121" s="1"/>
      <c r="AG121" s="1">
        <f>SUMIF($Q$23:$Q$110,'[2]Cadastro Parada'!A2,$S$23:$S$110)</f>
        <v>0</v>
      </c>
      <c r="AH121" s="226" t="e">
        <f t="shared" si="40"/>
        <v>#DIV/0!</v>
      </c>
      <c r="AJ121" s="1" t="s">
        <v>78</v>
      </c>
      <c r="AK121" s="1"/>
      <c r="AL121" s="232">
        <f>SUMIF($T$23:$T$110,'[2]Cadastro Parada'!A8,$V$23:$V$110)</f>
        <v>0</v>
      </c>
      <c r="AM121" s="238" t="e">
        <f t="shared" si="41"/>
        <v>#DIV/0!</v>
      </c>
      <c r="AP121" s="1" t="s">
        <v>78</v>
      </c>
      <c r="AQ121" s="1"/>
      <c r="AR121" s="1">
        <f>SUMIF($W$23:$W$110,'[2]Cadastro Parada'!A8,$Y$23:$Y$110)</f>
        <v>0</v>
      </c>
      <c r="AS121" s="226" t="e">
        <f t="shared" si="42"/>
        <v>#DIV/0!</v>
      </c>
      <c r="AU121" s="1" t="s">
        <v>78</v>
      </c>
      <c r="AV121" s="1"/>
      <c r="AW121" s="1">
        <f>SUMIF($Z$23:$Z$110,'[2]Cadastro Parada'!A8,$AB$23:$AB$110)</f>
        <v>0</v>
      </c>
      <c r="AX121" s="226" t="e">
        <f t="shared" si="43"/>
        <v>#DIV/0!</v>
      </c>
      <c r="AZ121" s="1" t="s">
        <v>78</v>
      </c>
      <c r="BA121" s="1"/>
      <c r="BB121" s="1">
        <f>SUMIF($AC$23:$AC$110,'[2]Cadastro Parada'!A8,$AE$23:$AE$110)</f>
        <v>0</v>
      </c>
      <c r="BC121" s="226" t="e">
        <f t="shared" si="44"/>
        <v>#DIV/0!</v>
      </c>
      <c r="BE121" s="1" t="s">
        <v>78</v>
      </c>
      <c r="BF121" s="1"/>
      <c r="BG121" s="1">
        <f>SUMIF($AF$23:$AF$110,'[2]Cadastro Parada'!A8,$AH$23:$AH$110)</f>
        <v>0</v>
      </c>
      <c r="BH121" s="226" t="e">
        <f t="shared" si="45"/>
        <v>#DIV/0!</v>
      </c>
      <c r="BJ121" s="1" t="s">
        <v>78</v>
      </c>
      <c r="BK121" s="1"/>
      <c r="BL121" s="1">
        <f>SUMIF($AI$23:$AI$110,'[2]Cadastro Parada'!A8,$AK$23:$AK$110)</f>
        <v>0</v>
      </c>
      <c r="BM121" s="226" t="e">
        <f t="shared" si="46"/>
        <v>#DIV/0!</v>
      </c>
    </row>
    <row r="122" spans="1:65" x14ac:dyDescent="0.25">
      <c r="D122" s="228" t="s">
        <v>106</v>
      </c>
      <c r="F122" s="239">
        <f>AS111</f>
        <v>35025</v>
      </c>
      <c r="G122" s="239"/>
      <c r="K122" s="1" t="s">
        <v>107</v>
      </c>
      <c r="L122" s="1"/>
      <c r="M122" s="1">
        <f t="shared" si="47"/>
        <v>0</v>
      </c>
      <c r="N122" s="226">
        <f t="shared" si="36"/>
        <v>0</v>
      </c>
      <c r="P122" s="1" t="s">
        <v>107</v>
      </c>
      <c r="Q122" s="1"/>
      <c r="R122" s="1">
        <f>SUMIF($H$23:$H$110,'[2]Cadastro Parada'!A9,$J$23:$J$110)</f>
        <v>0</v>
      </c>
      <c r="S122" s="226">
        <f t="shared" si="37"/>
        <v>0</v>
      </c>
      <c r="U122" s="1" t="s">
        <v>107</v>
      </c>
      <c r="V122" s="1"/>
      <c r="W122" s="1">
        <f>SUMIF($K$23:$K$110,'[2]Cadastro Parada'!A9,$M$23:$M$110)</f>
        <v>0</v>
      </c>
      <c r="X122" s="226">
        <f t="shared" si="38"/>
        <v>0</v>
      </c>
      <c r="Z122" s="1" t="s">
        <v>107</v>
      </c>
      <c r="AA122" s="1"/>
      <c r="AB122" s="1">
        <f>SUMIF($N$23:$N$110,'[2]Cadastro Parada'!A9,$P$23:$P$110)</f>
        <v>0</v>
      </c>
      <c r="AC122" s="226" t="e">
        <f t="shared" si="39"/>
        <v>#DIV/0!</v>
      </c>
      <c r="AE122" s="1" t="s">
        <v>107</v>
      </c>
      <c r="AF122" s="1"/>
      <c r="AG122" s="1">
        <f>SUMIF($Q$23:$Q$110,'[2]Cadastro Parada'!A2,$S$23:$S$110)</f>
        <v>0</v>
      </c>
      <c r="AH122" s="226" t="e">
        <f t="shared" si="40"/>
        <v>#DIV/0!</v>
      </c>
      <c r="AJ122" s="1" t="s">
        <v>107</v>
      </c>
      <c r="AK122" s="1"/>
      <c r="AL122" s="232">
        <f>SUMIF($T$23:$T$110,'[2]Cadastro Parada'!A9,$V$23:$V$110)</f>
        <v>0</v>
      </c>
      <c r="AM122" s="238" t="e">
        <f t="shared" si="41"/>
        <v>#DIV/0!</v>
      </c>
      <c r="AP122" s="1" t="s">
        <v>107</v>
      </c>
      <c r="AQ122" s="1"/>
      <c r="AR122" s="1">
        <f>SUMIF($W$23:$W$110,'[2]Cadastro Parada'!A9,$Y$23:$Y$110)</f>
        <v>0</v>
      </c>
      <c r="AS122" s="226" t="e">
        <f t="shared" si="42"/>
        <v>#DIV/0!</v>
      </c>
      <c r="AU122" s="1" t="s">
        <v>107</v>
      </c>
      <c r="AV122" s="1"/>
      <c r="AW122" s="1">
        <f>SUMIF($Z$23:$Z$110,'[2]Cadastro Parada'!A9,$AB$23:$AB$110)</f>
        <v>0</v>
      </c>
      <c r="AX122" s="226" t="e">
        <f t="shared" si="43"/>
        <v>#DIV/0!</v>
      </c>
      <c r="AZ122" s="1" t="s">
        <v>107</v>
      </c>
      <c r="BA122" s="1"/>
      <c r="BB122" s="1">
        <f>SUMIF($AC$23:$AC$110,'[2]Cadastro Parada'!A9,$AE$23:$AE$110)</f>
        <v>0</v>
      </c>
      <c r="BC122" s="226" t="e">
        <f t="shared" si="44"/>
        <v>#DIV/0!</v>
      </c>
      <c r="BE122" s="1" t="s">
        <v>107</v>
      </c>
      <c r="BF122" s="1"/>
      <c r="BG122" s="1">
        <f>SUMIF($AF$23:$AF$110,'[2]Cadastro Parada'!A9,$AH$23:$AH$110)</f>
        <v>0</v>
      </c>
      <c r="BH122" s="226" t="e">
        <f t="shared" si="45"/>
        <v>#DIV/0!</v>
      </c>
      <c r="BJ122" s="1" t="s">
        <v>107</v>
      </c>
      <c r="BK122" s="1"/>
      <c r="BL122" s="1">
        <f>SUMIF($AI$23:$AI$110,'[2]Cadastro Parada'!A9,$AK$23:$AK$110)</f>
        <v>0</v>
      </c>
      <c r="BM122" s="226" t="e">
        <f t="shared" si="46"/>
        <v>#DIV/0!</v>
      </c>
    </row>
    <row r="123" spans="1:65" x14ac:dyDescent="0.25">
      <c r="D123" s="228" t="s">
        <v>108</v>
      </c>
      <c r="F123" s="239">
        <f>AT111</f>
        <v>30765</v>
      </c>
      <c r="G123" s="239"/>
      <c r="K123" s="1" t="s">
        <v>109</v>
      </c>
      <c r="L123" s="1"/>
      <c r="M123" s="1">
        <f t="shared" si="47"/>
        <v>0</v>
      </c>
      <c r="N123" s="226">
        <f>M123/$M$131</f>
        <v>0</v>
      </c>
      <c r="P123" s="1" t="s">
        <v>109</v>
      </c>
      <c r="Q123" s="1"/>
      <c r="R123" s="1">
        <f>SUMIF($H$23:$H$110,'[2]Cadastro Parada'!A10,$J$23:$J$110)</f>
        <v>0</v>
      </c>
      <c r="S123" s="226">
        <f t="shared" si="37"/>
        <v>0</v>
      </c>
      <c r="U123" s="1" t="s">
        <v>109</v>
      </c>
      <c r="V123" s="1"/>
      <c r="W123" s="1">
        <f>SUMIF($K$23:$K$110,'[2]Cadastro Parada'!A10,$M$23:$M$110)</f>
        <v>0</v>
      </c>
      <c r="X123" s="226">
        <f t="shared" si="38"/>
        <v>0</v>
      </c>
      <c r="Z123" s="1" t="s">
        <v>109</v>
      </c>
      <c r="AA123" s="1"/>
      <c r="AB123" s="1">
        <f>SUMIF($N$23:$N$110,'[2]Cadastro Parada'!A10,$P$23:$P$110)</f>
        <v>0</v>
      </c>
      <c r="AC123" s="226" t="e">
        <f t="shared" si="39"/>
        <v>#DIV/0!</v>
      </c>
      <c r="AE123" s="1" t="s">
        <v>109</v>
      </c>
      <c r="AF123" s="1"/>
      <c r="AG123" s="1">
        <f>SUMIF($Q$23:$Q$110,'[2]Cadastro Parada'!A2,$S$23:$S$110)</f>
        <v>0</v>
      </c>
      <c r="AH123" s="226" t="e">
        <f t="shared" si="40"/>
        <v>#DIV/0!</v>
      </c>
      <c r="AJ123" s="1" t="s">
        <v>109</v>
      </c>
      <c r="AK123" s="1"/>
      <c r="AL123" s="232">
        <f>SUMIF($T$23:$T$110,'[2]Cadastro Parada'!A10,$V$23:$V$110)</f>
        <v>0</v>
      </c>
      <c r="AM123" s="238" t="e">
        <f t="shared" si="41"/>
        <v>#DIV/0!</v>
      </c>
      <c r="AP123" s="1" t="s">
        <v>109</v>
      </c>
      <c r="AQ123" s="1"/>
      <c r="AR123" s="1">
        <f>SUMIF($W$23:$W$110,'[2]Cadastro Parada'!A10,$Y$23:$Y$110)</f>
        <v>0</v>
      </c>
      <c r="AS123" s="226" t="e">
        <f t="shared" si="42"/>
        <v>#DIV/0!</v>
      </c>
      <c r="AU123" s="1" t="s">
        <v>109</v>
      </c>
      <c r="AV123" s="1"/>
      <c r="AW123" s="1">
        <f>SUMIF($Z$23:$Z$110,'[2]Cadastro Parada'!A10,$AB$23:$AB$110)</f>
        <v>0</v>
      </c>
      <c r="AX123" s="226" t="e">
        <f t="shared" si="43"/>
        <v>#DIV/0!</v>
      </c>
      <c r="AZ123" s="1" t="s">
        <v>109</v>
      </c>
      <c r="BA123" s="1"/>
      <c r="BB123" s="1">
        <f>SUMIF($AC$23:$AC$110,'[2]Cadastro Parada'!A10,$AE$23:$AE$110)</f>
        <v>0</v>
      </c>
      <c r="BC123" s="226" t="e">
        <f t="shared" si="44"/>
        <v>#DIV/0!</v>
      </c>
      <c r="BE123" s="1" t="s">
        <v>109</v>
      </c>
      <c r="BF123" s="1"/>
      <c r="BG123" s="1">
        <f>SUMIF($AF$23:$AF$110,'[2]Cadastro Parada'!A10,$AH$23:$AH$110)</f>
        <v>0</v>
      </c>
      <c r="BH123" s="226" t="e">
        <f t="shared" si="45"/>
        <v>#DIV/0!</v>
      </c>
      <c r="BJ123" s="1" t="s">
        <v>109</v>
      </c>
      <c r="BK123" s="1"/>
      <c r="BL123" s="1">
        <f>SUMIF($AI$23:$AI$110,'[2]Cadastro Parada'!A10,$AK$23:$AK$110)</f>
        <v>0</v>
      </c>
      <c r="BM123" s="226" t="e">
        <f t="shared" si="46"/>
        <v>#DIV/0!</v>
      </c>
    </row>
    <row r="124" spans="1:65" x14ac:dyDescent="0.25">
      <c r="D124" s="228" t="s">
        <v>110</v>
      </c>
      <c r="F124" s="239">
        <f>F122-F123</f>
        <v>4260</v>
      </c>
      <c r="G124" s="239"/>
      <c r="K124" s="1" t="s">
        <v>76</v>
      </c>
      <c r="L124" s="1"/>
      <c r="M124" s="1">
        <f t="shared" si="47"/>
        <v>3.125E-2</v>
      </c>
      <c r="N124" s="226">
        <f t="shared" si="36"/>
        <v>2.8772378516624036E-2</v>
      </c>
      <c r="P124" s="1" t="s">
        <v>76</v>
      </c>
      <c r="Q124" s="1"/>
      <c r="R124" s="1">
        <f>SUMIF($H$23:$H$110,'[2]Cadastro Parada'!A11,$J$23:$J$110)</f>
        <v>0</v>
      </c>
      <c r="S124" s="226">
        <f t="shared" si="37"/>
        <v>0</v>
      </c>
      <c r="U124" s="1" t="s">
        <v>76</v>
      </c>
      <c r="V124" s="1"/>
      <c r="W124" s="1">
        <f>SUMIF($K$23:$K$110,'[2]Cadastro Parada'!A11,$M$23:$M$110)</f>
        <v>3.125E-2</v>
      </c>
      <c r="X124" s="226">
        <f t="shared" si="38"/>
        <v>0.3214285714285714</v>
      </c>
      <c r="Z124" s="1" t="s">
        <v>76</v>
      </c>
      <c r="AA124" s="1"/>
      <c r="AB124" s="1">
        <f>SUMIF($N$23:$N$110,'[2]Cadastro Parada'!A11,$P$23:$P$110)</f>
        <v>0</v>
      </c>
      <c r="AC124" s="226" t="e">
        <f t="shared" si="39"/>
        <v>#DIV/0!</v>
      </c>
      <c r="AE124" s="1" t="s">
        <v>76</v>
      </c>
      <c r="AF124" s="1"/>
      <c r="AG124" s="1">
        <f>SUMIF($Q$23:$Q$110,'[2]Cadastro Parada'!A2,$S$23:$S$110)</f>
        <v>0</v>
      </c>
      <c r="AH124" s="226" t="e">
        <f t="shared" si="40"/>
        <v>#DIV/0!</v>
      </c>
      <c r="AJ124" s="1" t="s">
        <v>76</v>
      </c>
      <c r="AK124" s="1"/>
      <c r="AL124" s="232">
        <f>SUMIF($T$23:$T$110,'[2]Cadastro Parada'!A11,$V$23:$V$110)</f>
        <v>0</v>
      </c>
      <c r="AM124" s="238" t="e">
        <f t="shared" si="41"/>
        <v>#DIV/0!</v>
      </c>
      <c r="AP124" s="1" t="s">
        <v>76</v>
      </c>
      <c r="AQ124" s="1"/>
      <c r="AR124" s="1">
        <f>SUMIF($W$23:$W$110,'[2]Cadastro Parada'!A11,$Y$23:$Y$110)</f>
        <v>0</v>
      </c>
      <c r="AS124" s="226" t="e">
        <f t="shared" si="42"/>
        <v>#DIV/0!</v>
      </c>
      <c r="AU124" s="1" t="s">
        <v>76</v>
      </c>
      <c r="AV124" s="1"/>
      <c r="AW124" s="1">
        <f>SUMIF($Z$23:$Z$110,'[2]Cadastro Parada'!A11,$AB$23:$AB$110)</f>
        <v>0</v>
      </c>
      <c r="AX124" s="226" t="e">
        <f t="shared" si="43"/>
        <v>#DIV/0!</v>
      </c>
      <c r="AZ124" s="1" t="s">
        <v>76</v>
      </c>
      <c r="BA124" s="1"/>
      <c r="BB124" s="1">
        <f>SUMIF($AC$23:$AC$110,'[2]Cadastro Parada'!A11,$AE$23:$AE$110)</f>
        <v>0</v>
      </c>
      <c r="BC124" s="226" t="e">
        <f t="shared" si="44"/>
        <v>#DIV/0!</v>
      </c>
      <c r="BE124" s="1" t="s">
        <v>76</v>
      </c>
      <c r="BF124" s="1"/>
      <c r="BG124" s="1">
        <f>SUMIF($AF$23:$AF$110,'[2]Cadastro Parada'!A11,$AH$23:$AH$110)</f>
        <v>0</v>
      </c>
      <c r="BH124" s="226" t="e">
        <f t="shared" si="45"/>
        <v>#DIV/0!</v>
      </c>
      <c r="BJ124" s="1" t="s">
        <v>76</v>
      </c>
      <c r="BK124" s="1"/>
      <c r="BL124" s="1">
        <f>SUMIF($AI$23:$AI$110,'[2]Cadastro Parada'!A11,$AK$23:$AK$110)</f>
        <v>0</v>
      </c>
      <c r="BM124" s="226" t="e">
        <f t="shared" si="46"/>
        <v>#DIV/0!</v>
      </c>
    </row>
    <row r="125" spans="1:65" x14ac:dyDescent="0.25">
      <c r="D125" s="228" t="s">
        <v>111</v>
      </c>
      <c r="F125" s="238">
        <f>F124/F122</f>
        <v>0.12162740899357602</v>
      </c>
      <c r="G125" s="238"/>
      <c r="K125" s="1" t="s">
        <v>83</v>
      </c>
      <c r="L125" s="1"/>
      <c r="M125" s="1">
        <f t="shared" si="47"/>
        <v>0.23958333333333334</v>
      </c>
      <c r="N125" s="226">
        <f t="shared" si="36"/>
        <v>0.22058823529411764</v>
      </c>
      <c r="P125" s="1" t="s">
        <v>83</v>
      </c>
      <c r="Q125" s="1"/>
      <c r="R125" s="1">
        <f>SUMIF($H$23:$H$110,'[2]Cadastro Parada'!A12,$J$23:$J$110)</f>
        <v>0.23958333333333334</v>
      </c>
      <c r="S125" s="226">
        <f t="shared" si="37"/>
        <v>0.24227528089887637</v>
      </c>
      <c r="U125" s="1" t="s">
        <v>83</v>
      </c>
      <c r="V125" s="1"/>
      <c r="W125" s="1">
        <f>SUMIF($K$23:$K$110,'[2]Cadastro Parada'!A12,$M$23:$M$110)</f>
        <v>0</v>
      </c>
      <c r="X125" s="226">
        <f t="shared" si="38"/>
        <v>0</v>
      </c>
      <c r="Z125" s="1" t="s">
        <v>83</v>
      </c>
      <c r="AA125" s="1"/>
      <c r="AB125" s="1">
        <f>SUMIF($N$23:$N$110,'[2]Cadastro Parada'!A12,$P$23:$P$110)</f>
        <v>0</v>
      </c>
      <c r="AC125" s="226" t="e">
        <f t="shared" si="39"/>
        <v>#DIV/0!</v>
      </c>
      <c r="AE125" s="1" t="s">
        <v>83</v>
      </c>
      <c r="AF125" s="1"/>
      <c r="AG125" s="1">
        <f>SUMIF($Q$23:$Q$110,'[2]Cadastro Parada'!A2,$S$23:$S$110)</f>
        <v>0</v>
      </c>
      <c r="AH125" s="226" t="e">
        <f t="shared" si="40"/>
        <v>#DIV/0!</v>
      </c>
      <c r="AJ125" s="1" t="s">
        <v>83</v>
      </c>
      <c r="AK125" s="1"/>
      <c r="AL125" s="232">
        <f>SUMIF($T$23:$T$110,'[2]Cadastro Parada'!A12,$V$23:$V$110)</f>
        <v>0</v>
      </c>
      <c r="AM125" s="238" t="e">
        <f t="shared" si="41"/>
        <v>#DIV/0!</v>
      </c>
      <c r="AP125" s="1" t="s">
        <v>83</v>
      </c>
      <c r="AQ125" s="1"/>
      <c r="AR125" s="1">
        <f>SUMIF($W$23:$W$110,'[2]Cadastro Parada'!A12,$Y$23:$Y$110)</f>
        <v>0</v>
      </c>
      <c r="AS125" s="226" t="e">
        <f t="shared" si="42"/>
        <v>#DIV/0!</v>
      </c>
      <c r="AU125" s="1" t="s">
        <v>83</v>
      </c>
      <c r="AV125" s="1"/>
      <c r="AW125" s="1">
        <f>SUMIF($Z$23:$Z$110,'[2]Cadastro Parada'!A12,$AB$23:$AB$110)</f>
        <v>0</v>
      </c>
      <c r="AX125" s="226" t="e">
        <f t="shared" si="43"/>
        <v>#DIV/0!</v>
      </c>
      <c r="AZ125" s="1" t="s">
        <v>83</v>
      </c>
      <c r="BA125" s="1"/>
      <c r="BB125" s="1">
        <f>SUMIF($AC$23:$AC$110,'[2]Cadastro Parada'!A12,$AE$23:$AE$110)</f>
        <v>0</v>
      </c>
      <c r="BC125" s="226" t="e">
        <f t="shared" si="44"/>
        <v>#DIV/0!</v>
      </c>
      <c r="BE125" s="1" t="s">
        <v>83</v>
      </c>
      <c r="BF125" s="1"/>
      <c r="BG125" s="1">
        <f>SUMIF($AF$23:$AF$110,'[2]Cadastro Parada'!A12,$AH$23:$AH$110)</f>
        <v>0</v>
      </c>
      <c r="BH125" s="226" t="e">
        <f t="shared" si="45"/>
        <v>#DIV/0!</v>
      </c>
      <c r="BJ125" s="1" t="s">
        <v>83</v>
      </c>
      <c r="BK125" s="1"/>
      <c r="BL125" s="1">
        <f>SUMIF($AI$23:$AI$110,'[2]Cadastro Parada'!A12,$AK$23:$AK$110)</f>
        <v>0</v>
      </c>
      <c r="BM125" s="226" t="e">
        <f t="shared" si="46"/>
        <v>#DIV/0!</v>
      </c>
    </row>
    <row r="126" spans="1:65" x14ac:dyDescent="0.25">
      <c r="D126" s="228" t="s">
        <v>112</v>
      </c>
      <c r="F126" s="237">
        <f>F117*F125</f>
        <v>0.70450987389959552</v>
      </c>
      <c r="G126" s="237"/>
      <c r="K126" s="1" t="s">
        <v>82</v>
      </c>
      <c r="L126" s="1"/>
      <c r="M126" s="1">
        <f t="shared" si="47"/>
        <v>4.1666666666666666E-3</v>
      </c>
      <c r="N126" s="226">
        <f t="shared" si="36"/>
        <v>3.8363171355498718E-3</v>
      </c>
      <c r="P126" s="1" t="s">
        <v>82</v>
      </c>
      <c r="Q126" s="1"/>
      <c r="R126" s="1">
        <f>SUMIF($H$23:$H$110,'[2]Cadastro Parada'!A13,$J$23:$J$110)</f>
        <v>4.1666666666666666E-3</v>
      </c>
      <c r="S126" s="226">
        <f t="shared" si="37"/>
        <v>4.2134831460674147E-3</v>
      </c>
      <c r="U126" s="1" t="s">
        <v>82</v>
      </c>
      <c r="V126" s="1"/>
      <c r="W126" s="1">
        <f>SUMIF($K$23:$K$110,'[2]Cadastro Parada'!A13,$M$23:$M$110)</f>
        <v>0</v>
      </c>
      <c r="X126" s="226">
        <f t="shared" si="38"/>
        <v>0</v>
      </c>
      <c r="Z126" s="1" t="s">
        <v>82</v>
      </c>
      <c r="AA126" s="1"/>
      <c r="AB126" s="1">
        <f>SUMIF($N$23:$N$110,'[2]Cadastro Parada'!A13,$P$23:$P$110)</f>
        <v>0</v>
      </c>
      <c r="AC126" s="226" t="e">
        <f t="shared" si="39"/>
        <v>#DIV/0!</v>
      </c>
      <c r="AE126" s="1" t="s">
        <v>82</v>
      </c>
      <c r="AF126" s="1"/>
      <c r="AG126" s="1">
        <f>SUMIF($Q$23:$Q$110,'[2]Cadastro Parada'!A2,$S$23:$S$110)</f>
        <v>0</v>
      </c>
      <c r="AH126" s="226" t="e">
        <f t="shared" si="40"/>
        <v>#DIV/0!</v>
      </c>
      <c r="AJ126" s="1" t="s">
        <v>82</v>
      </c>
      <c r="AK126" s="1"/>
      <c r="AL126" s="232">
        <f>SUMIF($T$23:$T$110,'[2]Cadastro Parada'!A13,$V$23:$V$110)</f>
        <v>0</v>
      </c>
      <c r="AM126" s="238" t="e">
        <f t="shared" si="41"/>
        <v>#DIV/0!</v>
      </c>
      <c r="AP126" s="1" t="s">
        <v>82</v>
      </c>
      <c r="AQ126" s="1"/>
      <c r="AR126" s="1">
        <f>SUMIF($W$23:$W$110,'[2]Cadastro Parada'!A13,$Y$23:$Y$110)</f>
        <v>0</v>
      </c>
      <c r="AS126" s="226" t="e">
        <f t="shared" si="42"/>
        <v>#DIV/0!</v>
      </c>
      <c r="AU126" s="1" t="s">
        <v>82</v>
      </c>
      <c r="AV126" s="1"/>
      <c r="AW126" s="1">
        <f>SUMIF($Z$23:$Z$110,'[2]Cadastro Parada'!A13,$AB$23:$AB$110)</f>
        <v>0</v>
      </c>
      <c r="AX126" s="226" t="e">
        <f t="shared" si="43"/>
        <v>#DIV/0!</v>
      </c>
      <c r="AZ126" s="1" t="s">
        <v>82</v>
      </c>
      <c r="BA126" s="1"/>
      <c r="BB126" s="1">
        <f>SUMIF($AC$23:$AC$110,'[2]Cadastro Parada'!A13,$AE$23:$AE$110)</f>
        <v>0</v>
      </c>
      <c r="BC126" s="226" t="e">
        <f t="shared" si="44"/>
        <v>#DIV/0!</v>
      </c>
      <c r="BE126" s="1" t="s">
        <v>82</v>
      </c>
      <c r="BF126" s="1"/>
      <c r="BG126" s="1">
        <f>SUMIF($AF$23:$AF$110,'[2]Cadastro Parada'!A13,$AH$23:$AH$110)</f>
        <v>0</v>
      </c>
      <c r="BH126" s="226" t="e">
        <f t="shared" si="45"/>
        <v>#DIV/0!</v>
      </c>
      <c r="BJ126" s="1" t="s">
        <v>82</v>
      </c>
      <c r="BK126" s="1"/>
      <c r="BL126" s="1">
        <f>SUMIF($AI$23:$AI$110,'[2]Cadastro Parada'!A13,$AK$23:$AK$110)</f>
        <v>0</v>
      </c>
      <c r="BM126" s="226" t="e">
        <f t="shared" si="46"/>
        <v>#DIV/0!</v>
      </c>
    </row>
    <row r="127" spans="1:65" x14ac:dyDescent="0.25">
      <c r="D127" s="228" t="s">
        <v>113</v>
      </c>
      <c r="F127" s="237">
        <f>F117-F126</f>
        <v>5.0878512372115159</v>
      </c>
      <c r="G127" s="237"/>
      <c r="K127" s="1" t="s">
        <v>114</v>
      </c>
      <c r="L127" s="1"/>
      <c r="M127" s="1">
        <f t="shared" si="47"/>
        <v>0</v>
      </c>
      <c r="N127" s="226">
        <f t="shared" si="36"/>
        <v>0</v>
      </c>
      <c r="P127" s="1" t="s">
        <v>114</v>
      </c>
      <c r="Q127" s="1"/>
      <c r="R127" s="1">
        <f>SUMIF($H$23:$H$110,'[2]Cadastro Parada'!A14,$J$23:$J$110)</f>
        <v>0</v>
      </c>
      <c r="S127" s="226">
        <f t="shared" si="37"/>
        <v>0</v>
      </c>
      <c r="U127" s="1" t="s">
        <v>114</v>
      </c>
      <c r="V127" s="1"/>
      <c r="W127" s="1">
        <f>SUMIF($K$23:$K$110,'[2]Cadastro Parada'!A14,$M$23:$M$110)</f>
        <v>0</v>
      </c>
      <c r="X127" s="226">
        <f t="shared" si="38"/>
        <v>0</v>
      </c>
      <c r="Z127" s="1" t="s">
        <v>114</v>
      </c>
      <c r="AA127" s="1"/>
      <c r="AB127" s="1">
        <f>SUMIF($N$23:$N$110,'[2]Cadastro Parada'!A14,$P$23:$P$110)</f>
        <v>0</v>
      </c>
      <c r="AC127" s="226" t="e">
        <f t="shared" si="39"/>
        <v>#DIV/0!</v>
      </c>
      <c r="AE127" s="1" t="s">
        <v>114</v>
      </c>
      <c r="AF127" s="1"/>
      <c r="AG127" s="1">
        <f>SUMIF($Q$23:$Q$110,'[2]Cadastro Parada'!A2,$S$23:$S$110)</f>
        <v>0</v>
      </c>
      <c r="AH127" s="226" t="e">
        <f t="shared" si="40"/>
        <v>#DIV/0!</v>
      </c>
      <c r="AJ127" s="1" t="s">
        <v>114</v>
      </c>
      <c r="AK127" s="1"/>
      <c r="AL127" s="232">
        <f>SUMIF($T$23:$T$110,'[2]Cadastro Parada'!A14,$V$23:$V$110)</f>
        <v>0</v>
      </c>
      <c r="AM127" s="238" t="e">
        <f t="shared" si="41"/>
        <v>#DIV/0!</v>
      </c>
      <c r="AP127" s="1" t="s">
        <v>114</v>
      </c>
      <c r="AQ127" s="1"/>
      <c r="AR127" s="1">
        <f>SUMIF($W$23:$W$110,'[2]Cadastro Parada'!A14,$Y$23:$Y$110)</f>
        <v>0</v>
      </c>
      <c r="AS127" s="226" t="e">
        <f t="shared" si="42"/>
        <v>#DIV/0!</v>
      </c>
      <c r="AU127" s="1" t="s">
        <v>114</v>
      </c>
      <c r="AV127" s="1"/>
      <c r="AW127" s="1">
        <f>SUMIF($Z$23:$Z$110,'[2]Cadastro Parada'!A14,$AB$23:$AB$110)</f>
        <v>0</v>
      </c>
      <c r="AX127" s="226" t="e">
        <f t="shared" si="43"/>
        <v>#DIV/0!</v>
      </c>
      <c r="AZ127" s="1" t="s">
        <v>114</v>
      </c>
      <c r="BA127" s="1"/>
      <c r="BB127" s="1">
        <f>SUMIF($AC$23:$AC$110,'[2]Cadastro Parada'!A14,$AE$23:$AE$110)</f>
        <v>0</v>
      </c>
      <c r="BC127" s="226" t="e">
        <f t="shared" si="44"/>
        <v>#DIV/0!</v>
      </c>
      <c r="BE127" s="1" t="s">
        <v>114</v>
      </c>
      <c r="BF127" s="1"/>
      <c r="BG127" s="1">
        <f>SUMIF($AF$23:$AF$110,'[2]Cadastro Parada'!A14,$AH$23:$AH$110)</f>
        <v>0</v>
      </c>
      <c r="BH127" s="226" t="e">
        <f t="shared" si="45"/>
        <v>#DIV/0!</v>
      </c>
      <c r="BJ127" s="1" t="s">
        <v>114</v>
      </c>
      <c r="BK127" s="1"/>
      <c r="BL127" s="1">
        <f>SUMIF($AI$23:$AI$110,'[2]Cadastro Parada'!A14,$AK$23:$AK$110)</f>
        <v>0</v>
      </c>
      <c r="BM127" s="226" t="e">
        <f t="shared" si="46"/>
        <v>#DIV/0!</v>
      </c>
    </row>
    <row r="128" spans="1:65" x14ac:dyDescent="0.25">
      <c r="D128" s="228" t="s">
        <v>105</v>
      </c>
      <c r="F128" s="238">
        <f>F127/F117</f>
        <v>0.87837259100642406</v>
      </c>
      <c r="G128" s="238"/>
      <c r="K128" s="1" t="s">
        <v>79</v>
      </c>
      <c r="L128" s="1"/>
      <c r="M128" s="1">
        <f t="shared" si="47"/>
        <v>5.9027777777777776E-2</v>
      </c>
      <c r="N128" s="226">
        <f t="shared" si="36"/>
        <v>5.4347826086956513E-2</v>
      </c>
      <c r="P128" s="1" t="s">
        <v>79</v>
      </c>
      <c r="Q128" s="1"/>
      <c r="R128" s="1">
        <f>SUMIF($H$23:$H$110,'[2]Cadastro Parada'!A15,$J$23:$J$110)</f>
        <v>2.7777777777777776E-2</v>
      </c>
      <c r="S128" s="226">
        <f t="shared" si="37"/>
        <v>2.8089887640449434E-2</v>
      </c>
      <c r="U128" s="1" t="s">
        <v>79</v>
      </c>
      <c r="V128" s="1"/>
      <c r="W128" s="1">
        <f>SUMIF($K$23:$K$110,'[2]Cadastro Parada'!A15,$M$23:$M$110)</f>
        <v>3.125E-2</v>
      </c>
      <c r="X128" s="226">
        <f t="shared" si="38"/>
        <v>0.3214285714285714</v>
      </c>
      <c r="Z128" s="1" t="s">
        <v>79</v>
      </c>
      <c r="AA128" s="1"/>
      <c r="AB128" s="1">
        <f>SUMIF($N$23:$N$110,'[2]Cadastro Parada'!A15,$P$23:$P$110)</f>
        <v>0</v>
      </c>
      <c r="AC128" s="226" t="e">
        <f t="shared" si="39"/>
        <v>#DIV/0!</v>
      </c>
      <c r="AE128" s="1" t="s">
        <v>79</v>
      </c>
      <c r="AF128" s="1"/>
      <c r="AG128" s="1">
        <f>SUMIF($Q$23:$Q$110,'[2]Cadastro Parada'!A2,$S$23:$S$110)</f>
        <v>0</v>
      </c>
      <c r="AH128" s="226" t="e">
        <f t="shared" si="40"/>
        <v>#DIV/0!</v>
      </c>
      <c r="AJ128" s="1" t="s">
        <v>79</v>
      </c>
      <c r="AK128" s="1"/>
      <c r="AL128" s="232">
        <f>SUMIF($T$23:$T$110,'[2]Cadastro Parada'!A15,$V$23:$V$110)</f>
        <v>0</v>
      </c>
      <c r="AM128" s="238" t="e">
        <f t="shared" si="41"/>
        <v>#DIV/0!</v>
      </c>
      <c r="AP128" s="1" t="s">
        <v>79</v>
      </c>
      <c r="AQ128" s="1"/>
      <c r="AR128" s="1">
        <f>SUMIF($W$23:$W$110,'[2]Cadastro Parada'!A15,$Y$23:$Y$110)</f>
        <v>0</v>
      </c>
      <c r="AS128" s="226" t="e">
        <f t="shared" si="42"/>
        <v>#DIV/0!</v>
      </c>
      <c r="AU128" s="1" t="s">
        <v>79</v>
      </c>
      <c r="AV128" s="1"/>
      <c r="AW128" s="1">
        <f>SUMIF($Z$23:$Z$110,'[2]Cadastro Parada'!A15,$AB$23:$AB$110)</f>
        <v>0</v>
      </c>
      <c r="AX128" s="226" t="e">
        <f t="shared" si="43"/>
        <v>#DIV/0!</v>
      </c>
      <c r="AZ128" s="1" t="s">
        <v>79</v>
      </c>
      <c r="BA128" s="1"/>
      <c r="BB128" s="1">
        <f>SUMIF($AC$23:$AC$110,'[2]Cadastro Parada'!A15,$AE$23:$AE$110)</f>
        <v>0</v>
      </c>
      <c r="BC128" s="226" t="e">
        <f t="shared" si="44"/>
        <v>#DIV/0!</v>
      </c>
      <c r="BE128" s="1" t="s">
        <v>79</v>
      </c>
      <c r="BF128" s="1"/>
      <c r="BG128" s="1">
        <f>SUMIF($AF$23:$AF$110,'[2]Cadastro Parada'!A15,$AH$23:$AH$110)</f>
        <v>0</v>
      </c>
      <c r="BH128" s="226" t="e">
        <f t="shared" si="45"/>
        <v>#DIV/0!</v>
      </c>
      <c r="BJ128" s="1" t="s">
        <v>79</v>
      </c>
      <c r="BK128" s="1"/>
      <c r="BL128" s="1">
        <f>SUMIF($AI$23:$AI$110,'[2]Cadastro Parada'!A15,$AK$23:$AK$110)</f>
        <v>0</v>
      </c>
      <c r="BM128" s="226" t="e">
        <f t="shared" si="46"/>
        <v>#DIV/0!</v>
      </c>
    </row>
    <row r="129" spans="4:65" x14ac:dyDescent="0.25">
      <c r="F129" s="240">
        <f>1-F128</f>
        <v>0.12162740899357594</v>
      </c>
      <c r="G129" s="240"/>
      <c r="K129" s="1" t="s">
        <v>115</v>
      </c>
      <c r="L129" s="1"/>
      <c r="M129" s="1">
        <f t="shared" si="47"/>
        <v>0</v>
      </c>
      <c r="N129" s="226">
        <f t="shared" si="36"/>
        <v>0</v>
      </c>
      <c r="P129" s="1" t="s">
        <v>115</v>
      </c>
      <c r="Q129" s="1"/>
      <c r="R129" s="1">
        <f>SUMIF($H$23:$H$110,'[2]Cadastro Parada'!A16,$J$23:$J$110)</f>
        <v>0</v>
      </c>
      <c r="S129" s="226">
        <f t="shared" si="37"/>
        <v>0</v>
      </c>
      <c r="U129" s="1" t="s">
        <v>115</v>
      </c>
      <c r="V129" s="1"/>
      <c r="W129" s="1">
        <f>SUMIF($K$23:$K$110,'[2]Cadastro Parada'!A16,$M$23:$M$110)</f>
        <v>0</v>
      </c>
      <c r="X129" s="226">
        <f t="shared" si="38"/>
        <v>0</v>
      </c>
      <c r="Z129" s="1" t="s">
        <v>115</v>
      </c>
      <c r="AA129" s="1"/>
      <c r="AB129" s="1">
        <f>SUMIF($N$23:$N$110,'[2]Cadastro Parada'!A16,$P$23:$P$110)</f>
        <v>0</v>
      </c>
      <c r="AC129" s="226" t="e">
        <f t="shared" si="39"/>
        <v>#DIV/0!</v>
      </c>
      <c r="AE129" s="1" t="s">
        <v>115</v>
      </c>
      <c r="AF129" s="1"/>
      <c r="AG129" s="1">
        <f>SUMIF($Q$23:$Q$110,'[2]Cadastro Parada'!A2,$S$23:$S$110)</f>
        <v>0</v>
      </c>
      <c r="AH129" s="226" t="e">
        <f t="shared" si="40"/>
        <v>#DIV/0!</v>
      </c>
      <c r="AJ129" s="1" t="s">
        <v>115</v>
      </c>
      <c r="AK129" s="1"/>
      <c r="AL129" s="232">
        <f>SUMIF($T$23:$T$110,'[2]Cadastro Parada'!A16,$V$23:$V$110)</f>
        <v>0</v>
      </c>
      <c r="AM129" s="238" t="e">
        <f t="shared" si="41"/>
        <v>#DIV/0!</v>
      </c>
      <c r="AP129" s="1" t="s">
        <v>115</v>
      </c>
      <c r="AQ129" s="1"/>
      <c r="AR129" s="1">
        <f>SUMIF($W$23:$W$110,'[2]Cadastro Parada'!A16,$Y$23:$Y$110)</f>
        <v>0</v>
      </c>
      <c r="AS129" s="226" t="e">
        <f t="shared" si="42"/>
        <v>#DIV/0!</v>
      </c>
      <c r="AU129" s="1" t="s">
        <v>115</v>
      </c>
      <c r="AV129" s="1"/>
      <c r="AW129" s="1">
        <f>SUMIF($Z$23:$Z$110,'[2]Cadastro Parada'!A16,$AB$23:$AB$110)</f>
        <v>0</v>
      </c>
      <c r="AX129" s="226" t="e">
        <f t="shared" si="43"/>
        <v>#DIV/0!</v>
      </c>
      <c r="AZ129" s="1" t="s">
        <v>115</v>
      </c>
      <c r="BA129" s="1"/>
      <c r="BB129" s="1">
        <f>SUMIF($AC$23:$AC$110,'[2]Cadastro Parada'!A16,$AE$23:$AE$110)</f>
        <v>0</v>
      </c>
      <c r="BC129" s="226" t="e">
        <f t="shared" si="44"/>
        <v>#DIV/0!</v>
      </c>
      <c r="BE129" s="1" t="s">
        <v>115</v>
      </c>
      <c r="BF129" s="1"/>
      <c r="BG129" s="1">
        <f>SUMIF($AF$23:$AF$110,'[2]Cadastro Parada'!A16,$AH$23:$AH$110)</f>
        <v>0</v>
      </c>
      <c r="BH129" s="226" t="e">
        <f t="shared" si="45"/>
        <v>#DIV/0!</v>
      </c>
      <c r="BJ129" s="1" t="s">
        <v>115</v>
      </c>
      <c r="BK129" s="1"/>
      <c r="BL129" s="1">
        <f>SUMIF($AI$23:$AI$110,'[2]Cadastro Parada'!A16,$AK$23:$AK$110)</f>
        <v>0</v>
      </c>
      <c r="BM129" s="226" t="e">
        <f t="shared" si="46"/>
        <v>#DIV/0!</v>
      </c>
    </row>
    <row r="130" spans="4:65" x14ac:dyDescent="0.25">
      <c r="K130" s="1" t="s">
        <v>69</v>
      </c>
      <c r="L130" s="1"/>
      <c r="M130" s="1">
        <f t="shared" si="47"/>
        <v>5.6944444444444443E-2</v>
      </c>
      <c r="N130" s="226">
        <f t="shared" si="36"/>
        <v>5.2429667519181579E-2</v>
      </c>
      <c r="P130" s="1" t="s">
        <v>69</v>
      </c>
      <c r="Q130" s="1"/>
      <c r="R130" s="1">
        <f>SUMIF($H$23:$H$110,'[2]Cadastro Parada'!A17,$J$23:$J$110)</f>
        <v>2.222222222222222E-2</v>
      </c>
      <c r="S130" s="226">
        <f t="shared" si="37"/>
        <v>2.2471910112359543E-2</v>
      </c>
      <c r="U130" s="1" t="s">
        <v>69</v>
      </c>
      <c r="V130" s="1"/>
      <c r="W130" s="1">
        <f>SUMIF($K$23:$K$110,'[2]Cadastro Parada'!A17,$M$23:$M$110)</f>
        <v>3.4722222222222224E-2</v>
      </c>
      <c r="X130" s="226">
        <f t="shared" si="38"/>
        <v>0.35714285714285715</v>
      </c>
      <c r="Z130" s="1" t="s">
        <v>69</v>
      </c>
      <c r="AA130" s="1"/>
      <c r="AB130" s="1">
        <f>SUMIF($N$23:$N$110,'[2]Cadastro Parada'!A17,$P$23:$P$110)</f>
        <v>0</v>
      </c>
      <c r="AC130" s="226" t="e">
        <f t="shared" si="39"/>
        <v>#DIV/0!</v>
      </c>
      <c r="AE130" s="1" t="s">
        <v>69</v>
      </c>
      <c r="AF130" s="1"/>
      <c r="AG130" s="1">
        <f>SUMIF($Q$23:$Q$110,'[2]Cadastro Parada'!A17,$S$23:$S$110)</f>
        <v>0</v>
      </c>
      <c r="AH130" s="226" t="e">
        <f t="shared" si="40"/>
        <v>#DIV/0!</v>
      </c>
      <c r="AJ130" s="1" t="s">
        <v>69</v>
      </c>
      <c r="AK130" s="1"/>
      <c r="AL130" s="232">
        <f>SUMIF($T$23:$T$110,'[2]Cadastro Parada'!A17,$V$23:$V$110)</f>
        <v>0</v>
      </c>
      <c r="AM130" s="238" t="e">
        <f t="shared" si="41"/>
        <v>#DIV/0!</v>
      </c>
      <c r="AP130" s="1" t="s">
        <v>69</v>
      </c>
      <c r="AQ130" s="1"/>
      <c r="AR130" s="1">
        <f>SUMIF($W$23:$W$110,'[2]Cadastro Parada'!A17,$Y$23:$Y$110)</f>
        <v>0</v>
      </c>
      <c r="AS130" s="226" t="e">
        <f t="shared" si="42"/>
        <v>#DIV/0!</v>
      </c>
      <c r="AU130" s="1" t="s">
        <v>69</v>
      </c>
      <c r="AV130" s="1"/>
      <c r="AW130" s="1">
        <f>SUMIF($Z$23:$Z$110,'[2]Cadastro Parada'!A17,$AB$23:$AB$110)</f>
        <v>0</v>
      </c>
      <c r="AX130" s="226" t="e">
        <f t="shared" si="43"/>
        <v>#DIV/0!</v>
      </c>
      <c r="AZ130" s="1" t="s">
        <v>69</v>
      </c>
      <c r="BA130" s="1"/>
      <c r="BB130" s="1">
        <f>SUMIF($AC$23:$AC$110,'[2]Cadastro Parada'!A17,$AE$23:$AE$110)</f>
        <v>0</v>
      </c>
      <c r="BC130" s="226" t="e">
        <f t="shared" si="44"/>
        <v>#DIV/0!</v>
      </c>
      <c r="BE130" s="1" t="s">
        <v>69</v>
      </c>
      <c r="BF130" s="1"/>
      <c r="BG130" s="1">
        <f>SUMIF($AF$23:$AF$110,'[2]Cadastro Parada'!A17,$AH$23:$AH$110)</f>
        <v>0</v>
      </c>
      <c r="BH130" s="226" t="e">
        <f t="shared" si="45"/>
        <v>#DIV/0!</v>
      </c>
      <c r="BJ130" s="1" t="s">
        <v>69</v>
      </c>
      <c r="BK130" s="1"/>
      <c r="BL130" s="1">
        <f>SUMIF($AI$23:$AI$110,'[2]Cadastro Parada'!A17,$AK$23:$AK$110)</f>
        <v>0</v>
      </c>
      <c r="BM130" s="226" t="e">
        <f t="shared" si="46"/>
        <v>#DIV/0!</v>
      </c>
    </row>
    <row r="131" spans="4:65" x14ac:dyDescent="0.25">
      <c r="D131" s="224" t="s">
        <v>116</v>
      </c>
      <c r="E131" s="224"/>
      <c r="F131" s="224"/>
      <c r="G131" s="230"/>
      <c r="M131" s="1">
        <f>SUM(M115:M130)</f>
        <v>1.0861111111111112</v>
      </c>
      <c r="N131" s="226">
        <f t="shared" si="36"/>
        <v>1</v>
      </c>
      <c r="R131" s="1">
        <f>SUM(R115:R130)</f>
        <v>0.98888888888888904</v>
      </c>
      <c r="S131" s="226">
        <f t="shared" si="37"/>
        <v>1</v>
      </c>
      <c r="W131" s="1">
        <f>SUM(W115:W130)</f>
        <v>9.7222222222222224E-2</v>
      </c>
      <c r="X131" s="226">
        <f t="shared" si="38"/>
        <v>1</v>
      </c>
      <c r="AB131" s="1">
        <f>SUM(AB115:AB130)</f>
        <v>0</v>
      </c>
      <c r="AC131" s="226" t="e">
        <f t="shared" si="39"/>
        <v>#DIV/0!</v>
      </c>
      <c r="AG131" s="1">
        <f>SUM(AG115:AG130)</f>
        <v>0</v>
      </c>
      <c r="AH131" s="226" t="e">
        <f t="shared" si="40"/>
        <v>#DIV/0!</v>
      </c>
      <c r="AL131" s="232">
        <f>SUM(AL115:AL130)</f>
        <v>0</v>
      </c>
      <c r="AM131" s="238" t="e">
        <f t="shared" si="41"/>
        <v>#DIV/0!</v>
      </c>
      <c r="AR131" s="1">
        <f>SUM(AR115:AR130)</f>
        <v>0</v>
      </c>
      <c r="AS131" s="226" t="e">
        <f t="shared" si="42"/>
        <v>#DIV/0!</v>
      </c>
      <c r="AW131" s="1">
        <f>SUM(AW115:AW130)</f>
        <v>0</v>
      </c>
      <c r="AX131" s="226" t="e">
        <f t="shared" si="43"/>
        <v>#DIV/0!</v>
      </c>
      <c r="BB131" s="1">
        <f>SUM(BB115:BB130)</f>
        <v>0</v>
      </c>
      <c r="BC131" s="226" t="e">
        <f t="shared" si="44"/>
        <v>#DIV/0!</v>
      </c>
      <c r="BG131" s="1">
        <f>SUM(BG115:BG130)</f>
        <v>0</v>
      </c>
      <c r="BH131" s="226" t="e">
        <f>BG131/$BG$131</f>
        <v>#DIV/0!</v>
      </c>
      <c r="BL131" s="1">
        <f>SUM(BL115:BL130)</f>
        <v>0</v>
      </c>
      <c r="BM131" s="226" t="e">
        <f t="shared" si="46"/>
        <v>#DIV/0!</v>
      </c>
    </row>
    <row r="132" spans="4:65" x14ac:dyDescent="0.25">
      <c r="D132" s="228" t="s">
        <v>117</v>
      </c>
      <c r="F132" s="232">
        <f>AW111</f>
        <v>84</v>
      </c>
      <c r="G132" s="232"/>
    </row>
    <row r="133" spans="4:65" x14ac:dyDescent="0.25">
      <c r="D133" s="228" t="s">
        <v>118</v>
      </c>
      <c r="F133" s="241">
        <f>F132/F123</f>
        <v>2.7303754266211604E-3</v>
      </c>
      <c r="G133" s="241"/>
      <c r="K133" s="224" t="s">
        <v>119</v>
      </c>
      <c r="L133" s="224"/>
      <c r="M133" s="224"/>
      <c r="N133" s="224"/>
    </row>
    <row r="134" spans="4:65" x14ac:dyDescent="0.25">
      <c r="D134" s="228" t="s">
        <v>120</v>
      </c>
      <c r="F134" s="237">
        <f>F127*F133</f>
        <v>1.3891743992386392E-2</v>
      </c>
      <c r="G134" s="237"/>
      <c r="K134" s="91" t="s">
        <v>99</v>
      </c>
      <c r="L134" s="91"/>
      <c r="M134" s="91" t="s">
        <v>100</v>
      </c>
      <c r="N134" s="91" t="s">
        <v>32</v>
      </c>
    </row>
    <row r="135" spans="4:65" x14ac:dyDescent="0.25">
      <c r="D135" s="228" t="s">
        <v>121</v>
      </c>
      <c r="F135" s="237">
        <f>F127-F134</f>
        <v>5.0739594932191299</v>
      </c>
      <c r="G135" s="237"/>
      <c r="K135" s="1" t="s">
        <v>122</v>
      </c>
      <c r="L135" s="1"/>
      <c r="M135" s="1">
        <f>SUMIF($AU$23:$AU$110,'[2]Cadastro Refugo'!A2,'Abril 2022'!$AW$23:$AW$110)</f>
        <v>0</v>
      </c>
      <c r="N135" s="226">
        <f>M135/$M$140</f>
        <v>0</v>
      </c>
    </row>
    <row r="136" spans="4:65" x14ac:dyDescent="0.25">
      <c r="D136" s="228" t="s">
        <v>116</v>
      </c>
      <c r="F136" s="238">
        <f>F135/F127</f>
        <v>0.99726962457337887</v>
      </c>
      <c r="G136" s="238"/>
      <c r="K136" s="1" t="s">
        <v>123</v>
      </c>
      <c r="L136" s="1"/>
      <c r="M136" s="1">
        <f>SUMIF($AU$23:$AU$110,'[2]Cadastro Refugo'!A3,'Abril 2022'!$AW$23:$AW$110)</f>
        <v>0</v>
      </c>
      <c r="N136" s="226">
        <f>M136/$M$140</f>
        <v>0</v>
      </c>
    </row>
    <row r="137" spans="4:65" x14ac:dyDescent="0.25">
      <c r="F137" s="238">
        <f>1-F136</f>
        <v>2.7303754266211344E-3</v>
      </c>
      <c r="G137" s="238"/>
      <c r="K137" s="1" t="s">
        <v>124</v>
      </c>
      <c r="L137" s="1"/>
      <c r="M137" s="1">
        <f>SUMIF($AU$23:$AU$110,'[2]Cadastro Refugo'!A4,'Abril 2022'!$AW$23:$AW$110)</f>
        <v>84</v>
      </c>
      <c r="N137" s="226">
        <f>M137/$M$140</f>
        <v>1</v>
      </c>
    </row>
    <row r="138" spans="4:65" x14ac:dyDescent="0.25">
      <c r="K138" s="1" t="s">
        <v>83</v>
      </c>
      <c r="L138" s="1"/>
      <c r="M138" s="1">
        <f>SUMIF($AU$23:$AU$110,'[2]Cadastro Refugo'!A5,'Abril 2022'!$AW$23:$AW$110)</f>
        <v>0</v>
      </c>
      <c r="N138" s="226">
        <f>M138/$M$140</f>
        <v>0</v>
      </c>
    </row>
    <row r="139" spans="4:65" x14ac:dyDescent="0.25">
      <c r="D139" s="224" t="s">
        <v>29</v>
      </c>
      <c r="E139" s="224"/>
      <c r="F139" s="224"/>
      <c r="G139" s="230"/>
      <c r="K139" s="1" t="s">
        <v>69</v>
      </c>
      <c r="L139" s="1"/>
      <c r="M139" s="1">
        <f>SUMIF($AU$23:$AU$110,'[2]Cadastro Refugo'!A6,'Abril 2022'!$AW$23:$AW$110)</f>
        <v>0</v>
      </c>
      <c r="N139" s="226">
        <f>M139/$M$140</f>
        <v>0</v>
      </c>
    </row>
    <row r="140" spans="4:65" x14ac:dyDescent="0.25">
      <c r="D140" s="228" t="s">
        <v>29</v>
      </c>
      <c r="F140" s="240">
        <f>F118*F128*F136</f>
        <v>0.73765791723730911</v>
      </c>
      <c r="G140" s="240"/>
      <c r="M140" s="1">
        <f>SUM(M135:M139)</f>
        <v>84</v>
      </c>
      <c r="N140" s="227">
        <f>SUM(N135:N139)</f>
        <v>1</v>
      </c>
    </row>
    <row r="141" spans="4:65" x14ac:dyDescent="0.25">
      <c r="F141" s="240">
        <f>1-F140</f>
        <v>0.26234208276269089</v>
      </c>
      <c r="G141" s="240"/>
    </row>
    <row r="142" spans="4:65" x14ac:dyDescent="0.25">
      <c r="K142" s="224" t="s">
        <v>125</v>
      </c>
      <c r="L142" s="224"/>
      <c r="M142" s="224"/>
      <c r="N142" s="224"/>
    </row>
    <row r="143" spans="4:65" x14ac:dyDescent="0.25">
      <c r="K143" s="91" t="s">
        <v>99</v>
      </c>
      <c r="L143" s="91"/>
      <c r="M143" s="91" t="s">
        <v>100</v>
      </c>
      <c r="N143" s="91" t="s">
        <v>32</v>
      </c>
    </row>
    <row r="144" spans="4:65" x14ac:dyDescent="0.25">
      <c r="K144" s="1" t="s">
        <v>74</v>
      </c>
      <c r="L144" s="1"/>
      <c r="M144" s="1">
        <f>SUMIF($E$23:$E$110,K144,$AL$23:$AL$110)</f>
        <v>0.16319444444444445</v>
      </c>
      <c r="N144" s="226">
        <f>M144/$M$147</f>
        <v>0.1502557544757033</v>
      </c>
    </row>
    <row r="145" spans="11:14" x14ac:dyDescent="0.25">
      <c r="K145" s="1" t="s">
        <v>68</v>
      </c>
      <c r="L145" s="1"/>
      <c r="M145" s="1">
        <f t="shared" ref="M145:M146" si="48">SUMIF($E$23:$E$110,K145,$AL$23:$AL$110)</f>
        <v>0.35902777777777783</v>
      </c>
      <c r="N145" s="226">
        <f>M145/$M$147</f>
        <v>0.33056265984654731</v>
      </c>
    </row>
    <row r="146" spans="11:14" x14ac:dyDescent="0.25">
      <c r="K146" s="1" t="s">
        <v>72</v>
      </c>
      <c r="L146" s="1"/>
      <c r="M146" s="1">
        <f t="shared" si="48"/>
        <v>0.56388888888888888</v>
      </c>
      <c r="N146" s="226">
        <f>M146/$M$147</f>
        <v>0.5191815856777493</v>
      </c>
    </row>
    <row r="147" spans="11:14" x14ac:dyDescent="0.25">
      <c r="M147" s="1">
        <f>SUM(M144:M146)</f>
        <v>1.0861111111111112</v>
      </c>
      <c r="N147" s="227">
        <f>SUM(N144:N146)</f>
        <v>0.99999999999999989</v>
      </c>
    </row>
    <row r="148" spans="11:14" x14ac:dyDescent="0.25">
      <c r="M148" s="1"/>
    </row>
    <row r="149" spans="11:14" x14ac:dyDescent="0.25">
      <c r="K149" s="224" t="s">
        <v>126</v>
      </c>
      <c r="L149" s="224"/>
      <c r="M149" s="224"/>
      <c r="N149" s="224"/>
    </row>
    <row r="150" spans="11:14" x14ac:dyDescent="0.25">
      <c r="K150" s="91" t="s">
        <v>99</v>
      </c>
      <c r="L150" s="91"/>
      <c r="M150" s="91" t="s">
        <v>100</v>
      </c>
      <c r="N150" s="91" t="s">
        <v>32</v>
      </c>
    </row>
    <row r="151" spans="11:14" x14ac:dyDescent="0.25">
      <c r="K151" s="1" t="s">
        <v>74</v>
      </c>
      <c r="L151" s="1"/>
      <c r="M151" s="1">
        <f>SUMIF($E$23:$E$110,K151,$AW$23:$AW$110)</f>
        <v>16</v>
      </c>
      <c r="N151" s="226">
        <f>M151/$M$154</f>
        <v>0.19047619047619047</v>
      </c>
    </row>
    <row r="152" spans="11:14" x14ac:dyDescent="0.25">
      <c r="K152" s="1" t="s">
        <v>68</v>
      </c>
      <c r="L152" s="1"/>
      <c r="M152" s="1">
        <f t="shared" ref="M152:M153" si="49">SUMIF($E$23:$E$110,K152,$AW$23:$AW$110)</f>
        <v>23</v>
      </c>
      <c r="N152" s="226">
        <f>M152/$M$154</f>
        <v>0.27380952380952384</v>
      </c>
    </row>
    <row r="153" spans="11:14" x14ac:dyDescent="0.25">
      <c r="K153" s="1" t="s">
        <v>72</v>
      </c>
      <c r="L153" s="1"/>
      <c r="M153" s="1">
        <f t="shared" si="49"/>
        <v>45</v>
      </c>
      <c r="N153" s="226">
        <f>M153/$M$154</f>
        <v>0.5357142857142857</v>
      </c>
    </row>
    <row r="154" spans="11:14" x14ac:dyDescent="0.25">
      <c r="M154" s="1">
        <f>SUM(M151:M153)</f>
        <v>84</v>
      </c>
      <c r="N154" s="227">
        <f>SUM(N151:N153)</f>
        <v>1</v>
      </c>
    </row>
  </sheetData>
  <mergeCells count="20">
    <mergeCell ref="K142:N142"/>
    <mergeCell ref="K149:N149"/>
    <mergeCell ref="BJ113:BM113"/>
    <mergeCell ref="D114:F114"/>
    <mergeCell ref="D121:F121"/>
    <mergeCell ref="D131:F131"/>
    <mergeCell ref="K133:N133"/>
    <mergeCell ref="D139:F139"/>
    <mergeCell ref="AE113:AH113"/>
    <mergeCell ref="AJ113:AM113"/>
    <mergeCell ref="AP113:AS113"/>
    <mergeCell ref="AU113:AX113"/>
    <mergeCell ref="AZ113:BC113"/>
    <mergeCell ref="BE113:BH113"/>
    <mergeCell ref="A1:R1"/>
    <mergeCell ref="B3:B20"/>
    <mergeCell ref="K113:N113"/>
    <mergeCell ref="P113:S113"/>
    <mergeCell ref="U113:X113"/>
    <mergeCell ref="Z113:AC113"/>
  </mergeCells>
  <dataValidations count="4">
    <dataValidation type="list" allowBlank="1" showInputMessage="1" showErrorMessage="1" sqref="BL2 AP23:AP110">
      <formula1>CódigoProduto</formula1>
    </dataValidation>
    <dataValidation type="list" allowBlank="1" showInputMessage="1" showErrorMessage="1" sqref="BQ2 AU23:AU110">
      <formula1>CódigoRefugo</formula1>
    </dataValidation>
    <dataValidation type="list" allowBlank="1" showInputMessage="1" showErrorMessage="1" sqref="BF2 AD2 AG2 AJ2 AN2 AQ2 AT2 AW2 AZ2 BC2 N23:N110 AI23:AI110 H23:H109 AF23:AF110 Q23:Q110 T23:T110 W23:W110 Z23:Z110 AC23:AC110 K23:K110">
      <formula1>CódigoParada</formula1>
    </dataValidation>
    <dataValidation type="list" allowBlank="1" showInputMessage="1" showErrorMessage="1" sqref="AA2 E23:E109">
      <formula1>"1º,2º,3º"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9" orientation="landscape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'[2]Cadastro Operador'!#REF!</xm:f>
          </x14:formula1>
          <xm:sqref>C24:C27 C29:C30 C32:C40 C45:C46 C42:C43</xm:sqref>
        </x14:dataValidation>
        <x14:dataValidation type="list" allowBlank="1" showInputMessage="1" showErrorMessage="1">
          <x14:formula1>
            <xm:f>'[2]Cadastro Operador'!#REF!</xm:f>
          </x14:formula1>
          <xm:sqref>C44 C23 C28 C41 C31 C47:C62</xm:sqref>
        </x14:dataValidation>
        <x14:dataValidation type="list" allowBlank="1" showInputMessage="1" showErrorMessage="1">
          <x14:formula1>
            <xm:f>'[2]Cadastro Operador'!#REF!</xm:f>
          </x14:formula1>
          <xm:sqref>Y2</xm:sqref>
        </x14:dataValidation>
        <x14:dataValidation type="list" allowBlank="1" showInputMessage="1" showErrorMessage="1">
          <x14:formula1>
            <xm:f>'[2]Cadastro Operador'!#REF!</xm:f>
          </x14:formula1>
          <xm:sqref>C63:C109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2" sqref="B12"/>
    </sheetView>
  </sheetViews>
  <sheetFormatPr defaultRowHeight="15" x14ac:dyDescent="0.25"/>
  <cols>
    <col min="1" max="1" width="14.85546875" bestFit="1" customWidth="1"/>
    <col min="2" max="2" width="20.7109375" bestFit="1" customWidth="1"/>
    <col min="3" max="3" width="6.7109375" bestFit="1" customWidth="1"/>
  </cols>
  <sheetData>
    <row r="1" spans="1:3" x14ac:dyDescent="0.25">
      <c r="A1" s="218" t="s">
        <v>131</v>
      </c>
      <c r="B1" s="218" t="s">
        <v>61</v>
      </c>
      <c r="C1" s="218" t="s">
        <v>62</v>
      </c>
    </row>
    <row r="2" spans="1:3" x14ac:dyDescent="0.25">
      <c r="A2" s="206" t="s">
        <v>132</v>
      </c>
      <c r="B2" t="s">
        <v>133</v>
      </c>
      <c r="C2" s="1">
        <v>250</v>
      </c>
    </row>
    <row r="3" spans="1:3" x14ac:dyDescent="0.25">
      <c r="A3" s="206" t="s">
        <v>134</v>
      </c>
      <c r="B3" t="s">
        <v>135</v>
      </c>
      <c r="C3" s="1">
        <v>250</v>
      </c>
    </row>
    <row r="4" spans="1:3" x14ac:dyDescent="0.25">
      <c r="A4" s="206" t="s">
        <v>77</v>
      </c>
      <c r="B4" t="s">
        <v>136</v>
      </c>
      <c r="C4" s="1">
        <v>200</v>
      </c>
    </row>
    <row r="5" spans="1:3" x14ac:dyDescent="0.25">
      <c r="A5" s="206" t="s">
        <v>86</v>
      </c>
      <c r="B5" t="s">
        <v>137</v>
      </c>
      <c r="C5" s="1">
        <v>250</v>
      </c>
    </row>
    <row r="6" spans="1:3" x14ac:dyDescent="0.25">
      <c r="A6" s="206" t="s">
        <v>70</v>
      </c>
      <c r="B6" t="s">
        <v>138</v>
      </c>
      <c r="C6" s="1">
        <v>250</v>
      </c>
    </row>
    <row r="7" spans="1:3" x14ac:dyDescent="0.25">
      <c r="A7" s="206" t="s">
        <v>139</v>
      </c>
      <c r="B7" t="s">
        <v>140</v>
      </c>
      <c r="C7" s="1">
        <v>250</v>
      </c>
    </row>
    <row r="8" spans="1:3" x14ac:dyDescent="0.25">
      <c r="A8" s="206" t="s">
        <v>85</v>
      </c>
      <c r="B8" t="s">
        <v>141</v>
      </c>
      <c r="C8" s="1">
        <v>250</v>
      </c>
    </row>
    <row r="9" spans="1:3" x14ac:dyDescent="0.25">
      <c r="A9" s="206" t="s">
        <v>142</v>
      </c>
      <c r="B9" t="s">
        <v>143</v>
      </c>
      <c r="C9" s="1">
        <v>250</v>
      </c>
    </row>
    <row r="11" spans="1:3" x14ac:dyDescent="0.25">
      <c r="A11" s="215" t="s">
        <v>43</v>
      </c>
      <c r="B11" s="218" t="s">
        <v>152</v>
      </c>
    </row>
    <row r="12" spans="1:3" x14ac:dyDescent="0.25">
      <c r="A12" s="561">
        <v>1</v>
      </c>
      <c r="B12" t="s">
        <v>153</v>
      </c>
    </row>
    <row r="13" spans="1:3" x14ac:dyDescent="0.25">
      <c r="A13" s="561">
        <v>2</v>
      </c>
      <c r="B13" t="s">
        <v>154</v>
      </c>
    </row>
    <row r="14" spans="1:3" x14ac:dyDescent="0.25">
      <c r="A14" s="561">
        <v>3</v>
      </c>
      <c r="B14" t="s">
        <v>14</v>
      </c>
    </row>
    <row r="15" spans="1:3" x14ac:dyDescent="0.25">
      <c r="A15" s="561">
        <v>4</v>
      </c>
      <c r="B15" t="s">
        <v>155</v>
      </c>
    </row>
    <row r="16" spans="1:3" x14ac:dyDescent="0.25">
      <c r="A16" s="561">
        <v>5</v>
      </c>
      <c r="B16" t="s">
        <v>15</v>
      </c>
    </row>
    <row r="17" spans="1:2" x14ac:dyDescent="0.25">
      <c r="A17" s="561">
        <v>6</v>
      </c>
      <c r="B17" t="s">
        <v>156</v>
      </c>
    </row>
    <row r="18" spans="1:2" x14ac:dyDescent="0.25">
      <c r="A18" s="561">
        <v>7</v>
      </c>
      <c r="B18" t="s">
        <v>157</v>
      </c>
    </row>
    <row r="19" spans="1:2" x14ac:dyDescent="0.25">
      <c r="A19" s="561">
        <v>8</v>
      </c>
      <c r="B19" t="s">
        <v>158</v>
      </c>
    </row>
    <row r="20" spans="1:2" x14ac:dyDescent="0.25">
      <c r="A20" s="561">
        <v>9</v>
      </c>
      <c r="B20" t="s">
        <v>159</v>
      </c>
    </row>
    <row r="21" spans="1:2" x14ac:dyDescent="0.25">
      <c r="A21" s="561">
        <v>11</v>
      </c>
      <c r="B21" t="s">
        <v>160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I349"/>
  <sheetViews>
    <sheetView showGridLines="0" tabSelected="1" zoomScale="69" zoomScaleNormal="69" workbookViewId="0">
      <pane ySplit="3" topLeftCell="A28" activePane="bottomLeft" state="frozen"/>
      <selection pane="bottomLeft" activeCell="D30" sqref="D30"/>
    </sheetView>
  </sheetViews>
  <sheetFormatPr defaultRowHeight="15.75" x14ac:dyDescent="0.25"/>
  <cols>
    <col min="1" max="1" width="24.5703125" style="325" customWidth="1"/>
    <col min="2" max="2" width="17.85546875" style="279" customWidth="1"/>
    <col min="3" max="4" width="15.42578125" style="1" customWidth="1"/>
    <col min="5" max="5" width="15.42578125" style="268" customWidth="1"/>
    <col min="6" max="6" width="13.7109375" style="1" bestFit="1" customWidth="1"/>
    <col min="7" max="7" width="17.85546875" style="1" customWidth="1"/>
    <col min="8" max="8" width="15.42578125" customWidth="1"/>
    <col min="9" max="9" width="17.7109375" style="1" customWidth="1"/>
    <col min="10" max="10" width="15.42578125" customWidth="1"/>
    <col min="11" max="11" width="16.85546875" style="323" bestFit="1" customWidth="1"/>
    <col min="12" max="12" width="20" style="478" bestFit="1" customWidth="1"/>
    <col min="13" max="13" width="8.28515625" style="478" hidden="1" customWidth="1"/>
    <col min="14" max="14" width="13.7109375" style="478" hidden="1" customWidth="1"/>
    <col min="15" max="15" width="16.28515625" style="480" bestFit="1" customWidth="1"/>
    <col min="16" max="16" width="16.140625" style="478" hidden="1" customWidth="1"/>
    <col min="17" max="17" width="23.42578125" style="478" hidden="1" customWidth="1"/>
    <col min="18" max="18" width="21.7109375" style="481" customWidth="1"/>
    <col min="19" max="19" width="24.42578125" style="478" customWidth="1"/>
    <col min="20" max="20" width="25.7109375" bestFit="1" customWidth="1"/>
    <col min="21" max="21" width="17.7109375" customWidth="1"/>
    <col min="22" max="22" width="18.7109375" bestFit="1" customWidth="1"/>
    <col min="23" max="23" width="16.42578125" customWidth="1"/>
    <col min="24" max="24" width="51.5703125" customWidth="1"/>
    <col min="25" max="25" width="50" customWidth="1"/>
  </cols>
  <sheetData>
    <row r="1" spans="1:26" ht="75.75" customHeight="1" x14ac:dyDescent="0.25">
      <c r="A1" s="302"/>
      <c r="B1" s="303"/>
      <c r="C1" s="303"/>
      <c r="D1" s="303"/>
      <c r="E1" s="304"/>
      <c r="F1" s="305" t="s">
        <v>149</v>
      </c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7"/>
    </row>
    <row r="2" spans="1:26" ht="63" customHeight="1" x14ac:dyDescent="0.25">
      <c r="A2" s="298" t="s">
        <v>146</v>
      </c>
      <c r="B2" s="299"/>
      <c r="C2" s="299"/>
      <c r="D2" s="299"/>
      <c r="E2" s="300"/>
      <c r="F2" s="292" t="s">
        <v>147</v>
      </c>
      <c r="G2" s="293"/>
      <c r="H2" s="293"/>
      <c r="I2" s="293"/>
      <c r="J2" s="294"/>
      <c r="K2" s="298" t="s">
        <v>148</v>
      </c>
      <c r="L2" s="299"/>
      <c r="M2" s="299"/>
      <c r="N2" s="299"/>
      <c r="O2" s="299"/>
      <c r="P2" s="299"/>
      <c r="Q2" s="299"/>
      <c r="R2" s="299"/>
      <c r="S2" s="299"/>
      <c r="T2" s="298" t="s">
        <v>145</v>
      </c>
      <c r="U2" s="299"/>
      <c r="V2" s="299"/>
      <c r="W2" s="299"/>
      <c r="X2" s="299"/>
      <c r="Y2" s="300"/>
    </row>
    <row r="3" spans="1:26" s="1" customFormat="1" ht="66" customHeight="1" thickBot="1" x14ac:dyDescent="0.3">
      <c r="A3" s="347" t="s">
        <v>0</v>
      </c>
      <c r="B3" s="251" t="s">
        <v>1</v>
      </c>
      <c r="C3" s="251" t="s">
        <v>2</v>
      </c>
      <c r="D3" s="251" t="s">
        <v>3</v>
      </c>
      <c r="E3" s="251" t="s">
        <v>37</v>
      </c>
      <c r="F3" s="251" t="s">
        <v>39</v>
      </c>
      <c r="G3" s="251" t="s">
        <v>40</v>
      </c>
      <c r="H3" s="251" t="s">
        <v>128</v>
      </c>
      <c r="I3" s="251" t="s">
        <v>151</v>
      </c>
      <c r="J3" s="251" t="s">
        <v>129</v>
      </c>
      <c r="K3" s="318" t="s">
        <v>130</v>
      </c>
      <c r="L3" s="318" t="s">
        <v>150</v>
      </c>
      <c r="M3" s="318" t="s">
        <v>144</v>
      </c>
      <c r="N3" s="318"/>
      <c r="O3" s="356" t="s">
        <v>4</v>
      </c>
      <c r="P3" s="318" t="s">
        <v>4</v>
      </c>
      <c r="Q3" s="318" t="s">
        <v>5</v>
      </c>
      <c r="R3" s="319" t="s">
        <v>6</v>
      </c>
      <c r="S3" s="318" t="s">
        <v>127</v>
      </c>
      <c r="T3" s="308" t="s">
        <v>7</v>
      </c>
      <c r="U3" s="308"/>
      <c r="V3" s="308" t="s">
        <v>8</v>
      </c>
      <c r="W3" s="308"/>
      <c r="X3" s="251" t="s">
        <v>9</v>
      </c>
      <c r="Y3" s="318" t="s">
        <v>10</v>
      </c>
    </row>
    <row r="4" spans="1:26" ht="13.5" customHeight="1" x14ac:dyDescent="0.25">
      <c r="A4" s="551">
        <v>44927</v>
      </c>
      <c r="B4" s="346"/>
      <c r="C4" s="261">
        <v>0.125</v>
      </c>
      <c r="D4" s="261">
        <v>0.32291666666666669</v>
      </c>
      <c r="E4" s="261" t="s">
        <v>38</v>
      </c>
      <c r="F4" s="18">
        <v>0.36736111111111108</v>
      </c>
      <c r="G4" s="18">
        <v>0.41319444444444442</v>
      </c>
      <c r="H4" s="288">
        <v>1900</v>
      </c>
      <c r="I4" s="260">
        <v>66</v>
      </c>
      <c r="J4" s="351" t="s">
        <v>86</v>
      </c>
      <c r="K4" s="544" t="str">
        <f>IF(J4=0," ",VLOOKUP(J4,Infor!A2:C9,2,0))</f>
        <v>Flakes SC25</v>
      </c>
      <c r="L4" s="547">
        <f>IF(J4=0," ",VLOOKUP(J4,Infor!$A$2:$C$9,3,0))</f>
        <v>250</v>
      </c>
      <c r="M4" s="320">
        <f>N4*24</f>
        <v>1.1000000000000001</v>
      </c>
      <c r="N4" s="321">
        <f>(G4-F4)</f>
        <v>4.5833333333333337E-2</v>
      </c>
      <c r="O4" s="432">
        <f>D4-C4</f>
        <v>0.19791666666666669</v>
      </c>
      <c r="P4" s="433">
        <f>(D4-C4)*24</f>
        <v>4.75</v>
      </c>
      <c r="Q4" s="433">
        <f>(P4-R4)-X4</f>
        <v>4.5722222222222229</v>
      </c>
      <c r="R4" s="432">
        <f>SUM(N4:N11)</f>
        <v>0.12916666666666665</v>
      </c>
      <c r="S4" s="434">
        <f>Q4+R4</f>
        <v>4.7013888888888893</v>
      </c>
      <c r="T4" s="88" t="s">
        <v>12</v>
      </c>
      <c r="U4" s="11">
        <v>4.8611111111111112E-2</v>
      </c>
      <c r="V4" s="12" t="s">
        <v>13</v>
      </c>
      <c r="W4" s="13">
        <v>1.7361111111111112E-2</v>
      </c>
      <c r="X4" s="418">
        <f>SUM(U4:U11)</f>
        <v>4.8611111111111112E-2</v>
      </c>
      <c r="Y4" s="419">
        <f>SUM(W4:W11)</f>
        <v>1.7361111111111112E-2</v>
      </c>
      <c r="Z4" s="301"/>
    </row>
    <row r="5" spans="1:26" ht="15.75" customHeight="1" x14ac:dyDescent="0.25">
      <c r="A5" s="552"/>
      <c r="B5" s="346"/>
      <c r="C5" s="261"/>
      <c r="D5" s="261"/>
      <c r="E5" s="261"/>
      <c r="F5" s="8">
        <v>0.41666666666666669</v>
      </c>
      <c r="G5" s="8">
        <v>0.4513888888888889</v>
      </c>
      <c r="H5" s="244"/>
      <c r="I5" s="181">
        <v>442</v>
      </c>
      <c r="J5" s="296" t="s">
        <v>132</v>
      </c>
      <c r="K5" s="545" t="str">
        <f>IF(J5=0," ",VLOOKUP(J5,Infor!A2:C9,2,0))</f>
        <v>Grits SC25</v>
      </c>
      <c r="L5" s="547">
        <f>IF(J5=0," ",VLOOKUP(J5,Infor!$A$2:$C$9,3,0))</f>
        <v>250</v>
      </c>
      <c r="M5" s="314"/>
      <c r="N5" s="313">
        <f>(G5-F5)</f>
        <v>3.472222222222221E-2</v>
      </c>
      <c r="O5" s="435"/>
      <c r="P5" s="436"/>
      <c r="Q5" s="436"/>
      <c r="R5" s="435"/>
      <c r="S5" s="437"/>
      <c r="T5" s="88"/>
      <c r="U5" s="11"/>
      <c r="V5" s="12"/>
      <c r="W5" s="13"/>
      <c r="X5" s="420"/>
      <c r="Y5" s="421"/>
      <c r="Z5" s="301"/>
    </row>
    <row r="6" spans="1:26" ht="15.75" customHeight="1" x14ac:dyDescent="0.25">
      <c r="A6" s="552"/>
      <c r="B6" s="346"/>
      <c r="C6" s="261"/>
      <c r="D6" s="261"/>
      <c r="E6" s="261"/>
      <c r="F6" s="8">
        <v>0.47222222222222227</v>
      </c>
      <c r="G6" s="8">
        <v>0.49305555555555558</v>
      </c>
      <c r="H6" s="244"/>
      <c r="I6" s="181">
        <v>159</v>
      </c>
      <c r="J6" s="296" t="s">
        <v>77</v>
      </c>
      <c r="K6" s="545" t="str">
        <f>IF(J6=0," ",VLOOKUP(J6,Infor!A3:C10,2,0))</f>
        <v>Creme SC25</v>
      </c>
      <c r="L6" s="547">
        <f>IF(J6=0," ",VLOOKUP(J6,Infor!$A$2:$C$9,3,0))</f>
        <v>200</v>
      </c>
      <c r="M6" s="314"/>
      <c r="N6" s="313">
        <f>(G6-F6)</f>
        <v>2.0833333333333315E-2</v>
      </c>
      <c r="O6" s="435"/>
      <c r="P6" s="436"/>
      <c r="Q6" s="436"/>
      <c r="R6" s="435"/>
      <c r="S6" s="437"/>
      <c r="T6" s="88"/>
      <c r="U6" s="11"/>
      <c r="V6" s="15"/>
      <c r="W6" s="77"/>
      <c r="X6" s="420"/>
      <c r="Y6" s="421"/>
      <c r="Z6" s="301"/>
    </row>
    <row r="7" spans="1:26" ht="15.75" customHeight="1" x14ac:dyDescent="0.25">
      <c r="A7" s="552"/>
      <c r="B7" s="346"/>
      <c r="C7" s="261"/>
      <c r="D7" s="261"/>
      <c r="E7" s="261"/>
      <c r="F7" s="16">
        <v>0.55555555555555558</v>
      </c>
      <c r="G7" s="8">
        <v>0.58333333333333337</v>
      </c>
      <c r="H7" s="244"/>
      <c r="I7" s="9"/>
      <c r="J7" s="296"/>
      <c r="K7" s="545" t="str">
        <f>IF(J7=0," ",VLOOKUP(J7,Infor!A4:C11,2,0))</f>
        <v xml:space="preserve"> </v>
      </c>
      <c r="L7" s="547"/>
      <c r="M7" s="314"/>
      <c r="N7" s="313">
        <f>(G7-F7)</f>
        <v>2.777777777777779E-2</v>
      </c>
      <c r="O7" s="435"/>
      <c r="P7" s="436"/>
      <c r="Q7" s="436"/>
      <c r="R7" s="435"/>
      <c r="S7" s="437"/>
      <c r="T7" s="15"/>
      <c r="U7" s="17"/>
      <c r="V7" s="12"/>
      <c r="W7" s="13"/>
      <c r="X7" s="420"/>
      <c r="Y7" s="421"/>
      <c r="Z7" s="301"/>
    </row>
    <row r="8" spans="1:26" ht="15" customHeight="1" x14ac:dyDescent="0.25">
      <c r="A8" s="552"/>
      <c r="B8" s="346"/>
      <c r="C8" s="261"/>
      <c r="D8" s="261"/>
      <c r="E8" s="261"/>
      <c r="F8" s="18"/>
      <c r="G8" s="18"/>
      <c r="H8" s="244"/>
      <c r="I8" s="19"/>
      <c r="J8" s="296"/>
      <c r="K8" s="545"/>
      <c r="L8" s="547"/>
      <c r="M8" s="314"/>
      <c r="N8" s="313">
        <f>(G8-F8)</f>
        <v>0</v>
      </c>
      <c r="O8" s="435"/>
      <c r="P8" s="436"/>
      <c r="Q8" s="436"/>
      <c r="R8" s="435"/>
      <c r="S8" s="437"/>
      <c r="T8" s="88"/>
      <c r="U8" s="11"/>
      <c r="V8" s="12"/>
      <c r="W8" s="13"/>
      <c r="X8" s="420"/>
      <c r="Y8" s="421"/>
      <c r="Z8" s="301"/>
    </row>
    <row r="9" spans="1:26" ht="15" customHeight="1" x14ac:dyDescent="0.25">
      <c r="A9" s="552"/>
      <c r="B9" s="346"/>
      <c r="C9" s="261"/>
      <c r="D9" s="261"/>
      <c r="E9" s="261"/>
      <c r="F9" s="20"/>
      <c r="G9" s="20"/>
      <c r="H9" s="244"/>
      <c r="I9" s="21"/>
      <c r="J9" s="291"/>
      <c r="K9" s="545" t="str">
        <f>IF(J9=0," ",VLOOKUP(J9,Infor!A6:C13,2,0))</f>
        <v xml:space="preserve"> </v>
      </c>
      <c r="L9" s="547"/>
      <c r="M9" s="357"/>
      <c r="N9" s="313">
        <f>(G9-F9)</f>
        <v>0</v>
      </c>
      <c r="O9" s="435"/>
      <c r="P9" s="436"/>
      <c r="Q9" s="436"/>
      <c r="R9" s="435"/>
      <c r="S9" s="437"/>
      <c r="T9" s="88"/>
      <c r="U9" s="11"/>
      <c r="V9" s="12"/>
      <c r="W9" s="13"/>
      <c r="X9" s="420"/>
      <c r="Y9" s="421"/>
      <c r="Z9" s="301"/>
    </row>
    <row r="10" spans="1:26" ht="15" customHeight="1" x14ac:dyDescent="0.25">
      <c r="A10" s="552"/>
      <c r="B10" s="346"/>
      <c r="C10" s="261"/>
      <c r="D10" s="261"/>
      <c r="E10" s="261"/>
      <c r="F10" s="20"/>
      <c r="G10" s="20"/>
      <c r="H10" s="244"/>
      <c r="I10" s="21"/>
      <c r="J10" s="351"/>
      <c r="K10" s="545" t="str">
        <f>IF(J10=0," ",VLOOKUP(J10,Infor!A7:C14,2,0))</f>
        <v xml:space="preserve"> </v>
      </c>
      <c r="L10" s="547"/>
      <c r="M10" s="315"/>
      <c r="N10" s="313">
        <f>(G10-F10)</f>
        <v>0</v>
      </c>
      <c r="O10" s="435"/>
      <c r="P10" s="436"/>
      <c r="Q10" s="436"/>
      <c r="R10" s="435"/>
      <c r="S10" s="437"/>
      <c r="T10" s="88"/>
      <c r="U10" s="11"/>
      <c r="V10" s="12"/>
      <c r="W10" s="13"/>
      <c r="X10" s="420"/>
      <c r="Y10" s="421"/>
      <c r="Z10" s="301"/>
    </row>
    <row r="11" spans="1:26" ht="16.5" thickBot="1" x14ac:dyDescent="0.3">
      <c r="A11" s="553"/>
      <c r="B11" s="346"/>
      <c r="C11" s="262"/>
      <c r="D11" s="262"/>
      <c r="E11" s="262"/>
      <c r="F11" s="29"/>
      <c r="G11" s="29"/>
      <c r="H11" s="162"/>
      <c r="I11" s="30"/>
      <c r="J11" s="352"/>
      <c r="K11" s="546"/>
      <c r="L11" s="549"/>
      <c r="M11" s="316"/>
      <c r="N11" s="317">
        <f>(G11-F11)</f>
        <v>0</v>
      </c>
      <c r="O11" s="438"/>
      <c r="P11" s="439"/>
      <c r="Q11" s="439"/>
      <c r="R11" s="438"/>
      <c r="S11" s="440"/>
      <c r="T11" s="322"/>
      <c r="U11" s="32"/>
      <c r="V11" s="33"/>
      <c r="W11" s="34"/>
      <c r="X11" s="422"/>
      <c r="Y11" s="423"/>
      <c r="Z11" s="301"/>
    </row>
    <row r="12" spans="1:26" ht="15.75" customHeight="1" x14ac:dyDescent="0.25">
      <c r="A12" s="551">
        <v>44928</v>
      </c>
      <c r="B12" s="346"/>
      <c r="C12" s="60"/>
      <c r="D12" s="60"/>
      <c r="E12" s="340"/>
      <c r="F12" s="2"/>
      <c r="G12" s="2"/>
      <c r="H12" s="60"/>
      <c r="I12" s="3"/>
      <c r="J12" s="350" t="s">
        <v>132</v>
      </c>
      <c r="K12" s="530"/>
      <c r="L12" s="548"/>
      <c r="M12" s="540"/>
      <c r="N12" s="441">
        <f>(G12-F12)*24</f>
        <v>0</v>
      </c>
      <c r="O12" s="432">
        <f>D12-C12</f>
        <v>0</v>
      </c>
      <c r="P12" s="442">
        <f>(D12-C12)*24</f>
        <v>0</v>
      </c>
      <c r="Q12" s="443">
        <f>(P12-R12)-X12</f>
        <v>0</v>
      </c>
      <c r="R12" s="444">
        <f>SUM(N12:N19)</f>
        <v>0</v>
      </c>
      <c r="S12" s="445">
        <f>Q12+R12</f>
        <v>0</v>
      </c>
      <c r="T12" s="353"/>
      <c r="U12" s="250"/>
      <c r="V12" s="28"/>
      <c r="W12" s="343"/>
      <c r="X12" s="418">
        <f t="shared" ref="X12" si="0">SUM(U12:U19)</f>
        <v>0</v>
      </c>
      <c r="Y12" s="419">
        <f t="shared" ref="Y12" si="1">SUM(W12:W19)</f>
        <v>0</v>
      </c>
      <c r="Z12" s="77"/>
    </row>
    <row r="13" spans="1:26" ht="15.75" customHeight="1" x14ac:dyDescent="0.25">
      <c r="A13" s="552"/>
      <c r="B13" s="346"/>
      <c r="C13" s="62"/>
      <c r="D13" s="62"/>
      <c r="E13" s="261"/>
      <c r="F13" s="18"/>
      <c r="G13" s="18"/>
      <c r="H13" s="244"/>
      <c r="I13" s="19"/>
      <c r="J13" s="351"/>
      <c r="K13" s="531"/>
      <c r="L13" s="543"/>
      <c r="M13" s="541"/>
      <c r="N13" s="446">
        <f>(G13-F13)*24</f>
        <v>0</v>
      </c>
      <c r="O13" s="435"/>
      <c r="P13" s="442"/>
      <c r="Q13" s="447"/>
      <c r="R13" s="444"/>
      <c r="S13" s="448"/>
      <c r="T13" s="88"/>
      <c r="U13" s="11"/>
      <c r="V13" s="12"/>
      <c r="W13" s="344"/>
      <c r="X13" s="420"/>
      <c r="Y13" s="421"/>
    </row>
    <row r="14" spans="1:26" ht="15.75" customHeight="1" x14ac:dyDescent="0.25">
      <c r="A14" s="552"/>
      <c r="B14" s="346"/>
      <c r="C14" s="62"/>
      <c r="D14" s="62"/>
      <c r="E14" s="261"/>
      <c r="F14" s="18"/>
      <c r="G14" s="18"/>
      <c r="H14" s="244"/>
      <c r="I14" s="19"/>
      <c r="J14" s="351"/>
      <c r="K14" s="531"/>
      <c r="L14" s="543"/>
      <c r="M14" s="541"/>
      <c r="N14" s="446">
        <f>(G14-F14)*24</f>
        <v>0</v>
      </c>
      <c r="O14" s="435"/>
      <c r="P14" s="442"/>
      <c r="Q14" s="447"/>
      <c r="R14" s="444"/>
      <c r="S14" s="448"/>
      <c r="T14" s="88"/>
      <c r="U14" s="11"/>
      <c r="V14" s="13"/>
      <c r="W14" s="344"/>
      <c r="X14" s="420"/>
      <c r="Y14" s="421"/>
    </row>
    <row r="15" spans="1:26" ht="15.75" customHeight="1" x14ac:dyDescent="0.25">
      <c r="A15" s="552"/>
      <c r="B15" s="346"/>
      <c r="C15" s="62"/>
      <c r="D15" s="62"/>
      <c r="E15" s="261"/>
      <c r="F15" s="18"/>
      <c r="G15" s="18"/>
      <c r="H15" s="244"/>
      <c r="I15" s="19"/>
      <c r="J15" s="296"/>
      <c r="K15" s="531"/>
      <c r="L15" s="543"/>
      <c r="M15" s="540"/>
      <c r="N15" s="446">
        <f>(G15-F15)*24</f>
        <v>0</v>
      </c>
      <c r="O15" s="435"/>
      <c r="P15" s="442"/>
      <c r="Q15" s="447"/>
      <c r="R15" s="444"/>
      <c r="S15" s="448"/>
      <c r="T15" s="88"/>
      <c r="U15" s="11"/>
      <c r="V15" s="13"/>
      <c r="W15" s="344"/>
      <c r="X15" s="420"/>
      <c r="Y15" s="421"/>
    </row>
    <row r="16" spans="1:26" ht="15.75" customHeight="1" x14ac:dyDescent="0.25">
      <c r="A16" s="552"/>
      <c r="B16" s="346"/>
      <c r="C16" s="62"/>
      <c r="D16" s="62"/>
      <c r="E16" s="261"/>
      <c r="F16" s="18"/>
      <c r="G16" s="18"/>
      <c r="H16" s="244"/>
      <c r="I16" s="19"/>
      <c r="J16" s="296"/>
      <c r="K16" s="531"/>
      <c r="L16" s="543"/>
      <c r="M16" s="540"/>
      <c r="N16" s="446">
        <f>(G16-F16)*24</f>
        <v>0</v>
      </c>
      <c r="O16" s="435"/>
      <c r="P16" s="442"/>
      <c r="Q16" s="447"/>
      <c r="R16" s="444"/>
      <c r="S16" s="448"/>
      <c r="T16" s="88"/>
      <c r="U16" s="11"/>
      <c r="V16" s="13"/>
      <c r="W16" s="344"/>
      <c r="X16" s="420"/>
      <c r="Y16" s="421"/>
    </row>
    <row r="17" spans="1:25" ht="15.75" customHeight="1" x14ac:dyDescent="0.25">
      <c r="A17" s="552"/>
      <c r="B17" s="346"/>
      <c r="C17" s="62"/>
      <c r="D17" s="62"/>
      <c r="E17" s="261"/>
      <c r="F17" s="18"/>
      <c r="G17" s="18"/>
      <c r="H17" s="244"/>
      <c r="I17" s="19"/>
      <c r="J17" s="296"/>
      <c r="K17" s="531"/>
      <c r="L17" s="543"/>
      <c r="M17" s="540"/>
      <c r="N17" s="446">
        <f>(G17-F17)*24</f>
        <v>0</v>
      </c>
      <c r="O17" s="435"/>
      <c r="P17" s="442"/>
      <c r="Q17" s="447"/>
      <c r="R17" s="444"/>
      <c r="S17" s="448"/>
      <c r="T17" s="88"/>
      <c r="U17" s="11"/>
      <c r="V17" s="13"/>
      <c r="W17" s="344"/>
      <c r="X17" s="420"/>
      <c r="Y17" s="421"/>
    </row>
    <row r="18" spans="1:25" ht="15.75" customHeight="1" x14ac:dyDescent="0.25">
      <c r="A18" s="552"/>
      <c r="B18" s="346"/>
      <c r="C18" s="62"/>
      <c r="D18" s="62"/>
      <c r="E18" s="261"/>
      <c r="F18" s="18"/>
      <c r="G18" s="18"/>
      <c r="H18" s="244"/>
      <c r="I18" s="19"/>
      <c r="J18" s="296"/>
      <c r="K18" s="531"/>
      <c r="L18" s="543"/>
      <c r="M18" s="540"/>
      <c r="N18" s="446">
        <f>(G18-F18)*24</f>
        <v>0</v>
      </c>
      <c r="O18" s="435"/>
      <c r="P18" s="442"/>
      <c r="Q18" s="447"/>
      <c r="R18" s="444"/>
      <c r="S18" s="448"/>
      <c r="T18" s="88"/>
      <c r="U18" s="11"/>
      <c r="V18" s="13"/>
      <c r="W18" s="344"/>
      <c r="X18" s="420"/>
      <c r="Y18" s="421"/>
    </row>
    <row r="19" spans="1:25" ht="15.75" customHeight="1" thickBot="1" x14ac:dyDescent="0.3">
      <c r="A19" s="553"/>
      <c r="B19" s="346"/>
      <c r="C19" s="163"/>
      <c r="D19" s="163"/>
      <c r="E19" s="262"/>
      <c r="F19" s="29"/>
      <c r="G19" s="29"/>
      <c r="H19" s="162"/>
      <c r="I19" s="30"/>
      <c r="J19" s="295"/>
      <c r="K19" s="532"/>
      <c r="L19" s="550"/>
      <c r="M19" s="462"/>
      <c r="N19" s="449">
        <f>(G19-F19)*24</f>
        <v>0</v>
      </c>
      <c r="O19" s="438"/>
      <c r="P19" s="442"/>
      <c r="Q19" s="447"/>
      <c r="R19" s="444"/>
      <c r="S19" s="448"/>
      <c r="T19" s="322"/>
      <c r="U19" s="32"/>
      <c r="V19" s="34"/>
      <c r="W19" s="345"/>
      <c r="X19" s="422"/>
      <c r="Y19" s="423"/>
    </row>
    <row r="20" spans="1:25" ht="15.75" customHeight="1" x14ac:dyDescent="0.25">
      <c r="A20" s="551">
        <v>44929</v>
      </c>
      <c r="B20" s="346"/>
      <c r="C20" s="60"/>
      <c r="D20" s="60"/>
      <c r="E20" s="340"/>
      <c r="F20" s="2"/>
      <c r="G20" s="2"/>
      <c r="H20" s="60"/>
      <c r="I20" s="3"/>
      <c r="J20" s="350"/>
      <c r="K20" s="530"/>
      <c r="L20" s="548" t="str">
        <f>IF(J20=0," ",VLOOKUP(J20,Infor!$A$2:$C$9,3,0))</f>
        <v xml:space="preserve"> </v>
      </c>
      <c r="M20" s="460"/>
      <c r="N20" s="450">
        <f>(G20-F20)*24</f>
        <v>0</v>
      </c>
      <c r="O20" s="432">
        <f>D20-C20</f>
        <v>0</v>
      </c>
      <c r="P20" s="451">
        <f>(D20-C20)*24</f>
        <v>0</v>
      </c>
      <c r="Q20" s="452">
        <f>(P20-R20)-X20</f>
        <v>0</v>
      </c>
      <c r="R20" s="453">
        <f>SUM(N20:N27)</f>
        <v>0</v>
      </c>
      <c r="S20" s="454">
        <f t="shared" ref="S20" si="2">Q20+R20</f>
        <v>0</v>
      </c>
      <c r="T20" s="353"/>
      <c r="U20" s="26"/>
      <c r="V20" s="27"/>
      <c r="W20" s="28"/>
      <c r="X20" s="418">
        <f t="shared" ref="X20" si="3">SUM(U20:U27)</f>
        <v>0</v>
      </c>
      <c r="Y20" s="419">
        <f t="shared" ref="Y20" si="4">SUM(W20:W27)</f>
        <v>0</v>
      </c>
    </row>
    <row r="21" spans="1:25" ht="15.75" customHeight="1" x14ac:dyDescent="0.25">
      <c r="A21" s="552"/>
      <c r="B21" s="346"/>
      <c r="C21" s="62"/>
      <c r="D21" s="62"/>
      <c r="E21" s="261"/>
      <c r="F21" s="8"/>
      <c r="G21" s="8"/>
      <c r="H21" s="244"/>
      <c r="I21" s="9"/>
      <c r="J21" s="296"/>
      <c r="K21" s="531"/>
      <c r="L21" s="543"/>
      <c r="M21" s="461"/>
      <c r="N21" s="446">
        <f>(G21-F21)*24</f>
        <v>0</v>
      </c>
      <c r="O21" s="435"/>
      <c r="P21" s="442"/>
      <c r="Q21" s="447"/>
      <c r="R21" s="444"/>
      <c r="S21" s="448"/>
      <c r="T21" s="88"/>
      <c r="U21" s="11"/>
      <c r="V21" s="12"/>
      <c r="W21" s="13"/>
      <c r="X21" s="420"/>
      <c r="Y21" s="421"/>
    </row>
    <row r="22" spans="1:25" ht="15.75" customHeight="1" x14ac:dyDescent="0.25">
      <c r="A22" s="552"/>
      <c r="B22" s="346"/>
      <c r="C22" s="62"/>
      <c r="D22" s="62"/>
      <c r="E22" s="261"/>
      <c r="F22" s="8"/>
      <c r="G22" s="8"/>
      <c r="H22" s="244"/>
      <c r="I22" s="9"/>
      <c r="J22" s="296"/>
      <c r="K22" s="531"/>
      <c r="L22" s="543"/>
      <c r="M22" s="461"/>
      <c r="N22" s="446">
        <f>(G22-F22)*24</f>
        <v>0</v>
      </c>
      <c r="O22" s="435"/>
      <c r="P22" s="442"/>
      <c r="Q22" s="447"/>
      <c r="R22" s="444"/>
      <c r="S22" s="448"/>
      <c r="T22" s="88"/>
      <c r="U22" s="11"/>
      <c r="V22" s="12"/>
      <c r="W22" s="13"/>
      <c r="X22" s="420"/>
      <c r="Y22" s="421"/>
    </row>
    <row r="23" spans="1:25" ht="15.75" customHeight="1" x14ac:dyDescent="0.25">
      <c r="A23" s="552"/>
      <c r="B23" s="346"/>
      <c r="C23" s="62"/>
      <c r="D23" s="62"/>
      <c r="E23" s="261"/>
      <c r="F23" s="8"/>
      <c r="G23" s="8"/>
      <c r="H23" s="244"/>
      <c r="I23" s="9"/>
      <c r="J23" s="296"/>
      <c r="K23" s="531"/>
      <c r="L23" s="543"/>
      <c r="M23" s="461"/>
      <c r="N23" s="446">
        <f>(G23-F23)*24</f>
        <v>0</v>
      </c>
      <c r="O23" s="435"/>
      <c r="P23" s="442"/>
      <c r="Q23" s="447"/>
      <c r="R23" s="444"/>
      <c r="S23" s="448"/>
      <c r="T23" s="88"/>
      <c r="U23" s="11"/>
      <c r="V23" s="12"/>
      <c r="W23" s="13"/>
      <c r="X23" s="420"/>
      <c r="Y23" s="421"/>
    </row>
    <row r="24" spans="1:25" ht="15" customHeight="1" x14ac:dyDescent="0.25">
      <c r="A24" s="552"/>
      <c r="B24" s="346"/>
      <c r="C24" s="62"/>
      <c r="D24" s="62"/>
      <c r="E24" s="261"/>
      <c r="F24" s="18"/>
      <c r="G24" s="18"/>
      <c r="H24" s="244"/>
      <c r="I24" s="19"/>
      <c r="J24" s="296"/>
      <c r="K24" s="531"/>
      <c r="L24" s="543"/>
      <c r="M24" s="461"/>
      <c r="N24" s="446">
        <f>(G24-F24)*24</f>
        <v>0</v>
      </c>
      <c r="O24" s="435"/>
      <c r="P24" s="442"/>
      <c r="Q24" s="447"/>
      <c r="R24" s="444"/>
      <c r="S24" s="448"/>
      <c r="T24" s="88"/>
      <c r="U24" s="11"/>
      <c r="V24" s="12"/>
      <c r="W24" s="13"/>
      <c r="X24" s="420"/>
      <c r="Y24" s="421"/>
    </row>
    <row r="25" spans="1:25" ht="15" customHeight="1" x14ac:dyDescent="0.25">
      <c r="A25" s="552"/>
      <c r="B25" s="346"/>
      <c r="C25" s="62"/>
      <c r="D25" s="62"/>
      <c r="E25" s="261"/>
      <c r="F25" s="20"/>
      <c r="G25" s="20"/>
      <c r="H25" s="244"/>
      <c r="I25" s="21"/>
      <c r="J25" s="351"/>
      <c r="K25" s="531"/>
      <c r="L25" s="543"/>
      <c r="M25" s="462"/>
      <c r="N25" s="446">
        <f>(G25-F25)*24</f>
        <v>0</v>
      </c>
      <c r="O25" s="435"/>
      <c r="P25" s="442"/>
      <c r="Q25" s="447"/>
      <c r="R25" s="444"/>
      <c r="S25" s="448"/>
      <c r="T25" s="88"/>
      <c r="U25" s="11"/>
      <c r="V25" s="12"/>
      <c r="W25" s="13"/>
      <c r="X25" s="420"/>
      <c r="Y25" s="421"/>
    </row>
    <row r="26" spans="1:25" ht="15" customHeight="1" x14ac:dyDescent="0.25">
      <c r="A26" s="552"/>
      <c r="B26" s="346"/>
      <c r="C26" s="62"/>
      <c r="D26" s="62"/>
      <c r="E26" s="261"/>
      <c r="F26" s="20"/>
      <c r="G26" s="20"/>
      <c r="H26" s="244"/>
      <c r="I26" s="21"/>
      <c r="J26" s="351"/>
      <c r="K26" s="531"/>
      <c r="L26" s="543"/>
      <c r="M26" s="462"/>
      <c r="N26" s="446">
        <f>(G26-F26)*24</f>
        <v>0</v>
      </c>
      <c r="O26" s="435"/>
      <c r="P26" s="442"/>
      <c r="Q26" s="447"/>
      <c r="R26" s="444"/>
      <c r="S26" s="448"/>
      <c r="T26" s="88"/>
      <c r="U26" s="11"/>
      <c r="V26" s="12"/>
      <c r="W26" s="13"/>
      <c r="X26" s="420"/>
      <c r="Y26" s="421"/>
    </row>
    <row r="27" spans="1:25" ht="15.75" customHeight="1" thickBot="1" x14ac:dyDescent="0.3">
      <c r="A27" s="553"/>
      <c r="B27" s="346"/>
      <c r="C27" s="163"/>
      <c r="D27" s="163"/>
      <c r="E27" s="262"/>
      <c r="F27" s="29"/>
      <c r="G27" s="29"/>
      <c r="H27" s="162"/>
      <c r="I27" s="30"/>
      <c r="J27" s="354"/>
      <c r="K27" s="533"/>
      <c r="L27" s="550"/>
      <c r="M27" s="463"/>
      <c r="N27" s="455">
        <f>(G27-F27)*24</f>
        <v>0</v>
      </c>
      <c r="O27" s="438"/>
      <c r="P27" s="456"/>
      <c r="Q27" s="457"/>
      <c r="R27" s="458"/>
      <c r="S27" s="459"/>
      <c r="T27" s="322"/>
      <c r="U27" s="32"/>
      <c r="V27" s="33"/>
      <c r="W27" s="34"/>
      <c r="X27" s="422"/>
      <c r="Y27" s="423"/>
    </row>
    <row r="28" spans="1:25" ht="15.75" customHeight="1" x14ac:dyDescent="0.25">
      <c r="A28" s="551">
        <v>44930</v>
      </c>
      <c r="B28" s="346"/>
      <c r="C28" s="60"/>
      <c r="D28" s="60"/>
      <c r="E28" s="340"/>
      <c r="F28" s="35"/>
      <c r="G28" s="36"/>
      <c r="H28" s="60"/>
      <c r="I28" s="37"/>
      <c r="J28" s="296"/>
      <c r="K28" s="530"/>
      <c r="L28" s="548" t="str">
        <f>IF(J28=0," ",VLOOKUP(J28,Infor!A26:C33,3,0))</f>
        <v xml:space="preserve"> </v>
      </c>
      <c r="M28" s="460"/>
      <c r="N28" s="450">
        <f>(G28-F28)*24</f>
        <v>0</v>
      </c>
      <c r="O28" s="432">
        <f>D28-C28</f>
        <v>0</v>
      </c>
      <c r="P28" s="451">
        <f>(D28-C28)*24</f>
        <v>0</v>
      </c>
      <c r="Q28" s="452">
        <f>(P28-R28)-X28</f>
        <v>0</v>
      </c>
      <c r="R28" s="453">
        <f>SUM(N28:N35)</f>
        <v>0</v>
      </c>
      <c r="S28" s="454">
        <f t="shared" ref="S28" si="5">Q28+R28</f>
        <v>0</v>
      </c>
      <c r="T28" s="4"/>
      <c r="U28" s="5"/>
      <c r="V28" s="6"/>
      <c r="W28" s="38"/>
      <c r="X28" s="418">
        <f t="shared" ref="X28" si="6">SUM(U28:U35)</f>
        <v>0</v>
      </c>
      <c r="Y28" s="419">
        <f t="shared" ref="Y28" si="7">SUM(W28:W35)</f>
        <v>0</v>
      </c>
    </row>
    <row r="29" spans="1:25" ht="15.75" customHeight="1" x14ac:dyDescent="0.25">
      <c r="A29" s="552"/>
      <c r="B29" s="346"/>
      <c r="C29" s="62"/>
      <c r="D29" s="62"/>
      <c r="E29" s="261"/>
      <c r="F29" s="39"/>
      <c r="G29" s="40"/>
      <c r="H29" s="244"/>
      <c r="I29" s="41"/>
      <c r="J29" s="351"/>
      <c r="K29" s="531"/>
      <c r="L29" s="543"/>
      <c r="M29" s="461"/>
      <c r="N29" s="446">
        <f>(G29-F29)*24</f>
        <v>0</v>
      </c>
      <c r="O29" s="435"/>
      <c r="P29" s="442"/>
      <c r="Q29" s="447"/>
      <c r="R29" s="444"/>
      <c r="S29" s="448"/>
      <c r="T29" s="10"/>
      <c r="U29" s="11"/>
      <c r="V29" s="12"/>
      <c r="W29" s="13"/>
      <c r="X29" s="420"/>
      <c r="Y29" s="421"/>
    </row>
    <row r="30" spans="1:25" ht="15.75" customHeight="1" x14ac:dyDescent="0.25">
      <c r="A30" s="552"/>
      <c r="B30" s="346"/>
      <c r="C30" s="62"/>
      <c r="D30" s="62"/>
      <c r="E30" s="261"/>
      <c r="F30" s="39"/>
      <c r="G30" s="42"/>
      <c r="H30" s="244"/>
      <c r="I30" s="41"/>
      <c r="J30" s="351"/>
      <c r="K30" s="531"/>
      <c r="L30" s="543"/>
      <c r="M30" s="461"/>
      <c r="N30" s="446">
        <f>(G30-F30)*24</f>
        <v>0</v>
      </c>
      <c r="O30" s="435"/>
      <c r="P30" s="442"/>
      <c r="Q30" s="447"/>
      <c r="R30" s="444"/>
      <c r="S30" s="448"/>
      <c r="T30" s="10"/>
      <c r="U30" s="11"/>
      <c r="V30" s="12"/>
      <c r="W30" s="13"/>
      <c r="X30" s="420"/>
      <c r="Y30" s="421"/>
    </row>
    <row r="31" spans="1:25" ht="15.75" customHeight="1" x14ac:dyDescent="0.25">
      <c r="A31" s="552"/>
      <c r="B31" s="346"/>
      <c r="C31" s="62"/>
      <c r="D31" s="62"/>
      <c r="E31" s="261"/>
      <c r="F31" s="43"/>
      <c r="G31" s="42"/>
      <c r="H31" s="244"/>
      <c r="I31" s="41"/>
      <c r="J31" s="351"/>
      <c r="K31" s="531"/>
      <c r="L31" s="543"/>
      <c r="M31" s="461"/>
      <c r="N31" s="446">
        <f>(G31-F31)*24</f>
        <v>0</v>
      </c>
      <c r="O31" s="435"/>
      <c r="P31" s="442"/>
      <c r="Q31" s="447"/>
      <c r="R31" s="444"/>
      <c r="S31" s="448"/>
      <c r="T31" s="10"/>
      <c r="U31" s="11"/>
      <c r="V31" s="12"/>
      <c r="W31" s="13"/>
      <c r="X31" s="420"/>
      <c r="Y31" s="421"/>
    </row>
    <row r="32" spans="1:25" ht="15" customHeight="1" x14ac:dyDescent="0.25">
      <c r="A32" s="552"/>
      <c r="B32" s="346"/>
      <c r="C32" s="62"/>
      <c r="D32" s="62"/>
      <c r="E32" s="261"/>
      <c r="F32" s="44"/>
      <c r="G32" s="45"/>
      <c r="H32" s="244"/>
      <c r="I32" s="46"/>
      <c r="J32" s="351"/>
      <c r="K32" s="531"/>
      <c r="L32" s="543"/>
      <c r="M32" s="461"/>
      <c r="N32" s="446">
        <f>(G32-F32)*24</f>
        <v>0</v>
      </c>
      <c r="O32" s="435"/>
      <c r="P32" s="442"/>
      <c r="Q32" s="447"/>
      <c r="R32" s="444"/>
      <c r="S32" s="448"/>
      <c r="T32" s="10"/>
      <c r="U32" s="11"/>
      <c r="V32" s="12"/>
      <c r="W32" s="13"/>
      <c r="X32" s="420"/>
      <c r="Y32" s="421"/>
    </row>
    <row r="33" spans="1:25" ht="15" customHeight="1" x14ac:dyDescent="0.25">
      <c r="A33" s="552"/>
      <c r="B33" s="346"/>
      <c r="C33" s="62"/>
      <c r="D33" s="62"/>
      <c r="E33" s="261"/>
      <c r="F33" s="47"/>
      <c r="G33" s="48"/>
      <c r="H33" s="244"/>
      <c r="I33" s="49"/>
      <c r="J33" s="351"/>
      <c r="K33" s="531"/>
      <c r="L33" s="543"/>
      <c r="M33" s="462"/>
      <c r="N33" s="446">
        <f>(G33-F33)*24</f>
        <v>0</v>
      </c>
      <c r="O33" s="435"/>
      <c r="P33" s="442"/>
      <c r="Q33" s="447"/>
      <c r="R33" s="444"/>
      <c r="S33" s="448"/>
      <c r="T33" s="10"/>
      <c r="U33" s="11"/>
      <c r="V33" s="12"/>
      <c r="W33" s="13"/>
      <c r="X33" s="420"/>
      <c r="Y33" s="421"/>
    </row>
    <row r="34" spans="1:25" ht="15" customHeight="1" x14ac:dyDescent="0.25">
      <c r="A34" s="552"/>
      <c r="B34" s="346"/>
      <c r="C34" s="62"/>
      <c r="D34" s="62"/>
      <c r="E34" s="261"/>
      <c r="F34" s="47"/>
      <c r="G34" s="48"/>
      <c r="H34" s="244"/>
      <c r="I34" s="49"/>
      <c r="J34" s="351"/>
      <c r="K34" s="531"/>
      <c r="L34" s="543"/>
      <c r="M34" s="462"/>
      <c r="N34" s="446">
        <f>(G34-F34)*24</f>
        <v>0</v>
      </c>
      <c r="O34" s="435"/>
      <c r="P34" s="442"/>
      <c r="Q34" s="447"/>
      <c r="R34" s="444"/>
      <c r="S34" s="448"/>
      <c r="T34" s="10"/>
      <c r="U34" s="11"/>
      <c r="V34" s="12"/>
      <c r="W34" s="13"/>
      <c r="X34" s="420"/>
      <c r="Y34" s="421"/>
    </row>
    <row r="35" spans="1:25" ht="15.75" customHeight="1" thickBot="1" x14ac:dyDescent="0.3">
      <c r="A35" s="553"/>
      <c r="B35" s="346"/>
      <c r="C35" s="163"/>
      <c r="D35" s="163"/>
      <c r="E35" s="262"/>
      <c r="F35" s="50"/>
      <c r="G35" s="51"/>
      <c r="H35" s="162"/>
      <c r="I35" s="52"/>
      <c r="J35" s="354"/>
      <c r="K35" s="533"/>
      <c r="L35" s="550"/>
      <c r="M35" s="463"/>
      <c r="N35" s="455">
        <f>(G35-F35)*24</f>
        <v>0</v>
      </c>
      <c r="O35" s="438"/>
      <c r="P35" s="456"/>
      <c r="Q35" s="457"/>
      <c r="R35" s="458"/>
      <c r="S35" s="459"/>
      <c r="T35" s="31"/>
      <c r="U35" s="32"/>
      <c r="V35" s="33"/>
      <c r="W35" s="34"/>
      <c r="X35" s="422"/>
      <c r="Y35" s="423"/>
    </row>
    <row r="36" spans="1:25" ht="15.75" customHeight="1" x14ac:dyDescent="0.25">
      <c r="A36" s="551">
        <v>44931</v>
      </c>
      <c r="B36" s="346"/>
      <c r="C36" s="60"/>
      <c r="D36" s="60"/>
      <c r="E36" s="340"/>
      <c r="F36" s="35"/>
      <c r="G36" s="2"/>
      <c r="H36" s="60"/>
      <c r="I36" s="3"/>
      <c r="J36" s="296"/>
      <c r="K36" s="530"/>
      <c r="L36" s="548" t="str">
        <f>IF(J36=0," ",VLOOKUP(J36,Infor!A34:C41,3,0))</f>
        <v xml:space="preserve"> </v>
      </c>
      <c r="M36" s="460"/>
      <c r="N36" s="450">
        <f>(G36-F36)*24</f>
        <v>0</v>
      </c>
      <c r="O36" s="432">
        <f>D36-C36</f>
        <v>0</v>
      </c>
      <c r="P36" s="451">
        <f>(D36-C36)*24</f>
        <v>0</v>
      </c>
      <c r="Q36" s="452">
        <f>(P36-R36)-X36</f>
        <v>0</v>
      </c>
      <c r="R36" s="453">
        <f>SUM(N36:N43)</f>
        <v>0</v>
      </c>
      <c r="S36" s="454">
        <f t="shared" ref="S36" si="8">Q36+R36</f>
        <v>0</v>
      </c>
      <c r="T36" s="4"/>
      <c r="U36" s="5"/>
      <c r="V36" s="6"/>
      <c r="W36" s="38"/>
      <c r="X36" s="418">
        <f t="shared" ref="X36" si="9">SUM(U36:U43)</f>
        <v>0</v>
      </c>
      <c r="Y36" s="419">
        <f t="shared" ref="Y36" si="10">SUM(W36:W43)</f>
        <v>0</v>
      </c>
    </row>
    <row r="37" spans="1:25" ht="15" customHeight="1" x14ac:dyDescent="0.25">
      <c r="A37" s="552"/>
      <c r="B37" s="346"/>
      <c r="C37" s="62"/>
      <c r="D37" s="62"/>
      <c r="E37" s="261"/>
      <c r="F37" s="44"/>
      <c r="G37" s="18"/>
      <c r="H37" s="244"/>
      <c r="I37" s="19"/>
      <c r="J37" s="351"/>
      <c r="K37" s="531"/>
      <c r="L37" s="543"/>
      <c r="M37" s="461"/>
      <c r="N37" s="446">
        <f>(G37-F37)*24</f>
        <v>0</v>
      </c>
      <c r="O37" s="435"/>
      <c r="P37" s="442"/>
      <c r="Q37" s="447"/>
      <c r="R37" s="444"/>
      <c r="S37" s="448"/>
      <c r="T37" s="10"/>
      <c r="U37" s="11"/>
      <c r="V37" s="12"/>
      <c r="W37" s="13"/>
      <c r="X37" s="420"/>
      <c r="Y37" s="421"/>
    </row>
    <row r="38" spans="1:25" ht="15" customHeight="1" x14ac:dyDescent="0.25">
      <c r="A38" s="552"/>
      <c r="B38" s="346"/>
      <c r="C38" s="62"/>
      <c r="D38" s="62"/>
      <c r="E38" s="261"/>
      <c r="F38" s="47"/>
      <c r="G38" s="20"/>
      <c r="H38" s="244"/>
      <c r="I38" s="21"/>
      <c r="J38" s="351"/>
      <c r="K38" s="531"/>
      <c r="L38" s="543"/>
      <c r="M38" s="462"/>
      <c r="N38" s="446">
        <f>(G38-F38)*24</f>
        <v>0</v>
      </c>
      <c r="O38" s="435"/>
      <c r="P38" s="442"/>
      <c r="Q38" s="447"/>
      <c r="R38" s="444"/>
      <c r="S38" s="448"/>
      <c r="T38" s="10"/>
      <c r="U38" s="11"/>
      <c r="V38" s="12"/>
      <c r="W38" s="13"/>
      <c r="X38" s="420"/>
      <c r="Y38" s="421"/>
    </row>
    <row r="39" spans="1:25" ht="15" customHeight="1" x14ac:dyDescent="0.25">
      <c r="A39" s="552"/>
      <c r="B39" s="346"/>
      <c r="C39" s="62"/>
      <c r="D39" s="62"/>
      <c r="E39" s="261"/>
      <c r="F39" s="47"/>
      <c r="G39" s="20"/>
      <c r="H39" s="244"/>
      <c r="I39" s="21"/>
      <c r="J39" s="351"/>
      <c r="K39" s="531"/>
      <c r="L39" s="543"/>
      <c r="M39" s="462"/>
      <c r="N39" s="446">
        <f>(G39-F39)*24</f>
        <v>0</v>
      </c>
      <c r="O39" s="435"/>
      <c r="P39" s="442"/>
      <c r="Q39" s="447"/>
      <c r="R39" s="444"/>
      <c r="S39" s="448"/>
      <c r="T39" s="10"/>
      <c r="U39" s="11"/>
      <c r="V39" s="12"/>
      <c r="W39" s="13"/>
      <c r="X39" s="420"/>
      <c r="Y39" s="421"/>
    </row>
    <row r="40" spans="1:25" ht="15" customHeight="1" x14ac:dyDescent="0.25">
      <c r="A40" s="552"/>
      <c r="B40" s="346"/>
      <c r="C40" s="62"/>
      <c r="D40" s="62"/>
      <c r="E40" s="261"/>
      <c r="F40" s="47"/>
      <c r="G40" s="20"/>
      <c r="H40" s="244"/>
      <c r="I40" s="21"/>
      <c r="J40" s="351"/>
      <c r="K40" s="531"/>
      <c r="L40" s="543"/>
      <c r="M40" s="462"/>
      <c r="N40" s="446">
        <f>(G40-F40)*24</f>
        <v>0</v>
      </c>
      <c r="O40" s="435"/>
      <c r="P40" s="442"/>
      <c r="Q40" s="447"/>
      <c r="R40" s="444"/>
      <c r="S40" s="448"/>
      <c r="T40" s="10"/>
      <c r="U40" s="11"/>
      <c r="V40" s="12"/>
      <c r="W40" s="13"/>
      <c r="X40" s="420"/>
      <c r="Y40" s="421"/>
    </row>
    <row r="41" spans="1:25" ht="15" customHeight="1" x14ac:dyDescent="0.25">
      <c r="A41" s="552"/>
      <c r="B41" s="346"/>
      <c r="C41" s="62"/>
      <c r="D41" s="62"/>
      <c r="E41" s="261"/>
      <c r="F41" s="47"/>
      <c r="G41" s="20"/>
      <c r="H41" s="244"/>
      <c r="I41" s="21"/>
      <c r="J41" s="351"/>
      <c r="K41" s="531"/>
      <c r="L41" s="543"/>
      <c r="M41" s="462"/>
      <c r="N41" s="446">
        <f>(G41-F41)*24</f>
        <v>0</v>
      </c>
      <c r="O41" s="435"/>
      <c r="P41" s="442"/>
      <c r="Q41" s="447"/>
      <c r="R41" s="444"/>
      <c r="S41" s="448"/>
      <c r="T41" s="10"/>
      <c r="U41" s="11"/>
      <c r="V41" s="12"/>
      <c r="W41" s="13"/>
      <c r="X41" s="420"/>
      <c r="Y41" s="421"/>
    </row>
    <row r="42" spans="1:25" ht="15" customHeight="1" x14ac:dyDescent="0.25">
      <c r="A42" s="552"/>
      <c r="B42" s="346"/>
      <c r="C42" s="62"/>
      <c r="D42" s="62"/>
      <c r="E42" s="261"/>
      <c r="F42" s="47"/>
      <c r="G42" s="20"/>
      <c r="H42" s="244"/>
      <c r="I42" s="21"/>
      <c r="J42" s="351"/>
      <c r="K42" s="531"/>
      <c r="L42" s="543"/>
      <c r="M42" s="462"/>
      <c r="N42" s="446">
        <f>(G42-F42)*24</f>
        <v>0</v>
      </c>
      <c r="O42" s="435"/>
      <c r="P42" s="442"/>
      <c r="Q42" s="447"/>
      <c r="R42" s="444"/>
      <c r="S42" s="448"/>
      <c r="T42" s="10"/>
      <c r="U42" s="11"/>
      <c r="V42" s="12"/>
      <c r="W42" s="13"/>
      <c r="X42" s="420"/>
      <c r="Y42" s="421"/>
    </row>
    <row r="43" spans="1:25" ht="15" customHeight="1" thickBot="1" x14ac:dyDescent="0.3">
      <c r="A43" s="553"/>
      <c r="B43" s="346"/>
      <c r="C43" s="65"/>
      <c r="D43" s="65"/>
      <c r="E43" s="310"/>
      <c r="F43" s="47"/>
      <c r="G43" s="20"/>
      <c r="H43" s="161"/>
      <c r="I43" s="21"/>
      <c r="J43" s="355"/>
      <c r="K43" s="533"/>
      <c r="L43" s="550"/>
      <c r="M43" s="463"/>
      <c r="N43" s="455">
        <f>(G43-F43)*24</f>
        <v>0</v>
      </c>
      <c r="O43" s="438"/>
      <c r="P43" s="456"/>
      <c r="Q43" s="457"/>
      <c r="R43" s="458"/>
      <c r="S43" s="459"/>
      <c r="T43" s="31"/>
      <c r="U43" s="32"/>
      <c r="V43" s="33"/>
      <c r="W43" s="34"/>
      <c r="X43" s="422"/>
      <c r="Y43" s="423"/>
    </row>
    <row r="44" spans="1:25" ht="15.75" customHeight="1" x14ac:dyDescent="0.25">
      <c r="A44" s="551">
        <v>44932</v>
      </c>
      <c r="B44" s="339"/>
      <c r="C44" s="60"/>
      <c r="D44" s="60"/>
      <c r="E44" s="340"/>
      <c r="F44" s="2"/>
      <c r="G44" s="2"/>
      <c r="H44" s="60"/>
      <c r="I44" s="3"/>
      <c r="J44" s="379"/>
      <c r="K44" s="534"/>
      <c r="L44" s="548" t="str">
        <f>IF(J44=0," ",VLOOKUP(J44,Infor!A42:C49,3,0))</f>
        <v xml:space="preserve"> </v>
      </c>
      <c r="M44" s="460"/>
      <c r="N44" s="450">
        <f>(G44-F44)*24</f>
        <v>0</v>
      </c>
      <c r="O44" s="432">
        <f>D44-C44</f>
        <v>0</v>
      </c>
      <c r="P44" s="451">
        <f>(D44-C44)*24</f>
        <v>0</v>
      </c>
      <c r="Q44" s="452">
        <f>(P44-R44)-X44</f>
        <v>0</v>
      </c>
      <c r="R44" s="453">
        <f>SUM(N44:N51)</f>
        <v>0</v>
      </c>
      <c r="S44" s="454">
        <f t="shared" ref="S44:S76" si="11">Q44+R44</f>
        <v>0</v>
      </c>
      <c r="T44" s="25"/>
      <c r="U44" s="250"/>
      <c r="W44" s="53"/>
      <c r="X44" s="418">
        <f t="shared" ref="X44" si="12">SUM(U44:U51)</f>
        <v>0</v>
      </c>
      <c r="Y44" s="419">
        <f t="shared" ref="Y44" si="13">SUM(W44:W51)</f>
        <v>0</v>
      </c>
    </row>
    <row r="45" spans="1:25" ht="15.75" customHeight="1" x14ac:dyDescent="0.25">
      <c r="A45" s="552"/>
      <c r="B45" s="341"/>
      <c r="C45" s="62"/>
      <c r="D45" s="62"/>
      <c r="E45" s="261"/>
      <c r="F45" s="8"/>
      <c r="G45" s="8"/>
      <c r="H45" s="244"/>
      <c r="I45" s="9"/>
      <c r="J45" s="380"/>
      <c r="K45" s="535"/>
      <c r="L45" s="543"/>
      <c r="M45" s="461"/>
      <c r="N45" s="446">
        <f>(G45-F45)*24</f>
        <v>0</v>
      </c>
      <c r="O45" s="435"/>
      <c r="P45" s="442"/>
      <c r="Q45" s="447"/>
      <c r="R45" s="444"/>
      <c r="S45" s="448"/>
      <c r="T45" s="10"/>
      <c r="U45" s="11"/>
      <c r="V45" s="12"/>
      <c r="W45" s="13"/>
      <c r="X45" s="420"/>
      <c r="Y45" s="421"/>
    </row>
    <row r="46" spans="1:25" ht="15.75" customHeight="1" x14ac:dyDescent="0.25">
      <c r="A46" s="552"/>
      <c r="B46" s="341"/>
      <c r="C46" s="62"/>
      <c r="D46" s="62"/>
      <c r="E46" s="261"/>
      <c r="F46" s="8"/>
      <c r="G46" s="8"/>
      <c r="H46" s="244"/>
      <c r="I46" s="9"/>
      <c r="J46" s="380"/>
      <c r="K46" s="535"/>
      <c r="L46" s="543"/>
      <c r="M46" s="461"/>
      <c r="N46" s="446">
        <f>(G46-F46)*24</f>
        <v>0</v>
      </c>
      <c r="O46" s="435"/>
      <c r="P46" s="442"/>
      <c r="Q46" s="447"/>
      <c r="R46" s="444"/>
      <c r="S46" s="448"/>
      <c r="T46" s="10"/>
      <c r="U46" s="11"/>
      <c r="V46" s="12"/>
      <c r="W46" s="13"/>
      <c r="X46" s="420"/>
      <c r="Y46" s="421"/>
    </row>
    <row r="47" spans="1:25" ht="15.75" customHeight="1" x14ac:dyDescent="0.25">
      <c r="A47" s="552"/>
      <c r="B47" s="341"/>
      <c r="C47" s="62"/>
      <c r="D47" s="62"/>
      <c r="E47" s="261"/>
      <c r="F47" s="8"/>
      <c r="G47" s="8"/>
      <c r="H47" s="244"/>
      <c r="I47" s="9"/>
      <c r="J47" s="380"/>
      <c r="K47" s="535"/>
      <c r="L47" s="543"/>
      <c r="M47" s="461"/>
      <c r="N47" s="446">
        <f>(G47-F47)*24</f>
        <v>0</v>
      </c>
      <c r="O47" s="435"/>
      <c r="P47" s="442"/>
      <c r="Q47" s="447"/>
      <c r="R47" s="444"/>
      <c r="S47" s="448"/>
      <c r="T47" s="10"/>
      <c r="U47" s="11"/>
      <c r="V47" s="12"/>
      <c r="W47" s="13"/>
      <c r="X47" s="420"/>
      <c r="Y47" s="421"/>
    </row>
    <row r="48" spans="1:25" ht="15.75" customHeight="1" x14ac:dyDescent="0.25">
      <c r="A48" s="552"/>
      <c r="B48" s="341"/>
      <c r="C48" s="62"/>
      <c r="D48" s="62"/>
      <c r="E48" s="261"/>
      <c r="F48" s="8"/>
      <c r="G48" s="8"/>
      <c r="H48" s="244"/>
      <c r="I48" s="9"/>
      <c r="J48" s="380"/>
      <c r="K48" s="535"/>
      <c r="L48" s="543"/>
      <c r="M48" s="461"/>
      <c r="N48" s="446">
        <f>(G48-F48)*24</f>
        <v>0</v>
      </c>
      <c r="O48" s="435"/>
      <c r="P48" s="442"/>
      <c r="Q48" s="447"/>
      <c r="R48" s="444"/>
      <c r="S48" s="448"/>
      <c r="T48" s="10"/>
      <c r="U48" s="11"/>
      <c r="V48" s="12"/>
      <c r="W48" s="13"/>
      <c r="X48" s="420"/>
      <c r="Y48" s="421"/>
    </row>
    <row r="49" spans="1:25" ht="15.75" customHeight="1" x14ac:dyDescent="0.25">
      <c r="A49" s="552"/>
      <c r="B49" s="341"/>
      <c r="C49" s="62"/>
      <c r="D49" s="62"/>
      <c r="E49" s="261"/>
      <c r="F49" s="18"/>
      <c r="G49" s="18"/>
      <c r="H49" s="244"/>
      <c r="I49" s="19"/>
      <c r="J49" s="380"/>
      <c r="K49" s="535"/>
      <c r="L49" s="543"/>
      <c r="M49" s="461"/>
      <c r="N49" s="446">
        <f>(G49-F49)*24</f>
        <v>0</v>
      </c>
      <c r="O49" s="435"/>
      <c r="P49" s="442"/>
      <c r="Q49" s="447"/>
      <c r="R49" s="444"/>
      <c r="S49" s="448"/>
      <c r="T49" s="10"/>
      <c r="U49" s="11"/>
      <c r="V49" s="12"/>
      <c r="W49" s="13"/>
      <c r="X49" s="420"/>
      <c r="Y49" s="421"/>
    </row>
    <row r="50" spans="1:25" ht="15.75" customHeight="1" x14ac:dyDescent="0.25">
      <c r="A50" s="552"/>
      <c r="B50" s="341"/>
      <c r="C50" s="62"/>
      <c r="D50" s="62"/>
      <c r="E50" s="261"/>
      <c r="F50" s="20"/>
      <c r="G50" s="20"/>
      <c r="H50" s="244"/>
      <c r="I50" s="21"/>
      <c r="J50" s="380"/>
      <c r="K50" s="535"/>
      <c r="L50" s="543"/>
      <c r="M50" s="462"/>
      <c r="N50" s="446">
        <f>(G50-F50)*24</f>
        <v>0</v>
      </c>
      <c r="O50" s="435"/>
      <c r="P50" s="442"/>
      <c r="Q50" s="447"/>
      <c r="R50" s="444"/>
      <c r="S50" s="448"/>
      <c r="T50" s="10"/>
      <c r="U50" s="11"/>
      <c r="V50" s="12"/>
      <c r="W50" s="13"/>
      <c r="X50" s="420"/>
      <c r="Y50" s="421"/>
    </row>
    <row r="51" spans="1:25" ht="15" customHeight="1" thickBot="1" x14ac:dyDescent="0.3">
      <c r="A51" s="553"/>
      <c r="B51" s="342"/>
      <c r="C51" s="163"/>
      <c r="D51" s="163"/>
      <c r="E51" s="262"/>
      <c r="F51" s="29"/>
      <c r="G51" s="29"/>
      <c r="H51" s="162"/>
      <c r="I51" s="30"/>
      <c r="J51" s="354"/>
      <c r="K51" s="536"/>
      <c r="L51" s="550"/>
      <c r="M51" s="463"/>
      <c r="N51" s="455">
        <f>(G51-F51)*24</f>
        <v>0</v>
      </c>
      <c r="O51" s="438"/>
      <c r="P51" s="456"/>
      <c r="Q51" s="457"/>
      <c r="R51" s="458"/>
      <c r="S51" s="459"/>
      <c r="T51" s="31"/>
      <c r="U51" s="32"/>
      <c r="V51" s="33"/>
      <c r="W51" s="34"/>
      <c r="X51" s="422"/>
      <c r="Y51" s="423"/>
    </row>
    <row r="52" spans="1:25" ht="15.75" customHeight="1" x14ac:dyDescent="0.25">
      <c r="A52" s="551">
        <v>44933</v>
      </c>
      <c r="B52" s="381"/>
      <c r="C52" s="160"/>
      <c r="D52" s="60"/>
      <c r="E52" s="340"/>
      <c r="F52" s="35"/>
      <c r="G52" s="2"/>
      <c r="H52" s="60"/>
      <c r="I52" s="3"/>
      <c r="J52" s="379"/>
      <c r="K52" s="534"/>
      <c r="L52" s="548" t="str">
        <f>IF(J52=0," ",VLOOKUP(J52,Infor!A50:C57,3,0))</f>
        <v xml:space="preserve"> </v>
      </c>
      <c r="M52" s="460"/>
      <c r="N52" s="450">
        <f>(G52-F52)*24</f>
        <v>0</v>
      </c>
      <c r="O52" s="432">
        <f>D52-C52</f>
        <v>0</v>
      </c>
      <c r="P52" s="451">
        <f>(D52-C52)*24</f>
        <v>0</v>
      </c>
      <c r="Q52" s="452">
        <f>(P52-R52)-X52</f>
        <v>0</v>
      </c>
      <c r="R52" s="453">
        <f>SUM(N52:N59)</f>
        <v>0</v>
      </c>
      <c r="S52" s="454">
        <f t="shared" ref="S52:S84" si="14">Q52+R52</f>
        <v>0</v>
      </c>
      <c r="T52" s="4"/>
      <c r="U52" s="54"/>
      <c r="V52" s="6"/>
      <c r="W52" s="38"/>
      <c r="X52" s="418">
        <f t="shared" ref="X52" si="15">SUM(U52:U59)</f>
        <v>0</v>
      </c>
      <c r="Y52" s="419">
        <f t="shared" ref="Y52" si="16">SUM(W52:W59)</f>
        <v>0</v>
      </c>
    </row>
    <row r="53" spans="1:25" ht="15.75" customHeight="1" x14ac:dyDescent="0.25">
      <c r="A53" s="554"/>
      <c r="B53" s="289"/>
      <c r="C53" s="62"/>
      <c r="D53" s="247"/>
      <c r="E53" s="261"/>
      <c r="F53" s="44"/>
      <c r="G53" s="18"/>
      <c r="H53" s="244"/>
      <c r="I53" s="9"/>
      <c r="J53" s="380"/>
      <c r="K53" s="535"/>
      <c r="L53" s="543"/>
      <c r="M53" s="461"/>
      <c r="N53" s="446">
        <f>(G53-F53)*24</f>
        <v>0</v>
      </c>
      <c r="O53" s="435"/>
      <c r="P53" s="442"/>
      <c r="Q53" s="447"/>
      <c r="R53" s="444"/>
      <c r="S53" s="448"/>
      <c r="T53" s="10"/>
      <c r="U53" s="11"/>
      <c r="V53" s="12"/>
      <c r="W53" s="13"/>
      <c r="X53" s="420"/>
      <c r="Y53" s="421"/>
    </row>
    <row r="54" spans="1:25" ht="15.75" customHeight="1" x14ac:dyDescent="0.25">
      <c r="A54" s="554"/>
      <c r="B54" s="289"/>
      <c r="C54" s="62"/>
      <c r="D54" s="247"/>
      <c r="E54" s="261"/>
      <c r="F54" s="47"/>
      <c r="G54" s="20"/>
      <c r="H54" s="244"/>
      <c r="I54" s="9"/>
      <c r="J54" s="380"/>
      <c r="K54" s="535"/>
      <c r="L54" s="543"/>
      <c r="M54" s="462"/>
      <c r="N54" s="446">
        <f>(G54-F54)*24</f>
        <v>0</v>
      </c>
      <c r="O54" s="435"/>
      <c r="P54" s="442"/>
      <c r="Q54" s="447"/>
      <c r="R54" s="444"/>
      <c r="S54" s="448"/>
      <c r="T54" s="10"/>
      <c r="U54" s="11"/>
      <c r="V54" s="12"/>
      <c r="W54" s="13"/>
      <c r="X54" s="420"/>
      <c r="Y54" s="421"/>
    </row>
    <row r="55" spans="1:25" ht="15.75" customHeight="1" x14ac:dyDescent="0.25">
      <c r="A55" s="552"/>
      <c r="B55" s="382"/>
      <c r="C55" s="244"/>
      <c r="D55" s="62"/>
      <c r="E55" s="261"/>
      <c r="F55" s="47"/>
      <c r="G55" s="20"/>
      <c r="H55" s="244"/>
      <c r="I55" s="9"/>
      <c r="J55" s="380"/>
      <c r="K55" s="535"/>
      <c r="L55" s="543"/>
      <c r="M55" s="462"/>
      <c r="N55" s="446">
        <f>(G55-F55)*24</f>
        <v>0</v>
      </c>
      <c r="O55" s="435"/>
      <c r="P55" s="442"/>
      <c r="Q55" s="447"/>
      <c r="R55" s="444"/>
      <c r="S55" s="448"/>
      <c r="T55" s="10"/>
      <c r="U55" s="11"/>
      <c r="V55" s="12"/>
      <c r="W55" s="13"/>
      <c r="X55" s="420"/>
      <c r="Y55" s="421"/>
    </row>
    <row r="56" spans="1:25" ht="15.75" customHeight="1" x14ac:dyDescent="0.25">
      <c r="A56" s="552"/>
      <c r="B56" s="341"/>
      <c r="C56" s="62"/>
      <c r="D56" s="62"/>
      <c r="E56" s="261"/>
      <c r="F56" s="47"/>
      <c r="G56" s="20"/>
      <c r="H56" s="244"/>
      <c r="I56" s="9"/>
      <c r="J56" s="380"/>
      <c r="K56" s="535"/>
      <c r="L56" s="543"/>
      <c r="M56" s="462"/>
      <c r="N56" s="446">
        <f>(G56-F56)*24</f>
        <v>0</v>
      </c>
      <c r="O56" s="435"/>
      <c r="P56" s="442"/>
      <c r="Q56" s="447"/>
      <c r="R56" s="444"/>
      <c r="S56" s="448"/>
      <c r="T56" s="10"/>
      <c r="U56" s="11"/>
      <c r="V56" s="12"/>
      <c r="W56" s="13"/>
      <c r="X56" s="420"/>
      <c r="Y56" s="421"/>
    </row>
    <row r="57" spans="1:25" ht="15.75" customHeight="1" x14ac:dyDescent="0.25">
      <c r="A57" s="552"/>
      <c r="B57" s="341"/>
      <c r="C57" s="62"/>
      <c r="D57" s="62"/>
      <c r="E57" s="261"/>
      <c r="F57" s="47"/>
      <c r="G57" s="20"/>
      <c r="H57" s="244"/>
      <c r="I57" s="19"/>
      <c r="J57" s="380"/>
      <c r="K57" s="535"/>
      <c r="L57" s="543"/>
      <c r="M57" s="462"/>
      <c r="N57" s="446">
        <f>(G57-F57)*24</f>
        <v>0</v>
      </c>
      <c r="O57" s="435"/>
      <c r="P57" s="442"/>
      <c r="Q57" s="447"/>
      <c r="R57" s="444"/>
      <c r="S57" s="448"/>
      <c r="T57" s="10"/>
      <c r="U57" s="11"/>
      <c r="V57" s="12"/>
      <c r="W57" s="13"/>
      <c r="X57" s="420"/>
      <c r="Y57" s="421"/>
    </row>
    <row r="58" spans="1:25" ht="15.75" customHeight="1" x14ac:dyDescent="0.25">
      <c r="A58" s="552"/>
      <c r="B58" s="341"/>
      <c r="C58" s="62"/>
      <c r="D58" s="62"/>
      <c r="E58" s="261"/>
      <c r="F58" s="47"/>
      <c r="G58" s="20"/>
      <c r="H58" s="244"/>
      <c r="I58" s="21"/>
      <c r="J58" s="380"/>
      <c r="K58" s="535"/>
      <c r="L58" s="543"/>
      <c r="M58" s="462"/>
      <c r="N58" s="446">
        <f>(G58-F58)*24</f>
        <v>0</v>
      </c>
      <c r="O58" s="435"/>
      <c r="P58" s="442"/>
      <c r="Q58" s="447"/>
      <c r="R58" s="444"/>
      <c r="S58" s="448"/>
      <c r="T58" s="10"/>
      <c r="U58" s="11"/>
      <c r="V58" s="12"/>
      <c r="W58" s="13"/>
      <c r="X58" s="420"/>
      <c r="Y58" s="421"/>
    </row>
    <row r="59" spans="1:25" ht="15" customHeight="1" thickBot="1" x14ac:dyDescent="0.3">
      <c r="A59" s="553"/>
      <c r="B59" s="342"/>
      <c r="C59" s="163"/>
      <c r="D59" s="163"/>
      <c r="E59" s="262"/>
      <c r="F59" s="50"/>
      <c r="G59" s="29"/>
      <c r="H59" s="162"/>
      <c r="I59" s="30"/>
      <c r="J59" s="354"/>
      <c r="K59" s="536"/>
      <c r="L59" s="550"/>
      <c r="M59" s="463"/>
      <c r="N59" s="455">
        <f>(G59-F59)*24</f>
        <v>0</v>
      </c>
      <c r="O59" s="438"/>
      <c r="P59" s="456"/>
      <c r="Q59" s="457"/>
      <c r="R59" s="458"/>
      <c r="S59" s="459"/>
      <c r="T59" s="31"/>
      <c r="U59" s="32"/>
      <c r="V59" s="33"/>
      <c r="W59" s="34"/>
      <c r="X59" s="422"/>
      <c r="Y59" s="423"/>
    </row>
    <row r="60" spans="1:25" ht="15" customHeight="1" thickBot="1" x14ac:dyDescent="0.3">
      <c r="A60" s="551">
        <v>44934</v>
      </c>
      <c r="B60" s="339"/>
      <c r="C60" s="60"/>
      <c r="D60" s="60"/>
      <c r="E60" s="340"/>
      <c r="F60" s="2"/>
      <c r="G60" s="2"/>
      <c r="H60" s="60"/>
      <c r="I60" s="3"/>
      <c r="J60" s="379"/>
      <c r="K60" s="534"/>
      <c r="L60" s="548" t="str">
        <f>IF(J60=0," ",VLOOKUP(J60,Infor!A58:C65,3,0))</f>
        <v xml:space="preserve"> </v>
      </c>
      <c r="M60" s="460"/>
      <c r="N60" s="464">
        <f>(G60-F60)*24</f>
        <v>0</v>
      </c>
      <c r="O60" s="432">
        <f>D60-C60</f>
        <v>0</v>
      </c>
      <c r="P60" s="451">
        <f>(D60-C60)*24</f>
        <v>0</v>
      </c>
      <c r="Q60" s="452">
        <f>(P60-R60)-X60</f>
        <v>0</v>
      </c>
      <c r="R60" s="453">
        <f>SUM(N60:N67)</f>
        <v>0</v>
      </c>
      <c r="S60" s="454">
        <f t="shared" ref="S60:S92" si="17">Q60+R60</f>
        <v>0</v>
      </c>
      <c r="T60" s="44"/>
      <c r="U60" s="18"/>
      <c r="V60" s="18"/>
      <c r="W60" s="18"/>
      <c r="X60" s="418">
        <f t="shared" ref="X60" si="18">SUM(U60:U67)</f>
        <v>0</v>
      </c>
      <c r="Y60" s="419">
        <f t="shared" ref="Y60" si="19">SUM(W60:W67)</f>
        <v>0</v>
      </c>
    </row>
    <row r="61" spans="1:25" ht="15" customHeight="1" thickBot="1" x14ac:dyDescent="0.3">
      <c r="A61" s="552"/>
      <c r="B61" s="341"/>
      <c r="C61" s="62"/>
      <c r="D61" s="62"/>
      <c r="E61" s="261"/>
      <c r="F61" s="18"/>
      <c r="G61" s="18"/>
      <c r="H61" s="244"/>
      <c r="I61" s="9"/>
      <c r="J61" s="380"/>
      <c r="K61" s="535"/>
      <c r="L61" s="543"/>
      <c r="M61" s="461"/>
      <c r="N61" s="455">
        <f>(G61-F61)*24</f>
        <v>0</v>
      </c>
      <c r="O61" s="435"/>
      <c r="P61" s="442"/>
      <c r="Q61" s="447"/>
      <c r="R61" s="444"/>
      <c r="S61" s="448"/>
      <c r="T61" s="44"/>
      <c r="U61" s="18"/>
      <c r="V61" s="18"/>
      <c r="W61" s="18"/>
      <c r="X61" s="420"/>
      <c r="Y61" s="421"/>
    </row>
    <row r="62" spans="1:25" ht="15" customHeight="1" thickBot="1" x14ac:dyDescent="0.3">
      <c r="A62" s="552"/>
      <c r="B62" s="341"/>
      <c r="C62" s="62"/>
      <c r="D62" s="62"/>
      <c r="E62" s="261"/>
      <c r="F62" s="18"/>
      <c r="G62" s="18"/>
      <c r="H62" s="244"/>
      <c r="I62" s="9"/>
      <c r="J62" s="380"/>
      <c r="K62" s="535"/>
      <c r="L62" s="543"/>
      <c r="M62" s="461"/>
      <c r="N62" s="455">
        <f>(G62-F62)*24</f>
        <v>0</v>
      </c>
      <c r="O62" s="435"/>
      <c r="P62" s="442"/>
      <c r="Q62" s="447"/>
      <c r="R62" s="444"/>
      <c r="S62" s="448"/>
      <c r="T62" s="44"/>
      <c r="U62" s="18"/>
      <c r="V62" s="18"/>
      <c r="W62" s="18"/>
      <c r="X62" s="420"/>
      <c r="Y62" s="421"/>
    </row>
    <row r="63" spans="1:25" ht="15" customHeight="1" thickBot="1" x14ac:dyDescent="0.3">
      <c r="A63" s="552"/>
      <c r="B63" s="341"/>
      <c r="C63" s="62"/>
      <c r="D63" s="62"/>
      <c r="E63" s="261"/>
      <c r="F63" s="18"/>
      <c r="G63" s="18"/>
      <c r="H63" s="244"/>
      <c r="I63" s="9"/>
      <c r="J63" s="380"/>
      <c r="K63" s="535"/>
      <c r="L63" s="543"/>
      <c r="M63" s="461"/>
      <c r="N63" s="455">
        <f>(G63-F63)*24</f>
        <v>0</v>
      </c>
      <c r="O63" s="435"/>
      <c r="P63" s="442"/>
      <c r="Q63" s="447"/>
      <c r="R63" s="444"/>
      <c r="S63" s="448"/>
      <c r="T63" s="44"/>
      <c r="U63" s="18"/>
      <c r="V63" s="18"/>
      <c r="W63" s="18"/>
      <c r="X63" s="420"/>
      <c r="Y63" s="421"/>
    </row>
    <row r="64" spans="1:25" ht="15" customHeight="1" thickBot="1" x14ac:dyDescent="0.3">
      <c r="A64" s="552"/>
      <c r="B64" s="341"/>
      <c r="C64" s="62"/>
      <c r="D64" s="62"/>
      <c r="E64" s="261"/>
      <c r="F64" s="18"/>
      <c r="G64" s="18"/>
      <c r="H64" s="244"/>
      <c r="I64" s="55"/>
      <c r="J64" s="380"/>
      <c r="K64" s="535"/>
      <c r="L64" s="543"/>
      <c r="M64" s="461"/>
      <c r="N64" s="455">
        <f>(G64-F64)*24</f>
        <v>0</v>
      </c>
      <c r="O64" s="435"/>
      <c r="P64" s="442"/>
      <c r="Q64" s="447"/>
      <c r="R64" s="444"/>
      <c r="S64" s="448"/>
      <c r="T64" s="44"/>
      <c r="U64" s="18"/>
      <c r="V64" s="18"/>
      <c r="W64" s="18"/>
      <c r="X64" s="420"/>
      <c r="Y64" s="421"/>
    </row>
    <row r="65" spans="1:25" ht="15" customHeight="1" thickBot="1" x14ac:dyDescent="0.3">
      <c r="A65" s="552"/>
      <c r="B65" s="341"/>
      <c r="C65" s="62"/>
      <c r="D65" s="62"/>
      <c r="E65" s="261"/>
      <c r="F65" s="18"/>
      <c r="G65" s="18"/>
      <c r="H65" s="244"/>
      <c r="I65" s="55"/>
      <c r="J65" s="380"/>
      <c r="K65" s="535"/>
      <c r="L65" s="543"/>
      <c r="M65" s="461"/>
      <c r="N65" s="455">
        <f>(G65-F65)*24</f>
        <v>0</v>
      </c>
      <c r="O65" s="435"/>
      <c r="P65" s="442"/>
      <c r="Q65" s="447"/>
      <c r="R65" s="444"/>
      <c r="S65" s="448"/>
      <c r="T65" s="44"/>
      <c r="U65" s="18"/>
      <c r="V65" s="18"/>
      <c r="W65" s="18"/>
      <c r="X65" s="420"/>
      <c r="Y65" s="421"/>
    </row>
    <row r="66" spans="1:25" ht="15" customHeight="1" thickBot="1" x14ac:dyDescent="0.3">
      <c r="A66" s="552"/>
      <c r="B66" s="341"/>
      <c r="C66" s="62"/>
      <c r="D66" s="62"/>
      <c r="E66" s="261"/>
      <c r="F66" s="18"/>
      <c r="G66" s="18"/>
      <c r="H66" s="244"/>
      <c r="I66" s="55"/>
      <c r="J66" s="380"/>
      <c r="K66" s="535"/>
      <c r="L66" s="543"/>
      <c r="M66" s="461"/>
      <c r="N66" s="455">
        <f>(G66-F66)*24</f>
        <v>0</v>
      </c>
      <c r="O66" s="435"/>
      <c r="P66" s="442"/>
      <c r="Q66" s="447"/>
      <c r="R66" s="444"/>
      <c r="S66" s="448"/>
      <c r="T66" s="44"/>
      <c r="U66" s="18"/>
      <c r="V66" s="18"/>
      <c r="W66" s="18"/>
      <c r="X66" s="420"/>
      <c r="Y66" s="421"/>
    </row>
    <row r="67" spans="1:25" ht="15" customHeight="1" thickBot="1" x14ac:dyDescent="0.3">
      <c r="A67" s="553"/>
      <c r="B67" s="342"/>
      <c r="C67" s="163"/>
      <c r="D67" s="163"/>
      <c r="E67" s="262"/>
      <c r="F67" s="29"/>
      <c r="G67" s="29"/>
      <c r="H67" s="162"/>
      <c r="I67" s="383"/>
      <c r="J67" s="354"/>
      <c r="K67" s="536"/>
      <c r="L67" s="550"/>
      <c r="M67" s="462"/>
      <c r="N67" s="449">
        <f>(G67-F67)*24</f>
        <v>0</v>
      </c>
      <c r="O67" s="438"/>
      <c r="P67" s="442"/>
      <c r="Q67" s="447"/>
      <c r="R67" s="444"/>
      <c r="S67" s="448"/>
      <c r="T67" s="44"/>
      <c r="U67" s="18"/>
      <c r="V67" s="18"/>
      <c r="W67" s="18"/>
      <c r="X67" s="422"/>
      <c r="Y67" s="423"/>
    </row>
    <row r="68" spans="1:25" ht="15.75" customHeight="1" x14ac:dyDescent="0.25">
      <c r="A68" s="551">
        <v>44935</v>
      </c>
      <c r="B68" s="339"/>
      <c r="C68" s="60"/>
      <c r="D68" s="60"/>
      <c r="E68" s="340"/>
      <c r="F68" s="2"/>
      <c r="G68" s="2"/>
      <c r="H68" s="60"/>
      <c r="I68" s="3"/>
      <c r="J68" s="379"/>
      <c r="K68" s="534"/>
      <c r="L68" s="548" t="str">
        <f>IF(J68=0," ",VLOOKUP(J68,Infor!A66:C73,3,0))</f>
        <v xml:space="preserve"> </v>
      </c>
      <c r="M68" s="460"/>
      <c r="N68" s="450">
        <f>(G68-F68)*24</f>
        <v>0</v>
      </c>
      <c r="O68" s="432">
        <f>D68-C68</f>
        <v>0</v>
      </c>
      <c r="P68" s="451">
        <f>(D68-C68)*24</f>
        <v>0</v>
      </c>
      <c r="Q68" s="452">
        <f>(P68-R68)-X68</f>
        <v>0</v>
      </c>
      <c r="R68" s="453">
        <f>SUM(N68:N75)</f>
        <v>0</v>
      </c>
      <c r="S68" s="454">
        <f t="shared" ref="S68" si="20">Q68+R68</f>
        <v>0</v>
      </c>
      <c r="T68" s="4"/>
      <c r="U68" s="54"/>
      <c r="V68" s="6"/>
      <c r="W68" s="38"/>
      <c r="X68" s="418">
        <f t="shared" ref="X68" si="21">SUM(U68:U75)</f>
        <v>0</v>
      </c>
      <c r="Y68" s="419">
        <f t="shared" ref="Y68" si="22">SUM(W68:W75)</f>
        <v>0</v>
      </c>
    </row>
    <row r="69" spans="1:25" ht="15.75" customHeight="1" x14ac:dyDescent="0.25">
      <c r="A69" s="552"/>
      <c r="B69" s="341"/>
      <c r="C69" s="62"/>
      <c r="D69" s="62"/>
      <c r="E69" s="261"/>
      <c r="F69" s="8"/>
      <c r="G69" s="8"/>
      <c r="H69" s="244"/>
      <c r="I69" s="9"/>
      <c r="J69" s="380"/>
      <c r="K69" s="535"/>
      <c r="L69" s="543"/>
      <c r="M69" s="461"/>
      <c r="N69" s="446">
        <f>(G69-F69)*24</f>
        <v>0</v>
      </c>
      <c r="O69" s="435"/>
      <c r="P69" s="442"/>
      <c r="Q69" s="447"/>
      <c r="R69" s="444"/>
      <c r="S69" s="448"/>
      <c r="T69" s="10"/>
      <c r="U69" s="11"/>
      <c r="V69" s="12"/>
      <c r="W69" s="13"/>
      <c r="X69" s="420"/>
      <c r="Y69" s="421"/>
    </row>
    <row r="70" spans="1:25" ht="15.75" customHeight="1" x14ac:dyDescent="0.25">
      <c r="A70" s="552"/>
      <c r="B70" s="341"/>
      <c r="C70" s="62"/>
      <c r="D70" s="62"/>
      <c r="E70" s="261"/>
      <c r="F70" s="8"/>
      <c r="G70" s="8"/>
      <c r="H70" s="244"/>
      <c r="I70" s="9"/>
      <c r="J70" s="380"/>
      <c r="K70" s="535"/>
      <c r="L70" s="543"/>
      <c r="M70" s="461"/>
      <c r="N70" s="446">
        <f>(G70-F70)*24</f>
        <v>0</v>
      </c>
      <c r="O70" s="435"/>
      <c r="P70" s="442"/>
      <c r="Q70" s="447"/>
      <c r="R70" s="444"/>
      <c r="S70" s="448"/>
      <c r="T70" s="10"/>
      <c r="U70" s="11"/>
      <c r="V70" s="12"/>
      <c r="W70" s="13"/>
      <c r="X70" s="420"/>
      <c r="Y70" s="421"/>
    </row>
    <row r="71" spans="1:25" ht="15.75" customHeight="1" x14ac:dyDescent="0.25">
      <c r="A71" s="552"/>
      <c r="B71" s="341"/>
      <c r="C71" s="62"/>
      <c r="D71" s="62"/>
      <c r="E71" s="261"/>
      <c r="F71" s="8"/>
      <c r="G71" s="8"/>
      <c r="H71" s="244"/>
      <c r="I71" s="9"/>
      <c r="J71" s="380"/>
      <c r="K71" s="535"/>
      <c r="L71" s="543"/>
      <c r="M71" s="461"/>
      <c r="N71" s="446">
        <f>(G71-F71)*24</f>
        <v>0</v>
      </c>
      <c r="O71" s="435"/>
      <c r="P71" s="442"/>
      <c r="Q71" s="447"/>
      <c r="R71" s="444"/>
      <c r="S71" s="448"/>
      <c r="T71" s="10"/>
      <c r="U71" s="11"/>
      <c r="V71" s="12"/>
      <c r="W71" s="13"/>
      <c r="X71" s="420"/>
      <c r="Y71" s="421"/>
    </row>
    <row r="72" spans="1:25" ht="15.75" customHeight="1" x14ac:dyDescent="0.25">
      <c r="A72" s="552"/>
      <c r="B72" s="341"/>
      <c r="C72" s="62"/>
      <c r="D72" s="62"/>
      <c r="E72" s="261"/>
      <c r="F72" s="18"/>
      <c r="G72" s="18"/>
      <c r="H72" s="244"/>
      <c r="I72" s="19"/>
      <c r="J72" s="380"/>
      <c r="K72" s="535"/>
      <c r="L72" s="543"/>
      <c r="M72" s="461"/>
      <c r="N72" s="446">
        <f>(G72-F72)*24</f>
        <v>0</v>
      </c>
      <c r="O72" s="435"/>
      <c r="P72" s="442"/>
      <c r="Q72" s="447"/>
      <c r="R72" s="444"/>
      <c r="S72" s="448"/>
      <c r="T72" s="10"/>
      <c r="U72" s="11"/>
      <c r="V72" s="12"/>
      <c r="W72" s="13"/>
      <c r="X72" s="420"/>
      <c r="Y72" s="421"/>
    </row>
    <row r="73" spans="1:25" ht="15.75" customHeight="1" x14ac:dyDescent="0.25">
      <c r="A73" s="552"/>
      <c r="B73" s="341"/>
      <c r="C73" s="62"/>
      <c r="D73" s="62"/>
      <c r="E73" s="261"/>
      <c r="F73" s="20"/>
      <c r="G73" s="20"/>
      <c r="H73" s="244"/>
      <c r="I73" s="21"/>
      <c r="J73" s="380"/>
      <c r="K73" s="535"/>
      <c r="L73" s="543"/>
      <c r="M73" s="462"/>
      <c r="N73" s="446">
        <f>(G73-F73)*24</f>
        <v>0</v>
      </c>
      <c r="O73" s="435"/>
      <c r="P73" s="442"/>
      <c r="Q73" s="447"/>
      <c r="R73" s="444"/>
      <c r="S73" s="448"/>
      <c r="T73" s="10"/>
      <c r="U73" s="11"/>
      <c r="V73" s="12"/>
      <c r="W73" s="13"/>
      <c r="X73" s="420"/>
      <c r="Y73" s="421"/>
    </row>
    <row r="74" spans="1:25" ht="15.75" customHeight="1" x14ac:dyDescent="0.25">
      <c r="A74" s="552"/>
      <c r="B74" s="341"/>
      <c r="C74" s="62"/>
      <c r="D74" s="62"/>
      <c r="E74" s="261"/>
      <c r="F74" s="20"/>
      <c r="G74" s="20"/>
      <c r="H74" s="244"/>
      <c r="I74" s="21"/>
      <c r="J74" s="380"/>
      <c r="K74" s="535"/>
      <c r="L74" s="543"/>
      <c r="M74" s="462"/>
      <c r="N74" s="446">
        <f>(G74-F74)*24</f>
        <v>0</v>
      </c>
      <c r="O74" s="435"/>
      <c r="P74" s="442"/>
      <c r="Q74" s="447"/>
      <c r="R74" s="444"/>
      <c r="S74" s="448"/>
      <c r="T74" s="10"/>
      <c r="U74" s="11"/>
      <c r="V74" s="12"/>
      <c r="W74" s="13"/>
      <c r="X74" s="420"/>
      <c r="Y74" s="421"/>
    </row>
    <row r="75" spans="1:25" ht="15" customHeight="1" thickBot="1" x14ac:dyDescent="0.3">
      <c r="A75" s="553"/>
      <c r="B75" s="378"/>
      <c r="C75" s="65"/>
      <c r="D75" s="65"/>
      <c r="E75" s="310"/>
      <c r="F75" s="20"/>
      <c r="G75" s="20"/>
      <c r="H75" s="161"/>
      <c r="I75" s="21"/>
      <c r="J75" s="355"/>
      <c r="K75" s="536"/>
      <c r="L75" s="550"/>
      <c r="M75" s="463"/>
      <c r="N75" s="455">
        <f>(G75-F75)*24</f>
        <v>0</v>
      </c>
      <c r="O75" s="438"/>
      <c r="P75" s="456"/>
      <c r="Q75" s="457"/>
      <c r="R75" s="458"/>
      <c r="S75" s="459"/>
      <c r="T75" s="31"/>
      <c r="U75" s="32"/>
      <c r="V75" s="33"/>
      <c r="W75" s="34"/>
      <c r="X75" s="422"/>
      <c r="Y75" s="423"/>
    </row>
    <row r="76" spans="1:25" ht="15.75" customHeight="1" x14ac:dyDescent="0.25">
      <c r="A76" s="551">
        <v>44936</v>
      </c>
      <c r="B76" s="339"/>
      <c r="C76" s="60"/>
      <c r="D76" s="60"/>
      <c r="E76" s="340"/>
      <c r="F76" s="2"/>
      <c r="G76" s="2"/>
      <c r="H76" s="60"/>
      <c r="I76" s="3"/>
      <c r="J76" s="379"/>
      <c r="K76" s="530"/>
      <c r="L76" s="548" t="str">
        <f>IF(J76=0," ",VLOOKUP(J76,Infor!A74:C81,3,0))</f>
        <v xml:space="preserve"> </v>
      </c>
      <c r="M76" s="460"/>
      <c r="N76" s="450">
        <f>(G76-F76)*24</f>
        <v>0</v>
      </c>
      <c r="O76" s="432">
        <f>D76-C76</f>
        <v>0</v>
      </c>
      <c r="P76" s="451">
        <f>(D76-C76)*24</f>
        <v>0</v>
      </c>
      <c r="Q76" s="452">
        <f>(P76-R76)-X76</f>
        <v>0</v>
      </c>
      <c r="R76" s="453">
        <f>SUM(N76:N83)</f>
        <v>0</v>
      </c>
      <c r="S76" s="454">
        <f t="shared" si="11"/>
        <v>0</v>
      </c>
      <c r="T76" s="4"/>
      <c r="U76" s="54"/>
      <c r="V76" s="6"/>
      <c r="W76" s="7"/>
      <c r="X76" s="418">
        <f t="shared" ref="X76" si="23">SUM(U76:U83)</f>
        <v>0</v>
      </c>
      <c r="Y76" s="419">
        <f t="shared" ref="Y76" si="24">SUM(W76:W83)</f>
        <v>0</v>
      </c>
    </row>
    <row r="77" spans="1:25" ht="15.75" customHeight="1" x14ac:dyDescent="0.25">
      <c r="A77" s="552"/>
      <c r="B77" s="341"/>
      <c r="C77" s="62"/>
      <c r="D77" s="62"/>
      <c r="E77" s="261"/>
      <c r="F77" s="8"/>
      <c r="G77" s="8"/>
      <c r="H77" s="244"/>
      <c r="I77" s="9"/>
      <c r="J77" s="380"/>
      <c r="K77" s="531"/>
      <c r="L77" s="543"/>
      <c r="M77" s="461"/>
      <c r="N77" s="446">
        <f>(G77-F77)*24</f>
        <v>0</v>
      </c>
      <c r="O77" s="435"/>
      <c r="P77" s="442"/>
      <c r="Q77" s="447"/>
      <c r="R77" s="444"/>
      <c r="S77" s="448"/>
      <c r="T77" s="10"/>
      <c r="U77" s="11"/>
      <c r="V77" s="12"/>
      <c r="W77" s="13"/>
      <c r="X77" s="420"/>
      <c r="Y77" s="421"/>
    </row>
    <row r="78" spans="1:25" ht="15.75" customHeight="1" x14ac:dyDescent="0.25">
      <c r="A78" s="552"/>
      <c r="B78" s="341"/>
      <c r="C78" s="62"/>
      <c r="D78" s="62"/>
      <c r="E78" s="261"/>
      <c r="F78" s="8"/>
      <c r="G78" s="8"/>
      <c r="H78" s="244"/>
      <c r="I78" s="9"/>
      <c r="J78" s="380"/>
      <c r="K78" s="531"/>
      <c r="L78" s="543"/>
      <c r="M78" s="461"/>
      <c r="N78" s="446">
        <f>(G78-F78)*24</f>
        <v>0</v>
      </c>
      <c r="O78" s="435"/>
      <c r="P78" s="442"/>
      <c r="Q78" s="447"/>
      <c r="R78" s="444"/>
      <c r="S78" s="448"/>
      <c r="T78" s="10"/>
      <c r="U78" s="11"/>
      <c r="V78" s="12"/>
      <c r="W78" s="13"/>
      <c r="X78" s="420"/>
      <c r="Y78" s="421"/>
    </row>
    <row r="79" spans="1:25" ht="15.75" customHeight="1" x14ac:dyDescent="0.25">
      <c r="A79" s="552"/>
      <c r="B79" s="341"/>
      <c r="C79" s="62"/>
      <c r="D79" s="62"/>
      <c r="E79" s="261"/>
      <c r="F79" s="8"/>
      <c r="G79" s="8"/>
      <c r="H79" s="244"/>
      <c r="I79" s="9"/>
      <c r="J79" s="380"/>
      <c r="K79" s="531"/>
      <c r="L79" s="543"/>
      <c r="M79" s="461"/>
      <c r="N79" s="446">
        <f>(G79-F79)*24</f>
        <v>0</v>
      </c>
      <c r="O79" s="435"/>
      <c r="P79" s="442"/>
      <c r="Q79" s="447"/>
      <c r="R79" s="444"/>
      <c r="S79" s="448"/>
      <c r="T79" s="10"/>
      <c r="U79" s="11"/>
      <c r="V79" s="12"/>
      <c r="W79" s="13"/>
      <c r="X79" s="420"/>
      <c r="Y79" s="421"/>
    </row>
    <row r="80" spans="1:25" ht="15.75" customHeight="1" x14ac:dyDescent="0.25">
      <c r="A80" s="552"/>
      <c r="B80" s="341"/>
      <c r="C80" s="62"/>
      <c r="D80" s="62"/>
      <c r="E80" s="261"/>
      <c r="F80" s="18"/>
      <c r="G80" s="18"/>
      <c r="H80" s="244"/>
      <c r="I80" s="19"/>
      <c r="J80" s="380"/>
      <c r="K80" s="531"/>
      <c r="L80" s="543"/>
      <c r="M80" s="461"/>
      <c r="N80" s="446">
        <f>(G80-F80)*24</f>
        <v>0</v>
      </c>
      <c r="O80" s="435"/>
      <c r="P80" s="442"/>
      <c r="Q80" s="447"/>
      <c r="R80" s="444"/>
      <c r="S80" s="448"/>
      <c r="T80" s="10"/>
      <c r="U80" s="11"/>
      <c r="V80" s="12"/>
      <c r="W80" s="13"/>
      <c r="X80" s="420"/>
      <c r="Y80" s="421"/>
    </row>
    <row r="81" spans="1:25" ht="15.75" customHeight="1" x14ac:dyDescent="0.25">
      <c r="A81" s="552"/>
      <c r="B81" s="341"/>
      <c r="C81" s="62"/>
      <c r="D81" s="62"/>
      <c r="E81" s="261"/>
      <c r="F81" s="20"/>
      <c r="G81" s="20"/>
      <c r="H81" s="244"/>
      <c r="I81" s="21"/>
      <c r="J81" s="380"/>
      <c r="K81" s="531"/>
      <c r="L81" s="543"/>
      <c r="M81" s="462"/>
      <c r="N81" s="446">
        <f>(G81-F81)*24</f>
        <v>0</v>
      </c>
      <c r="O81" s="435"/>
      <c r="P81" s="442"/>
      <c r="Q81" s="447"/>
      <c r="R81" s="444"/>
      <c r="S81" s="448"/>
      <c r="T81" s="10"/>
      <c r="U81" s="11"/>
      <c r="V81" s="12"/>
      <c r="W81" s="13"/>
      <c r="X81" s="420"/>
      <c r="Y81" s="421"/>
    </row>
    <row r="82" spans="1:25" ht="15.75" customHeight="1" x14ac:dyDescent="0.25">
      <c r="A82" s="552"/>
      <c r="B82" s="341"/>
      <c r="C82" s="62"/>
      <c r="D82" s="62"/>
      <c r="E82" s="261"/>
      <c r="F82" s="20"/>
      <c r="G82" s="20"/>
      <c r="H82" s="244"/>
      <c r="I82" s="21"/>
      <c r="J82" s="380"/>
      <c r="K82" s="531"/>
      <c r="L82" s="543"/>
      <c r="M82" s="462"/>
      <c r="N82" s="446">
        <f>(G82-F82)*24</f>
        <v>0</v>
      </c>
      <c r="O82" s="435"/>
      <c r="P82" s="442"/>
      <c r="Q82" s="447"/>
      <c r="R82" s="444"/>
      <c r="S82" s="448"/>
      <c r="T82" s="10"/>
      <c r="U82" s="11"/>
      <c r="V82" s="12"/>
      <c r="W82" s="13"/>
      <c r="X82" s="420"/>
      <c r="Y82" s="421"/>
    </row>
    <row r="83" spans="1:25" ht="16.5" customHeight="1" thickBot="1" x14ac:dyDescent="0.3">
      <c r="A83" s="553"/>
      <c r="B83" s="342"/>
      <c r="C83" s="163"/>
      <c r="D83" s="163"/>
      <c r="E83" s="262"/>
      <c r="F83" s="29"/>
      <c r="G83" s="29"/>
      <c r="H83" s="162"/>
      <c r="I83" s="30"/>
      <c r="J83" s="354"/>
      <c r="K83" s="533"/>
      <c r="L83" s="550"/>
      <c r="M83" s="463"/>
      <c r="N83" s="455">
        <f>(G83-F83)*24</f>
        <v>0</v>
      </c>
      <c r="O83" s="438"/>
      <c r="P83" s="456"/>
      <c r="Q83" s="457"/>
      <c r="R83" s="458"/>
      <c r="S83" s="459"/>
      <c r="T83" s="31"/>
      <c r="U83" s="32"/>
      <c r="V83" s="33"/>
      <c r="W83" s="34"/>
      <c r="X83" s="422"/>
      <c r="Y83" s="423"/>
    </row>
    <row r="84" spans="1:25" ht="15.75" customHeight="1" x14ac:dyDescent="0.25">
      <c r="A84" s="551">
        <v>44937</v>
      </c>
      <c r="B84" s="339"/>
      <c r="C84" s="60"/>
      <c r="D84" s="60"/>
      <c r="E84" s="340"/>
      <c r="F84" s="2"/>
      <c r="G84" s="2"/>
      <c r="H84" s="60"/>
      <c r="I84" s="3"/>
      <c r="J84" s="379"/>
      <c r="K84" s="537"/>
      <c r="L84" s="548" t="str">
        <f>IF(J84=0," ",VLOOKUP(J84,Infor!A82:C89,3,0))</f>
        <v xml:space="preserve"> </v>
      </c>
      <c r="M84" s="460"/>
      <c r="N84" s="450">
        <f>(G84-F84)*24</f>
        <v>0</v>
      </c>
      <c r="O84" s="432">
        <f t="shared" ref="O84:O99" si="25">D84-C84</f>
        <v>0</v>
      </c>
      <c r="P84" s="451">
        <f>(D84-C84)*24</f>
        <v>0</v>
      </c>
      <c r="Q84" s="452">
        <f>(P84-R84)-X84</f>
        <v>0</v>
      </c>
      <c r="R84" s="453">
        <f>SUM(N84:N91)</f>
        <v>0</v>
      </c>
      <c r="S84" s="454">
        <f t="shared" si="14"/>
        <v>0</v>
      </c>
      <c r="T84" s="4"/>
      <c r="U84" s="54"/>
      <c r="V84" s="6"/>
      <c r="W84" s="38"/>
      <c r="X84" s="418">
        <f t="shared" ref="X84" si="26">SUM(U84:U91)</f>
        <v>0</v>
      </c>
      <c r="Y84" s="419">
        <f t="shared" ref="Y84" si="27">SUM(W84:W91)</f>
        <v>0</v>
      </c>
    </row>
    <row r="85" spans="1:25" ht="15.75" customHeight="1" x14ac:dyDescent="0.25">
      <c r="A85" s="552"/>
      <c r="B85" s="341"/>
      <c r="C85" s="62"/>
      <c r="D85" s="62"/>
      <c r="E85" s="261"/>
      <c r="F85" s="8"/>
      <c r="G85" s="8"/>
      <c r="H85" s="244"/>
      <c r="I85" s="9"/>
      <c r="J85" s="380"/>
      <c r="K85" s="531"/>
      <c r="L85" s="543"/>
      <c r="M85" s="461"/>
      <c r="N85" s="446">
        <f>(G85-F85)*24</f>
        <v>0</v>
      </c>
      <c r="O85" s="435"/>
      <c r="P85" s="442"/>
      <c r="Q85" s="447"/>
      <c r="R85" s="444"/>
      <c r="S85" s="448"/>
      <c r="T85" s="10"/>
      <c r="U85" s="56"/>
      <c r="V85" s="12"/>
      <c r="W85" s="13"/>
      <c r="X85" s="420"/>
      <c r="Y85" s="421"/>
    </row>
    <row r="86" spans="1:25" ht="15.75" customHeight="1" x14ac:dyDescent="0.25">
      <c r="A86" s="552"/>
      <c r="B86" s="341"/>
      <c r="C86" s="62"/>
      <c r="D86" s="62"/>
      <c r="E86" s="261"/>
      <c r="F86" s="8"/>
      <c r="G86" s="8"/>
      <c r="H86" s="244"/>
      <c r="I86" s="9"/>
      <c r="J86" s="380"/>
      <c r="K86" s="531"/>
      <c r="L86" s="543"/>
      <c r="M86" s="461"/>
      <c r="N86" s="446">
        <f>(G86-F86)*24</f>
        <v>0</v>
      </c>
      <c r="O86" s="435"/>
      <c r="P86" s="442"/>
      <c r="Q86" s="447"/>
      <c r="R86" s="444"/>
      <c r="S86" s="448"/>
      <c r="T86" s="10"/>
      <c r="U86" s="56"/>
      <c r="V86" s="12"/>
      <c r="W86" s="13"/>
      <c r="X86" s="420"/>
      <c r="Y86" s="421"/>
    </row>
    <row r="87" spans="1:25" ht="15.75" customHeight="1" x14ac:dyDescent="0.25">
      <c r="A87" s="552"/>
      <c r="B87" s="341"/>
      <c r="C87" s="62"/>
      <c r="D87" s="62"/>
      <c r="E87" s="261"/>
      <c r="F87" s="8"/>
      <c r="G87" s="8"/>
      <c r="H87" s="244"/>
      <c r="I87" s="9"/>
      <c r="J87" s="380"/>
      <c r="K87" s="531"/>
      <c r="L87" s="543"/>
      <c r="M87" s="461"/>
      <c r="N87" s="446">
        <f>(G87-F87)*24</f>
        <v>0</v>
      </c>
      <c r="O87" s="435"/>
      <c r="P87" s="442"/>
      <c r="Q87" s="447"/>
      <c r="R87" s="444"/>
      <c r="S87" s="448"/>
      <c r="T87" s="10"/>
      <c r="U87" s="56"/>
      <c r="V87" s="12"/>
      <c r="W87" s="13"/>
      <c r="X87" s="420"/>
      <c r="Y87" s="421"/>
    </row>
    <row r="88" spans="1:25" ht="17.25" customHeight="1" x14ac:dyDescent="0.25">
      <c r="A88" s="552"/>
      <c r="B88" s="341"/>
      <c r="C88" s="62"/>
      <c r="D88" s="62"/>
      <c r="E88" s="261"/>
      <c r="F88" s="18"/>
      <c r="G88" s="18"/>
      <c r="H88" s="244"/>
      <c r="I88" s="19"/>
      <c r="J88" s="380"/>
      <c r="K88" s="531"/>
      <c r="L88" s="543"/>
      <c r="M88" s="461"/>
      <c r="N88" s="446">
        <f>(G88-F88)*24</f>
        <v>0</v>
      </c>
      <c r="O88" s="435"/>
      <c r="P88" s="442"/>
      <c r="Q88" s="447"/>
      <c r="R88" s="444"/>
      <c r="S88" s="448"/>
      <c r="T88" s="10"/>
      <c r="U88" s="56"/>
      <c r="V88" s="12"/>
      <c r="W88" s="13"/>
      <c r="X88" s="420"/>
      <c r="Y88" s="421"/>
    </row>
    <row r="89" spans="1:25" ht="17.25" customHeight="1" x14ac:dyDescent="0.25">
      <c r="A89" s="552"/>
      <c r="B89" s="341"/>
      <c r="C89" s="62"/>
      <c r="D89" s="62"/>
      <c r="E89" s="261"/>
      <c r="F89" s="20"/>
      <c r="G89" s="20"/>
      <c r="H89" s="244"/>
      <c r="I89" s="21"/>
      <c r="J89" s="380"/>
      <c r="K89" s="531"/>
      <c r="L89" s="543"/>
      <c r="M89" s="462"/>
      <c r="N89" s="446">
        <f>(G89-F89)*24</f>
        <v>0</v>
      </c>
      <c r="O89" s="435"/>
      <c r="P89" s="442"/>
      <c r="Q89" s="447"/>
      <c r="R89" s="444"/>
      <c r="S89" s="448"/>
      <c r="T89" s="10"/>
      <c r="U89" s="56"/>
      <c r="V89" s="12"/>
      <c r="W89" s="13"/>
      <c r="X89" s="420"/>
      <c r="Y89" s="421"/>
    </row>
    <row r="90" spans="1:25" ht="17.25" customHeight="1" x14ac:dyDescent="0.25">
      <c r="A90" s="552"/>
      <c r="B90" s="341"/>
      <c r="C90" s="62"/>
      <c r="D90" s="62"/>
      <c r="E90" s="261"/>
      <c r="F90" s="20"/>
      <c r="G90" s="20"/>
      <c r="H90" s="244"/>
      <c r="I90" s="21"/>
      <c r="J90" s="380"/>
      <c r="K90" s="531"/>
      <c r="L90" s="543"/>
      <c r="M90" s="462"/>
      <c r="N90" s="446">
        <f>(G90-F90)*24</f>
        <v>0</v>
      </c>
      <c r="O90" s="435"/>
      <c r="P90" s="442"/>
      <c r="Q90" s="447"/>
      <c r="R90" s="444"/>
      <c r="S90" s="448"/>
      <c r="T90" s="10"/>
      <c r="U90" s="56"/>
      <c r="V90" s="12"/>
      <c r="W90" s="13"/>
      <c r="X90" s="420"/>
      <c r="Y90" s="421"/>
    </row>
    <row r="91" spans="1:25" ht="15" customHeight="1" thickBot="1" x14ac:dyDescent="0.3">
      <c r="A91" s="553"/>
      <c r="B91" s="342"/>
      <c r="C91" s="163"/>
      <c r="D91" s="163"/>
      <c r="E91" s="262"/>
      <c r="F91" s="29"/>
      <c r="G91" s="29"/>
      <c r="H91" s="162"/>
      <c r="I91" s="30"/>
      <c r="J91" s="354"/>
      <c r="K91" s="533"/>
      <c r="L91" s="550"/>
      <c r="M91" s="463"/>
      <c r="N91" s="455">
        <f>(G91-F91)*24</f>
        <v>0</v>
      </c>
      <c r="O91" s="438"/>
      <c r="P91" s="456"/>
      <c r="Q91" s="457"/>
      <c r="R91" s="458"/>
      <c r="S91" s="459"/>
      <c r="T91" s="31"/>
      <c r="U91" s="57"/>
      <c r="V91" s="33"/>
      <c r="W91" s="34"/>
      <c r="X91" s="422"/>
      <c r="Y91" s="423"/>
    </row>
    <row r="92" spans="1:25" ht="15.75" customHeight="1" x14ac:dyDescent="0.25">
      <c r="A92" s="551">
        <v>44938</v>
      </c>
      <c r="B92" s="339"/>
      <c r="C92" s="60"/>
      <c r="D92" s="60"/>
      <c r="E92" s="340"/>
      <c r="F92" s="2"/>
      <c r="G92" s="2"/>
      <c r="H92" s="60"/>
      <c r="I92" s="3"/>
      <c r="J92" s="379"/>
      <c r="K92" s="537"/>
      <c r="L92" s="548" t="str">
        <f>IF(J92=0," ",VLOOKUP(J92,Infor!A90:C97,3,0))</f>
        <v xml:space="preserve"> </v>
      </c>
      <c r="M92" s="460"/>
      <c r="N92" s="450">
        <f>(G92-F92)*24</f>
        <v>0</v>
      </c>
      <c r="O92" s="432">
        <f t="shared" ref="O92:O99" si="28">D92-C92</f>
        <v>0</v>
      </c>
      <c r="P92" s="451">
        <f>(D92-C92)*24</f>
        <v>0</v>
      </c>
      <c r="Q92" s="452">
        <f>(P92-R92)-X92</f>
        <v>0</v>
      </c>
      <c r="R92" s="453">
        <f>SUM(N92:N99)</f>
        <v>0</v>
      </c>
      <c r="S92" s="454">
        <f t="shared" si="17"/>
        <v>0</v>
      </c>
      <c r="T92" s="4"/>
      <c r="U92" s="54"/>
      <c r="V92" s="6"/>
      <c r="W92" s="38"/>
      <c r="X92" s="418">
        <f t="shared" ref="X92" si="29">SUM(U92:U99)</f>
        <v>0</v>
      </c>
      <c r="Y92" s="419">
        <f t="shared" ref="Y92" si="30">SUM(W92:W99)</f>
        <v>0</v>
      </c>
    </row>
    <row r="93" spans="1:25" ht="15.75" customHeight="1" x14ac:dyDescent="0.25">
      <c r="A93" s="552"/>
      <c r="B93" s="341"/>
      <c r="C93" s="62"/>
      <c r="D93" s="62"/>
      <c r="E93" s="261"/>
      <c r="F93" s="8"/>
      <c r="G93" s="8"/>
      <c r="H93" s="244"/>
      <c r="I93" s="9"/>
      <c r="J93" s="380"/>
      <c r="K93" s="531"/>
      <c r="L93" s="543"/>
      <c r="M93" s="461"/>
      <c r="N93" s="446">
        <f>(G93-F93)*24</f>
        <v>0</v>
      </c>
      <c r="O93" s="435"/>
      <c r="P93" s="442"/>
      <c r="Q93" s="447"/>
      <c r="R93" s="444"/>
      <c r="S93" s="448"/>
      <c r="T93" s="10"/>
      <c r="U93" s="56"/>
      <c r="V93" s="12"/>
      <c r="W93" s="58"/>
      <c r="X93" s="420"/>
      <c r="Y93" s="421"/>
    </row>
    <row r="94" spans="1:25" ht="15.75" customHeight="1" x14ac:dyDescent="0.25">
      <c r="A94" s="552"/>
      <c r="B94" s="341"/>
      <c r="C94" s="62"/>
      <c r="D94" s="62"/>
      <c r="E94" s="261"/>
      <c r="F94" s="8"/>
      <c r="G94" s="8"/>
      <c r="H94" s="244"/>
      <c r="I94" s="9"/>
      <c r="J94" s="380"/>
      <c r="K94" s="531"/>
      <c r="L94" s="543"/>
      <c r="M94" s="461"/>
      <c r="N94" s="446">
        <f>(G94-F94)*24</f>
        <v>0</v>
      </c>
      <c r="O94" s="435"/>
      <c r="P94" s="442"/>
      <c r="Q94" s="447"/>
      <c r="R94" s="444"/>
      <c r="S94" s="448"/>
      <c r="T94" s="10"/>
      <c r="U94" s="56"/>
      <c r="V94" s="12"/>
      <c r="W94" s="13"/>
      <c r="X94" s="420"/>
      <c r="Y94" s="421"/>
    </row>
    <row r="95" spans="1:25" ht="15.75" customHeight="1" x14ac:dyDescent="0.25">
      <c r="A95" s="552"/>
      <c r="B95" s="341"/>
      <c r="C95" s="62"/>
      <c r="D95" s="62"/>
      <c r="E95" s="261"/>
      <c r="F95" s="8"/>
      <c r="G95" s="8"/>
      <c r="H95" s="244"/>
      <c r="I95" s="9"/>
      <c r="J95" s="380"/>
      <c r="K95" s="531"/>
      <c r="L95" s="543"/>
      <c r="M95" s="461"/>
      <c r="N95" s="446">
        <f>(G95-F95)*24</f>
        <v>0</v>
      </c>
      <c r="O95" s="435"/>
      <c r="P95" s="442"/>
      <c r="Q95" s="447"/>
      <c r="R95" s="444"/>
      <c r="S95" s="448"/>
      <c r="T95" s="10"/>
      <c r="U95" s="56"/>
      <c r="V95" s="12"/>
      <c r="W95" s="13"/>
      <c r="X95" s="420"/>
      <c r="Y95" s="421"/>
    </row>
    <row r="96" spans="1:25" ht="15.75" customHeight="1" x14ac:dyDescent="0.25">
      <c r="A96" s="552"/>
      <c r="B96" s="341"/>
      <c r="C96" s="62"/>
      <c r="D96" s="62"/>
      <c r="E96" s="261"/>
      <c r="F96" s="18"/>
      <c r="G96" s="18"/>
      <c r="H96" s="244"/>
      <c r="I96" s="19"/>
      <c r="J96" s="380"/>
      <c r="K96" s="531"/>
      <c r="L96" s="543"/>
      <c r="M96" s="461"/>
      <c r="N96" s="446">
        <f>(G96-F96)*24</f>
        <v>0</v>
      </c>
      <c r="O96" s="435"/>
      <c r="P96" s="442"/>
      <c r="Q96" s="447"/>
      <c r="R96" s="444"/>
      <c r="S96" s="448"/>
      <c r="T96" s="10"/>
      <c r="U96" s="56"/>
      <c r="V96" s="12"/>
      <c r="W96" s="13"/>
      <c r="X96" s="420"/>
      <c r="Y96" s="421"/>
    </row>
    <row r="97" spans="1:25" ht="15.75" customHeight="1" x14ac:dyDescent="0.25">
      <c r="A97" s="552"/>
      <c r="B97" s="341"/>
      <c r="C97" s="62"/>
      <c r="D97" s="62"/>
      <c r="E97" s="261"/>
      <c r="F97" s="20"/>
      <c r="G97" s="20"/>
      <c r="H97" s="244"/>
      <c r="I97" s="21"/>
      <c r="J97" s="380"/>
      <c r="K97" s="531"/>
      <c r="L97" s="543"/>
      <c r="M97" s="462"/>
      <c r="N97" s="446">
        <f>(G97-F97)*24</f>
        <v>0</v>
      </c>
      <c r="O97" s="435"/>
      <c r="P97" s="442"/>
      <c r="Q97" s="447"/>
      <c r="R97" s="444"/>
      <c r="S97" s="448"/>
      <c r="T97" s="10"/>
      <c r="U97" s="56"/>
      <c r="V97" s="12"/>
      <c r="W97" s="13"/>
      <c r="X97" s="420"/>
      <c r="Y97" s="421"/>
    </row>
    <row r="98" spans="1:25" ht="15.75" customHeight="1" x14ac:dyDescent="0.25">
      <c r="A98" s="552"/>
      <c r="B98" s="341"/>
      <c r="C98" s="62"/>
      <c r="D98" s="62"/>
      <c r="E98" s="261"/>
      <c r="F98" s="20"/>
      <c r="G98" s="20"/>
      <c r="H98" s="244"/>
      <c r="I98" s="21"/>
      <c r="J98" s="380"/>
      <c r="K98" s="531"/>
      <c r="L98" s="543"/>
      <c r="M98" s="462"/>
      <c r="N98" s="446">
        <f>(G98-F98)*24</f>
        <v>0</v>
      </c>
      <c r="O98" s="435"/>
      <c r="P98" s="442"/>
      <c r="Q98" s="447"/>
      <c r="R98" s="444"/>
      <c r="S98" s="448"/>
      <c r="T98" s="10"/>
      <c r="U98" s="56"/>
      <c r="V98" s="12"/>
      <c r="W98" s="13"/>
      <c r="X98" s="420"/>
      <c r="Y98" s="421"/>
    </row>
    <row r="99" spans="1:25" ht="15" customHeight="1" thickBot="1" x14ac:dyDescent="0.3">
      <c r="A99" s="553"/>
      <c r="B99" s="342"/>
      <c r="C99" s="163"/>
      <c r="D99" s="163"/>
      <c r="E99" s="262"/>
      <c r="F99" s="29"/>
      <c r="G99" s="29"/>
      <c r="H99" s="162"/>
      <c r="I99" s="30"/>
      <c r="J99" s="354"/>
      <c r="K99" s="533"/>
      <c r="L99" s="550"/>
      <c r="M99" s="463"/>
      <c r="N99" s="455">
        <f>(G99-F99)*24</f>
        <v>0</v>
      </c>
      <c r="O99" s="438"/>
      <c r="P99" s="456"/>
      <c r="Q99" s="457"/>
      <c r="R99" s="458"/>
      <c r="S99" s="459"/>
      <c r="T99" s="31"/>
      <c r="U99" s="57"/>
      <c r="V99" s="33"/>
      <c r="W99" s="34"/>
      <c r="X99" s="422"/>
      <c r="Y99" s="423"/>
    </row>
    <row r="100" spans="1:25" ht="15.75" customHeight="1" x14ac:dyDescent="0.25">
      <c r="A100" s="551">
        <v>44939</v>
      </c>
      <c r="B100" s="339"/>
      <c r="C100" s="60"/>
      <c r="D100" s="60"/>
      <c r="E100" s="340"/>
      <c r="F100" s="2"/>
      <c r="G100" s="2"/>
      <c r="H100" s="60"/>
      <c r="I100" s="3"/>
      <c r="J100" s="379"/>
      <c r="K100" s="537"/>
      <c r="L100" s="548" t="str">
        <f>IF(J100=0," ",VLOOKUP(J100,Infor!A98:C105,3,0))</f>
        <v xml:space="preserve"> </v>
      </c>
      <c r="M100" s="460"/>
      <c r="N100" s="450">
        <f>(G100-F100)*24</f>
        <v>0</v>
      </c>
      <c r="O100" s="432">
        <f>D100-C100</f>
        <v>0</v>
      </c>
      <c r="P100" s="451">
        <f>(D100-C100)*24</f>
        <v>0</v>
      </c>
      <c r="Q100" s="452">
        <f>(P100-R100)-X100</f>
        <v>0</v>
      </c>
      <c r="R100" s="453">
        <f>SUM(N100:N107)</f>
        <v>0</v>
      </c>
      <c r="S100" s="454">
        <f t="shared" ref="S100" si="31">Q100+R100</f>
        <v>0</v>
      </c>
      <c r="T100" s="4"/>
      <c r="U100" s="54"/>
      <c r="V100" s="6"/>
      <c r="W100" s="7"/>
      <c r="X100" s="418">
        <f t="shared" ref="X100" si="32">SUM(U100:U107)</f>
        <v>0</v>
      </c>
      <c r="Y100" s="419">
        <f t="shared" ref="Y100" si="33">SUM(W100:W107)</f>
        <v>0</v>
      </c>
    </row>
    <row r="101" spans="1:25" ht="15.75" customHeight="1" x14ac:dyDescent="0.25">
      <c r="A101" s="552"/>
      <c r="B101" s="341"/>
      <c r="C101" s="62"/>
      <c r="D101" s="62"/>
      <c r="E101" s="261"/>
      <c r="F101" s="8"/>
      <c r="G101" s="8"/>
      <c r="H101" s="244"/>
      <c r="I101" s="9"/>
      <c r="J101" s="380"/>
      <c r="K101" s="531"/>
      <c r="L101" s="543"/>
      <c r="M101" s="461"/>
      <c r="N101" s="446">
        <f>(G101-F101)*24</f>
        <v>0</v>
      </c>
      <c r="O101" s="435"/>
      <c r="P101" s="442"/>
      <c r="Q101" s="447"/>
      <c r="R101" s="444"/>
      <c r="S101" s="448"/>
      <c r="T101" s="10"/>
      <c r="U101" s="56"/>
      <c r="V101" s="12"/>
      <c r="W101" s="13"/>
      <c r="X101" s="420"/>
      <c r="Y101" s="421"/>
    </row>
    <row r="102" spans="1:25" ht="15.75" customHeight="1" x14ac:dyDescent="0.25">
      <c r="A102" s="552"/>
      <c r="B102" s="341"/>
      <c r="C102" s="62"/>
      <c r="D102" s="62"/>
      <c r="E102" s="261"/>
      <c r="F102" s="8"/>
      <c r="G102" s="8"/>
      <c r="H102" s="244"/>
      <c r="I102" s="9"/>
      <c r="J102" s="380"/>
      <c r="K102" s="531"/>
      <c r="L102" s="543"/>
      <c r="M102" s="461"/>
      <c r="N102" s="446">
        <f>(G102-F102)*24</f>
        <v>0</v>
      </c>
      <c r="O102" s="435"/>
      <c r="P102" s="442"/>
      <c r="Q102" s="447"/>
      <c r="R102" s="444"/>
      <c r="S102" s="448"/>
      <c r="T102" s="10"/>
      <c r="U102" s="56"/>
      <c r="V102" s="12"/>
      <c r="W102" s="13"/>
      <c r="X102" s="420"/>
      <c r="Y102" s="421"/>
    </row>
    <row r="103" spans="1:25" ht="15.75" customHeight="1" x14ac:dyDescent="0.25">
      <c r="A103" s="552"/>
      <c r="B103" s="341"/>
      <c r="C103" s="62"/>
      <c r="D103" s="62"/>
      <c r="E103" s="261"/>
      <c r="F103" s="8"/>
      <c r="G103" s="8"/>
      <c r="H103" s="244"/>
      <c r="I103" s="9"/>
      <c r="J103" s="380"/>
      <c r="K103" s="531"/>
      <c r="L103" s="543"/>
      <c r="M103" s="461"/>
      <c r="N103" s="446">
        <f>(G103-F103)*24</f>
        <v>0</v>
      </c>
      <c r="O103" s="435"/>
      <c r="P103" s="442"/>
      <c r="Q103" s="447"/>
      <c r="R103" s="444"/>
      <c r="S103" s="448"/>
      <c r="T103" s="10"/>
      <c r="U103" s="56"/>
      <c r="V103" s="12"/>
      <c r="W103" s="13"/>
      <c r="X103" s="420"/>
      <c r="Y103" s="421"/>
    </row>
    <row r="104" spans="1:25" x14ac:dyDescent="0.25">
      <c r="A104" s="552"/>
      <c r="B104" s="341"/>
      <c r="C104" s="62"/>
      <c r="D104" s="62"/>
      <c r="E104" s="261"/>
      <c r="F104" s="18"/>
      <c r="G104" s="18"/>
      <c r="H104" s="244"/>
      <c r="I104" s="19"/>
      <c r="J104" s="380"/>
      <c r="K104" s="531"/>
      <c r="L104" s="543"/>
      <c r="M104" s="461"/>
      <c r="N104" s="446">
        <f>(G104-F104)*24</f>
        <v>0</v>
      </c>
      <c r="O104" s="435"/>
      <c r="P104" s="442"/>
      <c r="Q104" s="447"/>
      <c r="R104" s="444"/>
      <c r="S104" s="448"/>
      <c r="T104" s="10"/>
      <c r="U104" s="56"/>
      <c r="V104" s="12"/>
      <c r="W104" s="13"/>
      <c r="X104" s="420"/>
      <c r="Y104" s="421"/>
    </row>
    <row r="105" spans="1:25" x14ac:dyDescent="0.25">
      <c r="A105" s="552"/>
      <c r="B105" s="341"/>
      <c r="C105" s="62"/>
      <c r="D105" s="62"/>
      <c r="E105" s="261"/>
      <c r="F105" s="18"/>
      <c r="G105" s="18"/>
      <c r="H105" s="244"/>
      <c r="I105" s="21"/>
      <c r="J105" s="380"/>
      <c r="K105" s="531"/>
      <c r="L105" s="543"/>
      <c r="M105" s="461"/>
      <c r="N105" s="446">
        <f>(G105-F105)*24</f>
        <v>0</v>
      </c>
      <c r="O105" s="435"/>
      <c r="P105" s="442"/>
      <c r="Q105" s="447"/>
      <c r="R105" s="444"/>
      <c r="S105" s="448"/>
      <c r="T105" s="10"/>
      <c r="U105" s="56"/>
      <c r="V105" s="12"/>
      <c r="W105" s="13"/>
      <c r="X105" s="420"/>
      <c r="Y105" s="421"/>
    </row>
    <row r="106" spans="1:25" x14ac:dyDescent="0.25">
      <c r="A106" s="552"/>
      <c r="B106" s="341"/>
      <c r="C106" s="62"/>
      <c r="D106" s="62"/>
      <c r="E106" s="261"/>
      <c r="F106" s="18"/>
      <c r="G106" s="59"/>
      <c r="H106" s="244"/>
      <c r="I106" s="21"/>
      <c r="J106" s="380"/>
      <c r="K106" s="531"/>
      <c r="L106" s="543"/>
      <c r="M106" s="461"/>
      <c r="N106" s="446">
        <f>(G106-F106)*24</f>
        <v>0</v>
      </c>
      <c r="O106" s="435"/>
      <c r="P106" s="442"/>
      <c r="Q106" s="447"/>
      <c r="R106" s="444"/>
      <c r="S106" s="448"/>
      <c r="T106" s="10"/>
      <c r="U106" s="56"/>
      <c r="V106" s="12"/>
      <c r="W106" s="13"/>
      <c r="X106" s="420"/>
      <c r="Y106" s="421"/>
    </row>
    <row r="107" spans="1:25" ht="16.5" thickBot="1" x14ac:dyDescent="0.3">
      <c r="A107" s="553"/>
      <c r="B107" s="342"/>
      <c r="C107" s="163"/>
      <c r="D107" s="163"/>
      <c r="E107" s="262"/>
      <c r="F107" s="29"/>
      <c r="G107" s="29"/>
      <c r="H107" s="162"/>
      <c r="I107" s="30"/>
      <c r="J107" s="354"/>
      <c r="K107" s="533"/>
      <c r="L107" s="550"/>
      <c r="M107" s="462"/>
      <c r="N107" s="449">
        <f>(G107-F107)*24</f>
        <v>0</v>
      </c>
      <c r="O107" s="438"/>
      <c r="P107" s="442"/>
      <c r="Q107" s="447"/>
      <c r="R107" s="444"/>
      <c r="S107" s="448"/>
      <c r="T107" s="31"/>
      <c r="U107" s="57"/>
      <c r="V107" s="33"/>
      <c r="W107" s="34"/>
      <c r="X107" s="422"/>
      <c r="Y107" s="423"/>
    </row>
    <row r="108" spans="1:25" ht="15.75" customHeight="1" thickBot="1" x14ac:dyDescent="0.3">
      <c r="A108" s="551">
        <v>44940</v>
      </c>
      <c r="B108" s="381"/>
      <c r="C108" s="160"/>
      <c r="D108" s="160"/>
      <c r="E108" s="387"/>
      <c r="F108" s="384"/>
      <c r="G108" s="385"/>
      <c r="H108" s="160"/>
      <c r="I108" s="386"/>
      <c r="J108" s="388"/>
      <c r="K108" s="537"/>
      <c r="L108" s="548" t="str">
        <f>IF(J108=0," ",VLOOKUP(J108,Infor!A106:C113,3,0))</f>
        <v xml:space="preserve"> </v>
      </c>
      <c r="M108" s="460"/>
      <c r="N108" s="464">
        <f>(G108-F108)*24</f>
        <v>0</v>
      </c>
      <c r="O108" s="432">
        <f t="shared" ref="O108:O116" si="34">D108-C108</f>
        <v>0</v>
      </c>
      <c r="P108" s="451">
        <f>(D108-C108)*24</f>
        <v>0</v>
      </c>
      <c r="Q108" s="452">
        <f>(P108-R108)-X108</f>
        <v>0</v>
      </c>
      <c r="R108" s="453">
        <f>SUM(N108:N115)</f>
        <v>0</v>
      </c>
      <c r="S108" s="454">
        <f t="shared" ref="S108:S140" si="35">Q108+R108</f>
        <v>0</v>
      </c>
      <c r="T108" s="4"/>
      <c r="U108" s="54"/>
      <c r="V108" s="6"/>
      <c r="W108" s="7"/>
      <c r="X108" s="418">
        <f t="shared" ref="X108" si="36">SUM(U108:U115)</f>
        <v>0</v>
      </c>
      <c r="Y108" s="419">
        <f t="shared" ref="Y108" si="37">SUM(W108:W115)</f>
        <v>0</v>
      </c>
    </row>
    <row r="109" spans="1:25" ht="15.75" customHeight="1" thickBot="1" x14ac:dyDescent="0.3">
      <c r="A109" s="554"/>
      <c r="B109" s="289"/>
      <c r="C109" s="62"/>
      <c r="D109" s="62"/>
      <c r="E109" s="261"/>
      <c r="F109" s="18"/>
      <c r="G109" s="18"/>
      <c r="H109" s="62"/>
      <c r="I109" s="19"/>
      <c r="J109" s="62"/>
      <c r="K109" s="535"/>
      <c r="L109" s="543"/>
      <c r="M109" s="461"/>
      <c r="N109" s="455">
        <f>(G109-F109)*24</f>
        <v>0</v>
      </c>
      <c r="O109" s="435"/>
      <c r="P109" s="442"/>
      <c r="Q109" s="447"/>
      <c r="R109" s="444"/>
      <c r="S109" s="448"/>
      <c r="T109" s="10"/>
      <c r="U109" s="56"/>
      <c r="V109" s="12"/>
      <c r="W109" s="13"/>
      <c r="X109" s="420"/>
      <c r="Y109" s="421"/>
    </row>
    <row r="110" spans="1:25" ht="15.75" customHeight="1" thickBot="1" x14ac:dyDescent="0.3">
      <c r="A110" s="552"/>
      <c r="B110" s="341"/>
      <c r="C110" s="62"/>
      <c r="D110" s="62"/>
      <c r="E110" s="261"/>
      <c r="F110" s="8"/>
      <c r="G110" s="8"/>
      <c r="H110" s="244"/>
      <c r="I110" s="9"/>
      <c r="J110" s="380"/>
      <c r="K110" s="531"/>
      <c r="L110" s="543"/>
      <c r="M110" s="461"/>
      <c r="N110" s="455">
        <f>(G110-F110)*24</f>
        <v>0</v>
      </c>
      <c r="O110" s="435"/>
      <c r="P110" s="442"/>
      <c r="Q110" s="447"/>
      <c r="R110" s="444"/>
      <c r="S110" s="448"/>
      <c r="T110" s="10"/>
      <c r="U110" s="56"/>
      <c r="V110" s="12"/>
      <c r="W110" s="13"/>
      <c r="X110" s="420"/>
      <c r="Y110" s="421"/>
    </row>
    <row r="111" spans="1:25" ht="15.75" customHeight="1" thickBot="1" x14ac:dyDescent="0.3">
      <c r="A111" s="552"/>
      <c r="B111" s="341"/>
      <c r="C111" s="62"/>
      <c r="D111" s="62"/>
      <c r="E111" s="261"/>
      <c r="F111" s="8"/>
      <c r="G111" s="8"/>
      <c r="H111" s="244"/>
      <c r="I111" s="9"/>
      <c r="J111" s="380"/>
      <c r="K111" s="531"/>
      <c r="L111" s="543"/>
      <c r="M111" s="461"/>
      <c r="N111" s="455">
        <f>(G111-F111)*24</f>
        <v>0</v>
      </c>
      <c r="O111" s="435"/>
      <c r="P111" s="442"/>
      <c r="Q111" s="447"/>
      <c r="R111" s="444"/>
      <c r="S111" s="448"/>
      <c r="T111" s="10"/>
      <c r="U111" s="56"/>
      <c r="V111" s="12"/>
      <c r="W111" s="13"/>
      <c r="X111" s="420"/>
      <c r="Y111" s="421"/>
    </row>
    <row r="112" spans="1:25" ht="15.75" customHeight="1" thickBot="1" x14ac:dyDescent="0.3">
      <c r="A112" s="552"/>
      <c r="B112" s="341"/>
      <c r="C112" s="62"/>
      <c r="D112" s="62"/>
      <c r="E112" s="261"/>
      <c r="F112" s="18"/>
      <c r="G112" s="18"/>
      <c r="H112" s="244"/>
      <c r="I112" s="19"/>
      <c r="J112" s="380"/>
      <c r="K112" s="531"/>
      <c r="L112" s="543"/>
      <c r="M112" s="461"/>
      <c r="N112" s="455">
        <f>(G112-F112)*24</f>
        <v>0</v>
      </c>
      <c r="O112" s="435"/>
      <c r="P112" s="442"/>
      <c r="Q112" s="447"/>
      <c r="R112" s="444"/>
      <c r="S112" s="448"/>
      <c r="T112" s="10"/>
      <c r="U112" s="56"/>
      <c r="V112" s="12"/>
      <c r="W112" s="13"/>
      <c r="X112" s="420"/>
      <c r="Y112" s="421"/>
    </row>
    <row r="113" spans="1:25" ht="15.75" customHeight="1" thickBot="1" x14ac:dyDescent="0.3">
      <c r="A113" s="552"/>
      <c r="B113" s="341"/>
      <c r="C113" s="62"/>
      <c r="D113" s="62"/>
      <c r="E113" s="261"/>
      <c r="F113" s="20"/>
      <c r="G113" s="20"/>
      <c r="H113" s="244"/>
      <c r="I113" s="21"/>
      <c r="J113" s="380"/>
      <c r="K113" s="531"/>
      <c r="L113" s="543"/>
      <c r="M113" s="462"/>
      <c r="N113" s="455">
        <f>(G113-F113)*24</f>
        <v>0</v>
      </c>
      <c r="O113" s="435"/>
      <c r="P113" s="442"/>
      <c r="Q113" s="447"/>
      <c r="R113" s="444"/>
      <c r="S113" s="448"/>
      <c r="T113" s="10"/>
      <c r="U113" s="56"/>
      <c r="V113" s="12"/>
      <c r="W113" s="13"/>
      <c r="X113" s="420"/>
      <c r="Y113" s="421"/>
    </row>
    <row r="114" spans="1:25" ht="15.75" customHeight="1" thickBot="1" x14ac:dyDescent="0.3">
      <c r="A114" s="552"/>
      <c r="B114" s="341"/>
      <c r="C114" s="62"/>
      <c r="D114" s="62"/>
      <c r="E114" s="261"/>
      <c r="F114" s="20"/>
      <c r="G114" s="20"/>
      <c r="H114" s="244"/>
      <c r="I114" s="21"/>
      <c r="J114" s="380"/>
      <c r="K114" s="531"/>
      <c r="L114" s="543"/>
      <c r="M114" s="462"/>
      <c r="N114" s="455">
        <f>(G114-F114)*24</f>
        <v>0</v>
      </c>
      <c r="O114" s="435"/>
      <c r="P114" s="442"/>
      <c r="Q114" s="447"/>
      <c r="R114" s="444"/>
      <c r="S114" s="448"/>
      <c r="T114" s="10"/>
      <c r="U114" s="56"/>
      <c r="V114" s="12"/>
      <c r="W114" s="13"/>
      <c r="X114" s="420"/>
      <c r="Y114" s="421"/>
    </row>
    <row r="115" spans="1:25" ht="15" customHeight="1" thickBot="1" x14ac:dyDescent="0.3">
      <c r="A115" s="553"/>
      <c r="B115" s="342"/>
      <c r="C115" s="163"/>
      <c r="D115" s="163"/>
      <c r="E115" s="262"/>
      <c r="F115" s="29"/>
      <c r="G115" s="29"/>
      <c r="H115" s="162"/>
      <c r="I115" s="30"/>
      <c r="J115" s="354"/>
      <c r="K115" s="533"/>
      <c r="L115" s="550"/>
      <c r="M115" s="463"/>
      <c r="N115" s="455">
        <f>(G115-F115)*24</f>
        <v>0</v>
      </c>
      <c r="O115" s="438"/>
      <c r="P115" s="456"/>
      <c r="Q115" s="457"/>
      <c r="R115" s="458"/>
      <c r="S115" s="459"/>
      <c r="T115" s="31"/>
      <c r="U115" s="57"/>
      <c r="V115" s="33"/>
      <c r="W115" s="34"/>
      <c r="X115" s="422"/>
      <c r="Y115" s="423"/>
    </row>
    <row r="116" spans="1:25" ht="16.5" thickBot="1" x14ac:dyDescent="0.3">
      <c r="A116" s="551">
        <v>44941</v>
      </c>
      <c r="B116" s="339"/>
      <c r="C116" s="60"/>
      <c r="D116" s="60"/>
      <c r="E116" s="340"/>
      <c r="F116" s="2"/>
      <c r="G116" s="2"/>
      <c r="H116" s="60"/>
      <c r="I116" s="3"/>
      <c r="J116" s="379"/>
      <c r="K116" s="537"/>
      <c r="L116" s="548" t="str">
        <f>IF(J116=0," ",VLOOKUP(J116,Infor!A114:C121,3,0))</f>
        <v xml:space="preserve"> </v>
      </c>
      <c r="M116" s="460"/>
      <c r="N116" s="464">
        <f>(G116-F116)*24</f>
        <v>0</v>
      </c>
      <c r="O116" s="432">
        <f t="shared" si="34"/>
        <v>0</v>
      </c>
      <c r="P116" s="451">
        <f>(D116-C116)*24</f>
        <v>0</v>
      </c>
      <c r="Q116" s="452">
        <f>(P116-R116)-X116</f>
        <v>0</v>
      </c>
      <c r="R116" s="453">
        <f>SUM(N116:N123)</f>
        <v>0</v>
      </c>
      <c r="S116" s="454">
        <f t="shared" ref="S116:S148" si="38">Q116+R116</f>
        <v>0</v>
      </c>
      <c r="T116" s="4"/>
      <c r="U116" s="54"/>
      <c r="V116" s="6"/>
      <c r="W116" s="7"/>
      <c r="X116" s="418">
        <f t="shared" ref="X116" si="39">SUM(U116:U123)</f>
        <v>0</v>
      </c>
      <c r="Y116" s="419">
        <f t="shared" ref="Y116" si="40">SUM(W116:W123)</f>
        <v>0</v>
      </c>
    </row>
    <row r="117" spans="1:25" ht="16.5" thickBot="1" x14ac:dyDescent="0.3">
      <c r="A117" s="552"/>
      <c r="B117" s="341"/>
      <c r="C117" s="62"/>
      <c r="D117" s="62"/>
      <c r="E117" s="261"/>
      <c r="F117" s="8"/>
      <c r="G117" s="8"/>
      <c r="H117" s="244"/>
      <c r="I117" s="9"/>
      <c r="J117" s="380"/>
      <c r="K117" s="531"/>
      <c r="L117" s="543"/>
      <c r="M117" s="461"/>
      <c r="N117" s="455">
        <f>(G117-F117)*24</f>
        <v>0</v>
      </c>
      <c r="O117" s="435"/>
      <c r="P117" s="442"/>
      <c r="Q117" s="447"/>
      <c r="R117" s="444"/>
      <c r="S117" s="448"/>
      <c r="T117" s="10"/>
      <c r="U117" s="56"/>
      <c r="V117" s="12"/>
      <c r="W117" s="13"/>
      <c r="X117" s="420"/>
      <c r="Y117" s="421"/>
    </row>
    <row r="118" spans="1:25" ht="16.5" thickBot="1" x14ac:dyDescent="0.3">
      <c r="A118" s="552"/>
      <c r="B118" s="341"/>
      <c r="C118" s="62"/>
      <c r="D118" s="62"/>
      <c r="E118" s="261"/>
      <c r="F118" s="8"/>
      <c r="G118" s="8"/>
      <c r="H118" s="244"/>
      <c r="I118" s="9"/>
      <c r="J118" s="380"/>
      <c r="K118" s="531"/>
      <c r="L118" s="543"/>
      <c r="M118" s="461"/>
      <c r="N118" s="455">
        <f>(G118-F118)*24</f>
        <v>0</v>
      </c>
      <c r="O118" s="435"/>
      <c r="P118" s="442"/>
      <c r="Q118" s="447"/>
      <c r="R118" s="444"/>
      <c r="S118" s="448"/>
      <c r="T118" s="10"/>
      <c r="U118" s="56"/>
      <c r="V118" s="12"/>
      <c r="W118" s="13"/>
      <c r="X118" s="420"/>
      <c r="Y118" s="421"/>
    </row>
    <row r="119" spans="1:25" ht="16.5" thickBot="1" x14ac:dyDescent="0.3">
      <c r="A119" s="552"/>
      <c r="B119" s="341"/>
      <c r="C119" s="62"/>
      <c r="D119" s="62"/>
      <c r="E119" s="261"/>
      <c r="F119" s="8"/>
      <c r="G119" s="8"/>
      <c r="H119" s="244"/>
      <c r="I119" s="9"/>
      <c r="J119" s="380"/>
      <c r="K119" s="531"/>
      <c r="L119" s="543"/>
      <c r="M119" s="461"/>
      <c r="N119" s="455">
        <f>(G119-F119)*24</f>
        <v>0</v>
      </c>
      <c r="O119" s="435"/>
      <c r="P119" s="442"/>
      <c r="Q119" s="447"/>
      <c r="R119" s="444"/>
      <c r="S119" s="448"/>
      <c r="T119" s="10"/>
      <c r="U119" s="56"/>
      <c r="V119" s="12"/>
      <c r="W119" s="13"/>
      <c r="X119" s="420"/>
      <c r="Y119" s="421"/>
    </row>
    <row r="120" spans="1:25" ht="16.5" thickBot="1" x14ac:dyDescent="0.3">
      <c r="A120" s="552"/>
      <c r="B120" s="341"/>
      <c r="C120" s="62"/>
      <c r="D120" s="62"/>
      <c r="E120" s="261"/>
      <c r="F120" s="8"/>
      <c r="G120" s="8"/>
      <c r="H120" s="244"/>
      <c r="I120" s="9"/>
      <c r="J120" s="380"/>
      <c r="K120" s="531"/>
      <c r="L120" s="543"/>
      <c r="M120" s="461"/>
      <c r="N120" s="455">
        <f>(G120-F120)*24</f>
        <v>0</v>
      </c>
      <c r="O120" s="435"/>
      <c r="P120" s="442"/>
      <c r="Q120" s="447"/>
      <c r="R120" s="444"/>
      <c r="S120" s="448"/>
      <c r="T120" s="10"/>
      <c r="U120" s="56"/>
      <c r="V120" s="12"/>
      <c r="W120" s="13"/>
      <c r="X120" s="420"/>
      <c r="Y120" s="421"/>
    </row>
    <row r="121" spans="1:25" ht="15.75" customHeight="1" thickBot="1" x14ac:dyDescent="0.3">
      <c r="A121" s="552"/>
      <c r="B121" s="341"/>
      <c r="C121" s="62"/>
      <c r="D121" s="62"/>
      <c r="E121" s="261"/>
      <c r="F121" s="18"/>
      <c r="G121" s="18"/>
      <c r="H121" s="244"/>
      <c r="I121" s="19"/>
      <c r="J121" s="380"/>
      <c r="K121" s="531"/>
      <c r="L121" s="543"/>
      <c r="M121" s="461"/>
      <c r="N121" s="455">
        <f>(G121-F121)*24</f>
        <v>0</v>
      </c>
      <c r="O121" s="435"/>
      <c r="P121" s="442"/>
      <c r="Q121" s="447"/>
      <c r="R121" s="444"/>
      <c r="S121" s="448"/>
      <c r="T121" s="10"/>
      <c r="U121" s="56"/>
      <c r="V121" s="12"/>
      <c r="W121" s="13"/>
      <c r="X121" s="420"/>
      <c r="Y121" s="421"/>
    </row>
    <row r="122" spans="1:25" ht="15.75" customHeight="1" thickBot="1" x14ac:dyDescent="0.3">
      <c r="A122" s="552"/>
      <c r="B122" s="341"/>
      <c r="C122" s="62"/>
      <c r="D122" s="62"/>
      <c r="E122" s="261"/>
      <c r="F122" s="20"/>
      <c r="G122" s="20"/>
      <c r="H122" s="244"/>
      <c r="I122" s="21"/>
      <c r="J122" s="380"/>
      <c r="K122" s="531"/>
      <c r="L122" s="543"/>
      <c r="M122" s="462"/>
      <c r="N122" s="455">
        <f>(G122-F122)*24</f>
        <v>0</v>
      </c>
      <c r="O122" s="435"/>
      <c r="P122" s="442"/>
      <c r="Q122" s="447"/>
      <c r="R122" s="444"/>
      <c r="S122" s="448"/>
      <c r="T122" s="10"/>
      <c r="U122" s="56"/>
      <c r="V122" s="12"/>
      <c r="W122" s="13"/>
      <c r="X122" s="420"/>
      <c r="Y122" s="421"/>
    </row>
    <row r="123" spans="1:25" ht="15" customHeight="1" thickBot="1" x14ac:dyDescent="0.3">
      <c r="A123" s="553"/>
      <c r="B123" s="378"/>
      <c r="C123" s="65"/>
      <c r="D123" s="65"/>
      <c r="E123" s="310"/>
      <c r="F123" s="20"/>
      <c r="G123" s="20"/>
      <c r="H123" s="161"/>
      <c r="I123" s="21"/>
      <c r="J123" s="355"/>
      <c r="K123" s="533"/>
      <c r="L123" s="550"/>
      <c r="M123" s="463"/>
      <c r="N123" s="455">
        <f>(G123-F123)*24</f>
        <v>0</v>
      </c>
      <c r="O123" s="438"/>
      <c r="P123" s="456"/>
      <c r="Q123" s="457"/>
      <c r="R123" s="458"/>
      <c r="S123" s="459"/>
      <c r="T123" s="31"/>
      <c r="U123" s="57"/>
      <c r="V123" s="33"/>
      <c r="W123" s="34"/>
      <c r="X123" s="422"/>
      <c r="Y123" s="423"/>
    </row>
    <row r="124" spans="1:25" ht="15.75" customHeight="1" thickBot="1" x14ac:dyDescent="0.3">
      <c r="A124" s="551">
        <v>44942</v>
      </c>
      <c r="B124" s="339"/>
      <c r="C124" s="60"/>
      <c r="D124" s="60"/>
      <c r="E124" s="340"/>
      <c r="F124" s="2"/>
      <c r="G124" s="2"/>
      <c r="H124" s="60"/>
      <c r="I124" s="3"/>
      <c r="J124" s="379"/>
      <c r="K124" s="538"/>
      <c r="L124" s="548" t="str">
        <f>IF(J124=0," ",VLOOKUP(J124,Infor!A122:C129,3,0))</f>
        <v xml:space="preserve"> </v>
      </c>
      <c r="M124" s="460"/>
      <c r="N124" s="464">
        <f>(G124-F124)*24</f>
        <v>0</v>
      </c>
      <c r="O124" s="432">
        <f t="shared" ref="O124:O131" si="41">D124-C124</f>
        <v>0</v>
      </c>
      <c r="P124" s="465">
        <f>(D124-C124)*24</f>
        <v>0</v>
      </c>
      <c r="Q124" s="452">
        <f>(P124-R124)-X124</f>
        <v>0</v>
      </c>
      <c r="R124" s="466">
        <f>SUM(N124:N131)</f>
        <v>0</v>
      </c>
      <c r="S124" s="454">
        <f t="shared" ref="S124:S156" si="42">Q124+R124</f>
        <v>0</v>
      </c>
      <c r="T124" s="4"/>
      <c r="U124" s="54"/>
      <c r="V124" s="6"/>
      <c r="W124" s="38"/>
      <c r="X124" s="418">
        <f t="shared" ref="X124" si="43">SUM(U124:U131)</f>
        <v>0</v>
      </c>
      <c r="Y124" s="419">
        <f t="shared" ref="Y124" si="44">SUM(W124:W131)</f>
        <v>0</v>
      </c>
    </row>
    <row r="125" spans="1:25" ht="15.75" customHeight="1" thickBot="1" x14ac:dyDescent="0.3">
      <c r="A125" s="552"/>
      <c r="B125" s="341"/>
      <c r="C125" s="62"/>
      <c r="D125" s="62"/>
      <c r="E125" s="261"/>
      <c r="F125" s="18"/>
      <c r="G125" s="18"/>
      <c r="H125" s="244"/>
      <c r="I125" s="19"/>
      <c r="J125" s="380"/>
      <c r="K125" s="535"/>
      <c r="L125" s="543"/>
      <c r="M125" s="461"/>
      <c r="N125" s="455">
        <f>(G125-F125)*24</f>
        <v>0</v>
      </c>
      <c r="O125" s="435"/>
      <c r="P125" s="467"/>
      <c r="Q125" s="447"/>
      <c r="R125" s="468"/>
      <c r="S125" s="448"/>
      <c r="T125" s="10"/>
      <c r="U125" s="56"/>
      <c r="V125" s="12"/>
      <c r="W125" s="13"/>
      <c r="X125" s="420"/>
      <c r="Y125" s="421"/>
    </row>
    <row r="126" spans="1:25" ht="15.75" customHeight="1" thickBot="1" x14ac:dyDescent="0.3">
      <c r="A126" s="552"/>
      <c r="B126" s="341"/>
      <c r="C126" s="62"/>
      <c r="D126" s="62"/>
      <c r="E126" s="261"/>
      <c r="F126" s="18"/>
      <c r="G126" s="18"/>
      <c r="H126" s="244"/>
      <c r="I126" s="19"/>
      <c r="J126" s="380"/>
      <c r="K126" s="535"/>
      <c r="L126" s="543"/>
      <c r="M126" s="461"/>
      <c r="N126" s="455">
        <f>(G126-F126)*24</f>
        <v>0</v>
      </c>
      <c r="O126" s="435"/>
      <c r="P126" s="467"/>
      <c r="Q126" s="447"/>
      <c r="R126" s="468"/>
      <c r="S126" s="448"/>
      <c r="T126" s="10"/>
      <c r="U126" s="56"/>
      <c r="V126" s="12"/>
      <c r="W126" s="13"/>
      <c r="X126" s="420"/>
      <c r="Y126" s="421"/>
    </row>
    <row r="127" spans="1:25" ht="15.75" customHeight="1" thickBot="1" x14ac:dyDescent="0.3">
      <c r="A127" s="552"/>
      <c r="B127" s="341"/>
      <c r="C127" s="62"/>
      <c r="D127" s="62"/>
      <c r="E127" s="261"/>
      <c r="F127" s="18"/>
      <c r="G127" s="18"/>
      <c r="H127" s="244"/>
      <c r="I127" s="19"/>
      <c r="J127" s="380"/>
      <c r="K127" s="535"/>
      <c r="L127" s="543"/>
      <c r="M127" s="461"/>
      <c r="N127" s="455">
        <f>(G127-F127)*24</f>
        <v>0</v>
      </c>
      <c r="O127" s="435"/>
      <c r="P127" s="467"/>
      <c r="Q127" s="447"/>
      <c r="R127" s="468"/>
      <c r="S127" s="448"/>
      <c r="T127" s="10"/>
      <c r="U127" s="56"/>
      <c r="V127" s="12"/>
      <c r="W127" s="13"/>
      <c r="X127" s="420"/>
      <c r="Y127" s="421"/>
    </row>
    <row r="128" spans="1:25" ht="15" customHeight="1" thickBot="1" x14ac:dyDescent="0.3">
      <c r="A128" s="552"/>
      <c r="B128" s="341"/>
      <c r="C128" s="62"/>
      <c r="D128" s="62"/>
      <c r="E128" s="261"/>
      <c r="F128" s="18"/>
      <c r="G128" s="18"/>
      <c r="H128" s="244"/>
      <c r="I128" s="19"/>
      <c r="J128" s="380"/>
      <c r="K128" s="535"/>
      <c r="L128" s="543"/>
      <c r="M128" s="461"/>
      <c r="N128" s="455">
        <f>(G128-F128)*24</f>
        <v>0</v>
      </c>
      <c r="O128" s="435"/>
      <c r="P128" s="467"/>
      <c r="Q128" s="447"/>
      <c r="R128" s="468"/>
      <c r="S128" s="448"/>
      <c r="T128" s="10"/>
      <c r="U128" s="56"/>
      <c r="V128" s="12"/>
      <c r="W128" s="13"/>
      <c r="X128" s="420"/>
      <c r="Y128" s="421"/>
    </row>
    <row r="129" spans="1:25" ht="15" customHeight="1" thickBot="1" x14ac:dyDescent="0.3">
      <c r="A129" s="552"/>
      <c r="B129" s="341"/>
      <c r="C129" s="62"/>
      <c r="D129" s="62"/>
      <c r="E129" s="261"/>
      <c r="F129" s="18"/>
      <c r="G129" s="18"/>
      <c r="H129" s="244"/>
      <c r="I129" s="19"/>
      <c r="J129" s="380"/>
      <c r="K129" s="535"/>
      <c r="L129" s="543"/>
      <c r="M129" s="461"/>
      <c r="N129" s="455">
        <f>(G129-F129)*24</f>
        <v>0</v>
      </c>
      <c r="O129" s="435"/>
      <c r="P129" s="467"/>
      <c r="Q129" s="447"/>
      <c r="R129" s="468"/>
      <c r="S129" s="448"/>
      <c r="T129" s="10"/>
      <c r="U129" s="56"/>
      <c r="V129" s="12"/>
      <c r="W129" s="13"/>
      <c r="X129" s="420"/>
      <c r="Y129" s="421"/>
    </row>
    <row r="130" spans="1:25" ht="15" customHeight="1" thickBot="1" x14ac:dyDescent="0.3">
      <c r="A130" s="552"/>
      <c r="B130" s="341"/>
      <c r="C130" s="62"/>
      <c r="D130" s="62"/>
      <c r="E130" s="261"/>
      <c r="F130" s="18"/>
      <c r="G130" s="18"/>
      <c r="H130" s="244"/>
      <c r="I130" s="19"/>
      <c r="J130" s="380"/>
      <c r="K130" s="535"/>
      <c r="L130" s="543"/>
      <c r="M130" s="461"/>
      <c r="N130" s="455">
        <f>(G130-F130)*24</f>
        <v>0</v>
      </c>
      <c r="O130" s="435"/>
      <c r="P130" s="467"/>
      <c r="Q130" s="447"/>
      <c r="R130" s="468"/>
      <c r="S130" s="448"/>
      <c r="T130" s="10"/>
      <c r="U130" s="56"/>
      <c r="V130" s="12"/>
      <c r="W130" s="13"/>
      <c r="X130" s="420"/>
      <c r="Y130" s="421"/>
    </row>
    <row r="131" spans="1:25" ht="15" customHeight="1" thickBot="1" x14ac:dyDescent="0.3">
      <c r="A131" s="553"/>
      <c r="B131" s="342"/>
      <c r="C131" s="163"/>
      <c r="D131" s="163"/>
      <c r="E131" s="262"/>
      <c r="F131" s="29"/>
      <c r="G131" s="29"/>
      <c r="H131" s="162"/>
      <c r="I131" s="30"/>
      <c r="J131" s="354"/>
      <c r="K131" s="536"/>
      <c r="L131" s="550"/>
      <c r="M131" s="463"/>
      <c r="N131" s="455">
        <f>(G131-F131)*24</f>
        <v>0</v>
      </c>
      <c r="O131" s="438"/>
      <c r="P131" s="469"/>
      <c r="Q131" s="457"/>
      <c r="R131" s="470"/>
      <c r="S131" s="459"/>
      <c r="T131" s="31"/>
      <c r="U131" s="57"/>
      <c r="V131" s="33"/>
      <c r="W131" s="34"/>
      <c r="X131" s="422"/>
      <c r="Y131" s="423"/>
    </row>
    <row r="132" spans="1:25" ht="15.75" customHeight="1" thickBot="1" x14ac:dyDescent="0.3">
      <c r="A132" s="551">
        <v>44943</v>
      </c>
      <c r="B132" s="339"/>
      <c r="C132" s="164"/>
      <c r="D132" s="164"/>
      <c r="E132" s="391"/>
      <c r="F132" s="60"/>
      <c r="G132" s="60"/>
      <c r="H132" s="60"/>
      <c r="I132" s="61"/>
      <c r="J132" s="379"/>
      <c r="K132" s="538"/>
      <c r="L132" s="548" t="str">
        <f>IF(J132=0," ",VLOOKUP(J132,Infor!A130:C137,3,0))</f>
        <v xml:space="preserve"> </v>
      </c>
      <c r="M132" s="460"/>
      <c r="N132" s="464">
        <f>(G132-F132)*24</f>
        <v>0</v>
      </c>
      <c r="O132" s="432">
        <f t="shared" ref="O132:O140" si="45">D132-C132</f>
        <v>0</v>
      </c>
      <c r="P132" s="465">
        <f>(D132-C132)*24</f>
        <v>0</v>
      </c>
      <c r="Q132" s="452">
        <f>(P132-R132)-X132</f>
        <v>0</v>
      </c>
      <c r="R132" s="453">
        <f>SUM(N132:N139)</f>
        <v>0</v>
      </c>
      <c r="S132" s="454">
        <f t="shared" ref="S132" si="46">Q132+R132</f>
        <v>0</v>
      </c>
      <c r="T132" s="4"/>
      <c r="U132" s="54"/>
      <c r="V132" s="6"/>
      <c r="W132" s="7"/>
      <c r="X132" s="418">
        <f t="shared" ref="X132" si="47">SUM(U132:U139)</f>
        <v>0</v>
      </c>
      <c r="Y132" s="419">
        <f t="shared" ref="Y132" si="48">SUM(W132:W139)</f>
        <v>0</v>
      </c>
    </row>
    <row r="133" spans="1:25" ht="15.75" customHeight="1" thickBot="1" x14ac:dyDescent="0.3">
      <c r="A133" s="552"/>
      <c r="B133" s="341"/>
      <c r="C133" s="165"/>
      <c r="D133" s="165"/>
      <c r="E133" s="267"/>
      <c r="F133" s="62"/>
      <c r="G133" s="62"/>
      <c r="H133" s="244"/>
      <c r="I133" s="63"/>
      <c r="J133" s="380"/>
      <c r="K133" s="535"/>
      <c r="L133" s="543"/>
      <c r="M133" s="461"/>
      <c r="N133" s="455">
        <f>(G133-F133)*24</f>
        <v>0</v>
      </c>
      <c r="O133" s="435"/>
      <c r="P133" s="467"/>
      <c r="Q133" s="447"/>
      <c r="R133" s="444"/>
      <c r="S133" s="448"/>
      <c r="T133" s="10"/>
      <c r="U133" s="56"/>
      <c r="V133" s="12"/>
      <c r="W133" s="13"/>
      <c r="X133" s="420"/>
      <c r="Y133" s="421"/>
    </row>
    <row r="134" spans="1:25" ht="15.75" customHeight="1" thickBot="1" x14ac:dyDescent="0.3">
      <c r="A134" s="552"/>
      <c r="B134" s="341"/>
      <c r="C134" s="165"/>
      <c r="D134" s="165"/>
      <c r="E134" s="267"/>
      <c r="F134" s="62"/>
      <c r="G134" s="62"/>
      <c r="H134" s="244"/>
      <c r="I134" s="63"/>
      <c r="J134" s="380"/>
      <c r="K134" s="535"/>
      <c r="L134" s="543"/>
      <c r="M134" s="461"/>
      <c r="N134" s="455">
        <f>(G134-F134)*24</f>
        <v>0</v>
      </c>
      <c r="O134" s="435"/>
      <c r="P134" s="467"/>
      <c r="Q134" s="447"/>
      <c r="R134" s="444"/>
      <c r="S134" s="448"/>
      <c r="T134" s="10"/>
      <c r="U134" s="56"/>
      <c r="V134" s="12"/>
      <c r="W134" s="13"/>
      <c r="X134" s="420"/>
      <c r="Y134" s="421"/>
    </row>
    <row r="135" spans="1:25" ht="15.75" customHeight="1" thickBot="1" x14ac:dyDescent="0.3">
      <c r="A135" s="552"/>
      <c r="B135" s="341"/>
      <c r="C135" s="165"/>
      <c r="D135" s="165"/>
      <c r="E135" s="267"/>
      <c r="F135" s="64"/>
      <c r="G135" s="62"/>
      <c r="H135" s="244"/>
      <c r="I135" s="63"/>
      <c r="J135" s="380"/>
      <c r="K135" s="535"/>
      <c r="L135" s="543"/>
      <c r="M135" s="461"/>
      <c r="N135" s="455">
        <f>(G135-F135)*24</f>
        <v>0</v>
      </c>
      <c r="O135" s="435"/>
      <c r="P135" s="467"/>
      <c r="Q135" s="447"/>
      <c r="R135" s="444"/>
      <c r="S135" s="448"/>
      <c r="T135" s="10"/>
      <c r="U135" s="56"/>
      <c r="V135" s="12"/>
      <c r="W135" s="13"/>
      <c r="X135" s="420"/>
      <c r="Y135" s="421"/>
    </row>
    <row r="136" spans="1:25" ht="15.75" customHeight="1" thickBot="1" x14ac:dyDescent="0.3">
      <c r="A136" s="552"/>
      <c r="B136" s="341"/>
      <c r="C136" s="165"/>
      <c r="D136" s="165"/>
      <c r="E136" s="267"/>
      <c r="F136" s="62"/>
      <c r="G136" s="62"/>
      <c r="H136" s="244"/>
      <c r="I136" s="63"/>
      <c r="J136" s="380"/>
      <c r="K136" s="535"/>
      <c r="L136" s="543"/>
      <c r="M136" s="461"/>
      <c r="N136" s="455">
        <f>(G136-F136)*24</f>
        <v>0</v>
      </c>
      <c r="O136" s="435"/>
      <c r="P136" s="467"/>
      <c r="Q136" s="447"/>
      <c r="R136" s="444"/>
      <c r="S136" s="448"/>
      <c r="T136" s="10"/>
      <c r="U136" s="56"/>
      <c r="V136" s="12"/>
      <c r="W136" s="13"/>
      <c r="X136" s="420"/>
      <c r="Y136" s="421"/>
    </row>
    <row r="137" spans="1:25" ht="14.25" customHeight="1" thickBot="1" x14ac:dyDescent="0.3">
      <c r="A137" s="552"/>
      <c r="B137" s="341"/>
      <c r="C137" s="165"/>
      <c r="D137" s="165"/>
      <c r="E137" s="267"/>
      <c r="F137" s="62"/>
      <c r="G137" s="62"/>
      <c r="H137" s="244"/>
      <c r="I137" s="63"/>
      <c r="J137" s="380"/>
      <c r="K137" s="535"/>
      <c r="L137" s="543"/>
      <c r="M137" s="461"/>
      <c r="N137" s="455">
        <f>(G137-F137)*24</f>
        <v>0</v>
      </c>
      <c r="O137" s="435"/>
      <c r="P137" s="467"/>
      <c r="Q137" s="447"/>
      <c r="R137" s="444"/>
      <c r="S137" s="448"/>
      <c r="T137" s="10"/>
      <c r="U137" s="56"/>
      <c r="V137" s="12"/>
      <c r="W137" s="13"/>
      <c r="X137" s="420"/>
      <c r="Y137" s="421"/>
    </row>
    <row r="138" spans="1:25" ht="15" customHeight="1" x14ac:dyDescent="0.25">
      <c r="A138" s="552"/>
      <c r="B138" s="341"/>
      <c r="C138" s="165"/>
      <c r="D138" s="165"/>
      <c r="E138" s="267"/>
      <c r="F138" s="65"/>
      <c r="G138" s="65"/>
      <c r="H138" s="244"/>
      <c r="I138" s="63"/>
      <c r="J138" s="380"/>
      <c r="K138" s="535"/>
      <c r="L138" s="543"/>
      <c r="M138" s="462"/>
      <c r="N138" s="449">
        <f>(G138-F138)*24</f>
        <v>0</v>
      </c>
      <c r="O138" s="435"/>
      <c r="P138" s="467"/>
      <c r="Q138" s="447"/>
      <c r="R138" s="444"/>
      <c r="S138" s="448"/>
      <c r="T138" s="10"/>
      <c r="U138" s="56"/>
      <c r="V138" s="12"/>
      <c r="W138" s="13"/>
      <c r="X138" s="420"/>
      <c r="Y138" s="421"/>
    </row>
    <row r="139" spans="1:25" ht="15" customHeight="1" thickBot="1" x14ac:dyDescent="0.3">
      <c r="A139" s="553"/>
      <c r="B139" s="342"/>
      <c r="C139" s="392"/>
      <c r="D139" s="392"/>
      <c r="E139" s="393"/>
      <c r="F139" s="66"/>
      <c r="G139" s="66"/>
      <c r="H139" s="162"/>
      <c r="I139" s="67"/>
      <c r="J139" s="354"/>
      <c r="K139" s="536"/>
      <c r="L139" s="550"/>
      <c r="M139" s="463"/>
      <c r="N139" s="455">
        <f>(G139-F139)*24</f>
        <v>0</v>
      </c>
      <c r="O139" s="438"/>
      <c r="P139" s="469"/>
      <c r="Q139" s="457"/>
      <c r="R139" s="458"/>
      <c r="S139" s="459"/>
      <c r="T139" s="31"/>
      <c r="U139" s="57"/>
      <c r="V139" s="33"/>
      <c r="W139" s="68"/>
      <c r="X139" s="422"/>
      <c r="Y139" s="423"/>
    </row>
    <row r="140" spans="1:25" s="73" customFormat="1" ht="15" customHeight="1" x14ac:dyDescent="0.25">
      <c r="A140" s="551">
        <v>44944</v>
      </c>
      <c r="B140" s="339"/>
      <c r="C140" s="164"/>
      <c r="D140" s="164"/>
      <c r="E140" s="391"/>
      <c r="F140" s="394"/>
      <c r="G140" s="394"/>
      <c r="H140" s="60"/>
      <c r="I140" s="395"/>
      <c r="J140" s="379"/>
      <c r="K140" s="538"/>
      <c r="L140" s="548" t="str">
        <f>IF(J140=0," ",VLOOKUP(J140,Infor!A138:C145,3,0))</f>
        <v xml:space="preserve"> </v>
      </c>
      <c r="M140" s="460"/>
      <c r="N140" s="471">
        <f>(G140-F140)*24</f>
        <v>0</v>
      </c>
      <c r="O140" s="432">
        <f t="shared" si="45"/>
        <v>0</v>
      </c>
      <c r="P140" s="465">
        <f>(D140-C140)*24</f>
        <v>0</v>
      </c>
      <c r="Q140" s="452">
        <f>(P140-R140)-X140</f>
        <v>0</v>
      </c>
      <c r="R140" s="453">
        <f>SUM(N140:N147)</f>
        <v>0</v>
      </c>
      <c r="S140" s="454">
        <f t="shared" si="35"/>
        <v>0</v>
      </c>
      <c r="T140" s="69"/>
      <c r="U140" s="70"/>
      <c r="V140" s="71"/>
      <c r="W140" s="72"/>
      <c r="X140" s="418">
        <f t="shared" ref="X140" si="49">SUM(U140:U147)</f>
        <v>0</v>
      </c>
      <c r="Y140" s="419">
        <f t="shared" ref="Y140" si="50">SUM(W140:W147)</f>
        <v>0</v>
      </c>
    </row>
    <row r="141" spans="1:25" s="77" customFormat="1" ht="15" customHeight="1" x14ac:dyDescent="0.25">
      <c r="A141" s="552"/>
      <c r="B141" s="341"/>
      <c r="C141" s="165"/>
      <c r="D141" s="165"/>
      <c r="E141" s="267"/>
      <c r="F141" s="74"/>
      <c r="G141" s="74"/>
      <c r="H141" s="244"/>
      <c r="I141" s="75"/>
      <c r="J141" s="380"/>
      <c r="K141" s="535"/>
      <c r="L141" s="543"/>
      <c r="M141" s="461"/>
      <c r="N141" s="449">
        <f>(G141-F141)*24</f>
        <v>0</v>
      </c>
      <c r="O141" s="435"/>
      <c r="P141" s="467"/>
      <c r="Q141" s="447"/>
      <c r="R141" s="444"/>
      <c r="S141" s="448"/>
      <c r="T141" s="22"/>
      <c r="U141" s="76"/>
      <c r="V141" s="23"/>
      <c r="W141" s="24"/>
      <c r="X141" s="420"/>
      <c r="Y141" s="421"/>
    </row>
    <row r="142" spans="1:25" s="77" customFormat="1" ht="15" customHeight="1" x14ac:dyDescent="0.25">
      <c r="A142" s="552"/>
      <c r="B142" s="341"/>
      <c r="C142" s="165"/>
      <c r="D142" s="165"/>
      <c r="E142" s="267"/>
      <c r="F142" s="74"/>
      <c r="G142" s="74"/>
      <c r="H142" s="244"/>
      <c r="I142" s="75"/>
      <c r="J142" s="380"/>
      <c r="K142" s="535"/>
      <c r="L142" s="543"/>
      <c r="M142" s="461"/>
      <c r="N142" s="449">
        <f>(G142-F142)*24</f>
        <v>0</v>
      </c>
      <c r="O142" s="435"/>
      <c r="P142" s="467"/>
      <c r="Q142" s="447"/>
      <c r="R142" s="444"/>
      <c r="S142" s="448"/>
      <c r="T142" s="22"/>
      <c r="U142" s="76"/>
      <c r="V142" s="23"/>
      <c r="W142" s="24"/>
      <c r="X142" s="420"/>
      <c r="Y142" s="421"/>
    </row>
    <row r="143" spans="1:25" s="77" customFormat="1" ht="15" customHeight="1" x14ac:dyDescent="0.25">
      <c r="A143" s="552"/>
      <c r="B143" s="341"/>
      <c r="C143" s="165"/>
      <c r="D143" s="165"/>
      <c r="E143" s="267"/>
      <c r="F143" s="74"/>
      <c r="G143" s="74"/>
      <c r="H143" s="244"/>
      <c r="I143" s="75"/>
      <c r="J143" s="380"/>
      <c r="K143" s="535"/>
      <c r="L143" s="543"/>
      <c r="M143" s="461"/>
      <c r="N143" s="449">
        <f>(G143-F143)*24</f>
        <v>0</v>
      </c>
      <c r="O143" s="435"/>
      <c r="P143" s="467"/>
      <c r="Q143" s="447"/>
      <c r="R143" s="444"/>
      <c r="S143" s="448"/>
      <c r="T143" s="22"/>
      <c r="U143" s="76"/>
      <c r="V143" s="23"/>
      <c r="W143" s="24"/>
      <c r="X143" s="420"/>
      <c r="Y143" s="421"/>
    </row>
    <row r="144" spans="1:25" s="77" customFormat="1" ht="15" customHeight="1" x14ac:dyDescent="0.25">
      <c r="A144" s="552"/>
      <c r="B144" s="341"/>
      <c r="C144" s="165"/>
      <c r="D144" s="165"/>
      <c r="E144" s="267"/>
      <c r="F144" s="74"/>
      <c r="G144" s="74"/>
      <c r="H144" s="244"/>
      <c r="I144" s="75"/>
      <c r="J144" s="380"/>
      <c r="K144" s="535"/>
      <c r="L144" s="543"/>
      <c r="M144" s="461"/>
      <c r="N144" s="449">
        <f>(G144-F144)*24</f>
        <v>0</v>
      </c>
      <c r="O144" s="435"/>
      <c r="P144" s="467"/>
      <c r="Q144" s="447"/>
      <c r="R144" s="444"/>
      <c r="S144" s="448"/>
      <c r="T144" s="22"/>
      <c r="U144" s="76"/>
      <c r="V144" s="23"/>
      <c r="W144" s="24"/>
      <c r="X144" s="420"/>
      <c r="Y144" s="421"/>
    </row>
    <row r="145" spans="1:25" s="77" customFormat="1" ht="15" customHeight="1" x14ac:dyDescent="0.25">
      <c r="A145" s="552"/>
      <c r="B145" s="341"/>
      <c r="C145" s="165"/>
      <c r="D145" s="165"/>
      <c r="E145" s="267"/>
      <c r="F145" s="74"/>
      <c r="G145" s="74"/>
      <c r="H145" s="244"/>
      <c r="I145" s="75"/>
      <c r="J145" s="380"/>
      <c r="K145" s="535"/>
      <c r="L145" s="543"/>
      <c r="M145" s="461"/>
      <c r="N145" s="449">
        <f>(G145-F145)*24</f>
        <v>0</v>
      </c>
      <c r="O145" s="435"/>
      <c r="P145" s="467"/>
      <c r="Q145" s="447"/>
      <c r="R145" s="444"/>
      <c r="S145" s="448"/>
      <c r="T145" s="22"/>
      <c r="U145" s="76"/>
      <c r="V145" s="23"/>
      <c r="W145" s="24"/>
      <c r="X145" s="420"/>
      <c r="Y145" s="421"/>
    </row>
    <row r="146" spans="1:25" s="77" customFormat="1" ht="15" customHeight="1" x14ac:dyDescent="0.25">
      <c r="A146" s="552"/>
      <c r="B146" s="341"/>
      <c r="C146" s="165"/>
      <c r="D146" s="165"/>
      <c r="E146" s="267"/>
      <c r="F146" s="74"/>
      <c r="G146" s="74"/>
      <c r="H146" s="244"/>
      <c r="I146" s="75"/>
      <c r="J146" s="380"/>
      <c r="K146" s="535"/>
      <c r="L146" s="543"/>
      <c r="M146" s="461"/>
      <c r="N146" s="449">
        <f>(G146-F146)*24</f>
        <v>0</v>
      </c>
      <c r="O146" s="435"/>
      <c r="P146" s="467"/>
      <c r="Q146" s="447"/>
      <c r="R146" s="444"/>
      <c r="S146" s="448"/>
      <c r="T146" s="22"/>
      <c r="U146" s="76"/>
      <c r="V146" s="23"/>
      <c r="W146" s="24"/>
      <c r="X146" s="420"/>
      <c r="Y146" s="421"/>
    </row>
    <row r="147" spans="1:25" s="77" customFormat="1" ht="15" customHeight="1" thickBot="1" x14ac:dyDescent="0.3">
      <c r="A147" s="553"/>
      <c r="B147" s="378"/>
      <c r="C147" s="389"/>
      <c r="D147" s="389"/>
      <c r="E147" s="390"/>
      <c r="F147" s="398"/>
      <c r="G147" s="399"/>
      <c r="H147" s="161"/>
      <c r="I147" s="75"/>
      <c r="J147" s="355"/>
      <c r="K147" s="536"/>
      <c r="L147" s="550"/>
      <c r="M147" s="463"/>
      <c r="N147" s="455">
        <f>(G147-F147)*24</f>
        <v>0</v>
      </c>
      <c r="O147" s="438"/>
      <c r="P147" s="469"/>
      <c r="Q147" s="457"/>
      <c r="R147" s="458"/>
      <c r="S147" s="459"/>
      <c r="T147" s="22"/>
      <c r="U147" s="76"/>
      <c r="V147" s="23"/>
      <c r="W147" s="24"/>
      <c r="X147" s="422"/>
      <c r="Y147" s="423"/>
    </row>
    <row r="148" spans="1:25" s="73" customFormat="1" ht="15" customHeight="1" x14ac:dyDescent="0.25">
      <c r="A148" s="555">
        <v>44945</v>
      </c>
      <c r="B148" s="339"/>
      <c r="C148" s="164"/>
      <c r="D148" s="164"/>
      <c r="E148" s="391"/>
      <c r="F148" s="394"/>
      <c r="G148" s="86"/>
      <c r="H148" s="60"/>
      <c r="I148" s="400"/>
      <c r="J148" s="379"/>
      <c r="K148" s="538"/>
      <c r="L148" s="548" t="str">
        <f>IF(J148=0," ",VLOOKUP(J148,Infor!A146:C153,3,0))</f>
        <v xml:space="preserve"> </v>
      </c>
      <c r="M148" s="460"/>
      <c r="N148" s="471">
        <f>(G148-F148)*24</f>
        <v>0</v>
      </c>
      <c r="O148" s="432">
        <f t="shared" ref="O148:O156" si="51">D148-C148</f>
        <v>0</v>
      </c>
      <c r="P148" s="465">
        <f>(D148-C148)*24</f>
        <v>0</v>
      </c>
      <c r="Q148" s="452">
        <f>(P148-R148)-X148</f>
        <v>0</v>
      </c>
      <c r="R148" s="453">
        <f>SUM(N148:N155)</f>
        <v>0</v>
      </c>
      <c r="S148" s="454">
        <f t="shared" si="38"/>
        <v>0</v>
      </c>
      <c r="T148" s="22"/>
      <c r="U148" s="76"/>
      <c r="V148" s="23"/>
      <c r="W148" s="24"/>
      <c r="X148" s="418">
        <f t="shared" ref="X148" si="52">SUM(U148:U155)</f>
        <v>0</v>
      </c>
      <c r="Y148" s="419">
        <f t="shared" ref="Y148" si="53">SUM(W148:W155)</f>
        <v>0</v>
      </c>
    </row>
    <row r="149" spans="1:25" s="77" customFormat="1" ht="15" customHeight="1" x14ac:dyDescent="0.25">
      <c r="A149" s="554"/>
      <c r="B149" s="341"/>
      <c r="C149" s="165"/>
      <c r="D149" s="165"/>
      <c r="E149" s="267"/>
      <c r="F149" s="74"/>
      <c r="G149" s="80"/>
      <c r="H149" s="244"/>
      <c r="I149" s="81"/>
      <c r="J149" s="380"/>
      <c r="K149" s="535"/>
      <c r="L149" s="543"/>
      <c r="M149" s="461"/>
      <c r="N149" s="449">
        <f>(G149-F149)*24</f>
        <v>0</v>
      </c>
      <c r="O149" s="435"/>
      <c r="P149" s="467"/>
      <c r="Q149" s="447"/>
      <c r="R149" s="444"/>
      <c r="S149" s="448"/>
      <c r="T149" s="22"/>
      <c r="U149" s="76"/>
      <c r="V149" s="23"/>
      <c r="W149" s="24"/>
      <c r="X149" s="420"/>
      <c r="Y149" s="421"/>
    </row>
    <row r="150" spans="1:25" s="77" customFormat="1" ht="15" customHeight="1" x14ac:dyDescent="0.25">
      <c r="A150" s="554"/>
      <c r="B150" s="341"/>
      <c r="C150" s="165"/>
      <c r="D150" s="165"/>
      <c r="E150" s="267"/>
      <c r="F150" s="74"/>
      <c r="G150" s="80"/>
      <c r="H150" s="244"/>
      <c r="I150" s="81"/>
      <c r="J150" s="380"/>
      <c r="K150" s="535"/>
      <c r="L150" s="543"/>
      <c r="M150" s="461"/>
      <c r="N150" s="449">
        <f>(G150-F150)*24</f>
        <v>0</v>
      </c>
      <c r="O150" s="435"/>
      <c r="P150" s="467"/>
      <c r="Q150" s="447"/>
      <c r="R150" s="444"/>
      <c r="S150" s="448"/>
      <c r="T150" s="22"/>
      <c r="U150" s="76"/>
      <c r="V150" s="23"/>
      <c r="W150" s="24"/>
      <c r="X150" s="420"/>
      <c r="Y150" s="421"/>
    </row>
    <row r="151" spans="1:25" s="77" customFormat="1" ht="15" customHeight="1" x14ac:dyDescent="0.25">
      <c r="A151" s="554"/>
      <c r="B151" s="341"/>
      <c r="C151" s="165"/>
      <c r="D151" s="165"/>
      <c r="E151" s="267"/>
      <c r="F151" s="74"/>
      <c r="G151" s="80"/>
      <c r="H151" s="244"/>
      <c r="I151" s="81"/>
      <c r="J151" s="380"/>
      <c r="K151" s="535"/>
      <c r="L151" s="543"/>
      <c r="M151" s="461"/>
      <c r="N151" s="449">
        <f>(G151-F151)*24</f>
        <v>0</v>
      </c>
      <c r="O151" s="435"/>
      <c r="P151" s="467"/>
      <c r="Q151" s="447"/>
      <c r="R151" s="444"/>
      <c r="S151" s="448"/>
      <c r="T151" s="22"/>
      <c r="U151" s="76"/>
      <c r="V151" s="23"/>
      <c r="W151" s="24"/>
      <c r="X151" s="420"/>
      <c r="Y151" s="421"/>
    </row>
    <row r="152" spans="1:25" s="77" customFormat="1" ht="15" customHeight="1" x14ac:dyDescent="0.25">
      <c r="A152" s="554"/>
      <c r="B152" s="341"/>
      <c r="C152" s="165"/>
      <c r="D152" s="165"/>
      <c r="E152" s="267"/>
      <c r="F152" s="74"/>
      <c r="G152" s="80"/>
      <c r="H152" s="244"/>
      <c r="I152" s="81"/>
      <c r="J152" s="380"/>
      <c r="K152" s="535"/>
      <c r="L152" s="543"/>
      <c r="M152" s="461"/>
      <c r="N152" s="449">
        <f>(G152-F152)*24</f>
        <v>0</v>
      </c>
      <c r="O152" s="435"/>
      <c r="P152" s="467"/>
      <c r="Q152" s="447"/>
      <c r="R152" s="444"/>
      <c r="S152" s="448"/>
      <c r="T152" s="22"/>
      <c r="U152" s="76"/>
      <c r="V152" s="23"/>
      <c r="W152" s="24"/>
      <c r="X152" s="420"/>
      <c r="Y152" s="421"/>
    </row>
    <row r="153" spans="1:25" s="77" customFormat="1" ht="15" customHeight="1" x14ac:dyDescent="0.25">
      <c r="A153" s="554"/>
      <c r="B153" s="341"/>
      <c r="C153" s="165"/>
      <c r="D153" s="165"/>
      <c r="E153" s="267"/>
      <c r="F153" s="74"/>
      <c r="G153" s="80"/>
      <c r="H153" s="244"/>
      <c r="I153" s="81"/>
      <c r="J153" s="380"/>
      <c r="K153" s="535"/>
      <c r="L153" s="543"/>
      <c r="M153" s="461"/>
      <c r="N153" s="449">
        <f>(G153-F153)*24</f>
        <v>0</v>
      </c>
      <c r="O153" s="435"/>
      <c r="P153" s="467"/>
      <c r="Q153" s="447"/>
      <c r="R153" s="444"/>
      <c r="S153" s="448"/>
      <c r="T153" s="22"/>
      <c r="U153" s="76"/>
      <c r="V153" s="23"/>
      <c r="W153" s="24"/>
      <c r="X153" s="420"/>
      <c r="Y153" s="421"/>
    </row>
    <row r="154" spans="1:25" s="77" customFormat="1" ht="15" customHeight="1" x14ac:dyDescent="0.25">
      <c r="A154" s="554"/>
      <c r="B154" s="341"/>
      <c r="C154" s="165"/>
      <c r="D154" s="165"/>
      <c r="E154" s="267"/>
      <c r="F154" s="74"/>
      <c r="G154" s="80"/>
      <c r="H154" s="244"/>
      <c r="I154" s="81"/>
      <c r="J154" s="380"/>
      <c r="K154" s="535"/>
      <c r="L154" s="543"/>
      <c r="M154" s="461"/>
      <c r="N154" s="449">
        <f>(G154-F154)*24</f>
        <v>0</v>
      </c>
      <c r="O154" s="435"/>
      <c r="P154" s="467"/>
      <c r="Q154" s="447"/>
      <c r="R154" s="444"/>
      <c r="S154" s="448"/>
      <c r="T154" s="22"/>
      <c r="U154" s="76"/>
      <c r="V154" s="23"/>
      <c r="W154" s="24"/>
      <c r="X154" s="420"/>
      <c r="Y154" s="421"/>
    </row>
    <row r="155" spans="1:25" s="77" customFormat="1" ht="15" customHeight="1" thickBot="1" x14ac:dyDescent="0.3">
      <c r="A155" s="556"/>
      <c r="B155" s="342"/>
      <c r="C155" s="392"/>
      <c r="D155" s="392"/>
      <c r="E155" s="393"/>
      <c r="F155" s="78"/>
      <c r="G155" s="66"/>
      <c r="H155" s="162"/>
      <c r="I155" s="82"/>
      <c r="J155" s="354"/>
      <c r="K155" s="536"/>
      <c r="L155" s="550"/>
      <c r="M155" s="462"/>
      <c r="N155" s="449">
        <f>(G155-F155)*24</f>
        <v>0</v>
      </c>
      <c r="O155" s="438"/>
      <c r="P155" s="472"/>
      <c r="Q155" s="447"/>
      <c r="R155" s="444"/>
      <c r="S155" s="448"/>
      <c r="T155" s="31"/>
      <c r="U155" s="57"/>
      <c r="V155" s="33"/>
      <c r="W155" s="68"/>
      <c r="X155" s="422"/>
      <c r="Y155" s="423"/>
    </row>
    <row r="156" spans="1:25" s="73" customFormat="1" ht="15" customHeight="1" x14ac:dyDescent="0.25">
      <c r="A156" s="555">
        <v>44946</v>
      </c>
      <c r="B156" s="339"/>
      <c r="C156" s="164"/>
      <c r="D156" s="164"/>
      <c r="E156" s="391"/>
      <c r="F156" s="394"/>
      <c r="G156" s="86"/>
      <c r="H156" s="60"/>
      <c r="I156" s="400"/>
      <c r="J156" s="379"/>
      <c r="K156" s="538"/>
      <c r="L156" s="548" t="str">
        <f>IF(J156=0," ",VLOOKUP(J156,Infor!A154:C161,3,0))</f>
        <v xml:space="preserve"> </v>
      </c>
      <c r="M156" s="460"/>
      <c r="N156" s="471">
        <f>(G156-F156)*24</f>
        <v>0</v>
      </c>
      <c r="O156" s="432">
        <f t="shared" si="51"/>
        <v>0</v>
      </c>
      <c r="P156" s="465">
        <f>(D156-C156)*24</f>
        <v>0</v>
      </c>
      <c r="Q156" s="452">
        <f>(P156-R156)-X156</f>
        <v>0</v>
      </c>
      <c r="R156" s="453">
        <f>SUM(N156:N163)</f>
        <v>0</v>
      </c>
      <c r="S156" s="454">
        <f t="shared" si="42"/>
        <v>0</v>
      </c>
      <c r="T156" s="69"/>
      <c r="U156" s="70"/>
      <c r="V156" s="71"/>
      <c r="W156" s="72"/>
      <c r="X156" s="418">
        <f t="shared" ref="X156" si="54">SUM(U156:U163)</f>
        <v>0</v>
      </c>
      <c r="Y156" s="419">
        <f t="shared" ref="Y156" si="55">SUM(W156:W163)</f>
        <v>0</v>
      </c>
    </row>
    <row r="157" spans="1:25" s="77" customFormat="1" ht="15" customHeight="1" x14ac:dyDescent="0.25">
      <c r="A157" s="554"/>
      <c r="B157" s="341"/>
      <c r="C157" s="165"/>
      <c r="D157" s="165"/>
      <c r="E157" s="267"/>
      <c r="F157" s="74"/>
      <c r="G157" s="80"/>
      <c r="H157" s="244"/>
      <c r="I157" s="81"/>
      <c r="J157" s="380"/>
      <c r="K157" s="535"/>
      <c r="L157" s="543"/>
      <c r="M157" s="461"/>
      <c r="N157" s="449">
        <f>(G157-F157)*24</f>
        <v>0</v>
      </c>
      <c r="O157" s="435"/>
      <c r="P157" s="467"/>
      <c r="Q157" s="447"/>
      <c r="R157" s="444"/>
      <c r="S157" s="448"/>
      <c r="T157" s="22"/>
      <c r="U157" s="76"/>
      <c r="V157" s="23"/>
      <c r="W157" s="24"/>
      <c r="X157" s="420"/>
      <c r="Y157" s="421"/>
    </row>
    <row r="158" spans="1:25" s="77" customFormat="1" ht="15" customHeight="1" x14ac:dyDescent="0.25">
      <c r="A158" s="554"/>
      <c r="B158" s="341"/>
      <c r="C158" s="165"/>
      <c r="D158" s="165"/>
      <c r="E158" s="267"/>
      <c r="F158" s="74"/>
      <c r="G158" s="80"/>
      <c r="H158" s="244"/>
      <c r="I158" s="81"/>
      <c r="J158" s="380"/>
      <c r="K158" s="535"/>
      <c r="L158" s="543"/>
      <c r="M158" s="461"/>
      <c r="N158" s="449">
        <f>(G158-F158)*24</f>
        <v>0</v>
      </c>
      <c r="O158" s="435"/>
      <c r="P158" s="467"/>
      <c r="Q158" s="447"/>
      <c r="R158" s="444"/>
      <c r="S158" s="448"/>
      <c r="T158" s="22"/>
      <c r="U158" s="76"/>
      <c r="V158" s="23"/>
      <c r="W158" s="24"/>
      <c r="X158" s="420"/>
      <c r="Y158" s="421"/>
    </row>
    <row r="159" spans="1:25" s="77" customFormat="1" ht="15" customHeight="1" x14ac:dyDescent="0.25">
      <c r="A159" s="554"/>
      <c r="B159" s="341"/>
      <c r="C159" s="165"/>
      <c r="D159" s="165"/>
      <c r="E159" s="267"/>
      <c r="F159" s="74"/>
      <c r="G159" s="80"/>
      <c r="H159" s="244"/>
      <c r="I159" s="81"/>
      <c r="J159" s="380"/>
      <c r="K159" s="535"/>
      <c r="L159" s="543"/>
      <c r="M159" s="461"/>
      <c r="N159" s="449">
        <f>(G159-F159)*24</f>
        <v>0</v>
      </c>
      <c r="O159" s="435"/>
      <c r="P159" s="467"/>
      <c r="Q159" s="447"/>
      <c r="R159" s="444"/>
      <c r="S159" s="448"/>
      <c r="T159" s="22"/>
      <c r="U159" s="76"/>
      <c r="V159" s="23"/>
      <c r="W159" s="24"/>
      <c r="X159" s="420"/>
      <c r="Y159" s="421"/>
    </row>
    <row r="160" spans="1:25" s="77" customFormat="1" ht="15" customHeight="1" x14ac:dyDescent="0.25">
      <c r="A160" s="554"/>
      <c r="B160" s="341"/>
      <c r="C160" s="165"/>
      <c r="D160" s="165"/>
      <c r="E160" s="267"/>
      <c r="F160" s="74"/>
      <c r="G160" s="80"/>
      <c r="H160" s="244"/>
      <c r="I160" s="81"/>
      <c r="J160" s="380"/>
      <c r="K160" s="535"/>
      <c r="L160" s="543"/>
      <c r="M160" s="461"/>
      <c r="N160" s="449">
        <f>(G160-F160)*24</f>
        <v>0</v>
      </c>
      <c r="O160" s="435"/>
      <c r="P160" s="467"/>
      <c r="Q160" s="447"/>
      <c r="R160" s="444"/>
      <c r="S160" s="448"/>
      <c r="T160" s="22"/>
      <c r="U160" s="76"/>
      <c r="V160" s="23"/>
      <c r="W160" s="24"/>
      <c r="X160" s="420"/>
      <c r="Y160" s="421"/>
    </row>
    <row r="161" spans="1:25" s="77" customFormat="1" ht="15" customHeight="1" x14ac:dyDescent="0.25">
      <c r="A161" s="554"/>
      <c r="B161" s="341"/>
      <c r="C161" s="165"/>
      <c r="D161" s="165"/>
      <c r="E161" s="267"/>
      <c r="F161" s="74"/>
      <c r="G161" s="80"/>
      <c r="H161" s="244"/>
      <c r="I161" s="81"/>
      <c r="J161" s="380"/>
      <c r="K161" s="535"/>
      <c r="L161" s="543"/>
      <c r="M161" s="461"/>
      <c r="N161" s="449">
        <f>(G161-F161)*24</f>
        <v>0</v>
      </c>
      <c r="O161" s="435"/>
      <c r="P161" s="467"/>
      <c r="Q161" s="447"/>
      <c r="R161" s="444"/>
      <c r="S161" s="448"/>
      <c r="T161" s="22"/>
      <c r="U161" s="76"/>
      <c r="V161" s="23"/>
      <c r="W161" s="24"/>
      <c r="X161" s="420"/>
      <c r="Y161" s="421"/>
    </row>
    <row r="162" spans="1:25" s="77" customFormat="1" ht="15" customHeight="1" x14ac:dyDescent="0.25">
      <c r="A162" s="554"/>
      <c r="B162" s="341"/>
      <c r="C162" s="165"/>
      <c r="D162" s="165"/>
      <c r="E162" s="267"/>
      <c r="F162" s="74"/>
      <c r="G162" s="80"/>
      <c r="H162" s="244"/>
      <c r="I162" s="81"/>
      <c r="J162" s="380"/>
      <c r="K162" s="535"/>
      <c r="L162" s="543"/>
      <c r="M162" s="461"/>
      <c r="N162" s="449">
        <f>(G162-F162)*24</f>
        <v>0</v>
      </c>
      <c r="O162" s="435"/>
      <c r="P162" s="467"/>
      <c r="Q162" s="447"/>
      <c r="R162" s="444"/>
      <c r="S162" s="448"/>
      <c r="T162" s="22"/>
      <c r="U162" s="76"/>
      <c r="V162" s="23"/>
      <c r="W162" s="24"/>
      <c r="X162" s="420"/>
      <c r="Y162" s="421"/>
    </row>
    <row r="163" spans="1:25" s="77" customFormat="1" ht="15" customHeight="1" thickBot="1" x14ac:dyDescent="0.3">
      <c r="A163" s="556"/>
      <c r="B163" s="342"/>
      <c r="C163" s="392"/>
      <c r="D163" s="392"/>
      <c r="E163" s="393"/>
      <c r="F163" s="78"/>
      <c r="G163" s="79"/>
      <c r="H163" s="162"/>
      <c r="I163" s="82"/>
      <c r="J163" s="354"/>
      <c r="K163" s="536"/>
      <c r="L163" s="550"/>
      <c r="M163" s="463"/>
      <c r="N163" s="455"/>
      <c r="O163" s="438"/>
      <c r="P163" s="469"/>
      <c r="Q163" s="457"/>
      <c r="R163" s="458"/>
      <c r="S163" s="459"/>
      <c r="T163" s="22"/>
      <c r="U163" s="76"/>
      <c r="V163" s="23"/>
      <c r="W163" s="84"/>
      <c r="X163" s="422"/>
      <c r="Y163" s="423"/>
    </row>
    <row r="164" spans="1:25" s="73" customFormat="1" ht="15" customHeight="1" x14ac:dyDescent="0.25">
      <c r="A164" s="555">
        <v>44947</v>
      </c>
      <c r="B164" s="339"/>
      <c r="C164" s="164"/>
      <c r="D164" s="164"/>
      <c r="E164" s="391"/>
      <c r="F164" s="86"/>
      <c r="G164" s="86"/>
      <c r="H164" s="60"/>
      <c r="I164" s="400"/>
      <c r="J164" s="379"/>
      <c r="K164" s="538"/>
      <c r="L164" s="548" t="str">
        <f>IF(J164=0," ",VLOOKUP(J164,Infor!A162:C169,3,0))</f>
        <v xml:space="preserve"> </v>
      </c>
      <c r="M164" s="460"/>
      <c r="N164" s="471"/>
      <c r="O164" s="432">
        <f t="shared" ref="O164:O171" si="56">D164-C164</f>
        <v>0</v>
      </c>
      <c r="P164" s="465"/>
      <c r="Q164" s="452"/>
      <c r="R164" s="453">
        <f>SUM(N164:N171)</f>
        <v>0</v>
      </c>
      <c r="S164" s="473">
        <f t="shared" ref="S164" si="57">Q164+R164</f>
        <v>0</v>
      </c>
      <c r="T164" s="4"/>
      <c r="U164" s="54"/>
      <c r="V164" s="7"/>
      <c r="W164" s="407"/>
      <c r="X164" s="418">
        <f t="shared" ref="X164" si="58">SUM(U164:U171)</f>
        <v>0</v>
      </c>
      <c r="Y164" s="419">
        <f t="shared" ref="Y164" si="59">SUM(W164:W171)</f>
        <v>0</v>
      </c>
    </row>
    <row r="165" spans="1:25" s="77" customFormat="1" ht="15" customHeight="1" x14ac:dyDescent="0.25">
      <c r="A165" s="554"/>
      <c r="B165" s="341"/>
      <c r="C165" s="165"/>
      <c r="D165" s="165"/>
      <c r="E165" s="267"/>
      <c r="F165" s="80"/>
      <c r="G165" s="80"/>
      <c r="H165" s="244"/>
      <c r="I165" s="81"/>
      <c r="J165" s="380"/>
      <c r="K165" s="535"/>
      <c r="L165" s="543"/>
      <c r="M165" s="461"/>
      <c r="N165" s="449"/>
      <c r="O165" s="435"/>
      <c r="P165" s="467"/>
      <c r="Q165" s="447"/>
      <c r="R165" s="444"/>
      <c r="S165" s="474"/>
      <c r="T165" s="10"/>
      <c r="U165" s="56"/>
      <c r="V165" s="13"/>
      <c r="W165" s="408"/>
      <c r="X165" s="420"/>
      <c r="Y165" s="421"/>
    </row>
    <row r="166" spans="1:25" s="77" customFormat="1" ht="15" customHeight="1" x14ac:dyDescent="0.25">
      <c r="A166" s="554"/>
      <c r="B166" s="341"/>
      <c r="C166" s="165"/>
      <c r="D166" s="165"/>
      <c r="E166" s="267"/>
      <c r="F166" s="80"/>
      <c r="G166" s="80"/>
      <c r="H166" s="244"/>
      <c r="I166" s="81"/>
      <c r="J166" s="380"/>
      <c r="K166" s="535"/>
      <c r="L166" s="543"/>
      <c r="M166" s="461"/>
      <c r="N166" s="449"/>
      <c r="O166" s="435"/>
      <c r="P166" s="467"/>
      <c r="Q166" s="447"/>
      <c r="R166" s="444"/>
      <c r="S166" s="474"/>
      <c r="T166" s="10"/>
      <c r="U166" s="56"/>
      <c r="V166" s="13"/>
      <c r="W166" s="408"/>
      <c r="X166" s="420"/>
      <c r="Y166" s="421"/>
    </row>
    <row r="167" spans="1:25" s="77" customFormat="1" ht="15" customHeight="1" x14ac:dyDescent="0.25">
      <c r="A167" s="554"/>
      <c r="B167" s="341"/>
      <c r="C167" s="165"/>
      <c r="D167" s="165"/>
      <c r="E167" s="267"/>
      <c r="F167" s="80"/>
      <c r="G167" s="80"/>
      <c r="H167" s="244"/>
      <c r="I167" s="81"/>
      <c r="J167" s="380"/>
      <c r="K167" s="535"/>
      <c r="L167" s="543"/>
      <c r="M167" s="461"/>
      <c r="N167" s="449"/>
      <c r="O167" s="435"/>
      <c r="P167" s="467"/>
      <c r="Q167" s="447"/>
      <c r="R167" s="444"/>
      <c r="S167" s="474"/>
      <c r="T167" s="10"/>
      <c r="U167" s="56"/>
      <c r="V167" s="13"/>
      <c r="W167" s="408"/>
      <c r="X167" s="420"/>
      <c r="Y167" s="421"/>
    </row>
    <row r="168" spans="1:25" s="77" customFormat="1" ht="15" customHeight="1" x14ac:dyDescent="0.25">
      <c r="A168" s="554"/>
      <c r="B168" s="341"/>
      <c r="C168" s="165"/>
      <c r="D168" s="165"/>
      <c r="E168" s="267"/>
      <c r="F168" s="80"/>
      <c r="G168" s="80"/>
      <c r="H168" s="244"/>
      <c r="I168" s="81"/>
      <c r="J168" s="380"/>
      <c r="K168" s="535"/>
      <c r="L168" s="543"/>
      <c r="M168" s="461"/>
      <c r="N168" s="449"/>
      <c r="O168" s="435"/>
      <c r="P168" s="467"/>
      <c r="Q168" s="447"/>
      <c r="R168" s="444"/>
      <c r="S168" s="474"/>
      <c r="T168" s="10"/>
      <c r="U168" s="56"/>
      <c r="V168" s="13"/>
      <c r="W168" s="408"/>
      <c r="X168" s="420"/>
      <c r="Y168" s="421"/>
    </row>
    <row r="169" spans="1:25" s="77" customFormat="1" ht="15" customHeight="1" x14ac:dyDescent="0.25">
      <c r="A169" s="554"/>
      <c r="B169" s="341"/>
      <c r="C169" s="165"/>
      <c r="D169" s="165"/>
      <c r="E169" s="267"/>
      <c r="F169" s="80"/>
      <c r="G169" s="80"/>
      <c r="H169" s="244"/>
      <c r="I169" s="81"/>
      <c r="J169" s="380"/>
      <c r="K169" s="535"/>
      <c r="L169" s="543"/>
      <c r="M169" s="461"/>
      <c r="N169" s="446"/>
      <c r="O169" s="435"/>
      <c r="P169" s="467"/>
      <c r="Q169" s="447"/>
      <c r="R169" s="444"/>
      <c r="S169" s="474"/>
      <c r="T169" s="10"/>
      <c r="U169" s="56"/>
      <c r="V169" s="13"/>
      <c r="W169" s="408"/>
      <c r="X169" s="420"/>
      <c r="Y169" s="421"/>
    </row>
    <row r="170" spans="1:25" s="77" customFormat="1" ht="15" customHeight="1" x14ac:dyDescent="0.25">
      <c r="A170" s="554"/>
      <c r="B170" s="341"/>
      <c r="C170" s="165"/>
      <c r="D170" s="165"/>
      <c r="E170" s="267"/>
      <c r="F170" s="80"/>
      <c r="G170" s="80"/>
      <c r="H170" s="244"/>
      <c r="I170" s="396"/>
      <c r="J170" s="380"/>
      <c r="K170" s="535"/>
      <c r="L170" s="543"/>
      <c r="M170" s="461"/>
      <c r="N170" s="446"/>
      <c r="O170" s="435"/>
      <c r="P170" s="467"/>
      <c r="Q170" s="447"/>
      <c r="R170" s="444"/>
      <c r="S170" s="474"/>
      <c r="T170" s="22"/>
      <c r="U170" s="76"/>
      <c r="V170" s="23"/>
      <c r="W170" s="84"/>
      <c r="X170" s="420"/>
      <c r="Y170" s="421"/>
    </row>
    <row r="171" spans="1:25" s="85" customFormat="1" ht="15" customHeight="1" thickBot="1" x14ac:dyDescent="0.3">
      <c r="A171" s="556"/>
      <c r="B171" s="342"/>
      <c r="C171" s="392"/>
      <c r="D171" s="392"/>
      <c r="E171" s="393"/>
      <c r="F171" s="66"/>
      <c r="G171" s="66"/>
      <c r="H171" s="162"/>
      <c r="I171" s="401"/>
      <c r="J171" s="354"/>
      <c r="K171" s="533"/>
      <c r="L171" s="550"/>
      <c r="M171" s="463"/>
      <c r="N171" s="455"/>
      <c r="O171" s="438"/>
      <c r="P171" s="469"/>
      <c r="Q171" s="457"/>
      <c r="R171" s="458"/>
      <c r="S171" s="475"/>
      <c r="T171" s="31"/>
      <c r="U171" s="57"/>
      <c r="V171" s="33"/>
      <c r="W171" s="68"/>
      <c r="X171" s="422"/>
      <c r="Y171" s="423"/>
    </row>
    <row r="172" spans="1:25" s="77" customFormat="1" ht="15" customHeight="1" x14ac:dyDescent="0.25">
      <c r="A172" s="551">
        <v>44948</v>
      </c>
      <c r="B172" s="339"/>
      <c r="C172" s="164"/>
      <c r="D172" s="164"/>
      <c r="E172" s="391"/>
      <c r="F172" s="86"/>
      <c r="G172" s="86"/>
      <c r="H172" s="60"/>
      <c r="I172" s="397"/>
      <c r="J172" s="379"/>
      <c r="K172" s="530"/>
      <c r="L172" s="548" t="str">
        <f>IF(J172=0," ",VLOOKUP(J172,Infor!A170:C177,3,0))</f>
        <v xml:space="preserve"> </v>
      </c>
      <c r="M172" s="460"/>
      <c r="N172" s="450">
        <f>(G172-F172)*24</f>
        <v>0</v>
      </c>
      <c r="O172" s="432">
        <f t="shared" ref="O172:O179" si="60">D172-C172</f>
        <v>0</v>
      </c>
      <c r="P172" s="465">
        <f>(D172-C172)*24</f>
        <v>0</v>
      </c>
      <c r="Q172" s="452">
        <f>(P172-R172)-X172</f>
        <v>0</v>
      </c>
      <c r="R172" s="453">
        <f>SUM(N172:N179)</f>
        <v>0</v>
      </c>
      <c r="S172" s="454">
        <f t="shared" ref="S172:S204" si="61">Q172+R172</f>
        <v>0</v>
      </c>
      <c r="T172" s="4"/>
      <c r="U172" s="54"/>
      <c r="V172" s="7"/>
      <c r="W172" s="407"/>
      <c r="X172" s="418">
        <f t="shared" ref="X172" si="62">SUM(U172:U179)</f>
        <v>0</v>
      </c>
      <c r="Y172" s="419">
        <f t="shared" ref="Y172" si="63">SUM(W172:W179)</f>
        <v>0</v>
      </c>
    </row>
    <row r="173" spans="1:25" s="77" customFormat="1" ht="15" customHeight="1" x14ac:dyDescent="0.25">
      <c r="A173" s="552"/>
      <c r="B173" s="341"/>
      <c r="C173" s="165"/>
      <c r="D173" s="165"/>
      <c r="E173" s="267"/>
      <c r="F173" s="80"/>
      <c r="G173" s="80"/>
      <c r="H173" s="244"/>
      <c r="I173" s="89"/>
      <c r="J173" s="402"/>
      <c r="K173" s="531"/>
      <c r="L173" s="543"/>
      <c r="M173" s="461"/>
      <c r="N173" s="446">
        <f>(G173-F173)*24</f>
        <v>0</v>
      </c>
      <c r="O173" s="435"/>
      <c r="P173" s="467"/>
      <c r="Q173" s="447"/>
      <c r="R173" s="444"/>
      <c r="S173" s="448"/>
      <c r="T173" s="10"/>
      <c r="U173" s="56"/>
      <c r="V173" s="13"/>
      <c r="W173" s="408"/>
      <c r="X173" s="420"/>
      <c r="Y173" s="421"/>
    </row>
    <row r="174" spans="1:25" s="77" customFormat="1" ht="15" customHeight="1" x14ac:dyDescent="0.25">
      <c r="A174" s="552"/>
      <c r="B174" s="341"/>
      <c r="C174" s="165"/>
      <c r="D174" s="165"/>
      <c r="E174" s="267"/>
      <c r="F174" s="80"/>
      <c r="G174" s="80"/>
      <c r="H174" s="244"/>
      <c r="I174" s="89"/>
      <c r="J174" s="380"/>
      <c r="K174" s="531"/>
      <c r="L174" s="543"/>
      <c r="M174" s="461"/>
      <c r="N174" s="446">
        <f>(G174-F174)*24</f>
        <v>0</v>
      </c>
      <c r="O174" s="435"/>
      <c r="P174" s="467"/>
      <c r="Q174" s="447"/>
      <c r="R174" s="444"/>
      <c r="S174" s="448"/>
      <c r="T174" s="10"/>
      <c r="U174" s="56"/>
      <c r="V174" s="13"/>
      <c r="W174" s="408"/>
      <c r="X174" s="420"/>
      <c r="Y174" s="421"/>
    </row>
    <row r="175" spans="1:25" s="77" customFormat="1" ht="15" customHeight="1" x14ac:dyDescent="0.25">
      <c r="A175" s="552"/>
      <c r="B175" s="341"/>
      <c r="C175" s="165"/>
      <c r="D175" s="165"/>
      <c r="E175" s="267"/>
      <c r="F175" s="80"/>
      <c r="G175" s="80"/>
      <c r="H175" s="244"/>
      <c r="I175" s="89"/>
      <c r="J175" s="380"/>
      <c r="K175" s="531"/>
      <c r="L175" s="543"/>
      <c r="M175" s="461"/>
      <c r="N175" s="446">
        <f>(G175-F175)*24</f>
        <v>0</v>
      </c>
      <c r="O175" s="435"/>
      <c r="P175" s="467"/>
      <c r="Q175" s="447"/>
      <c r="R175" s="444"/>
      <c r="S175" s="448"/>
      <c r="T175" s="10"/>
      <c r="U175" s="56"/>
      <c r="V175" s="13"/>
      <c r="W175" s="408"/>
      <c r="X175" s="420"/>
      <c r="Y175" s="421"/>
    </row>
    <row r="176" spans="1:25" s="77" customFormat="1" ht="15" customHeight="1" x14ac:dyDescent="0.25">
      <c r="A176" s="552"/>
      <c r="B176" s="341"/>
      <c r="C176" s="165"/>
      <c r="D176" s="165"/>
      <c r="E176" s="267"/>
      <c r="F176" s="80"/>
      <c r="G176" s="80"/>
      <c r="H176" s="244"/>
      <c r="I176" s="89"/>
      <c r="J176" s="380"/>
      <c r="K176" s="531"/>
      <c r="L176" s="543"/>
      <c r="M176" s="461"/>
      <c r="N176" s="446">
        <f>(G176-F176)*24</f>
        <v>0</v>
      </c>
      <c r="O176" s="435"/>
      <c r="P176" s="467"/>
      <c r="Q176" s="447"/>
      <c r="R176" s="444"/>
      <c r="S176" s="448"/>
      <c r="T176" s="10"/>
      <c r="U176" s="56"/>
      <c r="V176" s="13"/>
      <c r="W176" s="408"/>
      <c r="X176" s="420"/>
      <c r="Y176" s="421"/>
    </row>
    <row r="177" spans="1:25" s="77" customFormat="1" ht="15" customHeight="1" x14ac:dyDescent="0.25">
      <c r="A177" s="552"/>
      <c r="B177" s="341"/>
      <c r="C177" s="165"/>
      <c r="D177" s="165"/>
      <c r="E177" s="267"/>
      <c r="F177" s="80"/>
      <c r="G177" s="80"/>
      <c r="H177" s="244"/>
      <c r="I177" s="89"/>
      <c r="J177" s="380"/>
      <c r="K177" s="531"/>
      <c r="L177" s="543"/>
      <c r="M177" s="461"/>
      <c r="N177" s="446">
        <f>(G177-F177)*24</f>
        <v>0</v>
      </c>
      <c r="O177" s="435"/>
      <c r="P177" s="467"/>
      <c r="Q177" s="447"/>
      <c r="R177" s="444"/>
      <c r="S177" s="448"/>
      <c r="T177" s="10"/>
      <c r="U177" s="56"/>
      <c r="V177" s="13"/>
      <c r="W177" s="408"/>
      <c r="X177" s="420"/>
      <c r="Y177" s="421"/>
    </row>
    <row r="178" spans="1:25" s="77" customFormat="1" ht="15" customHeight="1" x14ac:dyDescent="0.25">
      <c r="A178" s="552"/>
      <c r="B178" s="341"/>
      <c r="C178" s="165"/>
      <c r="D178" s="165"/>
      <c r="E178" s="267"/>
      <c r="F178" s="80"/>
      <c r="G178" s="80"/>
      <c r="H178" s="244"/>
      <c r="I178" s="89"/>
      <c r="J178" s="380"/>
      <c r="K178" s="531"/>
      <c r="L178" s="543"/>
      <c r="M178" s="461"/>
      <c r="N178" s="446">
        <f>(G178-F178)*24</f>
        <v>0</v>
      </c>
      <c r="O178" s="435"/>
      <c r="P178" s="467"/>
      <c r="Q178" s="447"/>
      <c r="R178" s="444"/>
      <c r="S178" s="448"/>
      <c r="T178" s="10"/>
      <c r="U178" s="56"/>
      <c r="V178" s="13"/>
      <c r="W178" s="408"/>
      <c r="X178" s="420"/>
      <c r="Y178" s="421"/>
    </row>
    <row r="179" spans="1:25" s="77" customFormat="1" ht="15" customHeight="1" thickBot="1" x14ac:dyDescent="0.3">
      <c r="A179" s="553"/>
      <c r="B179" s="342"/>
      <c r="C179" s="392"/>
      <c r="D179" s="392"/>
      <c r="E179" s="393"/>
      <c r="F179" s="66"/>
      <c r="G179" s="66"/>
      <c r="H179" s="162"/>
      <c r="I179" s="82"/>
      <c r="J179" s="354"/>
      <c r="K179" s="533"/>
      <c r="L179" s="550"/>
      <c r="M179" s="463"/>
      <c r="N179" s="455">
        <f>(G179-F179)*24</f>
        <v>0</v>
      </c>
      <c r="O179" s="438"/>
      <c r="P179" s="469"/>
      <c r="Q179" s="457"/>
      <c r="R179" s="458"/>
      <c r="S179" s="459"/>
      <c r="T179" s="31"/>
      <c r="U179" s="57"/>
      <c r="V179" s="34"/>
      <c r="W179" s="68"/>
      <c r="X179" s="422"/>
      <c r="Y179" s="423"/>
    </row>
    <row r="180" spans="1:25" s="77" customFormat="1" ht="15" customHeight="1" x14ac:dyDescent="0.25">
      <c r="A180" s="551">
        <v>44949</v>
      </c>
      <c r="B180" s="339"/>
      <c r="C180" s="164"/>
      <c r="D180" s="164"/>
      <c r="E180" s="391"/>
      <c r="F180" s="86"/>
      <c r="G180" s="86"/>
      <c r="H180" s="60"/>
      <c r="I180" s="87"/>
      <c r="J180" s="350"/>
      <c r="K180" s="530"/>
      <c r="L180" s="548" t="str">
        <f>IF(J180=0," ",VLOOKUP(J180,Infor!A178:C185,3,0))</f>
        <v xml:space="preserve"> </v>
      </c>
      <c r="M180" s="460"/>
      <c r="N180" s="471">
        <f>(G180-F180)*24</f>
        <v>0</v>
      </c>
      <c r="O180" s="432">
        <f t="shared" ref="O180:O187" si="64">D180-C180</f>
        <v>0</v>
      </c>
      <c r="P180" s="465">
        <f>(D180-C180)*24</f>
        <v>0</v>
      </c>
      <c r="Q180" s="452">
        <f>(P180-R180)-X180</f>
        <v>0</v>
      </c>
      <c r="R180" s="453">
        <f>SUM(N180:N187)</f>
        <v>0</v>
      </c>
      <c r="S180" s="454">
        <f t="shared" ref="S180:S212" si="65">Q180+R180</f>
        <v>0</v>
      </c>
      <c r="T180" s="410"/>
      <c r="U180" s="54"/>
      <c r="V180" s="7"/>
      <c r="W180" s="407"/>
      <c r="X180" s="418">
        <f t="shared" ref="X180" si="66">SUM(U180:U187)</f>
        <v>0</v>
      </c>
      <c r="Y180" s="419">
        <f t="shared" ref="Y180" si="67">SUM(W180:W187)</f>
        <v>0</v>
      </c>
    </row>
    <row r="181" spans="1:25" s="77" customFormat="1" ht="15" customHeight="1" x14ac:dyDescent="0.25">
      <c r="A181" s="552"/>
      <c r="B181" s="341"/>
      <c r="C181" s="165"/>
      <c r="D181" s="165"/>
      <c r="E181" s="266"/>
      <c r="F181" s="80"/>
      <c r="G181" s="80"/>
      <c r="H181" s="244"/>
      <c r="I181" s="89"/>
      <c r="J181" s="351"/>
      <c r="K181" s="531"/>
      <c r="L181" s="543"/>
      <c r="M181" s="461"/>
      <c r="N181" s="449">
        <f>(G181-F181)*24</f>
        <v>0</v>
      </c>
      <c r="O181" s="435"/>
      <c r="P181" s="467"/>
      <c r="Q181" s="447"/>
      <c r="R181" s="444"/>
      <c r="S181" s="448"/>
      <c r="T181" s="14"/>
      <c r="U181" s="56"/>
      <c r="V181" s="13"/>
      <c r="W181" s="408"/>
      <c r="X181" s="420"/>
      <c r="Y181" s="421"/>
    </row>
    <row r="182" spans="1:25" s="77" customFormat="1" ht="15" customHeight="1" x14ac:dyDescent="0.25">
      <c r="A182" s="552"/>
      <c r="B182" s="341"/>
      <c r="C182" s="165"/>
      <c r="D182" s="165"/>
      <c r="E182" s="266"/>
      <c r="F182" s="80"/>
      <c r="G182" s="80"/>
      <c r="H182" s="244"/>
      <c r="I182" s="89"/>
      <c r="J182" s="351"/>
      <c r="K182" s="531"/>
      <c r="L182" s="543"/>
      <c r="M182" s="461"/>
      <c r="N182" s="449">
        <f>(G182-F182)*24</f>
        <v>0</v>
      </c>
      <c r="O182" s="435"/>
      <c r="P182" s="467"/>
      <c r="Q182" s="447"/>
      <c r="R182" s="444"/>
      <c r="S182" s="448"/>
      <c r="T182" s="14"/>
      <c r="U182" s="56"/>
      <c r="V182" s="13"/>
      <c r="W182" s="408"/>
      <c r="X182" s="420"/>
      <c r="Y182" s="421"/>
    </row>
    <row r="183" spans="1:25" s="77" customFormat="1" ht="15" customHeight="1" x14ac:dyDescent="0.25">
      <c r="A183" s="552"/>
      <c r="B183" s="341"/>
      <c r="C183" s="165"/>
      <c r="D183" s="165"/>
      <c r="E183" s="266"/>
      <c r="F183" s="80"/>
      <c r="G183" s="80"/>
      <c r="H183" s="244"/>
      <c r="I183" s="89"/>
      <c r="J183" s="351"/>
      <c r="K183" s="531"/>
      <c r="L183" s="543"/>
      <c r="M183" s="461"/>
      <c r="N183" s="449">
        <f>(G183-F183)*24</f>
        <v>0</v>
      </c>
      <c r="O183" s="435"/>
      <c r="P183" s="467"/>
      <c r="Q183" s="447"/>
      <c r="R183" s="444"/>
      <c r="S183" s="448"/>
      <c r="T183" s="14"/>
      <c r="U183" s="56"/>
      <c r="V183" s="13"/>
      <c r="W183" s="408"/>
      <c r="X183" s="420"/>
      <c r="Y183" s="421"/>
    </row>
    <row r="184" spans="1:25" s="77" customFormat="1" ht="15" customHeight="1" x14ac:dyDescent="0.25">
      <c r="A184" s="552"/>
      <c r="B184" s="341"/>
      <c r="C184" s="165"/>
      <c r="D184" s="165"/>
      <c r="E184" s="266"/>
      <c r="F184" s="80"/>
      <c r="G184" s="80"/>
      <c r="H184" s="244"/>
      <c r="I184" s="89"/>
      <c r="J184" s="351"/>
      <c r="K184" s="531"/>
      <c r="L184" s="543"/>
      <c r="M184" s="461"/>
      <c r="N184" s="449">
        <f>(G184-F184)*24</f>
        <v>0</v>
      </c>
      <c r="O184" s="435"/>
      <c r="P184" s="467"/>
      <c r="Q184" s="447"/>
      <c r="R184" s="444"/>
      <c r="S184" s="448"/>
      <c r="T184" s="14"/>
      <c r="U184" s="56"/>
      <c r="V184" s="13"/>
      <c r="W184" s="408"/>
      <c r="X184" s="420"/>
      <c r="Y184" s="421"/>
    </row>
    <row r="185" spans="1:25" s="77" customFormat="1" ht="15" customHeight="1" x14ac:dyDescent="0.25">
      <c r="A185" s="552"/>
      <c r="B185" s="341"/>
      <c r="C185" s="165"/>
      <c r="D185" s="165"/>
      <c r="E185" s="266"/>
      <c r="F185" s="80"/>
      <c r="G185" s="80"/>
      <c r="H185" s="244"/>
      <c r="I185" s="89"/>
      <c r="J185" s="351"/>
      <c r="K185" s="531"/>
      <c r="L185" s="543"/>
      <c r="M185" s="461"/>
      <c r="N185" s="449">
        <f>(G185-F185)*24</f>
        <v>0</v>
      </c>
      <c r="O185" s="435"/>
      <c r="P185" s="467"/>
      <c r="Q185" s="447"/>
      <c r="R185" s="444"/>
      <c r="S185" s="448"/>
      <c r="T185" s="14"/>
      <c r="U185" s="56"/>
      <c r="V185" s="13"/>
      <c r="W185" s="408"/>
      <c r="X185" s="420"/>
      <c r="Y185" s="421"/>
    </row>
    <row r="186" spans="1:25" s="77" customFormat="1" ht="15" customHeight="1" x14ac:dyDescent="0.25">
      <c r="A186" s="552"/>
      <c r="B186" s="341"/>
      <c r="C186" s="165"/>
      <c r="D186" s="165"/>
      <c r="E186" s="266"/>
      <c r="F186" s="80"/>
      <c r="G186" s="80"/>
      <c r="H186" s="244"/>
      <c r="I186" s="89"/>
      <c r="J186" s="351"/>
      <c r="K186" s="531"/>
      <c r="L186" s="543"/>
      <c r="M186" s="461"/>
      <c r="N186" s="449">
        <f>(G186-F186)*24</f>
        <v>0</v>
      </c>
      <c r="O186" s="435"/>
      <c r="P186" s="467"/>
      <c r="Q186" s="447"/>
      <c r="R186" s="444"/>
      <c r="S186" s="448"/>
      <c r="T186" s="14"/>
      <c r="U186" s="56"/>
      <c r="V186" s="13"/>
      <c r="W186" s="408"/>
      <c r="X186" s="420"/>
      <c r="Y186" s="421"/>
    </row>
    <row r="187" spans="1:25" s="77" customFormat="1" ht="15" customHeight="1" thickBot="1" x14ac:dyDescent="0.3">
      <c r="A187" s="553"/>
      <c r="B187" s="378"/>
      <c r="C187" s="389"/>
      <c r="D187" s="389"/>
      <c r="E187" s="411"/>
      <c r="F187" s="399"/>
      <c r="G187" s="399"/>
      <c r="H187" s="161"/>
      <c r="I187" s="81"/>
      <c r="J187" s="297"/>
      <c r="K187" s="532"/>
      <c r="L187" s="550"/>
      <c r="M187" s="462"/>
      <c r="N187" s="449">
        <f>(G187-F187)*24</f>
        <v>0</v>
      </c>
      <c r="O187" s="438"/>
      <c r="P187" s="472"/>
      <c r="Q187" s="447"/>
      <c r="R187" s="444"/>
      <c r="S187" s="448"/>
      <c r="T187" s="312"/>
      <c r="U187" s="76"/>
      <c r="V187" s="24"/>
      <c r="W187" s="84"/>
      <c r="X187" s="422"/>
      <c r="Y187" s="423"/>
    </row>
    <row r="188" spans="1:25" s="77" customFormat="1" ht="15" customHeight="1" x14ac:dyDescent="0.25">
      <c r="A188" s="551">
        <v>44950</v>
      </c>
      <c r="B188" s="339"/>
      <c r="C188" s="413"/>
      <c r="D188" s="413"/>
      <c r="E188" s="414"/>
      <c r="F188" s="86"/>
      <c r="G188" s="86"/>
      <c r="H188" s="60"/>
      <c r="I188" s="87"/>
      <c r="J188" s="350"/>
      <c r="K188" s="530"/>
      <c r="L188" s="548" t="str">
        <f>IF(J188=0," ",VLOOKUP(J188,Infor!A186:C193,3,0))</f>
        <v xml:space="preserve"> </v>
      </c>
      <c r="M188" s="460"/>
      <c r="N188" s="471">
        <f>(G188-F188)*24</f>
        <v>0</v>
      </c>
      <c r="O188" s="432">
        <f t="shared" ref="O188:O195" si="68">D188-C188</f>
        <v>0</v>
      </c>
      <c r="P188" s="465">
        <f>(D188-C188)*24</f>
        <v>0</v>
      </c>
      <c r="Q188" s="452">
        <f>(P188-R188)-X188</f>
        <v>0</v>
      </c>
      <c r="R188" s="453">
        <f>SUM(N188:N195)</f>
        <v>0</v>
      </c>
      <c r="S188" s="454">
        <f t="shared" ref="S188:S220" si="69">Q188+R188</f>
        <v>0</v>
      </c>
      <c r="T188" s="410"/>
      <c r="U188" s="54"/>
      <c r="V188" s="7"/>
      <c r="W188" s="407"/>
      <c r="X188" s="418">
        <f t="shared" ref="X188" si="70">SUM(U188:U195)</f>
        <v>0</v>
      </c>
      <c r="Y188" s="419">
        <f t="shared" ref="Y188" si="71">SUM(W188:W195)</f>
        <v>0</v>
      </c>
    </row>
    <row r="189" spans="1:25" s="77" customFormat="1" ht="15" customHeight="1" x14ac:dyDescent="0.25">
      <c r="A189" s="552"/>
      <c r="B189" s="341"/>
      <c r="C189" s="64"/>
      <c r="D189" s="64"/>
      <c r="E189" s="265"/>
      <c r="F189" s="80"/>
      <c r="G189" s="80"/>
      <c r="H189" s="244"/>
      <c r="I189" s="89"/>
      <c r="J189" s="351"/>
      <c r="K189" s="531"/>
      <c r="L189" s="543"/>
      <c r="M189" s="461"/>
      <c r="N189" s="449">
        <f>(G189-F189)*24</f>
        <v>0</v>
      </c>
      <c r="O189" s="435"/>
      <c r="P189" s="467"/>
      <c r="Q189" s="447"/>
      <c r="R189" s="444"/>
      <c r="S189" s="448"/>
      <c r="T189" s="14"/>
      <c r="U189" s="56"/>
      <c r="V189" s="13"/>
      <c r="W189" s="408"/>
      <c r="X189" s="420"/>
      <c r="Y189" s="421"/>
    </row>
    <row r="190" spans="1:25" s="77" customFormat="1" ht="15" customHeight="1" x14ac:dyDescent="0.25">
      <c r="A190" s="552"/>
      <c r="B190" s="341"/>
      <c r="C190" s="64"/>
      <c r="D190" s="64"/>
      <c r="E190" s="265"/>
      <c r="F190" s="80"/>
      <c r="G190" s="80"/>
      <c r="H190" s="244"/>
      <c r="I190" s="89"/>
      <c r="J190" s="351"/>
      <c r="K190" s="531"/>
      <c r="L190" s="543"/>
      <c r="M190" s="461"/>
      <c r="N190" s="449">
        <f>(G190-F190)*24</f>
        <v>0</v>
      </c>
      <c r="O190" s="435"/>
      <c r="P190" s="467"/>
      <c r="Q190" s="447"/>
      <c r="R190" s="444"/>
      <c r="S190" s="448"/>
      <c r="T190" s="14"/>
      <c r="U190" s="56"/>
      <c r="V190" s="13"/>
      <c r="W190" s="408"/>
      <c r="X190" s="420"/>
      <c r="Y190" s="421"/>
    </row>
    <row r="191" spans="1:25" s="77" customFormat="1" ht="15" customHeight="1" x14ac:dyDescent="0.25">
      <c r="A191" s="552"/>
      <c r="B191" s="341"/>
      <c r="C191" s="64"/>
      <c r="D191" s="64"/>
      <c r="E191" s="265"/>
      <c r="F191" s="80"/>
      <c r="G191" s="80"/>
      <c r="H191" s="244"/>
      <c r="I191" s="89"/>
      <c r="J191" s="351"/>
      <c r="K191" s="531"/>
      <c r="L191" s="543"/>
      <c r="M191" s="461"/>
      <c r="N191" s="449">
        <f>(G191-F191)*24</f>
        <v>0</v>
      </c>
      <c r="O191" s="435"/>
      <c r="P191" s="467"/>
      <c r="Q191" s="447"/>
      <c r="R191" s="444"/>
      <c r="S191" s="448"/>
      <c r="T191" s="14"/>
      <c r="U191" s="56"/>
      <c r="V191" s="13"/>
      <c r="W191" s="408"/>
      <c r="X191" s="420"/>
      <c r="Y191" s="421"/>
    </row>
    <row r="192" spans="1:25" s="77" customFormat="1" ht="15" customHeight="1" x14ac:dyDescent="0.25">
      <c r="A192" s="552"/>
      <c r="B192" s="341"/>
      <c r="C192" s="64"/>
      <c r="D192" s="64"/>
      <c r="E192" s="265"/>
      <c r="F192" s="80"/>
      <c r="G192" s="80"/>
      <c r="H192" s="244"/>
      <c r="I192" s="89"/>
      <c r="J192" s="351"/>
      <c r="K192" s="531"/>
      <c r="L192" s="543"/>
      <c r="M192" s="461"/>
      <c r="N192" s="449">
        <f>(G192-F192)*24</f>
        <v>0</v>
      </c>
      <c r="O192" s="435"/>
      <c r="P192" s="467"/>
      <c r="Q192" s="447"/>
      <c r="R192" s="444"/>
      <c r="S192" s="448"/>
      <c r="T192" s="14"/>
      <c r="U192" s="56"/>
      <c r="V192" s="13"/>
      <c r="W192" s="408"/>
      <c r="X192" s="420"/>
      <c r="Y192" s="421"/>
    </row>
    <row r="193" spans="1:25" s="77" customFormat="1" ht="15" customHeight="1" x14ac:dyDescent="0.25">
      <c r="A193" s="552"/>
      <c r="B193" s="341"/>
      <c r="C193" s="64"/>
      <c r="D193" s="64"/>
      <c r="E193" s="265"/>
      <c r="F193" s="80"/>
      <c r="G193" s="80"/>
      <c r="H193" s="244"/>
      <c r="I193" s="89"/>
      <c r="J193" s="351"/>
      <c r="K193" s="531"/>
      <c r="L193" s="543"/>
      <c r="M193" s="461"/>
      <c r="N193" s="449">
        <f>(G193-F193)*24</f>
        <v>0</v>
      </c>
      <c r="O193" s="435"/>
      <c r="P193" s="467"/>
      <c r="Q193" s="447"/>
      <c r="R193" s="444"/>
      <c r="S193" s="448"/>
      <c r="T193" s="14"/>
      <c r="U193" s="56"/>
      <c r="V193" s="13"/>
      <c r="W193" s="408"/>
      <c r="X193" s="420"/>
      <c r="Y193" s="421"/>
    </row>
    <row r="194" spans="1:25" s="77" customFormat="1" ht="15" customHeight="1" x14ac:dyDescent="0.25">
      <c r="A194" s="552"/>
      <c r="B194" s="341"/>
      <c r="C194" s="64"/>
      <c r="D194" s="64"/>
      <c r="E194" s="265"/>
      <c r="F194" s="80"/>
      <c r="G194" s="80"/>
      <c r="H194" s="244"/>
      <c r="I194" s="89"/>
      <c r="J194" s="351"/>
      <c r="K194" s="531"/>
      <c r="L194" s="543"/>
      <c r="M194" s="461"/>
      <c r="N194" s="449">
        <f>(G194-F194)*24</f>
        <v>0</v>
      </c>
      <c r="O194" s="435"/>
      <c r="P194" s="467"/>
      <c r="Q194" s="447"/>
      <c r="R194" s="444"/>
      <c r="S194" s="448"/>
      <c r="T194" s="14"/>
      <c r="U194" s="56"/>
      <c r="V194" s="13"/>
      <c r="W194" s="408"/>
      <c r="X194" s="420"/>
      <c r="Y194" s="421"/>
    </row>
    <row r="195" spans="1:25" s="77" customFormat="1" ht="15" customHeight="1" thickBot="1" x14ac:dyDescent="0.3">
      <c r="A195" s="553"/>
      <c r="B195" s="342"/>
      <c r="C195" s="415"/>
      <c r="D195" s="415"/>
      <c r="E195" s="278"/>
      <c r="F195" s="79"/>
      <c r="G195" s="79"/>
      <c r="H195" s="162"/>
      <c r="I195" s="82"/>
      <c r="J195" s="352"/>
      <c r="K195" s="533"/>
      <c r="L195" s="550"/>
      <c r="M195" s="463"/>
      <c r="N195" s="455">
        <f>(G195-F195)*24</f>
        <v>0</v>
      </c>
      <c r="O195" s="438"/>
      <c r="P195" s="469"/>
      <c r="Q195" s="457"/>
      <c r="R195" s="458"/>
      <c r="S195" s="459"/>
      <c r="T195" s="311"/>
      <c r="U195" s="57"/>
      <c r="V195" s="34"/>
      <c r="W195" s="68"/>
      <c r="X195" s="422"/>
      <c r="Y195" s="423"/>
    </row>
    <row r="196" spans="1:25" s="77" customFormat="1" ht="15" customHeight="1" x14ac:dyDescent="0.25">
      <c r="A196" s="551">
        <v>44951</v>
      </c>
      <c r="B196" s="339"/>
      <c r="C196" s="413"/>
      <c r="D196" s="413"/>
      <c r="E196" s="414"/>
      <c r="F196" s="86"/>
      <c r="G196" s="86"/>
      <c r="H196" s="60"/>
      <c r="I196" s="87"/>
      <c r="J196" s="350"/>
      <c r="K196" s="530"/>
      <c r="L196" s="548" t="str">
        <f>IF(J196=0," ",VLOOKUP(J196,Infor!A194:C201,3,0))</f>
        <v xml:space="preserve"> </v>
      </c>
      <c r="M196" s="460"/>
      <c r="N196" s="471">
        <f>(G196-F196)*24</f>
        <v>0</v>
      </c>
      <c r="O196" s="432">
        <f t="shared" ref="O196:O204" si="72">D196-C196</f>
        <v>0</v>
      </c>
      <c r="P196" s="465">
        <f>(D196-C196)*24</f>
        <v>0</v>
      </c>
      <c r="Q196" s="452">
        <f>(P196-R196)-X196</f>
        <v>0</v>
      </c>
      <c r="R196" s="453">
        <f>SUM(N196:N203)</f>
        <v>0</v>
      </c>
      <c r="S196" s="454">
        <f t="shared" ref="S196" si="73">Q196+R196</f>
        <v>0</v>
      </c>
      <c r="T196" s="410"/>
      <c r="U196" s="54"/>
      <c r="V196" s="7"/>
      <c r="W196" s="407"/>
      <c r="X196" s="418">
        <f t="shared" ref="X196" si="74">SUM(U196:U203)</f>
        <v>0</v>
      </c>
      <c r="Y196" s="419">
        <f t="shared" ref="Y196" si="75">SUM(W196:W203)</f>
        <v>0</v>
      </c>
    </row>
    <row r="197" spans="1:25" s="77" customFormat="1" ht="15" customHeight="1" x14ac:dyDescent="0.25">
      <c r="A197" s="552"/>
      <c r="B197" s="341"/>
      <c r="C197" s="64"/>
      <c r="D197" s="64"/>
      <c r="E197" s="265"/>
      <c r="F197" s="80"/>
      <c r="G197" s="80"/>
      <c r="H197" s="244"/>
      <c r="I197" s="89"/>
      <c r="J197" s="351"/>
      <c r="K197" s="531"/>
      <c r="L197" s="543"/>
      <c r="M197" s="461"/>
      <c r="N197" s="449">
        <f>(G197-F197)*24</f>
        <v>0</v>
      </c>
      <c r="O197" s="435"/>
      <c r="P197" s="467"/>
      <c r="Q197" s="447"/>
      <c r="R197" s="444"/>
      <c r="S197" s="448"/>
      <c r="T197" s="14"/>
      <c r="U197" s="56"/>
      <c r="V197" s="13"/>
      <c r="W197" s="408"/>
      <c r="X197" s="420"/>
      <c r="Y197" s="421"/>
    </row>
    <row r="198" spans="1:25" s="77" customFormat="1" ht="15" customHeight="1" x14ac:dyDescent="0.25">
      <c r="A198" s="552"/>
      <c r="B198" s="341"/>
      <c r="C198" s="64"/>
      <c r="D198" s="64"/>
      <c r="E198" s="265"/>
      <c r="F198" s="80"/>
      <c r="G198" s="80"/>
      <c r="H198" s="244"/>
      <c r="I198" s="89"/>
      <c r="J198" s="351"/>
      <c r="K198" s="531"/>
      <c r="L198" s="543"/>
      <c r="M198" s="461"/>
      <c r="N198" s="449">
        <f>(G198-F198)*24</f>
        <v>0</v>
      </c>
      <c r="O198" s="435"/>
      <c r="P198" s="467"/>
      <c r="Q198" s="447"/>
      <c r="R198" s="444"/>
      <c r="S198" s="448"/>
      <c r="T198" s="14"/>
      <c r="U198" s="56"/>
      <c r="V198" s="13"/>
      <c r="W198" s="408"/>
      <c r="X198" s="420"/>
      <c r="Y198" s="421"/>
    </row>
    <row r="199" spans="1:25" s="77" customFormat="1" ht="15" customHeight="1" x14ac:dyDescent="0.25">
      <c r="A199" s="552"/>
      <c r="B199" s="341"/>
      <c r="C199" s="64"/>
      <c r="D199" s="64"/>
      <c r="E199" s="265"/>
      <c r="F199" s="80"/>
      <c r="G199" s="80"/>
      <c r="H199" s="244"/>
      <c r="I199" s="89"/>
      <c r="J199" s="351"/>
      <c r="K199" s="531"/>
      <c r="L199" s="543"/>
      <c r="M199" s="461"/>
      <c r="N199" s="449">
        <f>(G199-F199)*24</f>
        <v>0</v>
      </c>
      <c r="O199" s="435"/>
      <c r="P199" s="467"/>
      <c r="Q199" s="447"/>
      <c r="R199" s="444"/>
      <c r="S199" s="448"/>
      <c r="T199" s="14"/>
      <c r="U199" s="56"/>
      <c r="V199" s="13"/>
      <c r="W199" s="408"/>
      <c r="X199" s="420"/>
      <c r="Y199" s="421"/>
    </row>
    <row r="200" spans="1:25" s="77" customFormat="1" ht="15" customHeight="1" x14ac:dyDescent="0.25">
      <c r="A200" s="552"/>
      <c r="B200" s="341"/>
      <c r="C200" s="64"/>
      <c r="D200" s="64"/>
      <c r="E200" s="265"/>
      <c r="F200" s="80"/>
      <c r="G200" s="80"/>
      <c r="H200" s="244"/>
      <c r="I200" s="89"/>
      <c r="J200" s="351"/>
      <c r="K200" s="531"/>
      <c r="L200" s="543"/>
      <c r="M200" s="461"/>
      <c r="N200" s="449">
        <f>(G200-F200)*24</f>
        <v>0</v>
      </c>
      <c r="O200" s="435"/>
      <c r="P200" s="467"/>
      <c r="Q200" s="447"/>
      <c r="R200" s="444"/>
      <c r="S200" s="448"/>
      <c r="T200" s="14"/>
      <c r="U200" s="56"/>
      <c r="V200" s="13"/>
      <c r="W200" s="408"/>
      <c r="X200" s="420"/>
      <c r="Y200" s="421"/>
    </row>
    <row r="201" spans="1:25" s="77" customFormat="1" ht="15" customHeight="1" x14ac:dyDescent="0.25">
      <c r="A201" s="552"/>
      <c r="B201" s="341"/>
      <c r="C201" s="64"/>
      <c r="D201" s="64"/>
      <c r="E201" s="265"/>
      <c r="F201" s="80"/>
      <c r="G201" s="80"/>
      <c r="H201" s="244"/>
      <c r="I201" s="89"/>
      <c r="J201" s="351"/>
      <c r="K201" s="531"/>
      <c r="L201" s="543"/>
      <c r="M201" s="461"/>
      <c r="N201" s="449">
        <f>(G201-F201)*24</f>
        <v>0</v>
      </c>
      <c r="O201" s="435"/>
      <c r="P201" s="467"/>
      <c r="Q201" s="447"/>
      <c r="R201" s="444"/>
      <c r="S201" s="448"/>
      <c r="T201" s="14"/>
      <c r="U201" s="56"/>
      <c r="V201" s="13"/>
      <c r="W201" s="408"/>
      <c r="X201" s="420"/>
      <c r="Y201" s="421"/>
    </row>
    <row r="202" spans="1:25" s="77" customFormat="1" ht="15" customHeight="1" x14ac:dyDescent="0.25">
      <c r="A202" s="552"/>
      <c r="B202" s="341"/>
      <c r="C202" s="64"/>
      <c r="D202" s="64"/>
      <c r="E202" s="265"/>
      <c r="F202" s="80"/>
      <c r="G202" s="80"/>
      <c r="H202" s="244"/>
      <c r="I202" s="89"/>
      <c r="J202" s="351"/>
      <c r="K202" s="531"/>
      <c r="L202" s="543"/>
      <c r="M202" s="461"/>
      <c r="N202" s="449">
        <f>(G202-F202)*24</f>
        <v>0</v>
      </c>
      <c r="O202" s="435"/>
      <c r="P202" s="467"/>
      <c r="Q202" s="447"/>
      <c r="R202" s="444"/>
      <c r="S202" s="448"/>
      <c r="T202" s="14"/>
      <c r="U202" s="56"/>
      <c r="V202" s="13"/>
      <c r="W202" s="408"/>
      <c r="X202" s="420"/>
      <c r="Y202" s="421"/>
    </row>
    <row r="203" spans="1:25" s="77" customFormat="1" ht="15" customHeight="1" thickBot="1" x14ac:dyDescent="0.3">
      <c r="A203" s="553"/>
      <c r="B203" s="342"/>
      <c r="C203" s="415"/>
      <c r="D203" s="415"/>
      <c r="E203" s="278"/>
      <c r="F203" s="79"/>
      <c r="G203" s="79"/>
      <c r="H203" s="162"/>
      <c r="I203" s="82"/>
      <c r="J203" s="352"/>
      <c r="K203" s="533"/>
      <c r="L203" s="550"/>
      <c r="M203" s="463"/>
      <c r="N203" s="455">
        <f>(G203-F203)*24</f>
        <v>0</v>
      </c>
      <c r="O203" s="438"/>
      <c r="P203" s="469"/>
      <c r="Q203" s="457"/>
      <c r="R203" s="458"/>
      <c r="S203" s="459"/>
      <c r="T203" s="311"/>
      <c r="U203" s="57"/>
      <c r="V203" s="34"/>
      <c r="W203" s="68"/>
      <c r="X203" s="422"/>
      <c r="Y203" s="423"/>
    </row>
    <row r="204" spans="1:25" s="77" customFormat="1" ht="15" customHeight="1" x14ac:dyDescent="0.25">
      <c r="A204" s="551">
        <v>44952</v>
      </c>
      <c r="B204" s="339"/>
      <c r="C204" s="413"/>
      <c r="D204" s="413"/>
      <c r="E204" s="414"/>
      <c r="F204" s="86"/>
      <c r="G204" s="86"/>
      <c r="H204" s="60"/>
      <c r="I204" s="87"/>
      <c r="J204" s="350"/>
      <c r="K204" s="530"/>
      <c r="L204" s="548" t="str">
        <f>IF(J204=0," ",VLOOKUP(J204,Infor!A202:C209,3,0))</f>
        <v xml:space="preserve"> </v>
      </c>
      <c r="M204" s="460"/>
      <c r="N204" s="471">
        <f>(G204-F204)*24</f>
        <v>0</v>
      </c>
      <c r="O204" s="432">
        <f t="shared" ref="O204:O211" si="76">D204-C204</f>
        <v>0</v>
      </c>
      <c r="P204" s="465">
        <f>(D204-C204)*24</f>
        <v>0</v>
      </c>
      <c r="Q204" s="452">
        <f>(P204-R204)-X204</f>
        <v>0</v>
      </c>
      <c r="R204" s="453">
        <f>SUM(N204:N211)</f>
        <v>0</v>
      </c>
      <c r="S204" s="454">
        <f t="shared" si="61"/>
        <v>0</v>
      </c>
      <c r="T204" s="410"/>
      <c r="U204" s="54"/>
      <c r="V204" s="7"/>
      <c r="W204" s="407"/>
      <c r="X204" s="418">
        <f t="shared" ref="X204" si="77">SUM(U204:U211)</f>
        <v>0</v>
      </c>
      <c r="Y204" s="419">
        <f t="shared" ref="Y204" si="78">SUM(W204:W211)</f>
        <v>0</v>
      </c>
    </row>
    <row r="205" spans="1:25" s="77" customFormat="1" ht="15" customHeight="1" x14ac:dyDescent="0.25">
      <c r="A205" s="552"/>
      <c r="B205" s="341"/>
      <c r="C205" s="64"/>
      <c r="D205" s="64"/>
      <c r="E205" s="265"/>
      <c r="F205" s="80"/>
      <c r="G205" s="80"/>
      <c r="H205" s="244"/>
      <c r="I205" s="89"/>
      <c r="J205" s="351"/>
      <c r="K205" s="531"/>
      <c r="L205" s="543"/>
      <c r="M205" s="461"/>
      <c r="N205" s="449">
        <f>(G205-F205)*24</f>
        <v>0</v>
      </c>
      <c r="O205" s="435"/>
      <c r="P205" s="467"/>
      <c r="Q205" s="447"/>
      <c r="R205" s="444"/>
      <c r="S205" s="448"/>
      <c r="T205" s="14"/>
      <c r="U205" s="56"/>
      <c r="V205" s="13"/>
      <c r="W205" s="408"/>
      <c r="X205" s="420"/>
      <c r="Y205" s="421"/>
    </row>
    <row r="206" spans="1:25" ht="15" customHeight="1" x14ac:dyDescent="0.25">
      <c r="A206" s="552"/>
      <c r="B206" s="341"/>
      <c r="C206" s="64"/>
      <c r="D206" s="64"/>
      <c r="E206" s="265"/>
      <c r="F206" s="80"/>
      <c r="G206" s="80"/>
      <c r="H206" s="244"/>
      <c r="I206" s="89"/>
      <c r="J206" s="351"/>
      <c r="K206" s="531"/>
      <c r="L206" s="543"/>
      <c r="M206" s="461"/>
      <c r="N206" s="449">
        <f>(G206-F206)*24</f>
        <v>0</v>
      </c>
      <c r="O206" s="435"/>
      <c r="P206" s="467"/>
      <c r="Q206" s="447"/>
      <c r="R206" s="444"/>
      <c r="S206" s="448"/>
      <c r="T206" s="14"/>
      <c r="U206" s="56"/>
      <c r="V206" s="13"/>
      <c r="W206" s="408"/>
      <c r="X206" s="420"/>
      <c r="Y206" s="421"/>
    </row>
    <row r="207" spans="1:25" ht="15" customHeight="1" x14ac:dyDescent="0.25">
      <c r="A207" s="552"/>
      <c r="B207" s="341"/>
      <c r="C207" s="64"/>
      <c r="D207" s="64"/>
      <c r="E207" s="265"/>
      <c r="F207" s="80"/>
      <c r="G207" s="80"/>
      <c r="H207" s="244"/>
      <c r="I207" s="89"/>
      <c r="J207" s="351"/>
      <c r="K207" s="531"/>
      <c r="L207" s="543"/>
      <c r="M207" s="461"/>
      <c r="N207" s="449">
        <f>(G207-F207)*24</f>
        <v>0</v>
      </c>
      <c r="O207" s="435"/>
      <c r="P207" s="467"/>
      <c r="Q207" s="447"/>
      <c r="R207" s="444"/>
      <c r="S207" s="448"/>
      <c r="T207" s="14"/>
      <c r="U207" s="56"/>
      <c r="V207" s="13"/>
      <c r="W207" s="408"/>
      <c r="X207" s="420"/>
      <c r="Y207" s="421"/>
    </row>
    <row r="208" spans="1:25" ht="15" customHeight="1" x14ac:dyDescent="0.25">
      <c r="A208" s="552"/>
      <c r="B208" s="341"/>
      <c r="C208" s="64"/>
      <c r="D208" s="64"/>
      <c r="E208" s="265"/>
      <c r="F208" s="80"/>
      <c r="G208" s="80"/>
      <c r="H208" s="244"/>
      <c r="I208" s="89"/>
      <c r="J208" s="351"/>
      <c r="K208" s="531"/>
      <c r="L208" s="543"/>
      <c r="M208" s="461"/>
      <c r="N208" s="449">
        <f>(G208-F208)*24</f>
        <v>0</v>
      </c>
      <c r="O208" s="435"/>
      <c r="P208" s="467"/>
      <c r="Q208" s="447"/>
      <c r="R208" s="444"/>
      <c r="S208" s="448"/>
      <c r="T208" s="14"/>
      <c r="U208" s="56"/>
      <c r="V208" s="13"/>
      <c r="W208" s="408"/>
      <c r="X208" s="420"/>
      <c r="Y208" s="421"/>
    </row>
    <row r="209" spans="1:25" ht="15" customHeight="1" x14ac:dyDescent="0.25">
      <c r="A209" s="552"/>
      <c r="B209" s="341"/>
      <c r="C209" s="64"/>
      <c r="D209" s="64"/>
      <c r="E209" s="265"/>
      <c r="F209" s="80"/>
      <c r="G209" s="80"/>
      <c r="H209" s="244"/>
      <c r="I209" s="89"/>
      <c r="J209" s="351"/>
      <c r="K209" s="531"/>
      <c r="L209" s="543"/>
      <c r="M209" s="461"/>
      <c r="N209" s="449">
        <f>(G209-F209)*24</f>
        <v>0</v>
      </c>
      <c r="O209" s="435"/>
      <c r="P209" s="467"/>
      <c r="Q209" s="447"/>
      <c r="R209" s="444"/>
      <c r="S209" s="448"/>
      <c r="T209" s="14"/>
      <c r="U209" s="56"/>
      <c r="V209" s="13"/>
      <c r="W209" s="408"/>
      <c r="X209" s="420"/>
      <c r="Y209" s="421"/>
    </row>
    <row r="210" spans="1:25" ht="15" customHeight="1" x14ac:dyDescent="0.25">
      <c r="A210" s="552"/>
      <c r="B210" s="341"/>
      <c r="C210" s="64"/>
      <c r="D210" s="64"/>
      <c r="E210" s="265"/>
      <c r="F210" s="80"/>
      <c r="G210" s="80"/>
      <c r="H210" s="244"/>
      <c r="I210" s="89"/>
      <c r="J210" s="351"/>
      <c r="K210" s="531"/>
      <c r="L210" s="543"/>
      <c r="M210" s="461"/>
      <c r="N210" s="449">
        <f>(G210-F210)*24</f>
        <v>0</v>
      </c>
      <c r="O210" s="435"/>
      <c r="P210" s="467"/>
      <c r="Q210" s="447"/>
      <c r="R210" s="444"/>
      <c r="S210" s="448"/>
      <c r="T210" s="14"/>
      <c r="U210" s="56"/>
      <c r="V210" s="13"/>
      <c r="W210" s="408"/>
      <c r="X210" s="420"/>
      <c r="Y210" s="421"/>
    </row>
    <row r="211" spans="1:25" ht="15" customHeight="1" thickBot="1" x14ac:dyDescent="0.3">
      <c r="A211" s="553"/>
      <c r="B211" s="342"/>
      <c r="C211" s="415"/>
      <c r="D211" s="415"/>
      <c r="E211" s="278"/>
      <c r="F211" s="66"/>
      <c r="G211" s="66"/>
      <c r="H211" s="162"/>
      <c r="I211" s="82"/>
      <c r="J211" s="352"/>
      <c r="K211" s="533"/>
      <c r="L211" s="550"/>
      <c r="M211" s="463"/>
      <c r="N211" s="455">
        <f>(G211-F211)*24</f>
        <v>0</v>
      </c>
      <c r="O211" s="438"/>
      <c r="P211" s="469"/>
      <c r="Q211" s="457"/>
      <c r="R211" s="458"/>
      <c r="S211" s="459"/>
      <c r="T211" s="311"/>
      <c r="U211" s="57"/>
      <c r="V211" s="34"/>
      <c r="W211" s="68"/>
      <c r="X211" s="422"/>
      <c r="Y211" s="423"/>
    </row>
    <row r="212" spans="1:25" ht="15" customHeight="1" x14ac:dyDescent="0.25">
      <c r="A212" s="551">
        <v>44953</v>
      </c>
      <c r="B212" s="339"/>
      <c r="C212" s="413"/>
      <c r="D212" s="413"/>
      <c r="E212" s="414"/>
      <c r="F212" s="86"/>
      <c r="G212" s="86"/>
      <c r="H212" s="60"/>
      <c r="I212" s="87"/>
      <c r="J212" s="350"/>
      <c r="K212" s="530"/>
      <c r="L212" s="548" t="str">
        <f>IF(J212=0," ",VLOOKUP(J212,Infor!A210:C217,3,0))</f>
        <v xml:space="preserve"> </v>
      </c>
      <c r="M212" s="460"/>
      <c r="N212" s="471">
        <f>(G212-F212)*24</f>
        <v>0</v>
      </c>
      <c r="O212" s="432">
        <f t="shared" ref="O212:O220" si="79">D212-C212</f>
        <v>0</v>
      </c>
      <c r="P212" s="465">
        <f>(D212-C212)*24</f>
        <v>0</v>
      </c>
      <c r="Q212" s="452">
        <f>(P212-R212)-X212</f>
        <v>0</v>
      </c>
      <c r="R212" s="453">
        <f>SUM(N212:N219)</f>
        <v>0</v>
      </c>
      <c r="S212" s="454">
        <f t="shared" si="65"/>
        <v>0</v>
      </c>
      <c r="T212" s="410"/>
      <c r="U212" s="54"/>
      <c r="V212" s="7"/>
      <c r="W212" s="407"/>
      <c r="X212" s="418">
        <f t="shared" ref="X212" si="80">SUM(U212:U219)</f>
        <v>0</v>
      </c>
      <c r="Y212" s="419">
        <f t="shared" ref="Y212" si="81">SUM(W212:W219)</f>
        <v>0</v>
      </c>
    </row>
    <row r="213" spans="1:25" ht="15" customHeight="1" x14ac:dyDescent="0.25">
      <c r="A213" s="552"/>
      <c r="B213" s="341"/>
      <c r="C213" s="64"/>
      <c r="D213" s="64"/>
      <c r="E213" s="265"/>
      <c r="F213" s="80"/>
      <c r="G213" s="80"/>
      <c r="H213" s="244"/>
      <c r="I213" s="89"/>
      <c r="J213" s="351"/>
      <c r="K213" s="531"/>
      <c r="L213" s="543"/>
      <c r="M213" s="461"/>
      <c r="N213" s="449">
        <f>(G213-F213)*24</f>
        <v>0</v>
      </c>
      <c r="O213" s="435"/>
      <c r="P213" s="467"/>
      <c r="Q213" s="447"/>
      <c r="R213" s="444"/>
      <c r="S213" s="448"/>
      <c r="T213" s="14"/>
      <c r="U213" s="56"/>
      <c r="V213" s="13"/>
      <c r="W213" s="408"/>
      <c r="X213" s="420"/>
      <c r="Y213" s="421"/>
    </row>
    <row r="214" spans="1:25" ht="15" customHeight="1" x14ac:dyDescent="0.25">
      <c r="A214" s="552"/>
      <c r="B214" s="341"/>
      <c r="C214" s="64"/>
      <c r="D214" s="64"/>
      <c r="E214" s="265"/>
      <c r="F214" s="80"/>
      <c r="G214" s="80"/>
      <c r="H214" s="244"/>
      <c r="I214" s="89"/>
      <c r="J214" s="351"/>
      <c r="K214" s="531"/>
      <c r="L214" s="543"/>
      <c r="M214" s="461"/>
      <c r="N214" s="449">
        <f>(G214-F214)*24</f>
        <v>0</v>
      </c>
      <c r="O214" s="435"/>
      <c r="P214" s="467"/>
      <c r="Q214" s="447"/>
      <c r="R214" s="444"/>
      <c r="S214" s="448"/>
      <c r="T214" s="14"/>
      <c r="U214" s="56"/>
      <c r="V214" s="13"/>
      <c r="W214" s="408"/>
      <c r="X214" s="420"/>
      <c r="Y214" s="421"/>
    </row>
    <row r="215" spans="1:25" ht="15" customHeight="1" x14ac:dyDescent="0.25">
      <c r="A215" s="552"/>
      <c r="B215" s="341"/>
      <c r="C215" s="64"/>
      <c r="D215" s="64"/>
      <c r="E215" s="265"/>
      <c r="F215" s="80"/>
      <c r="G215" s="80"/>
      <c r="H215" s="244"/>
      <c r="I215" s="89"/>
      <c r="J215" s="351"/>
      <c r="K215" s="531"/>
      <c r="L215" s="543"/>
      <c r="M215" s="461"/>
      <c r="N215" s="449">
        <f>(G215-F215)*24</f>
        <v>0</v>
      </c>
      <c r="O215" s="435"/>
      <c r="P215" s="467"/>
      <c r="Q215" s="447"/>
      <c r="R215" s="444"/>
      <c r="S215" s="448"/>
      <c r="T215" s="14"/>
      <c r="U215" s="56"/>
      <c r="V215" s="13"/>
      <c r="W215" s="408"/>
      <c r="X215" s="420"/>
      <c r="Y215" s="421"/>
    </row>
    <row r="216" spans="1:25" ht="15" customHeight="1" x14ac:dyDescent="0.25">
      <c r="A216" s="552"/>
      <c r="B216" s="341"/>
      <c r="C216" s="64"/>
      <c r="D216" s="64"/>
      <c r="E216" s="265"/>
      <c r="F216" s="90"/>
      <c r="G216" s="90"/>
      <c r="H216" s="244"/>
      <c r="I216" s="89"/>
      <c r="J216" s="351"/>
      <c r="K216" s="531"/>
      <c r="L216" s="543"/>
      <c r="M216" s="461"/>
      <c r="N216" s="449">
        <f>(G216-F216)*24</f>
        <v>0</v>
      </c>
      <c r="O216" s="435"/>
      <c r="P216" s="467"/>
      <c r="Q216" s="447"/>
      <c r="R216" s="444"/>
      <c r="S216" s="448"/>
      <c r="T216" s="14"/>
      <c r="U216" s="56"/>
      <c r="V216" s="13"/>
      <c r="W216" s="408"/>
      <c r="X216" s="420"/>
      <c r="Y216" s="421"/>
    </row>
    <row r="217" spans="1:25" ht="15" customHeight="1" x14ac:dyDescent="0.25">
      <c r="A217" s="552"/>
      <c r="B217" s="341"/>
      <c r="C217" s="64"/>
      <c r="D217" s="64"/>
      <c r="E217" s="265"/>
      <c r="F217" s="90"/>
      <c r="G217" s="90"/>
      <c r="H217" s="244"/>
      <c r="I217" s="89"/>
      <c r="J217" s="351"/>
      <c r="K217" s="531"/>
      <c r="L217" s="543"/>
      <c r="M217" s="461"/>
      <c r="N217" s="449">
        <f>(G217-F217)*24</f>
        <v>0</v>
      </c>
      <c r="O217" s="435"/>
      <c r="P217" s="467"/>
      <c r="Q217" s="447"/>
      <c r="R217" s="444"/>
      <c r="S217" s="448"/>
      <c r="T217" s="14"/>
      <c r="U217" s="56"/>
      <c r="V217" s="13"/>
      <c r="W217" s="408"/>
      <c r="X217" s="420"/>
      <c r="Y217" s="421"/>
    </row>
    <row r="218" spans="1:25" ht="15" customHeight="1" x14ac:dyDescent="0.25">
      <c r="A218" s="552"/>
      <c r="B218" s="341"/>
      <c r="C218" s="64"/>
      <c r="D218" s="64"/>
      <c r="E218" s="265"/>
      <c r="F218" s="90"/>
      <c r="G218" s="90"/>
      <c r="H218" s="244"/>
      <c r="I218" s="89"/>
      <c r="J218" s="351"/>
      <c r="K218" s="531"/>
      <c r="L218" s="543"/>
      <c r="M218" s="461"/>
      <c r="N218" s="449">
        <f>(G218-F218)*24</f>
        <v>0</v>
      </c>
      <c r="O218" s="435"/>
      <c r="P218" s="467"/>
      <c r="Q218" s="447"/>
      <c r="R218" s="444"/>
      <c r="S218" s="448"/>
      <c r="T218" s="14"/>
      <c r="U218" s="56"/>
      <c r="V218" s="13"/>
      <c r="W218" s="408"/>
      <c r="X218" s="420"/>
      <c r="Y218" s="421"/>
    </row>
    <row r="219" spans="1:25" ht="15" customHeight="1" thickBot="1" x14ac:dyDescent="0.3">
      <c r="A219" s="553"/>
      <c r="B219" s="342"/>
      <c r="C219" s="415"/>
      <c r="D219" s="415"/>
      <c r="E219" s="278"/>
      <c r="F219" s="66"/>
      <c r="G219" s="66"/>
      <c r="H219" s="162"/>
      <c r="I219" s="82"/>
      <c r="J219" s="352"/>
      <c r="K219" s="533"/>
      <c r="L219" s="550"/>
      <c r="M219" s="463"/>
      <c r="N219" s="455"/>
      <c r="O219" s="438"/>
      <c r="P219" s="469"/>
      <c r="Q219" s="457"/>
      <c r="R219" s="458"/>
      <c r="S219" s="459"/>
      <c r="T219" s="311"/>
      <c r="U219" s="57"/>
      <c r="V219" s="34"/>
      <c r="W219" s="68"/>
      <c r="X219" s="422"/>
      <c r="Y219" s="423"/>
    </row>
    <row r="220" spans="1:25" ht="15" customHeight="1" x14ac:dyDescent="0.25">
      <c r="A220" s="551">
        <v>44954</v>
      </c>
      <c r="B220" s="339"/>
      <c r="C220" s="413"/>
      <c r="D220" s="413"/>
      <c r="E220" s="414"/>
      <c r="F220" s="86"/>
      <c r="G220" s="86"/>
      <c r="H220" s="60"/>
      <c r="I220" s="87"/>
      <c r="J220" s="350"/>
      <c r="K220" s="530"/>
      <c r="L220" s="548" t="str">
        <f>IF(J220=0," ",VLOOKUP(J220,Infor!A218:C225,3,0))</f>
        <v xml:space="preserve"> </v>
      </c>
      <c r="M220" s="460"/>
      <c r="N220" s="471">
        <f>(G220-F220)*24</f>
        <v>0</v>
      </c>
      <c r="O220" s="432">
        <f t="shared" ref="O220:O227" si="82">D220-C220</f>
        <v>0</v>
      </c>
      <c r="P220" s="465">
        <f>(D220-C220)*24</f>
        <v>0</v>
      </c>
      <c r="Q220" s="452">
        <f>(P220-R220)-X220</f>
        <v>0</v>
      </c>
      <c r="R220" s="453">
        <f>SUM(N220:N227)</f>
        <v>0</v>
      </c>
      <c r="S220" s="454">
        <f t="shared" si="69"/>
        <v>0</v>
      </c>
      <c r="T220" s="410"/>
      <c r="U220" s="54"/>
      <c r="V220" s="7"/>
      <c r="W220" s="407"/>
      <c r="X220" s="418">
        <f t="shared" ref="X220" si="83">SUM(U220:U227)</f>
        <v>0</v>
      </c>
      <c r="Y220" s="419">
        <f t="shared" ref="Y220" si="84">SUM(W220:W227)</f>
        <v>0</v>
      </c>
    </row>
    <row r="221" spans="1:25" ht="15" customHeight="1" x14ac:dyDescent="0.25">
      <c r="A221" s="552"/>
      <c r="B221" s="341"/>
      <c r="C221" s="64"/>
      <c r="D221" s="64"/>
      <c r="E221" s="265"/>
      <c r="F221" s="80"/>
      <c r="G221" s="80"/>
      <c r="H221" s="244"/>
      <c r="I221" s="89"/>
      <c r="J221" s="351"/>
      <c r="K221" s="531"/>
      <c r="L221" s="543"/>
      <c r="M221" s="461"/>
      <c r="N221" s="449">
        <f>(G221-F221)*24</f>
        <v>0</v>
      </c>
      <c r="O221" s="435"/>
      <c r="P221" s="467"/>
      <c r="Q221" s="447"/>
      <c r="R221" s="444"/>
      <c r="S221" s="448"/>
      <c r="T221" s="14"/>
      <c r="U221" s="56"/>
      <c r="V221" s="13"/>
      <c r="W221" s="408"/>
      <c r="X221" s="420"/>
      <c r="Y221" s="421"/>
    </row>
    <row r="222" spans="1:25" ht="15" customHeight="1" x14ac:dyDescent="0.25">
      <c r="A222" s="552"/>
      <c r="B222" s="341"/>
      <c r="C222" s="64"/>
      <c r="D222" s="64"/>
      <c r="E222" s="265"/>
      <c r="F222" s="80"/>
      <c r="G222" s="80"/>
      <c r="H222" s="244"/>
      <c r="I222" s="89"/>
      <c r="J222" s="351"/>
      <c r="K222" s="531"/>
      <c r="L222" s="543"/>
      <c r="M222" s="461"/>
      <c r="N222" s="449">
        <f>(G222-F222)*24</f>
        <v>0</v>
      </c>
      <c r="O222" s="435"/>
      <c r="P222" s="467"/>
      <c r="Q222" s="447"/>
      <c r="R222" s="444"/>
      <c r="S222" s="448"/>
      <c r="T222" s="14"/>
      <c r="U222" s="56"/>
      <c r="V222" s="13"/>
      <c r="W222" s="408"/>
      <c r="X222" s="420"/>
      <c r="Y222" s="421"/>
    </row>
    <row r="223" spans="1:25" ht="15" customHeight="1" x14ac:dyDescent="0.25">
      <c r="A223" s="552"/>
      <c r="B223" s="341"/>
      <c r="C223" s="64"/>
      <c r="D223" s="64"/>
      <c r="E223" s="265"/>
      <c r="F223" s="80"/>
      <c r="G223" s="80"/>
      <c r="H223" s="244"/>
      <c r="I223" s="89"/>
      <c r="J223" s="351"/>
      <c r="K223" s="531"/>
      <c r="L223" s="543"/>
      <c r="M223" s="461"/>
      <c r="N223" s="449">
        <f>(G223-F223)*24</f>
        <v>0</v>
      </c>
      <c r="O223" s="435"/>
      <c r="P223" s="467"/>
      <c r="Q223" s="447"/>
      <c r="R223" s="444"/>
      <c r="S223" s="448"/>
      <c r="T223" s="14"/>
      <c r="U223" s="56"/>
      <c r="V223" s="13"/>
      <c r="W223" s="408"/>
      <c r="X223" s="420"/>
      <c r="Y223" s="421"/>
    </row>
    <row r="224" spans="1:25" ht="15" customHeight="1" x14ac:dyDescent="0.25">
      <c r="A224" s="552"/>
      <c r="B224" s="341"/>
      <c r="C224" s="64"/>
      <c r="D224" s="64"/>
      <c r="E224" s="265"/>
      <c r="F224" s="80"/>
      <c r="G224" s="80"/>
      <c r="H224" s="244"/>
      <c r="I224" s="89"/>
      <c r="J224" s="351"/>
      <c r="K224" s="531"/>
      <c r="L224" s="543"/>
      <c r="M224" s="461"/>
      <c r="N224" s="449">
        <f>(G224-F224)*24</f>
        <v>0</v>
      </c>
      <c r="O224" s="435"/>
      <c r="P224" s="467"/>
      <c r="Q224" s="447"/>
      <c r="R224" s="444"/>
      <c r="S224" s="448"/>
      <c r="T224" s="14"/>
      <c r="U224" s="56"/>
      <c r="V224" s="13"/>
      <c r="W224" s="408"/>
      <c r="X224" s="420"/>
      <c r="Y224" s="421"/>
    </row>
    <row r="225" spans="1:25" ht="15" customHeight="1" x14ac:dyDescent="0.25">
      <c r="A225" s="552"/>
      <c r="B225" s="341"/>
      <c r="C225" s="64"/>
      <c r="D225" s="64"/>
      <c r="E225" s="265"/>
      <c r="F225" s="80"/>
      <c r="G225" s="80"/>
      <c r="H225" s="244"/>
      <c r="I225" s="89"/>
      <c r="J225" s="351"/>
      <c r="K225" s="531"/>
      <c r="L225" s="543"/>
      <c r="M225" s="461"/>
      <c r="N225" s="449">
        <f>(G225-F225)*24</f>
        <v>0</v>
      </c>
      <c r="O225" s="435"/>
      <c r="P225" s="467"/>
      <c r="Q225" s="447"/>
      <c r="R225" s="444"/>
      <c r="S225" s="448"/>
      <c r="T225" s="14"/>
      <c r="U225" s="56"/>
      <c r="V225" s="13"/>
      <c r="W225" s="408"/>
      <c r="X225" s="420"/>
      <c r="Y225" s="421"/>
    </row>
    <row r="226" spans="1:25" ht="15" customHeight="1" x14ac:dyDescent="0.25">
      <c r="A226" s="552"/>
      <c r="B226" s="341"/>
      <c r="C226" s="64"/>
      <c r="D226" s="64"/>
      <c r="E226" s="265"/>
      <c r="F226" s="90"/>
      <c r="G226" s="90"/>
      <c r="H226" s="244"/>
      <c r="I226" s="89"/>
      <c r="J226" s="351"/>
      <c r="K226" s="531"/>
      <c r="L226" s="543"/>
      <c r="M226" s="461"/>
      <c r="N226" s="449">
        <f>(G226-F226)*24</f>
        <v>0</v>
      </c>
      <c r="O226" s="435"/>
      <c r="P226" s="467"/>
      <c r="Q226" s="447"/>
      <c r="R226" s="444"/>
      <c r="S226" s="448"/>
      <c r="T226" s="14"/>
      <c r="U226" s="56"/>
      <c r="V226" s="13"/>
      <c r="W226" s="408"/>
      <c r="X226" s="420"/>
      <c r="Y226" s="421"/>
    </row>
    <row r="227" spans="1:25" ht="15" customHeight="1" thickBot="1" x14ac:dyDescent="0.3">
      <c r="A227" s="553"/>
      <c r="B227" s="342"/>
      <c r="C227" s="415"/>
      <c r="D227" s="415"/>
      <c r="E227" s="278"/>
      <c r="F227" s="66"/>
      <c r="G227" s="66"/>
      <c r="H227" s="162"/>
      <c r="I227" s="82"/>
      <c r="J227" s="352"/>
      <c r="K227" s="533"/>
      <c r="L227" s="550"/>
      <c r="M227" s="463"/>
      <c r="N227" s="455"/>
      <c r="O227" s="438"/>
      <c r="P227" s="469"/>
      <c r="Q227" s="457"/>
      <c r="R227" s="458"/>
      <c r="S227" s="459"/>
      <c r="T227" s="311"/>
      <c r="U227" s="57"/>
      <c r="V227" s="34"/>
      <c r="W227" s="68"/>
      <c r="X227" s="422"/>
      <c r="Y227" s="423"/>
    </row>
    <row r="228" spans="1:25" ht="15" customHeight="1" x14ac:dyDescent="0.25">
      <c r="A228" s="555">
        <v>44955</v>
      </c>
      <c r="B228" s="309"/>
      <c r="C228" s="409"/>
      <c r="D228" s="413"/>
      <c r="E228" s="414"/>
      <c r="F228" s="86"/>
      <c r="G228" s="86"/>
      <c r="H228" s="60"/>
      <c r="I228" s="87"/>
      <c r="J228" s="350"/>
      <c r="K228" s="530"/>
      <c r="L228" s="548" t="str">
        <f>IF(J228=0," ",VLOOKUP(J228,Infor!A226:C233,3,0))</f>
        <v xml:space="preserve"> </v>
      </c>
      <c r="M228" s="460"/>
      <c r="N228" s="471">
        <f>(G228-F228)*24</f>
        <v>0</v>
      </c>
      <c r="O228" s="432">
        <f t="shared" ref="O228:O235" si="85">D228-C228</f>
        <v>0</v>
      </c>
      <c r="P228" s="451">
        <f>(D228-C228)*24</f>
        <v>0</v>
      </c>
      <c r="Q228" s="452" t="e">
        <f>(P228-R228)-#REF!</f>
        <v>#REF!</v>
      </c>
      <c r="R228" s="453">
        <f>SUM(N228:N235)</f>
        <v>0</v>
      </c>
      <c r="S228" s="454" t="e">
        <f t="shared" ref="S228" si="86">Q228+R228</f>
        <v>#REF!</v>
      </c>
      <c r="T228" s="410"/>
      <c r="U228" s="54"/>
      <c r="V228" s="7"/>
      <c r="W228" s="407"/>
      <c r="X228" s="418">
        <f t="shared" ref="X228" si="87">SUM(U228:U235)</f>
        <v>0</v>
      </c>
      <c r="Y228" s="419">
        <f t="shared" ref="Y228" si="88">SUM(W228:W235)</f>
        <v>0</v>
      </c>
    </row>
    <row r="229" spans="1:25" ht="15" customHeight="1" x14ac:dyDescent="0.25">
      <c r="A229" s="554"/>
      <c r="B229" s="289"/>
      <c r="C229" s="64"/>
      <c r="D229" s="64"/>
      <c r="E229" s="265"/>
      <c r="F229" s="80"/>
      <c r="G229" s="80"/>
      <c r="H229" s="244"/>
      <c r="I229" s="89"/>
      <c r="J229" s="351"/>
      <c r="K229" s="531"/>
      <c r="L229" s="543"/>
      <c r="M229" s="461"/>
      <c r="N229" s="449">
        <f>(G229-F229)*24</f>
        <v>0</v>
      </c>
      <c r="O229" s="435"/>
      <c r="P229" s="442"/>
      <c r="Q229" s="447"/>
      <c r="R229" s="444"/>
      <c r="S229" s="448"/>
      <c r="T229" s="14"/>
      <c r="U229" s="56"/>
      <c r="V229" s="13"/>
      <c r="W229" s="408"/>
      <c r="X229" s="420"/>
      <c r="Y229" s="421"/>
    </row>
    <row r="230" spans="1:25" ht="15" customHeight="1" x14ac:dyDescent="0.25">
      <c r="A230" s="552"/>
      <c r="B230" s="348"/>
      <c r="C230" s="409"/>
      <c r="D230" s="64"/>
      <c r="E230" s="265"/>
      <c r="F230" s="80"/>
      <c r="G230" s="80"/>
      <c r="H230" s="244"/>
      <c r="I230" s="89"/>
      <c r="J230" s="351"/>
      <c r="K230" s="531"/>
      <c r="L230" s="543"/>
      <c r="M230" s="461"/>
      <c r="N230" s="449">
        <f>(G230-F230)*24</f>
        <v>0</v>
      </c>
      <c r="O230" s="435"/>
      <c r="P230" s="442"/>
      <c r="Q230" s="447"/>
      <c r="R230" s="444"/>
      <c r="S230" s="448"/>
      <c r="T230" s="14"/>
      <c r="U230" s="56"/>
      <c r="V230" s="13"/>
      <c r="W230" s="408"/>
      <c r="X230" s="420"/>
      <c r="Y230" s="421"/>
    </row>
    <row r="231" spans="1:25" ht="15" customHeight="1" x14ac:dyDescent="0.25">
      <c r="A231" s="552"/>
      <c r="B231" s="349"/>
      <c r="C231" s="64"/>
      <c r="D231" s="64"/>
      <c r="E231" s="265"/>
      <c r="F231" s="80"/>
      <c r="G231" s="80"/>
      <c r="H231" s="244"/>
      <c r="I231" s="89"/>
      <c r="J231" s="351"/>
      <c r="K231" s="531"/>
      <c r="L231" s="543"/>
      <c r="M231" s="461"/>
      <c r="N231" s="449">
        <f>(G231-F231)*24</f>
        <v>0</v>
      </c>
      <c r="O231" s="435"/>
      <c r="P231" s="442"/>
      <c r="Q231" s="447"/>
      <c r="R231" s="444"/>
      <c r="S231" s="448"/>
      <c r="T231" s="22"/>
      <c r="U231" s="76"/>
      <c r="V231" s="23"/>
      <c r="W231" s="84"/>
      <c r="X231" s="420"/>
      <c r="Y231" s="421"/>
    </row>
    <row r="232" spans="1:25" ht="15" customHeight="1" x14ac:dyDescent="0.25">
      <c r="A232" s="552"/>
      <c r="B232" s="349"/>
      <c r="C232" s="64"/>
      <c r="D232" s="64"/>
      <c r="E232" s="265"/>
      <c r="F232" s="80"/>
      <c r="G232" s="80"/>
      <c r="H232" s="244"/>
      <c r="I232" s="81"/>
      <c r="J232" s="351"/>
      <c r="K232" s="531"/>
      <c r="L232" s="543"/>
      <c r="M232" s="461"/>
      <c r="N232" s="449">
        <f>(G232-F232)*24</f>
        <v>0</v>
      </c>
      <c r="O232" s="435"/>
      <c r="P232" s="442"/>
      <c r="Q232" s="447"/>
      <c r="R232" s="444"/>
      <c r="S232" s="448"/>
      <c r="T232" s="22"/>
      <c r="U232" s="76"/>
      <c r="V232" s="23"/>
      <c r="W232" s="84"/>
      <c r="X232" s="420"/>
      <c r="Y232" s="421"/>
    </row>
    <row r="233" spans="1:25" ht="15" customHeight="1" x14ac:dyDescent="0.25">
      <c r="A233" s="552"/>
      <c r="B233" s="349"/>
      <c r="C233" s="64"/>
      <c r="D233" s="64"/>
      <c r="E233" s="265"/>
      <c r="F233" s="90"/>
      <c r="G233" s="90"/>
      <c r="H233" s="244"/>
      <c r="I233" s="81"/>
      <c r="J233" s="351"/>
      <c r="K233" s="531"/>
      <c r="L233" s="543"/>
      <c r="M233" s="461"/>
      <c r="N233" s="449">
        <f>(G233-F233)*24</f>
        <v>0</v>
      </c>
      <c r="O233" s="435"/>
      <c r="P233" s="442"/>
      <c r="Q233" s="447"/>
      <c r="R233" s="444"/>
      <c r="S233" s="448"/>
      <c r="T233" s="22"/>
      <c r="U233" s="76"/>
      <c r="V233" s="23"/>
      <c r="W233" s="84"/>
      <c r="X233" s="420"/>
      <c r="Y233" s="421"/>
    </row>
    <row r="234" spans="1:25" ht="15" customHeight="1" x14ac:dyDescent="0.25">
      <c r="A234" s="552"/>
      <c r="B234" s="349"/>
      <c r="C234" s="64"/>
      <c r="D234" s="64"/>
      <c r="E234" s="265"/>
      <c r="F234" s="90"/>
      <c r="G234" s="90"/>
      <c r="H234" s="244"/>
      <c r="I234" s="81"/>
      <c r="J234" s="351"/>
      <c r="K234" s="531"/>
      <c r="L234" s="543"/>
      <c r="M234" s="461"/>
      <c r="N234" s="449">
        <f>(G234-F234)*24</f>
        <v>0</v>
      </c>
      <c r="O234" s="435"/>
      <c r="P234" s="442"/>
      <c r="Q234" s="447"/>
      <c r="R234" s="444"/>
      <c r="S234" s="448"/>
      <c r="T234" s="22"/>
      <c r="U234" s="76"/>
      <c r="V234" s="23"/>
      <c r="W234" s="84"/>
      <c r="X234" s="420"/>
      <c r="Y234" s="421"/>
    </row>
    <row r="235" spans="1:25" ht="15" customHeight="1" thickBot="1" x14ac:dyDescent="0.3">
      <c r="A235" s="553"/>
      <c r="B235" s="417"/>
      <c r="C235" s="412"/>
      <c r="D235" s="412"/>
      <c r="E235" s="290"/>
      <c r="F235" s="83"/>
      <c r="G235" s="83"/>
      <c r="H235" s="161"/>
      <c r="I235" s="81"/>
      <c r="J235" s="297"/>
      <c r="K235" s="532"/>
      <c r="L235" s="550"/>
      <c r="M235" s="462"/>
      <c r="N235" s="449">
        <f>(G235-F235)*24</f>
        <v>0</v>
      </c>
      <c r="O235" s="438"/>
      <c r="P235" s="442"/>
      <c r="Q235" s="447"/>
      <c r="R235" s="444"/>
      <c r="S235" s="448"/>
      <c r="T235" s="22"/>
      <c r="U235" s="76"/>
      <c r="V235" s="23"/>
      <c r="W235" s="84"/>
      <c r="X235" s="422"/>
      <c r="Y235" s="423"/>
    </row>
    <row r="236" spans="1:25" ht="15" customHeight="1" x14ac:dyDescent="0.25">
      <c r="A236" s="551">
        <v>44956</v>
      </c>
      <c r="B236" s="339"/>
      <c r="C236" s="413"/>
      <c r="D236" s="413"/>
      <c r="E236" s="414"/>
      <c r="F236" s="86"/>
      <c r="G236" s="86"/>
      <c r="H236" s="60"/>
      <c r="I236" s="400"/>
      <c r="J236" s="350"/>
      <c r="K236" s="530"/>
      <c r="L236" s="548" t="str">
        <f>IF(J236=0," ",VLOOKUP(J236,Infor!A234:C241,3,0))</f>
        <v xml:space="preserve"> </v>
      </c>
      <c r="M236" s="460"/>
      <c r="N236" s="471">
        <f>(G236-F236)*24</f>
        <v>0</v>
      </c>
      <c r="O236" s="432">
        <f t="shared" ref="O236:O243" si="89">D236-C236</f>
        <v>0</v>
      </c>
      <c r="P236" s="451">
        <f>(D236-C236)*24</f>
        <v>0</v>
      </c>
      <c r="Q236" s="452">
        <f>(P236-R236)-X236</f>
        <v>0</v>
      </c>
      <c r="R236" s="453">
        <f>SUM(N236:N243)</f>
        <v>0</v>
      </c>
      <c r="S236" s="454">
        <f t="shared" ref="S236" si="90">Q236+R236</f>
        <v>0</v>
      </c>
      <c r="T236" s="403"/>
      <c r="U236" s="404"/>
      <c r="V236" s="405"/>
      <c r="W236" s="406"/>
      <c r="X236" s="418">
        <f t="shared" ref="X236" si="91">SUM(U236:U243)</f>
        <v>0</v>
      </c>
      <c r="Y236" s="419">
        <f t="shared" ref="Y236" si="92">SUM(W236:W243)</f>
        <v>0</v>
      </c>
    </row>
    <row r="237" spans="1:25" ht="15" customHeight="1" x14ac:dyDescent="0.25">
      <c r="A237" s="552"/>
      <c r="B237" s="341"/>
      <c r="C237" s="64"/>
      <c r="D237" s="64"/>
      <c r="E237" s="265"/>
      <c r="F237" s="80"/>
      <c r="G237" s="80"/>
      <c r="H237" s="244"/>
      <c r="I237" s="81"/>
      <c r="J237" s="351"/>
      <c r="K237" s="531"/>
      <c r="L237" s="543"/>
      <c r="M237" s="461"/>
      <c r="N237" s="449">
        <f>(G237-F237)*24</f>
        <v>0</v>
      </c>
      <c r="O237" s="435"/>
      <c r="P237" s="442"/>
      <c r="Q237" s="447"/>
      <c r="R237" s="444"/>
      <c r="S237" s="448"/>
      <c r="T237" s="22"/>
      <c r="U237" s="76"/>
      <c r="V237" s="23"/>
      <c r="W237" s="84"/>
      <c r="X237" s="420"/>
      <c r="Y237" s="421"/>
    </row>
    <row r="238" spans="1:25" ht="15" customHeight="1" x14ac:dyDescent="0.25">
      <c r="A238" s="552"/>
      <c r="B238" s="341"/>
      <c r="C238" s="64"/>
      <c r="D238" s="64"/>
      <c r="E238" s="265"/>
      <c r="F238" s="80"/>
      <c r="G238" s="80"/>
      <c r="H238" s="244"/>
      <c r="I238" s="81"/>
      <c r="J238" s="351"/>
      <c r="K238" s="531"/>
      <c r="L238" s="543"/>
      <c r="M238" s="461"/>
      <c r="N238" s="449">
        <f>(G238-F238)*24</f>
        <v>0</v>
      </c>
      <c r="O238" s="435"/>
      <c r="P238" s="442"/>
      <c r="Q238" s="447"/>
      <c r="R238" s="444"/>
      <c r="S238" s="448"/>
      <c r="T238" s="22"/>
      <c r="U238" s="76"/>
      <c r="V238" s="23"/>
      <c r="W238" s="84"/>
      <c r="X238" s="420"/>
      <c r="Y238" s="421"/>
    </row>
    <row r="239" spans="1:25" ht="15" customHeight="1" x14ac:dyDescent="0.25">
      <c r="A239" s="552"/>
      <c r="B239" s="341"/>
      <c r="C239" s="64"/>
      <c r="D239" s="64"/>
      <c r="E239" s="265"/>
      <c r="F239" s="80"/>
      <c r="G239" s="80"/>
      <c r="H239" s="244"/>
      <c r="I239" s="81"/>
      <c r="J239" s="351"/>
      <c r="K239" s="531"/>
      <c r="L239" s="543"/>
      <c r="M239" s="461"/>
      <c r="N239" s="449">
        <f>(G239-F239)*24</f>
        <v>0</v>
      </c>
      <c r="O239" s="435"/>
      <c r="P239" s="442"/>
      <c r="Q239" s="447"/>
      <c r="R239" s="444"/>
      <c r="S239" s="448"/>
      <c r="T239" s="22"/>
      <c r="U239" s="76"/>
      <c r="V239" s="23"/>
      <c r="W239" s="84"/>
      <c r="X239" s="420"/>
      <c r="Y239" s="421"/>
    </row>
    <row r="240" spans="1:25" ht="15" customHeight="1" x14ac:dyDescent="0.25">
      <c r="A240" s="552"/>
      <c r="B240" s="341"/>
      <c r="C240" s="64"/>
      <c r="D240" s="64"/>
      <c r="E240" s="265"/>
      <c r="F240" s="80"/>
      <c r="G240" s="80"/>
      <c r="H240" s="244"/>
      <c r="I240" s="81"/>
      <c r="J240" s="351"/>
      <c r="K240" s="531"/>
      <c r="L240" s="543"/>
      <c r="M240" s="461"/>
      <c r="N240" s="449">
        <f>(G240-F240)*24</f>
        <v>0</v>
      </c>
      <c r="O240" s="435"/>
      <c r="P240" s="442"/>
      <c r="Q240" s="447"/>
      <c r="R240" s="444"/>
      <c r="S240" s="448"/>
      <c r="T240" s="22"/>
      <c r="U240" s="76"/>
      <c r="V240" s="23"/>
      <c r="W240" s="84"/>
      <c r="X240" s="420"/>
      <c r="Y240" s="421"/>
    </row>
    <row r="241" spans="1:29" ht="15" customHeight="1" x14ac:dyDescent="0.25">
      <c r="A241" s="552"/>
      <c r="B241" s="341"/>
      <c r="C241" s="64"/>
      <c r="D241" s="64"/>
      <c r="E241" s="265"/>
      <c r="F241" s="80"/>
      <c r="G241" s="80"/>
      <c r="H241" s="244"/>
      <c r="I241" s="81"/>
      <c r="J241" s="351"/>
      <c r="K241" s="531"/>
      <c r="L241" s="543"/>
      <c r="M241" s="461"/>
      <c r="N241" s="449">
        <f>(G241-F241)*24</f>
        <v>0</v>
      </c>
      <c r="O241" s="435"/>
      <c r="P241" s="442"/>
      <c r="Q241" s="447"/>
      <c r="R241" s="444"/>
      <c r="S241" s="448"/>
      <c r="T241" s="22"/>
      <c r="U241" s="76"/>
      <c r="V241" s="23"/>
      <c r="W241" s="84"/>
      <c r="X241" s="420"/>
      <c r="Y241" s="421"/>
    </row>
    <row r="242" spans="1:29" ht="15" customHeight="1" x14ac:dyDescent="0.25">
      <c r="A242" s="552"/>
      <c r="B242" s="341"/>
      <c r="C242" s="64"/>
      <c r="D242" s="64"/>
      <c r="E242" s="265"/>
      <c r="F242" s="80"/>
      <c r="G242" s="80"/>
      <c r="H242" s="244"/>
      <c r="I242" s="81"/>
      <c r="J242" s="351"/>
      <c r="K242" s="531"/>
      <c r="L242" s="543"/>
      <c r="M242" s="461"/>
      <c r="N242" s="449">
        <f>(G242-F242)*24</f>
        <v>0</v>
      </c>
      <c r="O242" s="435"/>
      <c r="P242" s="442"/>
      <c r="Q242" s="447"/>
      <c r="R242" s="444"/>
      <c r="S242" s="448"/>
      <c r="T242" s="22"/>
      <c r="U242" s="76"/>
      <c r="V242" s="23"/>
      <c r="W242" s="84"/>
      <c r="X242" s="420"/>
      <c r="Y242" s="421"/>
    </row>
    <row r="243" spans="1:29" ht="15" customHeight="1" thickBot="1" x14ac:dyDescent="0.3">
      <c r="A243" s="553"/>
      <c r="B243" s="342"/>
      <c r="C243" s="415"/>
      <c r="D243" s="415"/>
      <c r="E243" s="278"/>
      <c r="F243" s="66"/>
      <c r="G243" s="66"/>
      <c r="H243" s="263"/>
      <c r="I243" s="82"/>
      <c r="J243" s="416"/>
      <c r="K243" s="539"/>
      <c r="L243" s="543"/>
      <c r="M243" s="542"/>
      <c r="N243" s="455"/>
      <c r="O243" s="438"/>
      <c r="P243" s="456"/>
      <c r="Q243" s="457"/>
      <c r="R243" s="458"/>
      <c r="S243" s="459"/>
      <c r="T243" s="31"/>
      <c r="U243" s="57"/>
      <c r="V243" s="33"/>
      <c r="W243" s="68"/>
      <c r="X243" s="422"/>
      <c r="Y243" s="423"/>
    </row>
    <row r="244" spans="1:29" x14ac:dyDescent="0.25">
      <c r="A244" s="424" t="s">
        <v>17</v>
      </c>
      <c r="B244" s="425"/>
      <c r="C244" s="426"/>
      <c r="D244" s="426"/>
      <c r="E244" s="425"/>
      <c r="F244" s="426"/>
      <c r="G244" s="426"/>
      <c r="H244" s="426"/>
      <c r="I244" s="426"/>
      <c r="J244" s="426"/>
      <c r="K244" s="476"/>
      <c r="L244" s="427">
        <f>SUM(L4:L243)</f>
        <v>700</v>
      </c>
      <c r="M244" s="477"/>
      <c r="N244" s="477"/>
      <c r="O244" s="428">
        <f>SUM(O4:O243)</f>
        <v>0.19791666666666669</v>
      </c>
      <c r="P244" s="429">
        <f>SUM(P4:P243)</f>
        <v>4.75</v>
      </c>
      <c r="Q244" s="429" t="e">
        <f>SUM(Q4:Q243)</f>
        <v>#REF!</v>
      </c>
      <c r="R244" s="430">
        <f>SUM(R4:R243)</f>
        <v>0.12916666666666665</v>
      </c>
      <c r="S244" s="477"/>
      <c r="T244" s="426"/>
      <c r="U244" s="426"/>
      <c r="V244" s="426"/>
      <c r="W244" s="426"/>
      <c r="X244" s="431">
        <f>SUM(X4:X243)</f>
        <v>4.8611111111111112E-2</v>
      </c>
      <c r="Y244" s="431">
        <f>SUM(Y4:Y243)</f>
        <v>1.7361111111111112E-2</v>
      </c>
    </row>
    <row r="246" spans="1:29" x14ac:dyDescent="0.25">
      <c r="G246" s="92"/>
      <c r="N246" s="479"/>
    </row>
    <row r="247" spans="1:29" x14ac:dyDescent="0.25">
      <c r="A247" s="326"/>
      <c r="B247" s="280"/>
      <c r="C247" s="94"/>
      <c r="D247" s="94"/>
      <c r="E247" s="269"/>
      <c r="F247" s="94"/>
      <c r="G247" s="94"/>
      <c r="H247" s="93"/>
      <c r="J247" s="93"/>
      <c r="K247" s="324"/>
      <c r="M247" s="482"/>
      <c r="N247" s="482"/>
      <c r="O247" s="483"/>
      <c r="P247" s="482"/>
      <c r="Q247" s="482"/>
      <c r="R247" s="484"/>
    </row>
    <row r="248" spans="1:29" ht="16.5" thickBot="1" x14ac:dyDescent="0.3">
      <c r="A248" s="326"/>
      <c r="B248" s="280"/>
      <c r="C248" s="94"/>
      <c r="D248" s="94"/>
      <c r="E248" s="269"/>
      <c r="F248" s="94"/>
      <c r="G248" s="95"/>
      <c r="H248" s="93"/>
      <c r="J248" s="93"/>
      <c r="K248" s="324"/>
      <c r="M248" s="482"/>
      <c r="N248" s="482"/>
      <c r="O248" s="483"/>
      <c r="P248" s="482"/>
      <c r="Q248" s="482"/>
      <c r="R248" s="484"/>
    </row>
    <row r="249" spans="1:29" ht="15" customHeight="1" thickBot="1" x14ac:dyDescent="0.3">
      <c r="A249" s="327"/>
      <c r="B249" s="281"/>
      <c r="C249" s="98"/>
      <c r="D249" s="98"/>
      <c r="E249" s="270"/>
      <c r="F249" s="98"/>
      <c r="G249" s="98"/>
      <c r="H249" s="97"/>
      <c r="J249" s="97"/>
      <c r="K249" s="485"/>
      <c r="M249" s="486"/>
      <c r="N249" s="486"/>
      <c r="O249" s="487"/>
      <c r="P249" s="488"/>
      <c r="Q249" s="482"/>
      <c r="R249" s="484"/>
    </row>
    <row r="250" spans="1:29" ht="15" customHeight="1" x14ac:dyDescent="0.25">
      <c r="A250" s="335" t="s">
        <v>18</v>
      </c>
      <c r="B250" s="280"/>
      <c r="C250" s="94"/>
      <c r="D250" s="94"/>
      <c r="E250" s="269"/>
      <c r="F250" s="94"/>
      <c r="G250" s="94"/>
      <c r="H250" s="93"/>
      <c r="J250" s="93"/>
      <c r="K250" s="324"/>
      <c r="M250" s="482"/>
      <c r="N250" s="482"/>
      <c r="O250" s="489"/>
      <c r="P250" s="490"/>
      <c r="Q250" s="482"/>
      <c r="R250" s="484"/>
    </row>
    <row r="251" spans="1:29" ht="15.75" customHeight="1" thickBot="1" x14ac:dyDescent="0.3">
      <c r="A251" s="557">
        <v>1</v>
      </c>
      <c r="B251" s="282"/>
      <c r="C251" s="96"/>
      <c r="D251" s="101"/>
      <c r="E251" s="271"/>
      <c r="F251" s="101"/>
      <c r="G251" s="94"/>
      <c r="H251" s="100"/>
      <c r="J251" s="100"/>
      <c r="K251" s="100"/>
      <c r="M251" s="358"/>
      <c r="N251" s="482"/>
      <c r="O251" s="489"/>
      <c r="P251" s="490"/>
      <c r="Q251" s="482"/>
      <c r="R251" s="491"/>
    </row>
    <row r="252" spans="1:29" ht="32.25" customHeight="1" thickBot="1" x14ac:dyDescent="0.3">
      <c r="A252" s="328"/>
      <c r="B252" s="282"/>
      <c r="C252" s="96"/>
      <c r="D252" s="101"/>
      <c r="E252" s="271"/>
      <c r="F252" s="101"/>
      <c r="G252" s="102"/>
      <c r="H252" s="100"/>
      <c r="I252" s="174"/>
      <c r="J252" s="100"/>
      <c r="K252" s="100"/>
      <c r="L252" s="358"/>
      <c r="M252" s="358"/>
      <c r="N252" s="492"/>
      <c r="O252" s="493"/>
      <c r="P252" s="494"/>
      <c r="Q252" s="492"/>
      <c r="R252" s="495"/>
      <c r="S252" s="496"/>
      <c r="T252" s="103"/>
      <c r="U252" s="103"/>
      <c r="V252" s="103"/>
      <c r="W252" s="103"/>
      <c r="X252" s="103"/>
      <c r="Y252" s="103"/>
      <c r="Z252" s="104"/>
      <c r="AA252" s="104"/>
      <c r="AB252" s="104"/>
      <c r="AC252" s="104"/>
    </row>
    <row r="253" spans="1:29" ht="15" customHeight="1" x14ac:dyDescent="0.25">
      <c r="A253" s="335" t="s">
        <v>19</v>
      </c>
      <c r="B253" s="116"/>
      <c r="C253" s="101"/>
      <c r="D253" s="101"/>
      <c r="E253" s="271"/>
      <c r="F253" s="101"/>
      <c r="G253" s="105"/>
      <c r="H253" s="100"/>
      <c r="I253" s="175"/>
      <c r="J253" s="100"/>
      <c r="K253" s="100"/>
      <c r="L253" s="358"/>
      <c r="M253" s="358"/>
      <c r="N253" s="359"/>
      <c r="O253" s="497"/>
      <c r="P253" s="498"/>
      <c r="Q253" s="499"/>
      <c r="R253" s="360"/>
      <c r="S253" s="500"/>
      <c r="T253" s="106"/>
      <c r="U253" s="106"/>
      <c r="V253" s="106"/>
      <c r="W253" s="106"/>
      <c r="X253" s="106"/>
      <c r="Y253" s="107"/>
      <c r="Z253" s="108"/>
      <c r="AA253" s="108"/>
      <c r="AB253" s="108"/>
      <c r="AC253" s="108"/>
    </row>
    <row r="254" spans="1:29" ht="15" customHeight="1" thickBot="1" x14ac:dyDescent="0.3">
      <c r="A254" s="329">
        <v>30</v>
      </c>
      <c r="B254" s="116"/>
      <c r="C254" s="101"/>
      <c r="D254" s="101"/>
      <c r="E254" s="271"/>
      <c r="F254" s="101"/>
      <c r="G254" s="109"/>
      <c r="H254" s="100"/>
      <c r="I254" s="176"/>
      <c r="J254" s="100"/>
      <c r="K254" s="100"/>
      <c r="L254" s="358"/>
      <c r="M254" s="358"/>
      <c r="N254" s="361"/>
      <c r="O254" s="170"/>
      <c r="P254" s="362"/>
      <c r="Q254" s="363"/>
      <c r="R254" s="364"/>
      <c r="S254" s="500"/>
      <c r="T254" s="110"/>
      <c r="U254" s="110"/>
      <c r="V254" s="110"/>
      <c r="W254" s="110"/>
      <c r="X254" s="110"/>
      <c r="Y254" s="111"/>
      <c r="Z254" s="108"/>
      <c r="AA254" s="108"/>
      <c r="AB254" s="108"/>
      <c r="AC254" s="108"/>
    </row>
    <row r="255" spans="1:29" ht="15" customHeight="1" x14ac:dyDescent="0.25">
      <c r="A255" s="328"/>
      <c r="B255" s="116"/>
      <c r="C255" s="101"/>
      <c r="D255" s="101"/>
      <c r="E255" s="271"/>
      <c r="F255" s="101"/>
      <c r="G255" s="109"/>
      <c r="H255" s="100"/>
      <c r="I255" s="176"/>
      <c r="J255" s="100"/>
      <c r="K255" s="100"/>
      <c r="L255" s="358"/>
      <c r="M255" s="358"/>
      <c r="N255" s="361"/>
      <c r="O255" s="170"/>
      <c r="P255" s="362"/>
      <c r="Q255" s="363"/>
      <c r="R255" s="364"/>
      <c r="S255" s="500"/>
      <c r="T255" s="110"/>
      <c r="U255" s="110"/>
      <c r="V255" s="110"/>
      <c r="W255" s="110"/>
      <c r="X255" s="110"/>
      <c r="Y255" s="111"/>
      <c r="Z255" s="108"/>
      <c r="AA255" s="108"/>
      <c r="AB255" s="108"/>
      <c r="AC255" s="108"/>
    </row>
    <row r="256" spans="1:29" ht="15" customHeight="1" thickBot="1" x14ac:dyDescent="0.3">
      <c r="A256" s="328"/>
      <c r="B256" s="116"/>
      <c r="C256" s="101"/>
      <c r="D256" s="101"/>
      <c r="E256" s="271"/>
      <c r="F256" s="101"/>
      <c r="G256" s="112"/>
      <c r="H256" s="100"/>
      <c r="I256" s="177"/>
      <c r="J256" s="100"/>
      <c r="K256" s="100"/>
      <c r="L256" s="358"/>
      <c r="M256" s="358"/>
      <c r="N256" s="361"/>
      <c r="O256" s="170"/>
      <c r="P256" s="365"/>
      <c r="Q256" s="361"/>
      <c r="R256" s="366"/>
      <c r="S256" s="500"/>
      <c r="T256" s="110"/>
      <c r="U256" s="110"/>
      <c r="V256" s="110"/>
      <c r="W256" s="110"/>
      <c r="X256" s="110"/>
      <c r="Y256" s="111"/>
      <c r="Z256" s="108"/>
      <c r="AA256" s="108"/>
      <c r="AB256" s="108"/>
      <c r="AC256" s="108"/>
    </row>
    <row r="257" spans="1:29" ht="15" customHeight="1" x14ac:dyDescent="0.25">
      <c r="A257" s="335" t="s">
        <v>20</v>
      </c>
      <c r="B257" s="283"/>
      <c r="C257" s="101"/>
      <c r="D257" s="101"/>
      <c r="E257" s="271"/>
      <c r="F257" s="101"/>
      <c r="G257" s="109"/>
      <c r="H257" s="100"/>
      <c r="I257" s="177"/>
      <c r="J257" s="100"/>
      <c r="K257" s="100"/>
      <c r="L257" s="358"/>
      <c r="M257" s="358"/>
      <c r="N257" s="361"/>
      <c r="O257" s="170"/>
      <c r="P257" s="365"/>
      <c r="Q257" s="361"/>
      <c r="R257" s="366"/>
      <c r="S257" s="500"/>
      <c r="T257" s="110"/>
      <c r="U257" s="110"/>
      <c r="V257" s="110"/>
      <c r="W257" s="110"/>
      <c r="X257" s="110"/>
      <c r="Y257" s="111"/>
      <c r="Z257" s="108"/>
      <c r="AA257" s="108"/>
      <c r="AB257" s="108"/>
      <c r="AC257" s="108"/>
    </row>
    <row r="258" spans="1:29" ht="15" customHeight="1" x14ac:dyDescent="0.25">
      <c r="A258" s="330" t="s">
        <v>21</v>
      </c>
      <c r="B258" s="116"/>
      <c r="D258" s="101"/>
      <c r="E258" s="271"/>
      <c r="F258" s="101"/>
      <c r="G258" s="113">
        <f>P244</f>
        <v>4.75</v>
      </c>
      <c r="H258" s="100"/>
      <c r="I258" s="178"/>
      <c r="J258" s="100"/>
      <c r="K258" s="100"/>
      <c r="L258" s="358"/>
      <c r="M258" s="358"/>
      <c r="N258" s="361"/>
      <c r="O258" s="170"/>
      <c r="P258" s="365"/>
      <c r="Q258" s="361"/>
      <c r="R258" s="366"/>
      <c r="S258" s="500"/>
      <c r="T258" s="110"/>
      <c r="U258" s="110"/>
      <c r="V258" s="110"/>
      <c r="W258" s="110"/>
      <c r="X258" s="110"/>
      <c r="Y258" s="111"/>
      <c r="Z258" s="108"/>
      <c r="AA258" s="108"/>
      <c r="AB258" s="108"/>
      <c r="AC258" s="108"/>
    </row>
    <row r="259" spans="1:29" ht="15" customHeight="1" x14ac:dyDescent="0.25">
      <c r="A259" s="330" t="s">
        <v>22</v>
      </c>
      <c r="B259" s="116"/>
      <c r="D259" s="101"/>
      <c r="E259" s="271"/>
      <c r="F259" s="101"/>
      <c r="G259" s="113" t="e">
        <f>Q244</f>
        <v>#REF!</v>
      </c>
      <c r="H259" s="100"/>
      <c r="I259" s="178"/>
      <c r="J259" s="100"/>
      <c r="K259" s="100"/>
      <c r="L259" s="358"/>
      <c r="M259" s="358"/>
      <c r="N259" s="361"/>
      <c r="O259" s="170"/>
      <c r="P259" s="365"/>
      <c r="Q259" s="361"/>
      <c r="R259" s="366"/>
      <c r="S259" s="500"/>
      <c r="T259" s="110"/>
      <c r="U259" s="110"/>
      <c r="V259" s="110"/>
      <c r="W259" s="110"/>
      <c r="X259" s="110"/>
      <c r="Y259" s="111"/>
      <c r="Z259" s="108"/>
      <c r="AA259" s="108"/>
      <c r="AB259" s="108"/>
      <c r="AC259" s="108"/>
    </row>
    <row r="260" spans="1:29" ht="15" customHeight="1" thickBot="1" x14ac:dyDescent="0.3">
      <c r="A260" s="558" t="s">
        <v>23</v>
      </c>
      <c r="B260" s="116"/>
      <c r="C260" s="252" t="e">
        <f>1-#REF!</f>
        <v>#REF!</v>
      </c>
      <c r="D260" s="101"/>
      <c r="E260" s="271"/>
      <c r="F260" s="101"/>
      <c r="G260" s="115" t="e">
        <f>(G258-G259)/G258</f>
        <v>#REF!</v>
      </c>
      <c r="H260" s="100"/>
      <c r="I260" s="173"/>
      <c r="J260" s="100"/>
      <c r="K260" s="100"/>
      <c r="L260" s="358"/>
      <c r="M260" s="358"/>
      <c r="N260" s="482"/>
      <c r="O260" s="489"/>
      <c r="P260" s="490"/>
      <c r="Q260" s="482"/>
      <c r="R260" s="484"/>
      <c r="S260" s="500"/>
      <c r="T260" s="110"/>
      <c r="U260" s="110"/>
      <c r="V260" s="110"/>
      <c r="W260" s="110"/>
      <c r="X260" s="110"/>
      <c r="Y260" s="111"/>
      <c r="Z260" s="108"/>
      <c r="AA260" s="108"/>
      <c r="AB260" s="108"/>
      <c r="AC260" s="108"/>
    </row>
    <row r="261" spans="1:29" ht="15" customHeight="1" x14ac:dyDescent="0.25">
      <c r="A261" s="331"/>
      <c r="B261" s="116"/>
      <c r="C261" s="101"/>
      <c r="D261" s="101"/>
      <c r="E261" s="271"/>
      <c r="F261" s="101"/>
      <c r="G261" s="94"/>
      <c r="H261" s="100"/>
      <c r="I261" s="174"/>
      <c r="J261" s="100"/>
      <c r="K261" s="100"/>
      <c r="L261" s="358"/>
      <c r="M261" s="358"/>
      <c r="N261" s="482"/>
      <c r="O261" s="493"/>
      <c r="P261" s="494"/>
      <c r="Q261" s="492"/>
      <c r="R261" s="495"/>
      <c r="S261" s="500"/>
      <c r="T261" s="110"/>
      <c r="U261" s="110"/>
      <c r="V261" s="110"/>
      <c r="W261" s="110"/>
      <c r="X261" s="110"/>
      <c r="Y261" s="111"/>
      <c r="Z261" s="108"/>
      <c r="AA261" s="108"/>
      <c r="AB261" s="108"/>
      <c r="AC261" s="108"/>
    </row>
    <row r="262" spans="1:29" ht="15" customHeight="1" thickBot="1" x14ac:dyDescent="0.3">
      <c r="A262" s="328"/>
      <c r="B262" s="116"/>
      <c r="C262" s="101"/>
      <c r="D262" s="101"/>
      <c r="E262" s="271"/>
      <c r="F262" s="101"/>
      <c r="G262" s="94"/>
      <c r="H262" s="100"/>
      <c r="I262" s="176"/>
      <c r="J262" s="100"/>
      <c r="K262" s="100"/>
      <c r="L262" s="358"/>
      <c r="M262" s="358"/>
      <c r="N262" s="482"/>
      <c r="O262" s="170"/>
      <c r="P262" s="367"/>
      <c r="Q262" s="368"/>
      <c r="R262" s="364"/>
      <c r="S262" s="500"/>
      <c r="T262" s="110"/>
      <c r="U262" s="110"/>
      <c r="V262" s="110"/>
      <c r="W262" s="110"/>
      <c r="X262" s="110"/>
      <c r="Y262" s="111"/>
      <c r="Z262" s="108"/>
      <c r="AA262" s="108"/>
      <c r="AB262" s="108"/>
      <c r="AC262" s="108"/>
    </row>
    <row r="263" spans="1:29" ht="15" customHeight="1" x14ac:dyDescent="0.25">
      <c r="A263" s="559" t="s">
        <v>24</v>
      </c>
      <c r="B263" s="284"/>
      <c r="C263" s="99"/>
      <c r="D263" s="101"/>
      <c r="E263" s="271"/>
      <c r="F263" s="96"/>
      <c r="G263" s="96"/>
      <c r="H263" s="100"/>
      <c r="I263" s="176"/>
      <c r="J263" s="100"/>
      <c r="K263" s="100"/>
      <c r="L263" s="358"/>
      <c r="M263" s="358"/>
      <c r="N263" s="501"/>
      <c r="O263" s="502"/>
      <c r="P263" s="503"/>
      <c r="R263" s="364"/>
      <c r="S263" s="500"/>
      <c r="T263" s="110"/>
      <c r="U263" s="110"/>
      <c r="V263" s="110"/>
      <c r="W263" s="110"/>
      <c r="X263" s="110"/>
      <c r="Y263" s="111"/>
      <c r="Z263" s="108"/>
      <c r="AA263" s="108"/>
      <c r="AB263" s="108"/>
      <c r="AC263" s="108"/>
    </row>
    <row r="264" spans="1:29" ht="15" customHeight="1" x14ac:dyDescent="0.25">
      <c r="A264" s="332" t="s">
        <v>25</v>
      </c>
      <c r="B264" s="169"/>
      <c r="C264" s="253" t="e">
        <f>#REF!</f>
        <v>#REF!</v>
      </c>
      <c r="D264" s="117">
        <v>30</v>
      </c>
      <c r="E264" s="169"/>
      <c r="F264" s="96"/>
      <c r="G264" s="96"/>
      <c r="H264" s="117"/>
      <c r="I264" s="179"/>
      <c r="J264" s="117"/>
      <c r="K264" s="504"/>
      <c r="L264" s="504"/>
      <c r="M264" s="504"/>
      <c r="N264" s="501"/>
      <c r="O264" s="502"/>
      <c r="P264" s="503"/>
      <c r="R264" s="505"/>
      <c r="S264" s="500"/>
      <c r="T264" s="110"/>
      <c r="U264" s="110"/>
      <c r="V264" s="110"/>
      <c r="W264" s="110"/>
      <c r="X264" s="110"/>
      <c r="Y264" s="111"/>
      <c r="Z264" s="108"/>
      <c r="AA264" s="108"/>
      <c r="AB264" s="108"/>
      <c r="AC264" s="108"/>
    </row>
    <row r="265" spans="1:29" ht="15" customHeight="1" x14ac:dyDescent="0.25">
      <c r="A265" s="333" t="s">
        <v>26</v>
      </c>
      <c r="B265" s="282"/>
      <c r="C265" s="254" t="e">
        <f>#REF!</f>
        <v>#REF!</v>
      </c>
      <c r="D265" s="96"/>
      <c r="E265" s="272"/>
      <c r="F265" s="96"/>
      <c r="G265" s="96"/>
      <c r="H265" s="77"/>
      <c r="I265" s="178"/>
      <c r="J265" s="77"/>
      <c r="K265" s="506"/>
      <c r="L265" s="501"/>
      <c r="M265" s="501"/>
      <c r="N265" s="501"/>
      <c r="O265" s="502"/>
      <c r="P265" s="503"/>
      <c r="R265" s="366"/>
      <c r="S265" s="500"/>
      <c r="T265" s="110"/>
      <c r="U265" s="110"/>
      <c r="V265" s="110"/>
      <c r="W265" s="110"/>
      <c r="X265" s="110"/>
      <c r="Y265" s="111"/>
      <c r="Z265" s="108"/>
      <c r="AA265" s="108"/>
      <c r="AB265" s="108"/>
      <c r="AC265" s="108"/>
    </row>
    <row r="266" spans="1:29" ht="15" customHeight="1" x14ac:dyDescent="0.25">
      <c r="A266" s="333" t="s">
        <v>27</v>
      </c>
      <c r="B266" s="282"/>
      <c r="C266" s="255" t="e">
        <f>C264-C265</f>
        <v>#REF!</v>
      </c>
      <c r="D266" s="96"/>
      <c r="E266" s="272"/>
      <c r="F266" s="96"/>
      <c r="G266" s="96"/>
      <c r="H266" s="77"/>
      <c r="I266" s="173"/>
      <c r="J266" s="77"/>
      <c r="K266" s="506"/>
      <c r="L266" s="501"/>
      <c r="M266" s="501"/>
      <c r="N266" s="501"/>
      <c r="O266" s="502"/>
      <c r="P266" s="503"/>
      <c r="R266" s="484"/>
      <c r="S266" s="500"/>
      <c r="T266" s="110"/>
      <c r="U266" s="110"/>
      <c r="V266" s="110"/>
      <c r="W266" s="110"/>
      <c r="X266" s="110"/>
      <c r="Y266" s="111"/>
      <c r="Z266" s="108"/>
      <c r="AA266" s="108"/>
      <c r="AB266" s="108"/>
      <c r="AC266" s="108"/>
    </row>
    <row r="267" spans="1:29" ht="15" customHeight="1" x14ac:dyDescent="0.25">
      <c r="A267" s="333" t="s">
        <v>28</v>
      </c>
      <c r="B267" s="285"/>
      <c r="C267" s="256" t="e">
        <f>C265/C264</f>
        <v>#REF!</v>
      </c>
      <c r="D267" s="257" t="e">
        <f>1-C267</f>
        <v>#REF!</v>
      </c>
      <c r="E267" s="273"/>
      <c r="F267" s="96"/>
      <c r="G267" s="96"/>
      <c r="H267" s="118"/>
      <c r="I267" s="173"/>
      <c r="J267" s="118"/>
      <c r="K267" s="118"/>
      <c r="L267" s="369"/>
      <c r="M267" s="369"/>
      <c r="N267" s="501"/>
      <c r="O267" s="502"/>
      <c r="P267" s="503"/>
      <c r="R267" s="484"/>
      <c r="S267" s="500"/>
      <c r="T267" s="110"/>
      <c r="U267" s="110"/>
      <c r="V267" s="110"/>
      <c r="W267" s="110"/>
      <c r="X267" s="110"/>
      <c r="Y267" s="111"/>
      <c r="Z267" s="108"/>
      <c r="AA267" s="108"/>
      <c r="AB267" s="108"/>
      <c r="AC267" s="108"/>
    </row>
    <row r="268" spans="1:29" ht="42.75" customHeight="1" thickBot="1" x14ac:dyDescent="0.3">
      <c r="A268" s="334"/>
      <c r="B268" s="282"/>
      <c r="C268" s="258"/>
      <c r="D268" s="96"/>
      <c r="E268" s="272"/>
      <c r="F268" s="96"/>
      <c r="G268" s="96"/>
      <c r="H268" s="77"/>
      <c r="I268" s="173"/>
      <c r="J268" s="77"/>
      <c r="K268" s="506"/>
      <c r="L268" s="501"/>
      <c r="M268" s="501"/>
      <c r="N268" s="501"/>
      <c r="O268" s="502"/>
      <c r="P268" s="503"/>
      <c r="R268" s="484"/>
      <c r="S268" s="500"/>
      <c r="T268" s="110"/>
      <c r="U268" s="110"/>
      <c r="V268" s="110"/>
      <c r="W268" s="110"/>
      <c r="X268" s="110"/>
      <c r="Y268" s="111"/>
      <c r="Z268" s="108"/>
      <c r="AA268" s="108"/>
      <c r="AB268" s="108"/>
      <c r="AC268" s="108"/>
    </row>
    <row r="269" spans="1:29" ht="15" customHeight="1" thickBot="1" x14ac:dyDescent="0.3">
      <c r="A269" s="328"/>
      <c r="B269" s="280"/>
      <c r="C269" s="94"/>
      <c r="D269" s="102"/>
      <c r="E269" s="274"/>
      <c r="F269" s="96"/>
      <c r="G269" s="96"/>
      <c r="H269" s="119"/>
      <c r="I269" s="180"/>
      <c r="J269" s="119"/>
      <c r="K269" s="507"/>
      <c r="L269" s="492"/>
      <c r="M269" s="492"/>
      <c r="N269" s="501"/>
      <c r="O269" s="502"/>
      <c r="P269" s="503"/>
      <c r="R269" s="508"/>
      <c r="S269" s="371"/>
      <c r="T269" s="110"/>
      <c r="U269" s="110"/>
      <c r="V269" s="110"/>
      <c r="W269" s="110"/>
      <c r="X269" s="110"/>
      <c r="Y269" s="111"/>
      <c r="Z269" s="120"/>
      <c r="AA269" s="120"/>
      <c r="AB269" s="120"/>
      <c r="AC269" s="120"/>
    </row>
    <row r="270" spans="1:29" ht="15.75" customHeight="1" x14ac:dyDescent="0.25">
      <c r="A270" s="335" t="s">
        <v>29</v>
      </c>
      <c r="B270" s="109"/>
      <c r="C270" s="114"/>
      <c r="D270" s="122"/>
      <c r="E270" s="275"/>
      <c r="F270" s="96"/>
      <c r="G270" s="96"/>
      <c r="H270" s="121"/>
      <c r="I270" s="173"/>
      <c r="J270" s="121"/>
      <c r="K270" s="121"/>
      <c r="L270" s="370"/>
      <c r="M270" s="370"/>
      <c r="N270" s="501"/>
      <c r="O270" s="502"/>
      <c r="P270" s="503"/>
      <c r="R270" s="484"/>
      <c r="S270" s="371"/>
      <c r="T270" s="110"/>
      <c r="U270" s="110"/>
      <c r="V270" s="110"/>
      <c r="W270" s="110"/>
      <c r="X270" s="110"/>
      <c r="Y270" s="111"/>
      <c r="Z270" s="120"/>
      <c r="AA270" s="120"/>
      <c r="AB270" s="120"/>
      <c r="AC270" s="120"/>
    </row>
    <row r="271" spans="1:29" ht="15" customHeight="1" thickBot="1" x14ac:dyDescent="0.3">
      <c r="A271" s="560" t="e">
        <f>#REF!*C267*A251</f>
        <v>#REF!</v>
      </c>
      <c r="B271" s="109"/>
      <c r="C271" s="122"/>
      <c r="D271" s="122"/>
      <c r="E271" s="275"/>
      <c r="F271" s="122"/>
      <c r="G271" s="123"/>
      <c r="H271" s="121"/>
      <c r="I271" s="173"/>
      <c r="J271" s="121"/>
      <c r="K271" s="121"/>
      <c r="L271" s="370"/>
      <c r="M271" s="370"/>
      <c r="N271" s="376"/>
      <c r="O271" s="509"/>
      <c r="P271" s="510"/>
      <c r="Q271" s="511"/>
      <c r="R271" s="484"/>
      <c r="S271" s="371"/>
      <c r="T271" s="110"/>
      <c r="U271" s="110"/>
      <c r="V271" s="110"/>
      <c r="W271" s="110"/>
      <c r="X271" s="110"/>
      <c r="Y271" s="111"/>
      <c r="Z271" s="124"/>
      <c r="AA271" s="124"/>
      <c r="AB271" s="124"/>
      <c r="AC271" s="124"/>
    </row>
    <row r="272" spans="1:29" ht="15.75" customHeight="1" x14ac:dyDescent="0.25">
      <c r="A272" s="328"/>
      <c r="B272" s="109"/>
      <c r="C272" s="122"/>
      <c r="D272" s="122"/>
      <c r="E272" s="275"/>
      <c r="F272" s="122"/>
      <c r="G272" s="123"/>
      <c r="H272" s="121"/>
      <c r="I272" s="173"/>
      <c r="J272" s="121"/>
      <c r="K272" s="121"/>
      <c r="L272" s="370"/>
      <c r="M272" s="370"/>
      <c r="N272" s="376"/>
      <c r="O272" s="509"/>
      <c r="P272" s="510"/>
      <c r="Q272" s="511"/>
      <c r="R272" s="484"/>
      <c r="S272" s="371"/>
      <c r="T272" s="110"/>
      <c r="U272" s="110"/>
      <c r="V272" s="110"/>
      <c r="W272" s="110"/>
      <c r="X272" s="110"/>
      <c r="Y272" s="111"/>
      <c r="Z272" s="124"/>
      <c r="AA272" s="124"/>
      <c r="AB272" s="124"/>
      <c r="AC272" s="124"/>
    </row>
    <row r="273" spans="1:35" ht="15.75" customHeight="1" x14ac:dyDescent="0.25">
      <c r="A273" s="336"/>
      <c r="B273" s="282"/>
      <c r="C273" s="96"/>
      <c r="D273" s="96"/>
      <c r="E273" s="272"/>
      <c r="F273" s="96"/>
      <c r="G273" s="123"/>
      <c r="H273" s="77"/>
      <c r="I273" s="173"/>
      <c r="J273" s="77"/>
      <c r="K273" s="506"/>
      <c r="L273" s="501"/>
      <c r="M273" s="501"/>
      <c r="N273" s="376"/>
      <c r="O273" s="509"/>
      <c r="P273" s="510"/>
      <c r="Q273" s="511"/>
      <c r="R273" s="484"/>
      <c r="S273" s="371"/>
      <c r="T273" s="110"/>
      <c r="U273" s="110"/>
      <c r="V273" s="110"/>
      <c r="W273" s="110"/>
      <c r="X273" s="110"/>
      <c r="Y273" s="111"/>
      <c r="Z273" s="124"/>
      <c r="AA273" s="124"/>
      <c r="AB273" s="124"/>
      <c r="AC273" s="124"/>
    </row>
    <row r="274" spans="1:35" ht="15.75" customHeight="1" x14ac:dyDescent="0.25">
      <c r="A274" s="336"/>
      <c r="B274" s="282"/>
      <c r="C274" s="96"/>
      <c r="D274" s="96"/>
      <c r="E274" s="272"/>
      <c r="F274" s="96"/>
      <c r="G274" s="123"/>
      <c r="H274" s="77"/>
      <c r="I274" s="173"/>
      <c r="J274" s="77"/>
      <c r="K274" s="506"/>
      <c r="L274" s="501"/>
      <c r="M274" s="501"/>
      <c r="N274" s="376"/>
      <c r="O274" s="509"/>
      <c r="P274" s="510"/>
      <c r="Q274" s="511"/>
      <c r="R274" s="484"/>
      <c r="S274" s="371"/>
      <c r="T274" s="110"/>
      <c r="U274" s="110"/>
      <c r="V274" s="110"/>
      <c r="W274" s="110"/>
      <c r="X274" s="110"/>
      <c r="Y274" s="111"/>
      <c r="Z274" s="124"/>
      <c r="AA274" s="124"/>
      <c r="AB274" s="124"/>
      <c r="AC274" s="124"/>
    </row>
    <row r="275" spans="1:35" ht="15.75" customHeight="1" thickBot="1" x14ac:dyDescent="0.3">
      <c r="A275" s="337"/>
      <c r="B275" s="286"/>
      <c r="C275" s="125"/>
      <c r="D275" s="125"/>
      <c r="E275" s="276"/>
      <c r="F275" s="125"/>
      <c r="G275" s="126"/>
      <c r="H275" s="85"/>
      <c r="I275" s="173"/>
      <c r="J275" s="85"/>
      <c r="K275" s="512"/>
      <c r="L275" s="501"/>
      <c r="M275" s="513"/>
      <c r="N275" s="375"/>
      <c r="O275" s="514"/>
      <c r="P275" s="515"/>
      <c r="Q275" s="511"/>
      <c r="R275" s="484"/>
      <c r="S275" s="371"/>
      <c r="T275" s="110"/>
      <c r="U275" s="110"/>
      <c r="V275" s="110"/>
      <c r="W275" s="110"/>
      <c r="X275" s="110"/>
      <c r="Y275" s="111"/>
      <c r="Z275" s="124"/>
      <c r="AA275" s="124"/>
      <c r="AB275" s="124"/>
      <c r="AC275" s="124"/>
    </row>
    <row r="276" spans="1:35" ht="16.5" customHeight="1" x14ac:dyDescent="0.25">
      <c r="A276" s="327"/>
      <c r="B276" s="287"/>
      <c r="C276" s="128"/>
      <c r="D276" s="128"/>
      <c r="E276" s="277"/>
      <c r="F276" s="128"/>
      <c r="G276" s="129"/>
      <c r="H276" s="127"/>
      <c r="I276" s="173"/>
      <c r="J276" s="127"/>
      <c r="K276" s="516"/>
      <c r="L276" s="501"/>
      <c r="M276" s="517"/>
      <c r="N276" s="518"/>
      <c r="O276" s="519"/>
      <c r="P276" s="520"/>
      <c r="Q276" s="511"/>
      <c r="R276" s="484"/>
      <c r="T276" s="110"/>
      <c r="U276" s="110"/>
      <c r="V276" s="110"/>
      <c r="W276" s="110"/>
      <c r="X276" s="110"/>
      <c r="Y276" s="111"/>
    </row>
    <row r="277" spans="1:35" ht="15.75" customHeight="1" x14ac:dyDescent="0.25">
      <c r="A277" s="328"/>
      <c r="B277" s="282"/>
      <c r="C277" s="96"/>
      <c r="D277" s="96"/>
      <c r="E277" s="272"/>
      <c r="F277" s="96"/>
      <c r="G277" s="123"/>
      <c r="H277" s="77"/>
      <c r="I277" s="173"/>
      <c r="J277" s="77"/>
      <c r="K277" s="506"/>
      <c r="L277" s="501"/>
      <c r="M277" s="501"/>
      <c r="N277" s="376"/>
      <c r="O277" s="509"/>
      <c r="P277" s="510"/>
      <c r="Q277" s="511"/>
      <c r="R277" s="484"/>
      <c r="T277" s="110"/>
      <c r="U277" s="110"/>
      <c r="V277" s="110"/>
      <c r="W277" s="110"/>
      <c r="X277" s="110"/>
      <c r="Y277" s="111"/>
    </row>
    <row r="278" spans="1:35" ht="15.75" customHeight="1" x14ac:dyDescent="0.25">
      <c r="A278" s="328"/>
      <c r="B278" s="282"/>
      <c r="C278" s="96"/>
      <c r="D278" s="96"/>
      <c r="E278" s="272"/>
      <c r="F278" s="96"/>
      <c r="G278" s="123"/>
      <c r="H278" s="77"/>
      <c r="I278" s="173"/>
      <c r="J278" s="77"/>
      <c r="K278" s="506"/>
      <c r="L278" s="501"/>
      <c r="M278" s="501"/>
      <c r="N278" s="376"/>
      <c r="O278" s="509"/>
      <c r="P278" s="510"/>
      <c r="Q278" s="511"/>
      <c r="R278" s="484"/>
      <c r="T278" s="110"/>
      <c r="U278" s="110"/>
      <c r="V278" s="110"/>
      <c r="W278" s="110"/>
      <c r="X278" s="110"/>
      <c r="Y278" s="111"/>
    </row>
    <row r="279" spans="1:35" ht="15.75" customHeight="1" x14ac:dyDescent="0.25">
      <c r="A279" s="328"/>
      <c r="B279" s="282"/>
      <c r="C279" s="96"/>
      <c r="D279" s="96"/>
      <c r="E279" s="272"/>
      <c r="F279" s="96"/>
      <c r="G279" s="123"/>
      <c r="H279" s="77"/>
      <c r="I279" s="173"/>
      <c r="J279" s="77"/>
      <c r="K279" s="506"/>
      <c r="L279" s="501"/>
      <c r="M279" s="501"/>
      <c r="N279" s="376"/>
      <c r="O279" s="509"/>
      <c r="P279" s="510"/>
      <c r="Q279" s="511"/>
      <c r="R279" s="484"/>
      <c r="T279" s="110"/>
      <c r="U279" s="110"/>
      <c r="V279" s="110"/>
      <c r="W279" s="110"/>
      <c r="X279" s="110"/>
      <c r="Y279" s="111"/>
    </row>
    <row r="280" spans="1:35" ht="15.75" customHeight="1" x14ac:dyDescent="0.25">
      <c r="A280" s="328"/>
      <c r="B280" s="166"/>
      <c r="C280" s="245"/>
      <c r="D280" s="246"/>
      <c r="E280" s="166"/>
      <c r="F280" s="96"/>
      <c r="G280" s="169"/>
      <c r="H280" s="166"/>
      <c r="I280" s="173"/>
      <c r="J280" s="166"/>
      <c r="K280" s="521"/>
      <c r="L280" s="521"/>
      <c r="M280" s="521"/>
      <c r="N280" s="522"/>
      <c r="O280" s="523"/>
      <c r="P280" s="524"/>
      <c r="Q280" s="511"/>
      <c r="R280" s="484"/>
      <c r="T280" s="110"/>
      <c r="U280" s="110"/>
      <c r="V280" s="110"/>
      <c r="W280" s="110"/>
      <c r="X280" s="110"/>
      <c r="Y280" s="111"/>
    </row>
    <row r="281" spans="1:35" ht="15.75" customHeight="1" x14ac:dyDescent="0.25">
      <c r="A281" s="328"/>
      <c r="B281" s="131" t="s">
        <v>30</v>
      </c>
      <c r="C281" s="131" t="s">
        <v>31</v>
      </c>
      <c r="D281" s="131" t="s">
        <v>32</v>
      </c>
      <c r="E281" s="167"/>
      <c r="F281" s="132"/>
      <c r="G281" s="133"/>
      <c r="H281" s="167"/>
      <c r="I281" s="173"/>
      <c r="J281" s="167"/>
      <c r="K281" s="167"/>
      <c r="L281" s="167"/>
      <c r="M281" s="167"/>
      <c r="N281" s="133"/>
      <c r="O281" s="171"/>
      <c r="P281" s="134"/>
      <c r="Q281" s="511"/>
      <c r="R281" s="484"/>
      <c r="T281" s="110"/>
      <c r="U281" s="110"/>
      <c r="V281" s="110"/>
      <c r="W281" s="110"/>
      <c r="X281" s="110"/>
      <c r="Y281" s="111"/>
    </row>
    <row r="282" spans="1:35" ht="15.75" customHeight="1" thickBot="1" x14ac:dyDescent="0.3">
      <c r="A282" s="328"/>
      <c r="B282" s="135" t="s">
        <v>33</v>
      </c>
      <c r="C282" s="136">
        <f>SUMIF($V$4:$V$243,'[1]Não programadas'!A2,$W$4:$W$243)</f>
        <v>0</v>
      </c>
      <c r="D282" s="136">
        <f>C282/C288</f>
        <v>0</v>
      </c>
      <c r="E282" s="168"/>
      <c r="F282" s="122"/>
      <c r="G282" s="137"/>
      <c r="H282" s="168"/>
      <c r="I282" s="173"/>
      <c r="J282" s="168"/>
      <c r="K282" s="168"/>
      <c r="L282" s="372"/>
      <c r="M282" s="372"/>
      <c r="N282" s="373"/>
      <c r="O282" s="171"/>
      <c r="P282" s="374"/>
      <c r="Q282" s="511"/>
      <c r="R282" s="484"/>
      <c r="T282" s="139"/>
      <c r="U282" s="139"/>
      <c r="V282" s="139"/>
      <c r="W282" s="139"/>
      <c r="X282" s="139"/>
      <c r="Y282" s="140"/>
    </row>
    <row r="283" spans="1:35" s="1" customFormat="1" x14ac:dyDescent="0.25">
      <c r="A283" s="328"/>
      <c r="B283" s="135" t="s">
        <v>34</v>
      </c>
      <c r="C283" s="136">
        <f>SUMIF($V$4:$V$243,'[1]Não programadas'!A3,$W$4:$W$243)</f>
        <v>0</v>
      </c>
      <c r="D283" s="136">
        <f>C283/C288</f>
        <v>0</v>
      </c>
      <c r="E283" s="168"/>
      <c r="F283" s="122"/>
      <c r="G283" s="137"/>
      <c r="H283" s="168"/>
      <c r="J283" s="168"/>
      <c r="K283" s="168"/>
      <c r="L283" s="478"/>
      <c r="M283" s="372"/>
      <c r="N283" s="373"/>
      <c r="O283" s="171"/>
      <c r="P283" s="374"/>
      <c r="Q283" s="511"/>
      <c r="R283" s="484"/>
      <c r="S283" s="478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</row>
    <row r="284" spans="1:35" s="1" customFormat="1" x14ac:dyDescent="0.25">
      <c r="A284" s="328"/>
      <c r="B284" s="135" t="s">
        <v>35</v>
      </c>
      <c r="C284" s="136">
        <f>SUMIF($V$4:$V$243,'[1]Não programadas'!A4,$W$4:$W$243)</f>
        <v>0</v>
      </c>
      <c r="D284" s="136">
        <f>C284/C288</f>
        <v>0</v>
      </c>
      <c r="E284" s="168"/>
      <c r="F284" s="101"/>
      <c r="G284" s="137"/>
      <c r="H284" s="168"/>
      <c r="J284" s="168"/>
      <c r="K284" s="168"/>
      <c r="L284" s="478"/>
      <c r="M284" s="372"/>
      <c r="N284" s="373"/>
      <c r="O284" s="171"/>
      <c r="P284" s="374"/>
      <c r="Q284" s="511"/>
      <c r="R284" s="484"/>
      <c r="S284" s="478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</row>
    <row r="285" spans="1:35" s="1" customFormat="1" x14ac:dyDescent="0.25">
      <c r="A285" s="328"/>
      <c r="B285" s="135" t="s">
        <v>36</v>
      </c>
      <c r="C285" s="136">
        <f>SUMIF($V$4:$V$243,'[1]Não programadas'!A5,$W$4:$W$243)</f>
        <v>0</v>
      </c>
      <c r="D285" s="136">
        <f>C285/C288</f>
        <v>0</v>
      </c>
      <c r="E285" s="168"/>
      <c r="F285" s="141"/>
      <c r="G285" s="137"/>
      <c r="H285" s="168"/>
      <c r="J285" s="168"/>
      <c r="K285" s="168"/>
      <c r="L285" s="478"/>
      <c r="M285" s="372"/>
      <c r="N285" s="373"/>
      <c r="O285" s="171"/>
      <c r="P285" s="374"/>
      <c r="Q285" s="511"/>
      <c r="R285" s="484"/>
      <c r="S285" s="478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</row>
    <row r="286" spans="1:35" s="1" customFormat="1" x14ac:dyDescent="0.25">
      <c r="A286" s="328"/>
      <c r="B286" s="135" t="s">
        <v>16</v>
      </c>
      <c r="C286" s="136">
        <f>SUMIF($V$4:$V$243,'[1]Não programadas'!A6,$W$4:$W$243)</f>
        <v>0</v>
      </c>
      <c r="D286" s="136">
        <f>C286/C288</f>
        <v>0</v>
      </c>
      <c r="E286" s="168"/>
      <c r="F286" s="122"/>
      <c r="G286" s="137"/>
      <c r="H286" s="168"/>
      <c r="J286" s="168"/>
      <c r="K286" s="168"/>
      <c r="L286" s="478"/>
      <c r="M286" s="372"/>
      <c r="N286" s="373"/>
      <c r="O286" s="171"/>
      <c r="P286" s="374"/>
      <c r="Q286" s="511"/>
      <c r="R286" s="484"/>
      <c r="S286" s="478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</row>
    <row r="287" spans="1:35" s="1" customFormat="1" x14ac:dyDescent="0.25">
      <c r="A287" s="328"/>
      <c r="B287" s="135" t="s">
        <v>13</v>
      </c>
      <c r="C287" s="136">
        <f>SUMIF($V$4:$V$243,'[1]Não programadas'!A7,$W$4:$W$243)</f>
        <v>1.7361111111111112E-2</v>
      </c>
      <c r="D287" s="136">
        <f>C287/C288</f>
        <v>1</v>
      </c>
      <c r="E287" s="168"/>
      <c r="F287" s="142"/>
      <c r="G287" s="137"/>
      <c r="H287" s="168"/>
      <c r="J287" s="168"/>
      <c r="K287" s="168"/>
      <c r="L287" s="478"/>
      <c r="M287" s="372"/>
      <c r="N287" s="373"/>
      <c r="O287" s="171"/>
      <c r="P287" s="374"/>
      <c r="Q287" s="511"/>
      <c r="R287" s="484"/>
      <c r="S287" s="478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</row>
    <row r="288" spans="1:35" s="1" customFormat="1" x14ac:dyDescent="0.25">
      <c r="A288" s="328"/>
      <c r="B288" s="105"/>
      <c r="C288" s="136">
        <f>SUM(C282:C287)</f>
        <v>1.7361111111111112E-2</v>
      </c>
      <c r="D288" s="136">
        <f>C288/C288</f>
        <v>1</v>
      </c>
      <c r="E288" s="168"/>
      <c r="F288" s="142"/>
      <c r="G288" s="143"/>
      <c r="H288" s="168"/>
      <c r="J288" s="168"/>
      <c r="K288" s="168"/>
      <c r="L288" s="478"/>
      <c r="M288" s="372"/>
      <c r="N288" s="373"/>
      <c r="O288" s="171"/>
      <c r="P288" s="374"/>
      <c r="Q288" s="511"/>
      <c r="R288" s="484"/>
      <c r="S288" s="47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</row>
    <row r="289" spans="1:35" s="1" customFormat="1" ht="16.5" thickBot="1" x14ac:dyDescent="0.3">
      <c r="A289" s="337"/>
      <c r="B289" s="144"/>
      <c r="C289" s="145"/>
      <c r="D289" s="147"/>
      <c r="E289" s="146"/>
      <c r="F289" s="147"/>
      <c r="G289" s="148"/>
      <c r="H289" s="146"/>
      <c r="J289" s="146"/>
      <c r="K289" s="146"/>
      <c r="L289" s="478"/>
      <c r="M289" s="375"/>
      <c r="N289" s="525"/>
      <c r="O289" s="526"/>
      <c r="P289" s="527"/>
      <c r="Q289" s="511"/>
      <c r="R289" s="484"/>
      <c r="S289" s="478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</row>
    <row r="290" spans="1:35" s="1" customFormat="1" x14ac:dyDescent="0.25">
      <c r="A290" s="326"/>
      <c r="B290" s="149"/>
      <c r="C290" s="150"/>
      <c r="D290" s="142"/>
      <c r="E290" s="151"/>
      <c r="F290" s="142"/>
      <c r="G290" s="169"/>
      <c r="H290" s="151"/>
      <c r="J290" s="151"/>
      <c r="K290" s="151"/>
      <c r="L290" s="478"/>
      <c r="M290" s="376"/>
      <c r="N290" s="522"/>
      <c r="O290" s="523"/>
      <c r="P290" s="522"/>
      <c r="Q290" s="511"/>
      <c r="R290" s="484"/>
      <c r="S290" s="478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</row>
    <row r="291" spans="1:35" s="1" customFormat="1" x14ac:dyDescent="0.25">
      <c r="A291" s="326"/>
      <c r="B291" s="150"/>
      <c r="C291" s="259"/>
      <c r="D291" s="142"/>
      <c r="E291" s="151"/>
      <c r="F291" s="142"/>
      <c r="G291" s="133"/>
      <c r="H291" s="151"/>
      <c r="J291" s="151"/>
      <c r="K291" s="151"/>
      <c r="L291" s="478"/>
      <c r="M291" s="376"/>
      <c r="N291" s="133"/>
      <c r="O291" s="172"/>
      <c r="P291" s="133"/>
      <c r="Q291" s="511"/>
      <c r="R291" s="484"/>
      <c r="S291" s="478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</row>
    <row r="292" spans="1:35" s="1" customFormat="1" x14ac:dyDescent="0.25">
      <c r="A292" s="326"/>
      <c r="B292" s="152"/>
      <c r="C292" s="152"/>
      <c r="D292" s="142"/>
      <c r="E292" s="151"/>
      <c r="F292" s="142"/>
      <c r="G292" s="137"/>
      <c r="H292" s="151"/>
      <c r="J292" s="151"/>
      <c r="K292" s="151"/>
      <c r="L292" s="478"/>
      <c r="M292" s="376"/>
      <c r="N292" s="373"/>
      <c r="O292" s="172"/>
      <c r="P292" s="377"/>
      <c r="Q292" s="511"/>
      <c r="R292" s="484"/>
      <c r="S292" s="478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</row>
    <row r="293" spans="1:35" s="1" customFormat="1" x14ac:dyDescent="0.25">
      <c r="A293" s="326"/>
      <c r="B293" s="154"/>
      <c r="C293" s="155"/>
      <c r="D293" s="142"/>
      <c r="E293" s="151"/>
      <c r="F293" s="142"/>
      <c r="G293" s="137"/>
      <c r="H293" s="151"/>
      <c r="J293" s="151"/>
      <c r="K293" s="151"/>
      <c r="L293" s="478"/>
      <c r="M293" s="376"/>
      <c r="N293" s="373"/>
      <c r="O293" s="172"/>
      <c r="P293" s="377"/>
      <c r="Q293" s="511"/>
      <c r="R293" s="484"/>
      <c r="S293" s="478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</row>
    <row r="294" spans="1:35" s="1" customFormat="1" x14ac:dyDescent="0.25">
      <c r="A294" s="326"/>
      <c r="B294" s="156"/>
      <c r="C294" s="150"/>
      <c r="D294" s="142"/>
      <c r="E294" s="151"/>
      <c r="F294" s="142"/>
      <c r="G294" s="137"/>
      <c r="H294" s="151"/>
      <c r="J294" s="151"/>
      <c r="K294" s="151"/>
      <c r="L294" s="478"/>
      <c r="M294" s="376"/>
      <c r="N294" s="373"/>
      <c r="O294" s="172"/>
      <c r="P294" s="377"/>
      <c r="Q294" s="511"/>
      <c r="R294" s="484"/>
      <c r="S294" s="478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</row>
    <row r="295" spans="1:35" s="1" customFormat="1" x14ac:dyDescent="0.25">
      <c r="A295" s="338"/>
      <c r="B295" s="150"/>
      <c r="C295" s="259"/>
      <c r="D295" s="142"/>
      <c r="E295" s="151"/>
      <c r="F295" s="142"/>
      <c r="G295" s="137"/>
      <c r="H295" s="151"/>
      <c r="J295" s="151"/>
      <c r="K295" s="151"/>
      <c r="L295" s="478"/>
      <c r="M295" s="376"/>
      <c r="N295" s="373"/>
      <c r="O295" s="172"/>
      <c r="P295" s="377"/>
      <c r="Q295" s="511"/>
      <c r="R295" s="484"/>
      <c r="S295" s="478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</row>
    <row r="296" spans="1:35" s="1" customFormat="1" x14ac:dyDescent="0.25">
      <c r="A296" s="338"/>
      <c r="B296" s="150"/>
      <c r="C296" s="259"/>
      <c r="D296" s="142"/>
      <c r="E296" s="151"/>
      <c r="F296" s="142"/>
      <c r="G296" s="137"/>
      <c r="H296" s="151"/>
      <c r="J296" s="151"/>
      <c r="K296" s="151"/>
      <c r="L296" s="478"/>
      <c r="M296" s="376"/>
      <c r="N296" s="373"/>
      <c r="O296" s="172"/>
      <c r="P296" s="377"/>
      <c r="Q296" s="511"/>
      <c r="R296" s="484"/>
      <c r="S296" s="478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</row>
    <row r="297" spans="1:35" s="1" customFormat="1" x14ac:dyDescent="0.25">
      <c r="A297" s="338"/>
      <c r="B297" s="264"/>
      <c r="C297" s="142"/>
      <c r="D297" s="142"/>
      <c r="E297" s="151"/>
      <c r="F297" s="142"/>
      <c r="G297" s="137"/>
      <c r="H297" s="151"/>
      <c r="J297" s="151"/>
      <c r="K297" s="151"/>
      <c r="L297" s="478"/>
      <c r="M297" s="376"/>
      <c r="N297" s="373"/>
      <c r="O297" s="172"/>
      <c r="P297" s="377"/>
      <c r="Q297" s="511"/>
      <c r="R297" s="484"/>
      <c r="S297" s="478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</row>
    <row r="298" spans="1:35" s="1" customFormat="1" x14ac:dyDescent="0.25">
      <c r="A298" s="325"/>
      <c r="B298" s="279"/>
      <c r="E298" s="268"/>
      <c r="G298" s="143"/>
      <c r="H298"/>
      <c r="J298"/>
      <c r="K298" s="323"/>
      <c r="L298" s="478"/>
      <c r="M298" s="478"/>
      <c r="N298" s="373"/>
      <c r="O298" s="172"/>
      <c r="P298" s="377"/>
      <c r="Q298" s="501"/>
      <c r="R298" s="484"/>
      <c r="S298" s="47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</row>
    <row r="303" spans="1:35" s="1" customFormat="1" x14ac:dyDescent="0.25">
      <c r="A303" s="325"/>
      <c r="B303" s="169"/>
      <c r="C303" s="130"/>
      <c r="D303" s="130"/>
      <c r="E303" s="169"/>
      <c r="H303" s="169"/>
      <c r="J303" s="169"/>
      <c r="K303" s="522"/>
      <c r="L303" s="478"/>
      <c r="M303" s="522"/>
      <c r="N303" s="478"/>
      <c r="O303" s="480"/>
      <c r="P303" s="478"/>
      <c r="Q303" s="478"/>
      <c r="R303" s="481"/>
      <c r="S303" s="478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</row>
    <row r="304" spans="1:35" s="1" customFormat="1" ht="15" x14ac:dyDescent="0.25">
      <c r="A304" s="325"/>
      <c r="B304" s="133"/>
      <c r="C304" s="133"/>
      <c r="D304" s="133"/>
      <c r="E304" s="133"/>
      <c r="H304" s="133"/>
      <c r="J304" s="133"/>
      <c r="K304" s="133"/>
      <c r="L304" s="478"/>
      <c r="M304" s="133"/>
      <c r="N304" s="478"/>
      <c r="O304" s="480"/>
      <c r="P304" s="478"/>
      <c r="Q304" s="478"/>
      <c r="R304" s="481"/>
      <c r="S304" s="478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</row>
    <row r="305" spans="1:35" s="1" customFormat="1" x14ac:dyDescent="0.25">
      <c r="A305" s="325"/>
      <c r="B305" s="137"/>
      <c r="C305" s="138"/>
      <c r="D305" s="153"/>
      <c r="E305" s="157"/>
      <c r="H305" s="157"/>
      <c r="J305" s="157"/>
      <c r="K305" s="157"/>
      <c r="L305" s="478"/>
      <c r="M305" s="377"/>
      <c r="N305" s="478"/>
      <c r="O305" s="480"/>
      <c r="P305" s="478"/>
      <c r="Q305" s="478"/>
      <c r="R305" s="481"/>
      <c r="S305" s="478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</row>
    <row r="306" spans="1:35" s="1" customFormat="1" x14ac:dyDescent="0.25">
      <c r="A306" s="325"/>
      <c r="B306" s="137"/>
      <c r="C306" s="138"/>
      <c r="D306" s="153"/>
      <c r="E306" s="157"/>
      <c r="H306" s="157"/>
      <c r="J306" s="157"/>
      <c r="K306" s="157"/>
      <c r="L306" s="478"/>
      <c r="M306" s="377"/>
      <c r="N306" s="478"/>
      <c r="O306" s="480"/>
      <c r="P306" s="478"/>
      <c r="Q306" s="478"/>
      <c r="R306" s="481"/>
      <c r="S306" s="478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</row>
    <row r="307" spans="1:35" s="1" customFormat="1" x14ac:dyDescent="0.25">
      <c r="A307" s="325"/>
      <c r="B307" s="137"/>
      <c r="C307" s="138"/>
      <c r="D307" s="153"/>
      <c r="E307" s="157"/>
      <c r="H307" s="157"/>
      <c r="J307" s="157"/>
      <c r="K307" s="157"/>
      <c r="L307" s="478"/>
      <c r="M307" s="377"/>
      <c r="N307" s="478"/>
      <c r="O307" s="480"/>
      <c r="P307" s="478"/>
      <c r="Q307" s="478"/>
      <c r="R307" s="481"/>
      <c r="S307" s="478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</row>
    <row r="308" spans="1:35" s="1" customFormat="1" x14ac:dyDescent="0.25">
      <c r="A308" s="325"/>
      <c r="B308" s="137"/>
      <c r="C308" s="138"/>
      <c r="D308" s="153"/>
      <c r="E308" s="157"/>
      <c r="H308" s="157"/>
      <c r="J308" s="157"/>
      <c r="K308" s="157"/>
      <c r="L308" s="478"/>
      <c r="M308" s="377"/>
      <c r="N308" s="478"/>
      <c r="O308" s="480"/>
      <c r="P308" s="478"/>
      <c r="Q308" s="478"/>
      <c r="R308" s="481"/>
      <c r="S308" s="47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</row>
    <row r="309" spans="1:35" s="1" customFormat="1" x14ac:dyDescent="0.25">
      <c r="A309" s="325"/>
      <c r="B309" s="137"/>
      <c r="C309" s="138"/>
      <c r="D309" s="153"/>
      <c r="E309" s="157"/>
      <c r="H309" s="157"/>
      <c r="J309" s="157"/>
      <c r="K309" s="157"/>
      <c r="L309" s="478"/>
      <c r="M309" s="377"/>
      <c r="N309" s="478"/>
      <c r="O309" s="480"/>
      <c r="P309" s="478"/>
      <c r="Q309" s="478"/>
      <c r="R309" s="481"/>
      <c r="S309" s="478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</row>
    <row r="310" spans="1:35" s="1" customFormat="1" x14ac:dyDescent="0.25">
      <c r="A310" s="325"/>
      <c r="B310" s="137"/>
      <c r="C310" s="138"/>
      <c r="D310" s="153"/>
      <c r="E310" s="157"/>
      <c r="H310" s="157"/>
      <c r="J310" s="157"/>
      <c r="K310" s="157"/>
      <c r="L310" s="478"/>
      <c r="M310" s="377"/>
      <c r="N310" s="478"/>
      <c r="O310" s="480"/>
      <c r="P310" s="478"/>
      <c r="Q310" s="478"/>
      <c r="R310" s="481"/>
      <c r="S310" s="478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</row>
    <row r="311" spans="1:35" s="1" customFormat="1" x14ac:dyDescent="0.25">
      <c r="A311" s="325"/>
      <c r="B311" s="143"/>
      <c r="C311" s="138"/>
      <c r="D311" s="153"/>
      <c r="E311" s="157"/>
      <c r="H311" s="157"/>
      <c r="J311" s="157"/>
      <c r="K311" s="157"/>
      <c r="L311" s="478"/>
      <c r="M311" s="377"/>
      <c r="N311" s="478"/>
      <c r="O311" s="480"/>
      <c r="P311" s="478"/>
      <c r="Q311" s="478"/>
      <c r="R311" s="481"/>
      <c r="S311" s="478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</row>
    <row r="323" spans="26:26" x14ac:dyDescent="0.25">
      <c r="Z323">
        <v>2</v>
      </c>
    </row>
    <row r="324" spans="26:26" x14ac:dyDescent="0.25">
      <c r="Z324">
        <v>0</v>
      </c>
    </row>
    <row r="325" spans="26:26" x14ac:dyDescent="0.25">
      <c r="Z325">
        <v>1</v>
      </c>
    </row>
    <row r="326" spans="26:26" x14ac:dyDescent="0.25">
      <c r="Z326">
        <v>3</v>
      </c>
    </row>
    <row r="327" spans="26:26" x14ac:dyDescent="0.25">
      <c r="Z327">
        <f>AVERAGEIF(Z323:Z326,"&gt;0")</f>
        <v>2</v>
      </c>
    </row>
    <row r="341" spans="12:20" x14ac:dyDescent="0.25">
      <c r="L341" s="528"/>
      <c r="T341" s="158"/>
    </row>
    <row r="342" spans="12:20" x14ac:dyDescent="0.25">
      <c r="L342" s="528"/>
      <c r="T342" s="158"/>
    </row>
    <row r="343" spans="12:20" x14ac:dyDescent="0.25">
      <c r="L343" s="529"/>
      <c r="T343" s="159"/>
    </row>
    <row r="344" spans="12:20" x14ac:dyDescent="0.25">
      <c r="L344" s="528"/>
      <c r="T344" s="158"/>
    </row>
    <row r="345" spans="12:20" x14ac:dyDescent="0.25">
      <c r="L345" s="528"/>
      <c r="T345" s="158"/>
    </row>
    <row r="346" spans="12:20" x14ac:dyDescent="0.25">
      <c r="L346" s="528"/>
      <c r="T346" s="158"/>
    </row>
    <row r="347" spans="12:20" x14ac:dyDescent="0.25">
      <c r="L347" s="528"/>
      <c r="T347" s="158"/>
    </row>
    <row r="348" spans="12:20" x14ac:dyDescent="0.25">
      <c r="L348" s="528"/>
      <c r="T348" s="158"/>
    </row>
    <row r="349" spans="12:20" x14ac:dyDescent="0.25">
      <c r="L349" s="528"/>
      <c r="T349" s="158"/>
    </row>
  </sheetData>
  <protectedRanges>
    <protectedRange sqref="U329 U325" name="Intervalo1"/>
    <protectedRange sqref="V287 U306 U277:U286 U318:U322 V325 V289:V301 V277 W244:W251 W319:W366 W307:W314 V288:W288 W295:W303 V278:W286 U315 V316:W316 U244:V244 V317:V323 V303:V309 V311:V315 V329 U330:V366 U326:V328 U324:V324 U248:V250 U310:V310 U290:U301 V251 V4:W5 U4:U6 U8:U59 V7:W43 V45:W59 U68:W243" name="Intervalo1_1"/>
    <protectedRange sqref="A261 A263:A268 A270:A271 B271:C279 G291:G293 B281:B283 B286:B297 G296:G298 G281:G283 G286:G288 C281:C297 B304:B306 B309:B334 C304:C311 N252:P259 M312:M334 N281:N288 N291:N298 C312:E334 G252:G257 H312:H334 J312:K334" name="Intervalo1_2"/>
    <protectedRange sqref="U245:U247" name="Intervalo1_1_3"/>
    <protectedRange sqref="V245:V247" name="Intervalo1_1_7"/>
    <protectedRange sqref="U251" name="Intervalo1_1_11"/>
    <protectedRange sqref="W277" name="Intervalo1_24"/>
    <protectedRange sqref="U287:U289" name="Intervalo1_27"/>
    <protectedRange sqref="W289" name="Intervalo1_29"/>
    <protectedRange sqref="W287" name="Intervalo1_33"/>
    <protectedRange sqref="W290:W292" name="Intervalo1_35"/>
    <protectedRange sqref="W293" name="Intervalo1_37"/>
    <protectedRange sqref="W294" name="Intervalo1_39"/>
    <protectedRange sqref="U302:U303" name="Intervalo1_41"/>
    <protectedRange sqref="V302" name="Intervalo1_47"/>
    <protectedRange sqref="W304" name="Intervalo1_49"/>
    <protectedRange sqref="U304" name="Intervalo1_51"/>
    <protectedRange sqref="U305" name="Intervalo1_53"/>
    <protectedRange sqref="W305" name="Intervalo1_55"/>
    <protectedRange sqref="W306" name="Intervalo1_57"/>
    <protectedRange sqref="U307" name="Intervalo1_59"/>
    <protectedRange sqref="U308" name="Intervalo1_64"/>
    <protectedRange sqref="U309" name="Intervalo1_66"/>
    <protectedRange sqref="U312" name="Intervalo1_74"/>
    <protectedRange sqref="U311" name="Intervalo1_76"/>
    <protectedRange sqref="U313" name="Intervalo1_78"/>
    <protectedRange sqref="U314" name="Intervalo1_86"/>
    <protectedRange sqref="U316" name="Intervalo1_88"/>
    <protectedRange sqref="W315" name="Intervalo1_90"/>
    <protectedRange sqref="U317" name="Intervalo1_91"/>
    <protectedRange sqref="W318" name="Intervalo1_94"/>
    <protectedRange sqref="W317" name="Intervalo1_96"/>
    <protectedRange sqref="U323" name="Intervalo1_98"/>
  </protectedRanges>
  <mergeCells count="223">
    <mergeCell ref="O92:O99"/>
    <mergeCell ref="O100:O107"/>
    <mergeCell ref="O108:O115"/>
    <mergeCell ref="O116:O123"/>
    <mergeCell ref="O236:O243"/>
    <mergeCell ref="Y60:Y67"/>
    <mergeCell ref="O20:O27"/>
    <mergeCell ref="O28:O35"/>
    <mergeCell ref="O36:O43"/>
    <mergeCell ref="O44:O51"/>
    <mergeCell ref="O60:O67"/>
    <mergeCell ref="X236:X243"/>
    <mergeCell ref="Y196:Y203"/>
    <mergeCell ref="Y212:Y219"/>
    <mergeCell ref="Y220:Y227"/>
    <mergeCell ref="Y228:Y235"/>
    <mergeCell ref="Y236:Y243"/>
    <mergeCell ref="O220:O227"/>
    <mergeCell ref="O228:O235"/>
    <mergeCell ref="O52:O59"/>
    <mergeCell ref="X196:X203"/>
    <mergeCell ref="X212:X219"/>
    <mergeCell ref="X220:X227"/>
    <mergeCell ref="X228:X235"/>
    <mergeCell ref="O68:O75"/>
    <mergeCell ref="O76:O83"/>
    <mergeCell ref="O84:O91"/>
    <mergeCell ref="O172:O179"/>
    <mergeCell ref="O180:O187"/>
    <mergeCell ref="O188:O195"/>
    <mergeCell ref="O196:O203"/>
    <mergeCell ref="O204:O211"/>
    <mergeCell ref="O212:O219"/>
    <mergeCell ref="A2:E2"/>
    <mergeCell ref="F2:J2"/>
    <mergeCell ref="K2:S2"/>
    <mergeCell ref="A1:E1"/>
    <mergeCell ref="F1:Y1"/>
    <mergeCell ref="T2:Y2"/>
    <mergeCell ref="O124:O131"/>
    <mergeCell ref="O132:O139"/>
    <mergeCell ref="O140:O147"/>
    <mergeCell ref="O148:O155"/>
    <mergeCell ref="S196:S203"/>
    <mergeCell ref="S204:S211"/>
    <mergeCell ref="S212:S219"/>
    <mergeCell ref="S220:S227"/>
    <mergeCell ref="S228:S235"/>
    <mergeCell ref="S236:S243"/>
    <mergeCell ref="S148:S155"/>
    <mergeCell ref="S156:S163"/>
    <mergeCell ref="S164:S171"/>
    <mergeCell ref="S172:S179"/>
    <mergeCell ref="S180:S187"/>
    <mergeCell ref="S188:S195"/>
    <mergeCell ref="S100:S107"/>
    <mergeCell ref="S108:S115"/>
    <mergeCell ref="S116:S123"/>
    <mergeCell ref="S124:S131"/>
    <mergeCell ref="S132:S139"/>
    <mergeCell ref="S140:S147"/>
    <mergeCell ref="S44:S51"/>
    <mergeCell ref="S52:S59"/>
    <mergeCell ref="S60:S67"/>
    <mergeCell ref="S68:S75"/>
    <mergeCell ref="S76:S83"/>
    <mergeCell ref="S84:S91"/>
    <mergeCell ref="C303:D303"/>
    <mergeCell ref="C280:D280"/>
    <mergeCell ref="A188:A195"/>
    <mergeCell ref="O4:O11"/>
    <mergeCell ref="O12:O19"/>
    <mergeCell ref="O156:O163"/>
    <mergeCell ref="S4:S11"/>
    <mergeCell ref="P4:P11"/>
    <mergeCell ref="S12:S19"/>
    <mergeCell ref="S20:S27"/>
    <mergeCell ref="S28:S35"/>
    <mergeCell ref="T252:Y252"/>
    <mergeCell ref="T253:Y282"/>
    <mergeCell ref="A236:A243"/>
    <mergeCell ref="Q236:Q243"/>
    <mergeCell ref="R236:R243"/>
    <mergeCell ref="A228:A235"/>
    <mergeCell ref="Q228:Q235"/>
    <mergeCell ref="Q220:Q227"/>
    <mergeCell ref="R220:R227"/>
    <mergeCell ref="R228:R235"/>
    <mergeCell ref="R212:R219"/>
    <mergeCell ref="A220:A227"/>
    <mergeCell ref="A212:A219"/>
    <mergeCell ref="Q212:Q219"/>
    <mergeCell ref="X204:X211"/>
    <mergeCell ref="Y204:Y211"/>
    <mergeCell ref="A204:A211"/>
    <mergeCell ref="Q204:Q211"/>
    <mergeCell ref="R204:R211"/>
    <mergeCell ref="A196:A203"/>
    <mergeCell ref="Q196:Q203"/>
    <mergeCell ref="Q188:Q195"/>
    <mergeCell ref="R188:R195"/>
    <mergeCell ref="X188:X195"/>
    <mergeCell ref="Y188:Y195"/>
    <mergeCell ref="R196:R203"/>
    <mergeCell ref="R180:R187"/>
    <mergeCell ref="X180:X187"/>
    <mergeCell ref="Y180:Y187"/>
    <mergeCell ref="A180:A187"/>
    <mergeCell ref="Q180:Q187"/>
    <mergeCell ref="Q172:Q179"/>
    <mergeCell ref="R172:R179"/>
    <mergeCell ref="X172:X179"/>
    <mergeCell ref="Y172:Y179"/>
    <mergeCell ref="R164:R171"/>
    <mergeCell ref="X164:X171"/>
    <mergeCell ref="Y164:Y171"/>
    <mergeCell ref="A172:A179"/>
    <mergeCell ref="A164:A171"/>
    <mergeCell ref="Q164:Q171"/>
    <mergeCell ref="O164:O171"/>
    <mergeCell ref="Q156:Q163"/>
    <mergeCell ref="R156:R163"/>
    <mergeCell ref="X156:X163"/>
    <mergeCell ref="Y156:Y163"/>
    <mergeCell ref="R148:R155"/>
    <mergeCell ref="X148:X155"/>
    <mergeCell ref="Y148:Y155"/>
    <mergeCell ref="A156:A163"/>
    <mergeCell ref="A148:A155"/>
    <mergeCell ref="Q148:Q155"/>
    <mergeCell ref="Q140:Q147"/>
    <mergeCell ref="R140:R147"/>
    <mergeCell ref="X140:X147"/>
    <mergeCell ref="Y140:Y147"/>
    <mergeCell ref="R132:R139"/>
    <mergeCell ref="X132:X139"/>
    <mergeCell ref="Y132:Y139"/>
    <mergeCell ref="A140:A147"/>
    <mergeCell ref="A132:A139"/>
    <mergeCell ref="Q132:Q139"/>
    <mergeCell ref="Q124:Q131"/>
    <mergeCell ref="R124:R131"/>
    <mergeCell ref="X124:X131"/>
    <mergeCell ref="Y124:Y131"/>
    <mergeCell ref="R116:R123"/>
    <mergeCell ref="X116:X123"/>
    <mergeCell ref="Y116:Y123"/>
    <mergeCell ref="A124:A131"/>
    <mergeCell ref="A116:A123"/>
    <mergeCell ref="Q116:Q123"/>
    <mergeCell ref="Q108:Q115"/>
    <mergeCell ref="R108:R115"/>
    <mergeCell ref="X108:X115"/>
    <mergeCell ref="Y108:Y115"/>
    <mergeCell ref="R100:R107"/>
    <mergeCell ref="X100:X107"/>
    <mergeCell ref="Y100:Y107"/>
    <mergeCell ref="A108:A115"/>
    <mergeCell ref="A100:A107"/>
    <mergeCell ref="Q100:Q107"/>
    <mergeCell ref="Q92:Q99"/>
    <mergeCell ref="R92:R99"/>
    <mergeCell ref="X92:X99"/>
    <mergeCell ref="Y92:Y99"/>
    <mergeCell ref="S92:S99"/>
    <mergeCell ref="R84:R91"/>
    <mergeCell ref="X84:X91"/>
    <mergeCell ref="Y84:Y91"/>
    <mergeCell ref="A92:A99"/>
    <mergeCell ref="A84:A91"/>
    <mergeCell ref="Q84:Q91"/>
    <mergeCell ref="Q76:Q83"/>
    <mergeCell ref="R76:R83"/>
    <mergeCell ref="X76:X83"/>
    <mergeCell ref="Y76:Y83"/>
    <mergeCell ref="R68:R75"/>
    <mergeCell ref="X68:X75"/>
    <mergeCell ref="Y68:Y75"/>
    <mergeCell ref="A76:A83"/>
    <mergeCell ref="R60:R67"/>
    <mergeCell ref="X60:X67"/>
    <mergeCell ref="A68:A75"/>
    <mergeCell ref="Q68:Q75"/>
    <mergeCell ref="A60:A67"/>
    <mergeCell ref="Q60:Q67"/>
    <mergeCell ref="Q52:Q59"/>
    <mergeCell ref="R52:R59"/>
    <mergeCell ref="X52:X59"/>
    <mergeCell ref="Y52:Y59"/>
    <mergeCell ref="R44:R51"/>
    <mergeCell ref="X44:X51"/>
    <mergeCell ref="Y44:Y51"/>
    <mergeCell ref="A52:A59"/>
    <mergeCell ref="A44:A51"/>
    <mergeCell ref="Q44:Q51"/>
    <mergeCell ref="Q36:Q43"/>
    <mergeCell ref="R36:R43"/>
    <mergeCell ref="X36:X43"/>
    <mergeCell ref="Y36:Y43"/>
    <mergeCell ref="S36:S43"/>
    <mergeCell ref="R28:R35"/>
    <mergeCell ref="X28:X35"/>
    <mergeCell ref="Y28:Y35"/>
    <mergeCell ref="A36:A43"/>
    <mergeCell ref="A28:A35"/>
    <mergeCell ref="Q28:Q35"/>
    <mergeCell ref="Q20:Q27"/>
    <mergeCell ref="R20:R27"/>
    <mergeCell ref="X20:X27"/>
    <mergeCell ref="Y20:Y27"/>
    <mergeCell ref="R12:R19"/>
    <mergeCell ref="X12:X19"/>
    <mergeCell ref="Y12:Y19"/>
    <mergeCell ref="A20:A27"/>
    <mergeCell ref="X4:X11"/>
    <mergeCell ref="Y4:Y11"/>
    <mergeCell ref="A12:A19"/>
    <mergeCell ref="Q12:Q19"/>
    <mergeCell ref="T3:U3"/>
    <mergeCell ref="V3:W3"/>
    <mergeCell ref="A4:A11"/>
    <mergeCell ref="Q4:Q11"/>
    <mergeCell ref="R4:R11"/>
  </mergeCells>
  <dataValidations count="1">
    <dataValidation type="list" allowBlank="1" showInputMessage="1" showErrorMessage="1" sqref="M243 E4:E243 H243 J243:K243">
      <formula1>"1°,2°,3°"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verticalDpi="203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'[1]Não programadas'!#REF!</xm:f>
          </x14:formula1>
          <xm:sqref>V84 V124 V92 V133</xm:sqref>
        </x14:dataValidation>
        <x14:dataValidation type="list" allowBlank="1" showInputMessage="1" showErrorMessage="1">
          <x14:formula1>
            <xm:f>'[1]Não programadas'!#REF!</xm:f>
          </x14:formula1>
          <xm:sqref>V85:V91 V93:V123 V68:V83 V125:V132 V4:V5 V7:V43 V45:V59 V134:V243</xm:sqref>
        </x14:dataValidation>
        <x14:dataValidation type="list" allowBlank="1" showInputMessage="1" showErrorMessage="1">
          <x14:formula1>
            <xm:f>[1]Programadas!#REF!</xm:f>
          </x14:formula1>
          <xm:sqref>T8:T59 T4:T6 T68:T243</xm:sqref>
        </x14:dataValidation>
        <x14:dataValidation type="list" allowBlank="1" showInputMessage="1" showErrorMessage="1">
          <x14:formula1>
            <xm:f>Infor!$A$2:$A$9</xm:f>
          </x14:formula1>
          <xm:sqref>J4:J85</xm:sqref>
        </x14:dataValidation>
        <x14:dataValidation type="list" allowBlank="1" showInputMessage="1" showErrorMessage="1">
          <x14:formula1>
            <xm:f>Infor!$B$12:$B$21</xm:f>
          </x14:formula1>
          <xm:sqref>B4:B43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Abril 2022</vt:lpstr>
      <vt:lpstr>Infor</vt:lpstr>
      <vt:lpstr>OEE_ENSACADEIRA</vt:lpstr>
      <vt:lpstr>'Abril 2022'!Area_de_impressao</vt:lpstr>
    </vt:vector>
  </TitlesOfParts>
  <Company>Cooperativa Agraria Agroindustrial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EVILLYN NAIANE TERNOPILSKI DOS SANTOS</dc:creator>
  <cp:lastModifiedBy>EVILLYN NAIANE TERNOPILSKI DOS SANTOS</cp:lastModifiedBy>
  <dcterms:created xsi:type="dcterms:W3CDTF">2023-01-04T17:11:31Z</dcterms:created>
  <dcterms:modified xsi:type="dcterms:W3CDTF">2023-01-04T20:18:36Z</dcterms:modified>
</cp:coreProperties>
</file>