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defaultThemeVersion="202300"/>
  <mc:AlternateContent xmlns:mc="http://schemas.openxmlformats.org/markup-compatibility/2006">
    <mc:Choice Requires="x15">
      <x15ac:absPath xmlns:x15ac="http://schemas.microsoft.com/office/spreadsheetml/2010/11/ac" url="C:\Users\user\PycharmProjects\VSCode\rand\random\Notes\coursera_MicPowerBI\data\"/>
    </mc:Choice>
  </mc:AlternateContent>
  <xr:revisionPtr revIDLastSave="0" documentId="13_ncr:1_{D1D0558C-3AEE-4217-A86E-35D06C045C1C}" xr6:coauthVersionLast="47" xr6:coauthVersionMax="47" xr10:uidLastSave="{00000000-0000-0000-0000-000000000000}"/>
  <bookViews>
    <workbookView xWindow="-120" yWindow="-120" windowWidth="38640" windowHeight="15720" activeTab="3" xr2:uid="{941ACB71-D4B0-4D5C-8273-948E0D880A73}"/>
  </bookViews>
  <sheets>
    <sheet name="M1" sheetId="1" r:id="rId1"/>
    <sheet name="M1E1-SF" sheetId="2" r:id="rId2"/>
    <sheet name="M1E1-ExcR" sheetId="4" r:id="rId3"/>
    <sheet name="M1E1-C" sheetId="3" r:id="rId4"/>
    <sheet name="M1E2-P" sheetId="5" r:id="rId5"/>
    <sheet name="M2E1-RF" sheetId="6" r:id="rId6"/>
    <sheet name="M2E2-MBF" sheetId="7" r:id="rId7"/>
    <sheet name="M3E1-Reseller Details" sheetId="9" r:id="rId8"/>
    <sheet name="M3E2-USA Launch Dates" sheetId="10" r:id="rId9"/>
    <sheet name="M3E3-Order Details" sheetId="11" r:id="rId10"/>
    <sheet name="M4-Summary" sheetId="15" r:id="rId11"/>
    <sheet name="M4-CourseQuiz-1" sheetId="16" r:id="rId12"/>
    <sheet name="M4-CourseQuiz-2" sheetId="17" r:id="rId13"/>
  </sheets>
  <definedNames>
    <definedName name="_xlnm._FilterDatabase" localSheetId="4" hidden="1">'M1E2-P'!$A$1:$I$152</definedName>
    <definedName name="_xlnm._FilterDatabase" localSheetId="7" hidden="1">'M3E1-Reseller Details'!$A$1:$D$428</definedName>
    <definedName name="_xlnm._FilterDatabase" localSheetId="11" hidden="1">'M4-CourseQuiz-1'!$A$1:$B$57</definedName>
    <definedName name="_xlnm._FilterDatabase" localSheetId="10" hidden="1">'M4-Summary'!$F$1:$S$246</definedName>
    <definedName name="hello">'M1E2-P'!$E$31</definedName>
    <definedName name="q">'M4-Summary'!$A$1</definedName>
    <definedName name="Quarter">'M4-Summary'!$A$1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1" i="17" l="1"/>
  <c r="C6" i="17"/>
  <c r="G10" i="17"/>
  <c r="D2" i="17"/>
  <c r="E2" i="16" l="1"/>
  <c r="M3" i="16"/>
  <c r="M2" i="16"/>
  <c r="Q3" i="15"/>
  <c r="Q4" i="15"/>
  <c r="Q5" i="15"/>
  <c r="Q6" i="15"/>
  <c r="Q7" i="15"/>
  <c r="Q8" i="15"/>
  <c r="Q9" i="15"/>
  <c r="Q10" i="15"/>
  <c r="Q11" i="15"/>
  <c r="Q12" i="15"/>
  <c r="Q13" i="15"/>
  <c r="Q14" i="15"/>
  <c r="Q15" i="15"/>
  <c r="Q16" i="15"/>
  <c r="Q17" i="15"/>
  <c r="Q18" i="15"/>
  <c r="Q19" i="15"/>
  <c r="Q20" i="15"/>
  <c r="Q21" i="15"/>
  <c r="Q22" i="15"/>
  <c r="Q23" i="15"/>
  <c r="Q24" i="15"/>
  <c r="Q25" i="15"/>
  <c r="Q26" i="15"/>
  <c r="Q27" i="15"/>
  <c r="Q28" i="15"/>
  <c r="Q29" i="15"/>
  <c r="Q30" i="15"/>
  <c r="Q31" i="15"/>
  <c r="Q32" i="15"/>
  <c r="Q33" i="15"/>
  <c r="Q34" i="15"/>
  <c r="Q35" i="15"/>
  <c r="Q36" i="15"/>
  <c r="Q37" i="15"/>
  <c r="Q38" i="15"/>
  <c r="Q39" i="15"/>
  <c r="Q40" i="15"/>
  <c r="Q41" i="15"/>
  <c r="Q42" i="15"/>
  <c r="Q43" i="15"/>
  <c r="Q44" i="15"/>
  <c r="Q45" i="15"/>
  <c r="Q46" i="15"/>
  <c r="Q47" i="15"/>
  <c r="Q48" i="15"/>
  <c r="Q49" i="15"/>
  <c r="Q50" i="15"/>
  <c r="Q51" i="15"/>
  <c r="Q52" i="15"/>
  <c r="Q53" i="15"/>
  <c r="Q54" i="15"/>
  <c r="Q55" i="15"/>
  <c r="Q56" i="15"/>
  <c r="Q57" i="15"/>
  <c r="Q58" i="15"/>
  <c r="Q59" i="15"/>
  <c r="Q60" i="15"/>
  <c r="Q61" i="15"/>
  <c r="Q62" i="15"/>
  <c r="Q63" i="15"/>
  <c r="Q64" i="15"/>
  <c r="Q65" i="15"/>
  <c r="Q66" i="15"/>
  <c r="Q67" i="15"/>
  <c r="Q68" i="15"/>
  <c r="Q69" i="15"/>
  <c r="Q70" i="15"/>
  <c r="Q71" i="15"/>
  <c r="Q72" i="15"/>
  <c r="Q73" i="15"/>
  <c r="Q74" i="15"/>
  <c r="Q75" i="15"/>
  <c r="Q76" i="15"/>
  <c r="Q77" i="15"/>
  <c r="Q78" i="15"/>
  <c r="Q79" i="15"/>
  <c r="Q80" i="15"/>
  <c r="Q81" i="15"/>
  <c r="Q82" i="15"/>
  <c r="Q83" i="15"/>
  <c r="Q84" i="15"/>
  <c r="Q85" i="15"/>
  <c r="Q86" i="15"/>
  <c r="Q87" i="15"/>
  <c r="Q88" i="15"/>
  <c r="Q89" i="15"/>
  <c r="Q90" i="15"/>
  <c r="Q91" i="15"/>
  <c r="Q92" i="15"/>
  <c r="Q93" i="15"/>
  <c r="Q94" i="15"/>
  <c r="Q95" i="15"/>
  <c r="Q96" i="15"/>
  <c r="Q97" i="15"/>
  <c r="Q98" i="15"/>
  <c r="Q99" i="15"/>
  <c r="Q100" i="15"/>
  <c r="Q101" i="15"/>
  <c r="Q102" i="15"/>
  <c r="Q103" i="15"/>
  <c r="Q104" i="15"/>
  <c r="Q105" i="15"/>
  <c r="Q106" i="15"/>
  <c r="Q107" i="15"/>
  <c r="Q108" i="15"/>
  <c r="Q109" i="15"/>
  <c r="Q110" i="15"/>
  <c r="Q111" i="15"/>
  <c r="Q112" i="15"/>
  <c r="Q113" i="15"/>
  <c r="Q114" i="15"/>
  <c r="Q115" i="15"/>
  <c r="Q116" i="15"/>
  <c r="Q117" i="15"/>
  <c r="Q118" i="15"/>
  <c r="Q119" i="15"/>
  <c r="Q120" i="15"/>
  <c r="Q121" i="15"/>
  <c r="Q122" i="15"/>
  <c r="Q123" i="15"/>
  <c r="Q124" i="15"/>
  <c r="Q125" i="15"/>
  <c r="Q126" i="15"/>
  <c r="Q127" i="15"/>
  <c r="Q128" i="15"/>
  <c r="Q129" i="15"/>
  <c r="Q130" i="15"/>
  <c r="Q131" i="15"/>
  <c r="Q132" i="15"/>
  <c r="Q133" i="15"/>
  <c r="Q134" i="15"/>
  <c r="Q135" i="15"/>
  <c r="Q136" i="15"/>
  <c r="Q137" i="15"/>
  <c r="Q138" i="15"/>
  <c r="Q139" i="15"/>
  <c r="Q140" i="15"/>
  <c r="Q141" i="15"/>
  <c r="Q142" i="15"/>
  <c r="Q143" i="15"/>
  <c r="Q144" i="15"/>
  <c r="Q145" i="15"/>
  <c r="Q146" i="15"/>
  <c r="Q147" i="15"/>
  <c r="Q148" i="15"/>
  <c r="Q149" i="15"/>
  <c r="Q150" i="15"/>
  <c r="Q151" i="15"/>
  <c r="Q152" i="15"/>
  <c r="Q153" i="15"/>
  <c r="Q154" i="15"/>
  <c r="Q155" i="15"/>
  <c r="Q156" i="15"/>
  <c r="Q157" i="15"/>
  <c r="Q158" i="15"/>
  <c r="Q159" i="15"/>
  <c r="Q160" i="15"/>
  <c r="Q161" i="15"/>
  <c r="Q162" i="15"/>
  <c r="Q163" i="15"/>
  <c r="Q164" i="15"/>
  <c r="Q165" i="15"/>
  <c r="Q166" i="15"/>
  <c r="Q167" i="15"/>
  <c r="Q168" i="15"/>
  <c r="Q169" i="15"/>
  <c r="Q170" i="15"/>
  <c r="Q171" i="15"/>
  <c r="Q172" i="15"/>
  <c r="Q173" i="15"/>
  <c r="Q174" i="15"/>
  <c r="Q175" i="15"/>
  <c r="Q176" i="15"/>
  <c r="Q177" i="15"/>
  <c r="Q178" i="15"/>
  <c r="Q179" i="15"/>
  <c r="Q180" i="15"/>
  <c r="Q181" i="15"/>
  <c r="Q182" i="15"/>
  <c r="Q183" i="15"/>
  <c r="Q184" i="15"/>
  <c r="Q185" i="15"/>
  <c r="Q186" i="15"/>
  <c r="Q187" i="15"/>
  <c r="Q188" i="15"/>
  <c r="Q189" i="15"/>
  <c r="Q190" i="15"/>
  <c r="Q191" i="15"/>
  <c r="Q192" i="15"/>
  <c r="Q193" i="15"/>
  <c r="Q194" i="15"/>
  <c r="Q195" i="15"/>
  <c r="Q196" i="15"/>
  <c r="Q197" i="15"/>
  <c r="Q198" i="15"/>
  <c r="Q199" i="15"/>
  <c r="Q200" i="15"/>
  <c r="Q201" i="15"/>
  <c r="Q202" i="15"/>
  <c r="Q203" i="15"/>
  <c r="Q204" i="15"/>
  <c r="Q205" i="15"/>
  <c r="Q206" i="15"/>
  <c r="Q207" i="15"/>
  <c r="Q208" i="15"/>
  <c r="Q209" i="15"/>
  <c r="Q210" i="15"/>
  <c r="Q211" i="15"/>
  <c r="Q212" i="15"/>
  <c r="Q213" i="15"/>
  <c r="Q214" i="15"/>
  <c r="Q215" i="15"/>
  <c r="Q216" i="15"/>
  <c r="Q217" i="15"/>
  <c r="Q218" i="15"/>
  <c r="Q219" i="15"/>
  <c r="Q220" i="15"/>
  <c r="Q221" i="15"/>
  <c r="Q222" i="15"/>
  <c r="Q223" i="15"/>
  <c r="Q224" i="15"/>
  <c r="Q225" i="15"/>
  <c r="Q226" i="15"/>
  <c r="Q227" i="15"/>
  <c r="Q228" i="15"/>
  <c r="Q229" i="15"/>
  <c r="Q230" i="15"/>
  <c r="Q231" i="15"/>
  <c r="Q232" i="15"/>
  <c r="Q233" i="15"/>
  <c r="Q234" i="15"/>
  <c r="Q235" i="15"/>
  <c r="Q236" i="15"/>
  <c r="Q237" i="15"/>
  <c r="Q238" i="15"/>
  <c r="Q239" i="15"/>
  <c r="Q240" i="15"/>
  <c r="Q241" i="15"/>
  <c r="Q242" i="15"/>
  <c r="Q243" i="15"/>
  <c r="Q244" i="15"/>
  <c r="Q245" i="15"/>
  <c r="Q246" i="15"/>
  <c r="Q2" i="15"/>
  <c r="K2" i="15"/>
  <c r="K3" i="15"/>
  <c r="K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L2" i="15" l="1"/>
  <c r="P2" i="15"/>
  <c r="L3" i="15"/>
  <c r="P3" i="15"/>
  <c r="L4" i="15"/>
  <c r="P4" i="15"/>
  <c r="R4" i="15"/>
  <c r="L5" i="15"/>
  <c r="P5" i="15"/>
  <c r="R5" i="15" s="1"/>
  <c r="L6" i="15"/>
  <c r="P6" i="15"/>
  <c r="L7" i="15"/>
  <c r="P7" i="15"/>
  <c r="L8" i="15"/>
  <c r="P8" i="15"/>
  <c r="R8" i="15"/>
  <c r="L9" i="15"/>
  <c r="P9" i="15"/>
  <c r="R9" i="15" s="1"/>
  <c r="L10" i="15"/>
  <c r="P10" i="15"/>
  <c r="L11" i="15"/>
  <c r="P11" i="15"/>
  <c r="L12" i="15"/>
  <c r="P12" i="15"/>
  <c r="L13" i="15"/>
  <c r="P13" i="15"/>
  <c r="L14" i="15"/>
  <c r="P14" i="15"/>
  <c r="L15" i="15"/>
  <c r="P15" i="15"/>
  <c r="L16" i="15"/>
  <c r="P16" i="15"/>
  <c r="R16" i="15" s="1"/>
  <c r="L17" i="15"/>
  <c r="P17" i="15"/>
  <c r="R17" i="15"/>
  <c r="L18" i="15"/>
  <c r="P18" i="15"/>
  <c r="L19" i="15"/>
  <c r="P19" i="15"/>
  <c r="L20" i="15"/>
  <c r="P20" i="15"/>
  <c r="R20" i="15" s="1"/>
  <c r="L21" i="15"/>
  <c r="P21" i="15"/>
  <c r="L22" i="15"/>
  <c r="P22" i="15"/>
  <c r="L23" i="15"/>
  <c r="P23" i="15"/>
  <c r="L24" i="15"/>
  <c r="P24" i="15"/>
  <c r="R24" i="15"/>
  <c r="L25" i="15"/>
  <c r="P25" i="15"/>
  <c r="R25" i="15" s="1"/>
  <c r="L26" i="15"/>
  <c r="P26" i="15"/>
  <c r="R26" i="15" s="1"/>
  <c r="L27" i="15"/>
  <c r="P27" i="15"/>
  <c r="R27" i="15" s="1"/>
  <c r="L28" i="15"/>
  <c r="P28" i="15"/>
  <c r="R28" i="15" s="1"/>
  <c r="L29" i="15"/>
  <c r="P29" i="15"/>
  <c r="L30" i="15"/>
  <c r="P30" i="15"/>
  <c r="L31" i="15"/>
  <c r="P31" i="15"/>
  <c r="L32" i="15"/>
  <c r="P32" i="15"/>
  <c r="R32" i="15"/>
  <c r="L33" i="15"/>
  <c r="P33" i="15"/>
  <c r="R33" i="15"/>
  <c r="L34" i="15"/>
  <c r="P34" i="15"/>
  <c r="L35" i="15"/>
  <c r="P35" i="15"/>
  <c r="R35" i="15" s="1"/>
  <c r="L36" i="15"/>
  <c r="P36" i="15"/>
  <c r="R36" i="15" s="1"/>
  <c r="L37" i="15"/>
  <c r="P37" i="15"/>
  <c r="L38" i="15"/>
  <c r="P38" i="15"/>
  <c r="L39" i="15"/>
  <c r="P39" i="15"/>
  <c r="L40" i="15"/>
  <c r="P40" i="15"/>
  <c r="R40" i="15"/>
  <c r="L41" i="15"/>
  <c r="P41" i="15"/>
  <c r="R41" i="15"/>
  <c r="L42" i="15"/>
  <c r="P42" i="15"/>
  <c r="R42" i="15" s="1"/>
  <c r="L43" i="15"/>
  <c r="P43" i="15"/>
  <c r="R43" i="15" s="1"/>
  <c r="L44" i="15"/>
  <c r="P44" i="15"/>
  <c r="R44" i="15" s="1"/>
  <c r="L45" i="15"/>
  <c r="P45" i="15"/>
  <c r="L46" i="15"/>
  <c r="P46" i="15"/>
  <c r="L47" i="15"/>
  <c r="P47" i="15"/>
  <c r="L48" i="15"/>
  <c r="P48" i="15"/>
  <c r="R48" i="15"/>
  <c r="L49" i="15"/>
  <c r="P49" i="15"/>
  <c r="R49" i="15"/>
  <c r="L50" i="15"/>
  <c r="P50" i="15"/>
  <c r="L51" i="15"/>
  <c r="P51" i="15"/>
  <c r="R51" i="15" s="1"/>
  <c r="L52" i="15"/>
  <c r="P52" i="15"/>
  <c r="R52" i="15" s="1"/>
  <c r="L53" i="15"/>
  <c r="P53" i="15"/>
  <c r="L54" i="15"/>
  <c r="P54" i="15"/>
  <c r="L55" i="15"/>
  <c r="P55" i="15"/>
  <c r="L56" i="15"/>
  <c r="P56" i="15"/>
  <c r="R56" i="15"/>
  <c r="L57" i="15"/>
  <c r="P57" i="15"/>
  <c r="R57" i="15"/>
  <c r="L58" i="15"/>
  <c r="P58" i="15"/>
  <c r="R58" i="15" s="1"/>
  <c r="L59" i="15"/>
  <c r="P59" i="15"/>
  <c r="R59" i="15" s="1"/>
  <c r="L60" i="15"/>
  <c r="P60" i="15"/>
  <c r="R60" i="15" s="1"/>
  <c r="L61" i="15"/>
  <c r="P61" i="15"/>
  <c r="L62" i="15"/>
  <c r="P62" i="15"/>
  <c r="L63" i="15"/>
  <c r="P63" i="15"/>
  <c r="L64" i="15"/>
  <c r="P64" i="15"/>
  <c r="R64" i="15"/>
  <c r="L65" i="15"/>
  <c r="P65" i="15"/>
  <c r="R65" i="15"/>
  <c r="L66" i="15"/>
  <c r="P66" i="15"/>
  <c r="L67" i="15"/>
  <c r="P67" i="15"/>
  <c r="R67" i="15"/>
  <c r="L68" i="15"/>
  <c r="P68" i="15"/>
  <c r="R68" i="15" s="1"/>
  <c r="L69" i="15"/>
  <c r="P69" i="15"/>
  <c r="L70" i="15"/>
  <c r="P70" i="15"/>
  <c r="L71" i="15"/>
  <c r="P71" i="15"/>
  <c r="L72" i="15"/>
  <c r="P72" i="15"/>
  <c r="R72" i="15"/>
  <c r="L73" i="15"/>
  <c r="P73" i="15"/>
  <c r="R73" i="15"/>
  <c r="L74" i="15"/>
  <c r="P74" i="15"/>
  <c r="R74" i="15" s="1"/>
  <c r="L75" i="15"/>
  <c r="P75" i="15"/>
  <c r="R75" i="15" s="1"/>
  <c r="L76" i="15"/>
  <c r="P76" i="15"/>
  <c r="R76" i="15" s="1"/>
  <c r="L77" i="15"/>
  <c r="P77" i="15"/>
  <c r="L78" i="15"/>
  <c r="P78" i="15"/>
  <c r="L79" i="15"/>
  <c r="P79" i="15"/>
  <c r="L80" i="15"/>
  <c r="P80" i="15"/>
  <c r="R80" i="15" s="1"/>
  <c r="L81" i="15"/>
  <c r="P81" i="15"/>
  <c r="R81" i="15"/>
  <c r="L82" i="15"/>
  <c r="P82" i="15"/>
  <c r="L83" i="15"/>
  <c r="P83" i="15"/>
  <c r="L84" i="15"/>
  <c r="P84" i="15"/>
  <c r="R84" i="15" s="1"/>
  <c r="L85" i="15"/>
  <c r="P85" i="15"/>
  <c r="L86" i="15"/>
  <c r="P86" i="15"/>
  <c r="L87" i="15"/>
  <c r="P87" i="15"/>
  <c r="L88" i="15"/>
  <c r="P88" i="15"/>
  <c r="R88" i="15"/>
  <c r="L89" i="15"/>
  <c r="P89" i="15"/>
  <c r="R89" i="15" s="1"/>
  <c r="L90" i="15"/>
  <c r="P90" i="15"/>
  <c r="R90" i="15" s="1"/>
  <c r="L91" i="15"/>
  <c r="P91" i="15"/>
  <c r="R91" i="15" s="1"/>
  <c r="L92" i="15"/>
  <c r="P92" i="15"/>
  <c r="R92" i="15" s="1"/>
  <c r="L93" i="15"/>
  <c r="P93" i="15"/>
  <c r="L94" i="15"/>
  <c r="P94" i="15"/>
  <c r="L95" i="15"/>
  <c r="P95" i="15"/>
  <c r="L96" i="15"/>
  <c r="P96" i="15"/>
  <c r="R96" i="15"/>
  <c r="L97" i="15"/>
  <c r="P97" i="15"/>
  <c r="R97" i="15"/>
  <c r="L98" i="15"/>
  <c r="P98" i="15"/>
  <c r="L99" i="15"/>
  <c r="P99" i="15"/>
  <c r="R99" i="15"/>
  <c r="L100" i="15"/>
  <c r="P100" i="15"/>
  <c r="R100" i="15" s="1"/>
  <c r="L101" i="15"/>
  <c r="P101" i="15"/>
  <c r="L102" i="15"/>
  <c r="P102" i="15"/>
  <c r="L103" i="15"/>
  <c r="P103" i="15"/>
  <c r="L104" i="15"/>
  <c r="P104" i="15"/>
  <c r="R104" i="15"/>
  <c r="L105" i="15"/>
  <c r="P105" i="15"/>
  <c r="R105" i="15"/>
  <c r="L106" i="15"/>
  <c r="P106" i="15"/>
  <c r="R106" i="15" s="1"/>
  <c r="L107" i="15"/>
  <c r="P107" i="15"/>
  <c r="R107" i="15" s="1"/>
  <c r="L108" i="15"/>
  <c r="P108" i="15"/>
  <c r="R108" i="15" s="1"/>
  <c r="L109" i="15"/>
  <c r="P109" i="15"/>
  <c r="L110" i="15"/>
  <c r="P110" i="15"/>
  <c r="L111" i="15"/>
  <c r="P111" i="15"/>
  <c r="L112" i="15"/>
  <c r="P112" i="15"/>
  <c r="R112" i="15" s="1"/>
  <c r="L113" i="15"/>
  <c r="P113" i="15"/>
  <c r="R113" i="15"/>
  <c r="L114" i="15"/>
  <c r="P114" i="15"/>
  <c r="L115" i="15"/>
  <c r="P115" i="15"/>
  <c r="R115" i="15"/>
  <c r="L116" i="15"/>
  <c r="P116" i="15"/>
  <c r="R116" i="15" s="1"/>
  <c r="L117" i="15"/>
  <c r="P117" i="15"/>
  <c r="L118" i="15"/>
  <c r="P118" i="15"/>
  <c r="L119" i="15"/>
  <c r="P119" i="15"/>
  <c r="L120" i="15"/>
  <c r="P120" i="15"/>
  <c r="R120" i="15"/>
  <c r="L121" i="15"/>
  <c r="P121" i="15"/>
  <c r="R121" i="15"/>
  <c r="L122" i="15"/>
  <c r="P122" i="15"/>
  <c r="R122" i="15" s="1"/>
  <c r="L123" i="15"/>
  <c r="P123" i="15"/>
  <c r="R123" i="15" s="1"/>
  <c r="L124" i="15"/>
  <c r="P124" i="15"/>
  <c r="R124" i="15" s="1"/>
  <c r="L125" i="15"/>
  <c r="P125" i="15"/>
  <c r="L126" i="15"/>
  <c r="P126" i="15"/>
  <c r="L127" i="15"/>
  <c r="P127" i="15"/>
  <c r="L128" i="15"/>
  <c r="P128" i="15"/>
  <c r="R128" i="15" s="1"/>
  <c r="L129" i="15"/>
  <c r="P129" i="15"/>
  <c r="R129" i="15"/>
  <c r="L130" i="15"/>
  <c r="P130" i="15"/>
  <c r="L131" i="15"/>
  <c r="P131" i="15"/>
  <c r="L132" i="15"/>
  <c r="P132" i="15"/>
  <c r="R132" i="15" s="1"/>
  <c r="L133" i="15"/>
  <c r="P133" i="15"/>
  <c r="L134" i="15"/>
  <c r="P134" i="15"/>
  <c r="L135" i="15"/>
  <c r="P135" i="15"/>
  <c r="L136" i="15"/>
  <c r="P136" i="15"/>
  <c r="L137" i="15"/>
  <c r="P137" i="15"/>
  <c r="R137" i="15"/>
  <c r="L138" i="15"/>
  <c r="P138" i="15"/>
  <c r="R138" i="15" s="1"/>
  <c r="L139" i="15"/>
  <c r="P139" i="15"/>
  <c r="R139" i="15" s="1"/>
  <c r="L140" i="15"/>
  <c r="P140" i="15"/>
  <c r="R140" i="15" s="1"/>
  <c r="L141" i="15"/>
  <c r="P141" i="15"/>
  <c r="L142" i="15"/>
  <c r="P142" i="15"/>
  <c r="L143" i="15"/>
  <c r="P143" i="15"/>
  <c r="L144" i="15"/>
  <c r="P144" i="15"/>
  <c r="R144" i="15" s="1"/>
  <c r="L145" i="15"/>
  <c r="P145" i="15"/>
  <c r="L146" i="15"/>
  <c r="P146" i="15"/>
  <c r="L147" i="15"/>
  <c r="P147" i="15"/>
  <c r="L148" i="15"/>
  <c r="P148" i="15"/>
  <c r="R148" i="15" s="1"/>
  <c r="L149" i="15"/>
  <c r="P149" i="15"/>
  <c r="L150" i="15"/>
  <c r="P150" i="15"/>
  <c r="L151" i="15"/>
  <c r="P151" i="15"/>
  <c r="L152" i="15"/>
  <c r="P152" i="15"/>
  <c r="R152" i="15" s="1"/>
  <c r="L153" i="15"/>
  <c r="P153" i="15"/>
  <c r="R153" i="15" s="1"/>
  <c r="L154" i="15"/>
  <c r="P154" i="15"/>
  <c r="R154" i="15" s="1"/>
  <c r="L155" i="15"/>
  <c r="P155" i="15"/>
  <c r="R155" i="15" s="1"/>
  <c r="L156" i="15"/>
  <c r="P156" i="15"/>
  <c r="R156" i="15" s="1"/>
  <c r="L157" i="15"/>
  <c r="P157" i="15"/>
  <c r="L158" i="15"/>
  <c r="P158" i="15"/>
  <c r="L159" i="15"/>
  <c r="P159" i="15"/>
  <c r="L160" i="15"/>
  <c r="P160" i="15"/>
  <c r="R160" i="15" s="1"/>
  <c r="L161" i="15"/>
  <c r="P161" i="15"/>
  <c r="R161" i="15"/>
  <c r="L162" i="15"/>
  <c r="P162" i="15"/>
  <c r="L163" i="15"/>
  <c r="P163" i="15"/>
  <c r="R163" i="15"/>
  <c r="L164" i="15"/>
  <c r="P164" i="15"/>
  <c r="R164" i="15" s="1"/>
  <c r="L165" i="15"/>
  <c r="P165" i="15"/>
  <c r="L166" i="15"/>
  <c r="P166" i="15"/>
  <c r="L167" i="15"/>
  <c r="P167" i="15"/>
  <c r="R167" i="15" s="1"/>
  <c r="L168" i="15"/>
  <c r="P168" i="15"/>
  <c r="R168" i="15"/>
  <c r="L169" i="15"/>
  <c r="P169" i="15"/>
  <c r="R169" i="15"/>
  <c r="L170" i="15"/>
  <c r="P170" i="15"/>
  <c r="R170" i="15" s="1"/>
  <c r="L171" i="15"/>
  <c r="P171" i="15"/>
  <c r="R171" i="15" s="1"/>
  <c r="L172" i="15"/>
  <c r="P172" i="15"/>
  <c r="R172" i="15" s="1"/>
  <c r="L173" i="15"/>
  <c r="P173" i="15"/>
  <c r="L174" i="15"/>
  <c r="P174" i="15"/>
  <c r="L175" i="15"/>
  <c r="P175" i="15"/>
  <c r="L176" i="15"/>
  <c r="P176" i="15"/>
  <c r="R176" i="15" s="1"/>
  <c r="L177" i="15"/>
  <c r="P177" i="15"/>
  <c r="R177" i="15"/>
  <c r="L178" i="15"/>
  <c r="P178" i="15"/>
  <c r="L179" i="15"/>
  <c r="P179" i="15"/>
  <c r="L180" i="15"/>
  <c r="P180" i="15"/>
  <c r="R180" i="15" s="1"/>
  <c r="L181" i="15"/>
  <c r="P181" i="15"/>
  <c r="L182" i="15"/>
  <c r="P182" i="15"/>
  <c r="L183" i="15"/>
  <c r="P183" i="15"/>
  <c r="L184" i="15"/>
  <c r="P184" i="15"/>
  <c r="L185" i="15"/>
  <c r="P185" i="15"/>
  <c r="R185" i="15"/>
  <c r="L186" i="15"/>
  <c r="P186" i="15"/>
  <c r="R186" i="15" s="1"/>
  <c r="L187" i="15"/>
  <c r="P187" i="15"/>
  <c r="R187" i="15" s="1"/>
  <c r="L188" i="15"/>
  <c r="P188" i="15"/>
  <c r="R188" i="15" s="1"/>
  <c r="L189" i="15"/>
  <c r="P189" i="15"/>
  <c r="L190" i="15"/>
  <c r="P190" i="15"/>
  <c r="L191" i="15"/>
  <c r="P191" i="15"/>
  <c r="L192" i="15"/>
  <c r="P192" i="15"/>
  <c r="R192" i="15" s="1"/>
  <c r="L193" i="15"/>
  <c r="P193" i="15"/>
  <c r="L194" i="15"/>
  <c r="P194" i="15"/>
  <c r="L195" i="15"/>
  <c r="P195" i="15"/>
  <c r="R195" i="15"/>
  <c r="L196" i="15"/>
  <c r="P196" i="15"/>
  <c r="R196" i="15" s="1"/>
  <c r="L197" i="15"/>
  <c r="P197" i="15"/>
  <c r="L198" i="15"/>
  <c r="P198" i="15"/>
  <c r="L199" i="15"/>
  <c r="P199" i="15"/>
  <c r="L200" i="15"/>
  <c r="P200" i="15"/>
  <c r="R200" i="15" s="1"/>
  <c r="L201" i="15"/>
  <c r="P201" i="15"/>
  <c r="R201" i="15" s="1"/>
  <c r="L202" i="15"/>
  <c r="P202" i="15"/>
  <c r="R202" i="15" s="1"/>
  <c r="L203" i="15"/>
  <c r="P203" i="15"/>
  <c r="R203" i="15" s="1"/>
  <c r="L204" i="15"/>
  <c r="P204" i="15"/>
  <c r="R204" i="15" s="1"/>
  <c r="L205" i="15"/>
  <c r="P205" i="15"/>
  <c r="L206" i="15"/>
  <c r="P206" i="15"/>
  <c r="R206" i="15" s="1"/>
  <c r="L207" i="15"/>
  <c r="P207" i="15"/>
  <c r="L208" i="15"/>
  <c r="P208" i="15"/>
  <c r="R208" i="15"/>
  <c r="L209" i="15"/>
  <c r="P209" i="15"/>
  <c r="R209" i="15" s="1"/>
  <c r="L210" i="15"/>
  <c r="P210" i="15"/>
  <c r="L211" i="15"/>
  <c r="P211" i="15"/>
  <c r="R211" i="15"/>
  <c r="L212" i="15"/>
  <c r="P212" i="15"/>
  <c r="L213" i="15"/>
  <c r="P213" i="15"/>
  <c r="R213" i="15"/>
  <c r="L214" i="15"/>
  <c r="P214" i="15"/>
  <c r="L215" i="15"/>
  <c r="P215" i="15"/>
  <c r="L216" i="15"/>
  <c r="P216" i="15"/>
  <c r="R216" i="15"/>
  <c r="L217" i="15"/>
  <c r="P217" i="15"/>
  <c r="R217" i="15"/>
  <c r="L218" i="15"/>
  <c r="P218" i="15"/>
  <c r="R218" i="15" s="1"/>
  <c r="L219" i="15"/>
  <c r="P219" i="15"/>
  <c r="R219" i="15" s="1"/>
  <c r="L220" i="15"/>
  <c r="P220" i="15"/>
  <c r="R220" i="15" s="1"/>
  <c r="L221" i="15"/>
  <c r="P221" i="15"/>
  <c r="L222" i="15"/>
  <c r="P222" i="15"/>
  <c r="R222" i="15"/>
  <c r="L223" i="15"/>
  <c r="P223" i="15"/>
  <c r="L224" i="15"/>
  <c r="P224" i="15"/>
  <c r="R224" i="15"/>
  <c r="L225" i="15"/>
  <c r="P225" i="15"/>
  <c r="R225" i="15"/>
  <c r="L226" i="15"/>
  <c r="P226" i="15"/>
  <c r="L227" i="15"/>
  <c r="P227" i="15"/>
  <c r="R227" i="15" s="1"/>
  <c r="L228" i="15"/>
  <c r="P228" i="15"/>
  <c r="L229" i="15"/>
  <c r="P229" i="15"/>
  <c r="R229" i="15"/>
  <c r="L230" i="15"/>
  <c r="P230" i="15"/>
  <c r="L231" i="15"/>
  <c r="P231" i="15"/>
  <c r="L232" i="15"/>
  <c r="P232" i="15"/>
  <c r="R232" i="15" s="1"/>
  <c r="L233" i="15"/>
  <c r="P233" i="15"/>
  <c r="R233" i="15"/>
  <c r="L234" i="15"/>
  <c r="P234" i="15"/>
  <c r="R234" i="15" s="1"/>
  <c r="L235" i="15"/>
  <c r="P235" i="15"/>
  <c r="L236" i="15"/>
  <c r="P236" i="15"/>
  <c r="R236" i="15" s="1"/>
  <c r="L237" i="15"/>
  <c r="P237" i="15"/>
  <c r="L238" i="15"/>
  <c r="P238" i="15"/>
  <c r="R238" i="15"/>
  <c r="L239" i="15"/>
  <c r="P239" i="15"/>
  <c r="L240" i="15"/>
  <c r="P240" i="15"/>
  <c r="R240" i="15"/>
  <c r="L241" i="15"/>
  <c r="P241" i="15"/>
  <c r="R241" i="15"/>
  <c r="L242" i="15"/>
  <c r="P242" i="15"/>
  <c r="L243" i="15"/>
  <c r="P243" i="15"/>
  <c r="R243" i="15"/>
  <c r="L244" i="15"/>
  <c r="P244" i="15"/>
  <c r="R244" i="15" s="1"/>
  <c r="L245" i="15"/>
  <c r="P245" i="15"/>
  <c r="R245" i="15"/>
  <c r="L246" i="15"/>
  <c r="P246" i="15"/>
  <c r="H7" i="11"/>
  <c r="H4" i="11"/>
  <c r="H3" i="11"/>
  <c r="H2" i="11"/>
  <c r="H8" i="11"/>
  <c r="H9" i="11"/>
  <c r="H10" i="11"/>
  <c r="H11" i="11"/>
  <c r="H12" i="11"/>
  <c r="H13" i="11"/>
  <c r="I13" i="11" s="1"/>
  <c r="K13" i="11" s="1"/>
  <c r="M13" i="11" s="1"/>
  <c r="H14" i="11"/>
  <c r="H15" i="11"/>
  <c r="H16" i="11"/>
  <c r="M8" i="11"/>
  <c r="M14" i="11"/>
  <c r="L8" i="11" a="1"/>
  <c r="L8" i="11"/>
  <c r="L9" i="11" a="1"/>
  <c r="L9" i="11" s="1"/>
  <c r="L10" i="11" a="1"/>
  <c r="L10" i="11" s="1"/>
  <c r="L11" i="11" a="1"/>
  <c r="L11" i="11" s="1"/>
  <c r="L12" i="11" a="1"/>
  <c r="L12" i="11"/>
  <c r="L13" i="11" a="1"/>
  <c r="L13" i="11"/>
  <c r="L14" i="11" a="1"/>
  <c r="L14" i="11"/>
  <c r="L15" i="11" a="1"/>
  <c r="L15" i="11"/>
  <c r="L16" i="11" a="1"/>
  <c r="L16" i="11"/>
  <c r="L7" i="11" a="1"/>
  <c r="L7" i="11" s="1"/>
  <c r="G7" i="11"/>
  <c r="G8" i="11"/>
  <c r="I8" i="11"/>
  <c r="K8" i="11"/>
  <c r="G9" i="11"/>
  <c r="I9" i="11"/>
  <c r="K9" i="11"/>
  <c r="M9" i="11" s="1"/>
  <c r="G10" i="11"/>
  <c r="I10" i="11"/>
  <c r="K10" i="11"/>
  <c r="M10" i="11" s="1"/>
  <c r="G11" i="11"/>
  <c r="I11" i="11"/>
  <c r="K11" i="11" s="1"/>
  <c r="M11" i="11" s="1"/>
  <c r="G12" i="11"/>
  <c r="G13" i="11"/>
  <c r="G14" i="11"/>
  <c r="I14" i="11"/>
  <c r="K14" i="11"/>
  <c r="G15" i="11"/>
  <c r="I15" i="11"/>
  <c r="K15" i="11"/>
  <c r="M15" i="11" s="1"/>
  <c r="G16" i="11"/>
  <c r="I16" i="11"/>
  <c r="K16" i="11"/>
  <c r="M16" i="11" s="1"/>
  <c r="R83" i="15" l="1"/>
  <c r="R14" i="15"/>
  <c r="R174" i="15"/>
  <c r="R165" i="15"/>
  <c r="R147" i="15"/>
  <c r="R126" i="15"/>
  <c r="R117" i="15"/>
  <c r="R39" i="15"/>
  <c r="R78" i="15"/>
  <c r="R69" i="15"/>
  <c r="R183" i="15"/>
  <c r="R30" i="15"/>
  <c r="R21" i="15"/>
  <c r="R199" i="15"/>
  <c r="R151" i="15"/>
  <c r="R103" i="15"/>
  <c r="R190" i="15"/>
  <c r="R181" i="15"/>
  <c r="R142" i="15"/>
  <c r="R133" i="15"/>
  <c r="R55" i="15"/>
  <c r="R94" i="15"/>
  <c r="R85" i="15"/>
  <c r="R135" i="15"/>
  <c r="R46" i="15"/>
  <c r="R37" i="15"/>
  <c r="R3" i="15"/>
  <c r="R215" i="15"/>
  <c r="R193" i="15"/>
  <c r="R184" i="15"/>
  <c r="R145" i="15"/>
  <c r="R136" i="15"/>
  <c r="R19" i="15"/>
  <c r="R6" i="15"/>
  <c r="R119" i="15"/>
  <c r="R197" i="15"/>
  <c r="R149" i="15"/>
  <c r="R71" i="15"/>
  <c r="R10" i="15"/>
  <c r="R235" i="15"/>
  <c r="R179" i="15"/>
  <c r="R131" i="15"/>
  <c r="R110" i="15"/>
  <c r="R101" i="15"/>
  <c r="R23" i="15"/>
  <c r="R87" i="15"/>
  <c r="R237" i="15"/>
  <c r="R231" i="15"/>
  <c r="R62" i="15"/>
  <c r="R53" i="15"/>
  <c r="R242" i="15"/>
  <c r="R226" i="15"/>
  <c r="R210" i="15"/>
  <c r="R194" i="15"/>
  <c r="R178" i="15"/>
  <c r="R162" i="15"/>
  <c r="R146" i="15"/>
  <c r="R130" i="15"/>
  <c r="R114" i="15"/>
  <c r="R98" i="15"/>
  <c r="R82" i="15"/>
  <c r="R66" i="15"/>
  <c r="R50" i="15"/>
  <c r="R34" i="15"/>
  <c r="R18" i="15"/>
  <c r="R7" i="15"/>
  <c r="R158" i="15"/>
  <c r="R12" i="15"/>
  <c r="R228" i="15"/>
  <c r="R212" i="15"/>
  <c r="R221" i="15"/>
  <c r="R205" i="15"/>
  <c r="R189" i="15"/>
  <c r="R173" i="15"/>
  <c r="R157" i="15"/>
  <c r="R141" i="15"/>
  <c r="R125" i="15"/>
  <c r="R109" i="15"/>
  <c r="C12" i="15" s="1"/>
  <c r="R93" i="15"/>
  <c r="R77" i="15"/>
  <c r="R61" i="15"/>
  <c r="R45" i="15"/>
  <c r="R29" i="15"/>
  <c r="R246" i="15"/>
  <c r="R230" i="15"/>
  <c r="R214" i="15"/>
  <c r="R198" i="15"/>
  <c r="R182" i="15"/>
  <c r="R166" i="15"/>
  <c r="R150" i="15"/>
  <c r="R134" i="15"/>
  <c r="R118" i="15"/>
  <c r="R102" i="15"/>
  <c r="R86" i="15"/>
  <c r="R70" i="15"/>
  <c r="R54" i="15"/>
  <c r="R38" i="15"/>
  <c r="R22" i="15"/>
  <c r="R13" i="15"/>
  <c r="R11" i="15"/>
  <c r="R2" i="15"/>
  <c r="R239" i="15"/>
  <c r="R223" i="15"/>
  <c r="R207" i="15"/>
  <c r="R191" i="15"/>
  <c r="R175" i="15"/>
  <c r="R159" i="15"/>
  <c r="R143" i="15"/>
  <c r="R127" i="15"/>
  <c r="R111" i="15"/>
  <c r="R95" i="15"/>
  <c r="R79" i="15"/>
  <c r="R63" i="15"/>
  <c r="R47" i="15"/>
  <c r="R31" i="15"/>
  <c r="R15" i="15"/>
  <c r="I12" i="11"/>
  <c r="I7" i="11"/>
  <c r="K7" i="11"/>
  <c r="M7" i="11" s="1"/>
  <c r="K12" i="11"/>
  <c r="M12" i="11" s="1"/>
  <c r="D17" i="10" a="1"/>
  <c r="D17" i="10" s="1"/>
  <c r="D16" i="10"/>
  <c r="D15" i="10"/>
  <c r="H6" i="10"/>
  <c r="H7" i="10"/>
  <c r="H8" i="10"/>
  <c r="H9" i="10"/>
  <c r="G6" i="10"/>
  <c r="G7" i="10"/>
  <c r="G8" i="10"/>
  <c r="G9" i="10"/>
  <c r="F6" i="10"/>
  <c r="F7" i="10"/>
  <c r="F8" i="10"/>
  <c r="F9" i="10"/>
  <c r="E6" i="10"/>
  <c r="E7" i="10"/>
  <c r="E8" i="10"/>
  <c r="E9" i="10"/>
  <c r="H5" i="10"/>
  <c r="G5" i="10"/>
  <c r="F5" i="10"/>
  <c r="E5" i="10"/>
  <c r="B2" i="10"/>
  <c r="I8" i="9"/>
  <c r="I5" i="9"/>
  <c r="I3" i="9"/>
  <c r="G18" i="7"/>
  <c r="G17" i="7"/>
  <c r="G9" i="7"/>
  <c r="H5" i="7"/>
  <c r="H6" i="7"/>
  <c r="H4" i="7"/>
  <c r="F82" i="7"/>
  <c r="D83" i="7"/>
  <c r="C76" i="7"/>
  <c r="C57" i="7"/>
  <c r="D38" i="7"/>
  <c r="D37" i="7"/>
  <c r="C38" i="7"/>
  <c r="C36" i="7"/>
  <c r="C39" i="7"/>
  <c r="C37" i="7"/>
  <c r="E4" i="7"/>
  <c r="C35" i="7" s="1"/>
  <c r="C40" i="7" s="1"/>
  <c r="E5" i="7"/>
  <c r="E6" i="7"/>
  <c r="E7" i="7"/>
  <c r="E8" i="7"/>
  <c r="E9" i="7"/>
  <c r="E10" i="7"/>
  <c r="E11" i="7"/>
  <c r="E12" i="7"/>
  <c r="E13" i="7"/>
  <c r="E14" i="7"/>
  <c r="E15" i="7"/>
  <c r="E16" i="7"/>
  <c r="E17" i="7"/>
  <c r="E18" i="7"/>
  <c r="E19" i="7"/>
  <c r="E20" i="7"/>
  <c r="E21" i="7"/>
  <c r="E22" i="7"/>
  <c r="E23" i="7"/>
  <c r="E24" i="7"/>
  <c r="E25" i="7"/>
  <c r="E26" i="7"/>
  <c r="E27" i="7"/>
  <c r="E28" i="7"/>
  <c r="E29" i="7"/>
  <c r="E30" i="7"/>
  <c r="E31" i="7"/>
  <c r="E32" i="7"/>
  <c r="E33" i="7"/>
  <c r="R22" i="6"/>
  <c r="P3" i="6"/>
  <c r="M5" i="6"/>
  <c r="M6" i="6"/>
  <c r="M7" i="6"/>
  <c r="M201" i="6" s="1"/>
  <c r="P2" i="6" s="1"/>
  <c r="M8" i="6"/>
  <c r="M9" i="6"/>
  <c r="M10" i="6"/>
  <c r="M11" i="6"/>
  <c r="M12" i="6"/>
  <c r="M13" i="6"/>
  <c r="M14" i="6"/>
  <c r="M15" i="6"/>
  <c r="M16" i="6"/>
  <c r="M17" i="6"/>
  <c r="M18" i="6"/>
  <c r="M19" i="6"/>
  <c r="M20" i="6"/>
  <c r="M21" i="6"/>
  <c r="M22" i="6"/>
  <c r="M23" i="6"/>
  <c r="M24" i="6"/>
  <c r="M25" i="6"/>
  <c r="M26" i="6"/>
  <c r="M27" i="6"/>
  <c r="M28" i="6"/>
  <c r="M29" i="6"/>
  <c r="M30" i="6"/>
  <c r="M31" i="6"/>
  <c r="M32" i="6"/>
  <c r="M33" i="6"/>
  <c r="M34" i="6"/>
  <c r="M35" i="6"/>
  <c r="M36" i="6"/>
  <c r="M37" i="6"/>
  <c r="M38" i="6"/>
  <c r="M39" i="6"/>
  <c r="M40" i="6"/>
  <c r="M41" i="6"/>
  <c r="M42" i="6"/>
  <c r="M43" i="6"/>
  <c r="M44" i="6"/>
  <c r="M45" i="6"/>
  <c r="M46" i="6"/>
  <c r="M47" i="6"/>
  <c r="M48" i="6"/>
  <c r="M49" i="6"/>
  <c r="M50" i="6"/>
  <c r="M51" i="6"/>
  <c r="M52" i="6"/>
  <c r="M53" i="6"/>
  <c r="M54" i="6"/>
  <c r="M55" i="6"/>
  <c r="M56" i="6"/>
  <c r="M57" i="6"/>
  <c r="M58" i="6"/>
  <c r="M59" i="6"/>
  <c r="M60" i="6"/>
  <c r="M61" i="6"/>
  <c r="M62" i="6"/>
  <c r="M63" i="6"/>
  <c r="M64" i="6"/>
  <c r="M65" i="6"/>
  <c r="M66" i="6"/>
  <c r="M67" i="6"/>
  <c r="M68" i="6"/>
  <c r="M69" i="6"/>
  <c r="M70" i="6"/>
  <c r="M71" i="6"/>
  <c r="M72" i="6"/>
  <c r="M73" i="6"/>
  <c r="M74" i="6"/>
  <c r="M75" i="6"/>
  <c r="M76" i="6"/>
  <c r="M77" i="6"/>
  <c r="M78" i="6"/>
  <c r="M79" i="6"/>
  <c r="M80" i="6"/>
  <c r="M81" i="6"/>
  <c r="M82" i="6"/>
  <c r="M83" i="6"/>
  <c r="M84" i="6"/>
  <c r="M85" i="6"/>
  <c r="M86" i="6"/>
  <c r="M87" i="6"/>
  <c r="M88" i="6"/>
  <c r="M89" i="6"/>
  <c r="M90" i="6"/>
  <c r="M91" i="6"/>
  <c r="M92" i="6"/>
  <c r="M93" i="6"/>
  <c r="M94" i="6"/>
  <c r="M95" i="6"/>
  <c r="M96" i="6"/>
  <c r="M97" i="6"/>
  <c r="M98" i="6"/>
  <c r="M99" i="6"/>
  <c r="M100" i="6"/>
  <c r="M101" i="6"/>
  <c r="M102" i="6"/>
  <c r="M103" i="6"/>
  <c r="M104" i="6"/>
  <c r="M105" i="6"/>
  <c r="M106" i="6"/>
  <c r="M107" i="6"/>
  <c r="M108" i="6"/>
  <c r="M109" i="6"/>
  <c r="M110" i="6"/>
  <c r="M111" i="6"/>
  <c r="M112" i="6"/>
  <c r="M113" i="6"/>
  <c r="M114" i="6"/>
  <c r="M115" i="6"/>
  <c r="M116" i="6"/>
  <c r="M117" i="6"/>
  <c r="M118" i="6"/>
  <c r="M119" i="6"/>
  <c r="M120" i="6"/>
  <c r="M121" i="6"/>
  <c r="M122" i="6"/>
  <c r="M123" i="6"/>
  <c r="M124" i="6"/>
  <c r="M125" i="6"/>
  <c r="M126" i="6"/>
  <c r="M127" i="6"/>
  <c r="M128" i="6"/>
  <c r="M129" i="6"/>
  <c r="M130" i="6"/>
  <c r="M131" i="6"/>
  <c r="M132" i="6"/>
  <c r="M133" i="6"/>
  <c r="M134" i="6"/>
  <c r="M135" i="6"/>
  <c r="M136" i="6"/>
  <c r="M137" i="6"/>
  <c r="M138" i="6"/>
  <c r="M139" i="6"/>
  <c r="M140" i="6"/>
  <c r="M141" i="6"/>
  <c r="M142" i="6"/>
  <c r="M143" i="6"/>
  <c r="M144" i="6"/>
  <c r="M145" i="6"/>
  <c r="M146" i="6"/>
  <c r="M147" i="6"/>
  <c r="M148" i="6"/>
  <c r="M149" i="6"/>
  <c r="M150" i="6"/>
  <c r="M151" i="6"/>
  <c r="M152" i="6"/>
  <c r="M153" i="6"/>
  <c r="M154" i="6"/>
  <c r="M155" i="6"/>
  <c r="M156" i="6"/>
  <c r="M157" i="6"/>
  <c r="M158" i="6"/>
  <c r="M159" i="6"/>
  <c r="M160" i="6"/>
  <c r="M161" i="6"/>
  <c r="M162" i="6"/>
  <c r="M163" i="6"/>
  <c r="M164" i="6"/>
  <c r="M165" i="6"/>
  <c r="M166" i="6"/>
  <c r="M167" i="6"/>
  <c r="M168" i="6"/>
  <c r="M169" i="6"/>
  <c r="M170" i="6"/>
  <c r="M171" i="6"/>
  <c r="M172" i="6"/>
  <c r="M173" i="6"/>
  <c r="M174" i="6"/>
  <c r="M175" i="6"/>
  <c r="M176" i="6"/>
  <c r="M177" i="6"/>
  <c r="M178" i="6"/>
  <c r="M179" i="6"/>
  <c r="M180" i="6"/>
  <c r="M181" i="6"/>
  <c r="M182" i="6"/>
  <c r="M183" i="6"/>
  <c r="M184" i="6"/>
  <c r="M185" i="6"/>
  <c r="M186" i="6"/>
  <c r="M187" i="6"/>
  <c r="M188" i="6"/>
  <c r="M189" i="6"/>
  <c r="M190" i="6"/>
  <c r="M191" i="6"/>
  <c r="M192" i="6"/>
  <c r="M193" i="6"/>
  <c r="M194" i="6"/>
  <c r="M195" i="6"/>
  <c r="M196" i="6"/>
  <c r="M197" i="6"/>
  <c r="M198" i="6"/>
  <c r="M199" i="6"/>
  <c r="M200" i="6"/>
  <c r="L5" i="6"/>
  <c r="L6" i="6"/>
  <c r="L7" i="6"/>
  <c r="L8" i="6"/>
  <c r="L201" i="6" s="1"/>
  <c r="L9" i="6"/>
  <c r="L10" i="6"/>
  <c r="L11" i="6"/>
  <c r="L12" i="6"/>
  <c r="L13" i="6"/>
  <c r="L14" i="6"/>
  <c r="L15" i="6"/>
  <c r="L16" i="6"/>
  <c r="L17" i="6"/>
  <c r="L18" i="6"/>
  <c r="L19" i="6"/>
  <c r="L20" i="6"/>
  <c r="L21" i="6"/>
  <c r="L22" i="6"/>
  <c r="L23" i="6"/>
  <c r="L24" i="6"/>
  <c r="L25" i="6"/>
  <c r="L26" i="6"/>
  <c r="L27" i="6"/>
  <c r="L28" i="6"/>
  <c r="L29" i="6"/>
  <c r="L30" i="6"/>
  <c r="L31" i="6"/>
  <c r="L32" i="6"/>
  <c r="L33" i="6"/>
  <c r="L34" i="6"/>
  <c r="L35" i="6"/>
  <c r="L36" i="6"/>
  <c r="L37" i="6"/>
  <c r="L38" i="6"/>
  <c r="L39" i="6"/>
  <c r="L40" i="6"/>
  <c r="L41" i="6"/>
  <c r="L42" i="6"/>
  <c r="L43" i="6"/>
  <c r="L44" i="6"/>
  <c r="L45" i="6"/>
  <c r="L46" i="6"/>
  <c r="L47" i="6"/>
  <c r="L48" i="6"/>
  <c r="L49" i="6"/>
  <c r="L50" i="6"/>
  <c r="L51" i="6"/>
  <c r="L52" i="6"/>
  <c r="L53" i="6"/>
  <c r="L54" i="6"/>
  <c r="L55" i="6"/>
  <c r="L56" i="6"/>
  <c r="L57" i="6"/>
  <c r="L58" i="6"/>
  <c r="L59" i="6"/>
  <c r="L60" i="6"/>
  <c r="L61" i="6"/>
  <c r="L62" i="6"/>
  <c r="L63" i="6"/>
  <c r="L64" i="6"/>
  <c r="L65" i="6"/>
  <c r="L66" i="6"/>
  <c r="L67" i="6"/>
  <c r="L68" i="6"/>
  <c r="L69" i="6"/>
  <c r="L70" i="6"/>
  <c r="L71" i="6"/>
  <c r="L72" i="6"/>
  <c r="L73" i="6"/>
  <c r="L74" i="6"/>
  <c r="L75" i="6"/>
  <c r="L76" i="6"/>
  <c r="L77" i="6"/>
  <c r="L78" i="6"/>
  <c r="L79" i="6"/>
  <c r="L80" i="6"/>
  <c r="L81" i="6"/>
  <c r="L82" i="6"/>
  <c r="L83" i="6"/>
  <c r="L84" i="6"/>
  <c r="L85" i="6"/>
  <c r="L86" i="6"/>
  <c r="L87" i="6"/>
  <c r="L88" i="6"/>
  <c r="L89" i="6"/>
  <c r="L90" i="6"/>
  <c r="L91" i="6"/>
  <c r="L92" i="6"/>
  <c r="L93" i="6"/>
  <c r="L94" i="6"/>
  <c r="L95" i="6"/>
  <c r="L96" i="6"/>
  <c r="L97" i="6"/>
  <c r="L98" i="6"/>
  <c r="L99" i="6"/>
  <c r="L100" i="6"/>
  <c r="L101" i="6"/>
  <c r="L102" i="6"/>
  <c r="L103" i="6"/>
  <c r="L104" i="6"/>
  <c r="L105" i="6"/>
  <c r="L106" i="6"/>
  <c r="L107" i="6"/>
  <c r="L108" i="6"/>
  <c r="L109" i="6"/>
  <c r="L110" i="6"/>
  <c r="L111" i="6"/>
  <c r="L112" i="6"/>
  <c r="L113" i="6"/>
  <c r="L114" i="6"/>
  <c r="L115" i="6"/>
  <c r="L116" i="6"/>
  <c r="L117" i="6"/>
  <c r="L118" i="6"/>
  <c r="L119" i="6"/>
  <c r="L120" i="6"/>
  <c r="L121" i="6"/>
  <c r="L122" i="6"/>
  <c r="L123" i="6"/>
  <c r="L124" i="6"/>
  <c r="L125" i="6"/>
  <c r="L126" i="6"/>
  <c r="L127" i="6"/>
  <c r="L128" i="6"/>
  <c r="L129" i="6"/>
  <c r="L130" i="6"/>
  <c r="L131" i="6"/>
  <c r="L132" i="6"/>
  <c r="L133" i="6"/>
  <c r="L134" i="6"/>
  <c r="L135" i="6"/>
  <c r="L136" i="6"/>
  <c r="L137" i="6"/>
  <c r="L138" i="6"/>
  <c r="L139" i="6"/>
  <c r="L140" i="6"/>
  <c r="L141" i="6"/>
  <c r="L142" i="6"/>
  <c r="L143" i="6"/>
  <c r="L144" i="6"/>
  <c r="L145" i="6"/>
  <c r="L146" i="6"/>
  <c r="L147" i="6"/>
  <c r="L148" i="6"/>
  <c r="L149" i="6"/>
  <c r="L150" i="6"/>
  <c r="L151" i="6"/>
  <c r="L152" i="6"/>
  <c r="L153" i="6"/>
  <c r="L154" i="6"/>
  <c r="L155" i="6"/>
  <c r="L156" i="6"/>
  <c r="L157" i="6"/>
  <c r="L158" i="6"/>
  <c r="L159" i="6"/>
  <c r="L160" i="6"/>
  <c r="L161" i="6"/>
  <c r="L162" i="6"/>
  <c r="L163" i="6"/>
  <c r="L164" i="6"/>
  <c r="L165" i="6"/>
  <c r="L166" i="6"/>
  <c r="L167" i="6"/>
  <c r="L168" i="6"/>
  <c r="L169" i="6"/>
  <c r="L170" i="6"/>
  <c r="L171" i="6"/>
  <c r="L172" i="6"/>
  <c r="L173" i="6"/>
  <c r="L174" i="6"/>
  <c r="L175" i="6"/>
  <c r="L176" i="6"/>
  <c r="L177" i="6"/>
  <c r="L178" i="6"/>
  <c r="L179" i="6"/>
  <c r="L180" i="6"/>
  <c r="L181" i="6"/>
  <c r="L182" i="6"/>
  <c r="L183" i="6"/>
  <c r="L184" i="6"/>
  <c r="L185" i="6"/>
  <c r="L186" i="6"/>
  <c r="L187" i="6"/>
  <c r="L188" i="6"/>
  <c r="L189" i="6"/>
  <c r="L190" i="6"/>
  <c r="L191" i="6"/>
  <c r="L192" i="6"/>
  <c r="L193" i="6"/>
  <c r="L194" i="6"/>
  <c r="L195" i="6"/>
  <c r="L196" i="6"/>
  <c r="L197" i="6"/>
  <c r="L198" i="6"/>
  <c r="L199" i="6"/>
  <c r="L200" i="6"/>
  <c r="J5" i="6"/>
  <c r="J6" i="6"/>
  <c r="J7" i="6"/>
  <c r="J8" i="6"/>
  <c r="J9" i="6"/>
  <c r="J10" i="6"/>
  <c r="J11" i="6"/>
  <c r="J12" i="6"/>
  <c r="J13" i="6"/>
  <c r="J14" i="6"/>
  <c r="J15" i="6"/>
  <c r="J16" i="6"/>
  <c r="J17" i="6"/>
  <c r="J18" i="6"/>
  <c r="J201" i="6" s="1"/>
  <c r="J19" i="6"/>
  <c r="J20" i="6"/>
  <c r="J21" i="6"/>
  <c r="J22" i="6"/>
  <c r="J23" i="6"/>
  <c r="J24" i="6"/>
  <c r="J25" i="6"/>
  <c r="J26" i="6"/>
  <c r="J27" i="6"/>
  <c r="J28" i="6"/>
  <c r="J29" i="6"/>
  <c r="J30" i="6"/>
  <c r="J31" i="6"/>
  <c r="J32" i="6"/>
  <c r="J33" i="6"/>
  <c r="J34" i="6"/>
  <c r="J35" i="6"/>
  <c r="J36" i="6"/>
  <c r="J37" i="6"/>
  <c r="J38" i="6"/>
  <c r="J39" i="6"/>
  <c r="J40" i="6"/>
  <c r="J41" i="6"/>
  <c r="J42" i="6"/>
  <c r="J43" i="6"/>
  <c r="J44" i="6"/>
  <c r="J45" i="6"/>
  <c r="J46" i="6"/>
  <c r="J47" i="6"/>
  <c r="J48" i="6"/>
  <c r="J49" i="6"/>
  <c r="J50" i="6"/>
  <c r="J51" i="6"/>
  <c r="J52" i="6"/>
  <c r="J53" i="6"/>
  <c r="J54" i="6"/>
  <c r="J55" i="6"/>
  <c r="J56" i="6"/>
  <c r="J57" i="6"/>
  <c r="J58" i="6"/>
  <c r="J59" i="6"/>
  <c r="J60" i="6"/>
  <c r="J61" i="6"/>
  <c r="J62" i="6"/>
  <c r="J63" i="6"/>
  <c r="J64" i="6"/>
  <c r="J65" i="6"/>
  <c r="J66" i="6"/>
  <c r="J67" i="6"/>
  <c r="J68" i="6"/>
  <c r="J69" i="6"/>
  <c r="J70" i="6"/>
  <c r="J71" i="6"/>
  <c r="J72" i="6"/>
  <c r="J73" i="6"/>
  <c r="J74" i="6"/>
  <c r="J75" i="6"/>
  <c r="J76" i="6"/>
  <c r="J77" i="6"/>
  <c r="J78" i="6"/>
  <c r="J79" i="6"/>
  <c r="J80" i="6"/>
  <c r="J81" i="6"/>
  <c r="J82" i="6"/>
  <c r="J83" i="6"/>
  <c r="J84" i="6"/>
  <c r="J85" i="6"/>
  <c r="J86" i="6"/>
  <c r="J87" i="6"/>
  <c r="J88" i="6"/>
  <c r="J89" i="6"/>
  <c r="J90" i="6"/>
  <c r="J91" i="6"/>
  <c r="J92" i="6"/>
  <c r="J93" i="6"/>
  <c r="J94" i="6"/>
  <c r="J95" i="6"/>
  <c r="J96" i="6"/>
  <c r="J97" i="6"/>
  <c r="J98" i="6"/>
  <c r="J99" i="6"/>
  <c r="J100" i="6"/>
  <c r="J101" i="6"/>
  <c r="J102" i="6"/>
  <c r="J103" i="6"/>
  <c r="J104" i="6"/>
  <c r="J105" i="6"/>
  <c r="J106" i="6"/>
  <c r="J107" i="6"/>
  <c r="J108" i="6"/>
  <c r="J109" i="6"/>
  <c r="J110" i="6"/>
  <c r="J111" i="6"/>
  <c r="J112" i="6"/>
  <c r="J113" i="6"/>
  <c r="J114" i="6"/>
  <c r="J115" i="6"/>
  <c r="J116" i="6"/>
  <c r="J117" i="6"/>
  <c r="J118" i="6"/>
  <c r="J119" i="6"/>
  <c r="J120" i="6"/>
  <c r="J121" i="6"/>
  <c r="J122" i="6"/>
  <c r="J123" i="6"/>
  <c r="J124" i="6"/>
  <c r="J125" i="6"/>
  <c r="J126" i="6"/>
  <c r="J127" i="6"/>
  <c r="J128" i="6"/>
  <c r="J129" i="6"/>
  <c r="J130" i="6"/>
  <c r="J131" i="6"/>
  <c r="J132" i="6"/>
  <c r="J133" i="6"/>
  <c r="J134" i="6"/>
  <c r="J135" i="6"/>
  <c r="J136" i="6"/>
  <c r="J137" i="6"/>
  <c r="J138" i="6"/>
  <c r="J139" i="6"/>
  <c r="J140" i="6"/>
  <c r="J141" i="6"/>
  <c r="J142" i="6"/>
  <c r="J143" i="6"/>
  <c r="J144" i="6"/>
  <c r="J145" i="6"/>
  <c r="J146" i="6"/>
  <c r="J147" i="6"/>
  <c r="J148" i="6"/>
  <c r="J149" i="6"/>
  <c r="J150" i="6"/>
  <c r="J151" i="6"/>
  <c r="J152" i="6"/>
  <c r="J153" i="6"/>
  <c r="J154" i="6"/>
  <c r="J155" i="6"/>
  <c r="J156" i="6"/>
  <c r="J157" i="6"/>
  <c r="J158" i="6"/>
  <c r="J159" i="6"/>
  <c r="J160" i="6"/>
  <c r="J161" i="6"/>
  <c r="J162" i="6"/>
  <c r="J163" i="6"/>
  <c r="J164" i="6"/>
  <c r="J165" i="6"/>
  <c r="J166" i="6"/>
  <c r="J167" i="6"/>
  <c r="J168" i="6"/>
  <c r="J169" i="6"/>
  <c r="J170" i="6"/>
  <c r="J171" i="6"/>
  <c r="J172" i="6"/>
  <c r="J173" i="6"/>
  <c r="J174" i="6"/>
  <c r="J175" i="6"/>
  <c r="J176" i="6"/>
  <c r="J177" i="6"/>
  <c r="J178" i="6"/>
  <c r="J179" i="6"/>
  <c r="J180" i="6"/>
  <c r="J181" i="6"/>
  <c r="J182" i="6"/>
  <c r="J183" i="6"/>
  <c r="J184" i="6"/>
  <c r="J185" i="6"/>
  <c r="J186" i="6"/>
  <c r="J187" i="6"/>
  <c r="J188" i="6"/>
  <c r="J189" i="6"/>
  <c r="J190" i="6"/>
  <c r="J191" i="6"/>
  <c r="J192" i="6"/>
  <c r="J193" i="6"/>
  <c r="J194" i="6"/>
  <c r="J195" i="6"/>
  <c r="J196" i="6"/>
  <c r="J197" i="6"/>
  <c r="J198" i="6"/>
  <c r="J199" i="6"/>
  <c r="J200" i="6"/>
  <c r="I5" i="6"/>
  <c r="I6" i="6"/>
  <c r="I7" i="6"/>
  <c r="I8" i="6"/>
  <c r="I9" i="6"/>
  <c r="I10" i="6"/>
  <c r="I11" i="6"/>
  <c r="I12" i="6"/>
  <c r="I13" i="6"/>
  <c r="I14" i="6"/>
  <c r="I201" i="6" s="1"/>
  <c r="I15"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97" i="6"/>
  <c r="I98" i="6"/>
  <c r="I99" i="6"/>
  <c r="I100" i="6"/>
  <c r="I101" i="6"/>
  <c r="I102" i="6"/>
  <c r="I103" i="6"/>
  <c r="I104" i="6"/>
  <c r="I105" i="6"/>
  <c r="I106" i="6"/>
  <c r="I107" i="6"/>
  <c r="I108" i="6"/>
  <c r="I109" i="6"/>
  <c r="I110" i="6"/>
  <c r="I111" i="6"/>
  <c r="I112" i="6"/>
  <c r="I113" i="6"/>
  <c r="I114" i="6"/>
  <c r="I115" i="6"/>
  <c r="I116" i="6"/>
  <c r="I117" i="6"/>
  <c r="I118" i="6"/>
  <c r="I119" i="6"/>
  <c r="I120" i="6"/>
  <c r="I121" i="6"/>
  <c r="I122" i="6"/>
  <c r="I123" i="6"/>
  <c r="I124" i="6"/>
  <c r="I125" i="6"/>
  <c r="I126" i="6"/>
  <c r="I127" i="6"/>
  <c r="I128" i="6"/>
  <c r="I129" i="6"/>
  <c r="I130" i="6"/>
  <c r="I131" i="6"/>
  <c r="I132" i="6"/>
  <c r="I133" i="6"/>
  <c r="I134" i="6"/>
  <c r="I135" i="6"/>
  <c r="I136" i="6"/>
  <c r="I137" i="6"/>
  <c r="I138" i="6"/>
  <c r="I139" i="6"/>
  <c r="I140" i="6"/>
  <c r="I141" i="6"/>
  <c r="I142" i="6"/>
  <c r="I143" i="6"/>
  <c r="I144" i="6"/>
  <c r="I145" i="6"/>
  <c r="I146" i="6"/>
  <c r="I147" i="6"/>
  <c r="I148" i="6"/>
  <c r="I149" i="6"/>
  <c r="I150" i="6"/>
  <c r="I151" i="6"/>
  <c r="I152" i="6"/>
  <c r="I153" i="6"/>
  <c r="I154" i="6"/>
  <c r="I155" i="6"/>
  <c r="I156" i="6"/>
  <c r="I157" i="6"/>
  <c r="I158" i="6"/>
  <c r="I159" i="6"/>
  <c r="I160" i="6"/>
  <c r="I161" i="6"/>
  <c r="I162" i="6"/>
  <c r="I163" i="6"/>
  <c r="I164" i="6"/>
  <c r="I165" i="6"/>
  <c r="I166" i="6"/>
  <c r="I167" i="6"/>
  <c r="I168" i="6"/>
  <c r="I169" i="6"/>
  <c r="I170" i="6"/>
  <c r="I171" i="6"/>
  <c r="I172" i="6"/>
  <c r="I173" i="6"/>
  <c r="I174" i="6"/>
  <c r="I175" i="6"/>
  <c r="I176" i="6"/>
  <c r="I177" i="6"/>
  <c r="I178" i="6"/>
  <c r="I179" i="6"/>
  <c r="I180" i="6"/>
  <c r="I181" i="6"/>
  <c r="I182" i="6"/>
  <c r="I183" i="6"/>
  <c r="I184" i="6"/>
  <c r="I185" i="6"/>
  <c r="I186" i="6"/>
  <c r="I187" i="6"/>
  <c r="I188" i="6"/>
  <c r="I189" i="6"/>
  <c r="I190" i="6"/>
  <c r="I191" i="6"/>
  <c r="I192" i="6"/>
  <c r="I193" i="6"/>
  <c r="I194" i="6"/>
  <c r="I195" i="6"/>
  <c r="I196" i="6"/>
  <c r="I197" i="6"/>
  <c r="I198" i="6"/>
  <c r="I199" i="6"/>
  <c r="I200" i="6"/>
  <c r="H6"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4" i="6"/>
  <c r="H185" i="6"/>
  <c r="H186" i="6"/>
  <c r="H187" i="6"/>
  <c r="H188" i="6"/>
  <c r="H189" i="6"/>
  <c r="H190" i="6"/>
  <c r="H191" i="6"/>
  <c r="H192" i="6"/>
  <c r="H193" i="6"/>
  <c r="H194" i="6"/>
  <c r="H195" i="6"/>
  <c r="H196" i="6"/>
  <c r="H197" i="6"/>
  <c r="H198" i="6"/>
  <c r="H199" i="6"/>
  <c r="H200"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M4" i="6"/>
  <c r="L4" i="6"/>
  <c r="J4" i="6"/>
  <c r="I4" i="6"/>
  <c r="H5" i="6"/>
  <c r="H4" i="6"/>
  <c r="G4" i="6"/>
  <c r="K4" i="6"/>
  <c r="K201" i="6" s="1"/>
  <c r="K5" i="6"/>
  <c r="K6" i="6"/>
  <c r="K7" i="6"/>
  <c r="K8" i="6"/>
  <c r="K9" i="6"/>
  <c r="K10" i="6"/>
  <c r="K11" i="6"/>
  <c r="K12" i="6"/>
  <c r="K13" i="6"/>
  <c r="K14" i="6"/>
  <c r="K15" i="6"/>
  <c r="K16" i="6"/>
  <c r="K17" i="6"/>
  <c r="K18" i="6"/>
  <c r="K19" i="6"/>
  <c r="K20" i="6"/>
  <c r="K21" i="6"/>
  <c r="K22" i="6"/>
  <c r="K23" i="6"/>
  <c r="K24" i="6"/>
  <c r="K25" i="6"/>
  <c r="K26" i="6"/>
  <c r="K27" i="6"/>
  <c r="K28" i="6"/>
  <c r="K29" i="6"/>
  <c r="K30" i="6"/>
  <c r="K31" i="6"/>
  <c r="K32" i="6"/>
  <c r="K33" i="6"/>
  <c r="K34" i="6"/>
  <c r="K35" i="6"/>
  <c r="K36" i="6"/>
  <c r="K37" i="6"/>
  <c r="K38" i="6"/>
  <c r="K39" i="6"/>
  <c r="K40" i="6"/>
  <c r="K41" i="6"/>
  <c r="K42" i="6"/>
  <c r="K43" i="6"/>
  <c r="K44" i="6"/>
  <c r="K45" i="6"/>
  <c r="K46" i="6"/>
  <c r="K47" i="6"/>
  <c r="K48" i="6"/>
  <c r="K49" i="6"/>
  <c r="K50" i="6"/>
  <c r="K51" i="6"/>
  <c r="K52" i="6"/>
  <c r="K53" i="6"/>
  <c r="K54" i="6"/>
  <c r="K55" i="6"/>
  <c r="K56" i="6"/>
  <c r="K57" i="6"/>
  <c r="K58" i="6"/>
  <c r="K59" i="6"/>
  <c r="K60" i="6"/>
  <c r="K61" i="6"/>
  <c r="K62" i="6"/>
  <c r="K63" i="6"/>
  <c r="K64" i="6"/>
  <c r="K65" i="6"/>
  <c r="K66" i="6"/>
  <c r="K67" i="6"/>
  <c r="K68" i="6"/>
  <c r="K69" i="6"/>
  <c r="K70" i="6"/>
  <c r="K71" i="6"/>
  <c r="K72" i="6"/>
  <c r="K73" i="6"/>
  <c r="K74" i="6"/>
  <c r="K75" i="6"/>
  <c r="K76" i="6"/>
  <c r="K77" i="6"/>
  <c r="K78" i="6"/>
  <c r="K79" i="6"/>
  <c r="K80" i="6"/>
  <c r="K81" i="6"/>
  <c r="K82" i="6"/>
  <c r="K83" i="6"/>
  <c r="K84" i="6"/>
  <c r="K85" i="6"/>
  <c r="K86" i="6"/>
  <c r="K87" i="6"/>
  <c r="K88" i="6"/>
  <c r="K89" i="6"/>
  <c r="K90" i="6"/>
  <c r="K91" i="6"/>
  <c r="K92" i="6"/>
  <c r="K93" i="6"/>
  <c r="K94" i="6"/>
  <c r="K95" i="6"/>
  <c r="K96" i="6"/>
  <c r="K97" i="6"/>
  <c r="K98" i="6"/>
  <c r="K99" i="6"/>
  <c r="K100" i="6"/>
  <c r="K101" i="6"/>
  <c r="K102" i="6"/>
  <c r="K103" i="6"/>
  <c r="K104" i="6"/>
  <c r="K105" i="6"/>
  <c r="K106" i="6"/>
  <c r="K107" i="6"/>
  <c r="K108" i="6"/>
  <c r="K109" i="6"/>
  <c r="K110" i="6"/>
  <c r="K111" i="6"/>
  <c r="K112" i="6"/>
  <c r="K113" i="6"/>
  <c r="K114" i="6"/>
  <c r="K115" i="6"/>
  <c r="K116" i="6"/>
  <c r="K117" i="6"/>
  <c r="K118" i="6"/>
  <c r="K119" i="6"/>
  <c r="K120" i="6"/>
  <c r="K121" i="6"/>
  <c r="K122" i="6"/>
  <c r="K123" i="6"/>
  <c r="K124" i="6"/>
  <c r="K125" i="6"/>
  <c r="K126" i="6"/>
  <c r="K127" i="6"/>
  <c r="K128" i="6"/>
  <c r="K129" i="6"/>
  <c r="K130" i="6"/>
  <c r="K131" i="6"/>
  <c r="K132" i="6"/>
  <c r="K133" i="6"/>
  <c r="K134" i="6"/>
  <c r="K135" i="6"/>
  <c r="K136" i="6"/>
  <c r="K137" i="6"/>
  <c r="K138" i="6"/>
  <c r="K139" i="6"/>
  <c r="K140" i="6"/>
  <c r="K141" i="6"/>
  <c r="K142" i="6"/>
  <c r="K143" i="6"/>
  <c r="K144" i="6"/>
  <c r="K145" i="6"/>
  <c r="K146" i="6"/>
  <c r="K147" i="6"/>
  <c r="K148" i="6"/>
  <c r="K149" i="6"/>
  <c r="K150" i="6"/>
  <c r="K151" i="6"/>
  <c r="K152" i="6"/>
  <c r="K153" i="6"/>
  <c r="K154" i="6"/>
  <c r="K155" i="6"/>
  <c r="K156" i="6"/>
  <c r="K157" i="6"/>
  <c r="K158" i="6"/>
  <c r="K159" i="6"/>
  <c r="K160" i="6"/>
  <c r="K161" i="6"/>
  <c r="K162" i="6"/>
  <c r="K163" i="6"/>
  <c r="K164" i="6"/>
  <c r="K165" i="6"/>
  <c r="K166" i="6"/>
  <c r="K167" i="6"/>
  <c r="K168" i="6"/>
  <c r="K169" i="6"/>
  <c r="K170" i="6"/>
  <c r="K171" i="6"/>
  <c r="K172" i="6"/>
  <c r="K173" i="6"/>
  <c r="K174" i="6"/>
  <c r="K175" i="6"/>
  <c r="K176" i="6"/>
  <c r="K177" i="6"/>
  <c r="K178" i="6"/>
  <c r="K179" i="6"/>
  <c r="K180" i="6"/>
  <c r="K181" i="6"/>
  <c r="K182" i="6"/>
  <c r="K183" i="6"/>
  <c r="K184" i="6"/>
  <c r="K185" i="6"/>
  <c r="K186" i="6"/>
  <c r="K187" i="6"/>
  <c r="K188" i="6"/>
  <c r="K189" i="6"/>
  <c r="K190" i="6"/>
  <c r="K191" i="6"/>
  <c r="K192" i="6"/>
  <c r="K193" i="6"/>
  <c r="K194" i="6"/>
  <c r="K195" i="6"/>
  <c r="K196" i="6"/>
  <c r="K197" i="6"/>
  <c r="K198" i="6"/>
  <c r="K199" i="6"/>
  <c r="K200" i="6"/>
  <c r="C14" i="15" l="1"/>
  <c r="D16" i="15" s="1"/>
  <c r="C13" i="15"/>
  <c r="C6" i="15"/>
  <c r="B14" i="15"/>
  <c r="D14" i="15" s="1"/>
  <c r="B13" i="15"/>
  <c r="D13" i="15" s="1"/>
  <c r="B6" i="15"/>
  <c r="B12" i="15"/>
  <c r="G201" i="6"/>
  <c r="H201" i="6"/>
  <c r="J3" i="5"/>
  <c r="J4" i="5"/>
  <c r="J5" i="5"/>
  <c r="J6" i="5"/>
  <c r="J7" i="5"/>
  <c r="J8" i="5"/>
  <c r="J9" i="5"/>
  <c r="J10" i="5"/>
  <c r="J11" i="5"/>
  <c r="J12" i="5"/>
  <c r="J13" i="5"/>
  <c r="J14" i="5"/>
  <c r="J15" i="5"/>
  <c r="J16" i="5"/>
  <c r="J17" i="5"/>
  <c r="J18" i="5"/>
  <c r="J19" i="5"/>
  <c r="J20" i="5"/>
  <c r="J21" i="5"/>
  <c r="J22" i="5"/>
  <c r="J23" i="5"/>
  <c r="J24" i="5"/>
  <c r="J25" i="5"/>
  <c r="J26" i="5"/>
  <c r="J2" i="5"/>
  <c r="B33" i="5"/>
  <c r="B32" i="5"/>
  <c r="B113" i="5"/>
  <c r="B112" i="5"/>
  <c r="B111" i="5"/>
  <c r="B110" i="5"/>
  <c r="B3" i="5"/>
  <c r="B2" i="5"/>
  <c r="B53" i="5"/>
  <c r="B52" i="5"/>
  <c r="B7" i="5"/>
  <c r="B6" i="5"/>
  <c r="B37" i="5"/>
  <c r="B36" i="5"/>
  <c r="B137" i="5"/>
  <c r="B136" i="5"/>
  <c r="B75" i="5"/>
  <c r="B74" i="5"/>
  <c r="B125" i="5"/>
  <c r="B124" i="5"/>
  <c r="B61" i="5"/>
  <c r="B60" i="5"/>
  <c r="B133" i="5"/>
  <c r="B132" i="5"/>
  <c r="B135" i="5"/>
  <c r="B134" i="5"/>
  <c r="B97" i="5"/>
  <c r="B96" i="5"/>
  <c r="B41" i="5"/>
  <c r="B40" i="5"/>
  <c r="B91" i="5"/>
  <c r="B90" i="5"/>
  <c r="B17" i="5"/>
  <c r="B16" i="5"/>
  <c r="B139" i="5"/>
  <c r="B138" i="5"/>
  <c r="B117" i="5"/>
  <c r="B116" i="5"/>
  <c r="B147" i="5"/>
  <c r="B146" i="5"/>
  <c r="B73" i="5"/>
  <c r="B72" i="5"/>
  <c r="B27" i="5"/>
  <c r="B26" i="5"/>
  <c r="B19" i="5"/>
  <c r="B18" i="5"/>
  <c r="B57" i="5"/>
  <c r="B56" i="5"/>
  <c r="D17" i="15" l="1"/>
  <c r="C18" i="15"/>
  <c r="C17" i="15"/>
  <c r="C16" i="15"/>
  <c r="D6" i="15"/>
  <c r="D12" i="1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7">
    <bk>
      <extLst>
        <ext uri="{3e2802c4-a4d2-4d8b-9148-e3be6c30e623}">
          <xlrd:rvb i="0"/>
        </ext>
      </extLst>
    </bk>
    <bk>
      <extLst>
        <ext uri="{3e2802c4-a4d2-4d8b-9148-e3be6c30e623}">
          <xlrd:rvb i="35"/>
        </ext>
      </extLst>
    </bk>
    <bk>
      <extLst>
        <ext uri="{3e2802c4-a4d2-4d8b-9148-e3be6c30e623}">
          <xlrd:rvb i="68"/>
        </ext>
      </extLst>
    </bk>
    <bk>
      <extLst>
        <ext uri="{3e2802c4-a4d2-4d8b-9148-e3be6c30e623}">
          <xlrd:rvb i="99"/>
        </ext>
      </extLst>
    </bk>
    <bk>
      <extLst>
        <ext uri="{3e2802c4-a4d2-4d8b-9148-e3be6c30e623}">
          <xlrd:rvb i="111"/>
        </ext>
      </extLst>
    </bk>
    <bk>
      <extLst>
        <ext uri="{3e2802c4-a4d2-4d8b-9148-e3be6c30e623}">
          <xlrd:rvb i="123"/>
        </ext>
      </extLst>
    </bk>
    <bk>
      <extLst>
        <ext uri="{3e2802c4-a4d2-4d8b-9148-e3be6c30e623}">
          <xlrd:rvb i="134"/>
        </ext>
      </extLst>
    </bk>
  </futureMetadata>
  <futureMetadata name="XLDAPR" count="1">
    <bk>
      <extLst>
        <ext uri="{bdbb8cdc-fa1e-496e-a857-3c3f30c029c3}">
          <xda:dynamicArrayProperties fDynamic="1" fCollapsed="0"/>
        </ext>
      </extLst>
    </bk>
  </futureMetadata>
  <cellMetadata count="1">
    <bk>
      <rc t="2" v="0"/>
    </bk>
  </cellMetadata>
  <valueMetadata count="7">
    <bk>
      <rc t="1" v="0"/>
    </bk>
    <bk>
      <rc t="1" v="1"/>
    </bk>
    <bk>
      <rc t="1" v="2"/>
    </bk>
    <bk>
      <rc t="1" v="3"/>
    </bk>
    <bk>
      <rc t="1" v="4"/>
    </bk>
    <bk>
      <rc t="1" v="5"/>
    </bk>
    <bk>
      <rc t="1" v="6"/>
    </bk>
  </valueMetadata>
</metadata>
</file>

<file path=xl/sharedStrings.xml><?xml version="1.0" encoding="utf-8"?>
<sst xmlns="http://schemas.openxmlformats.org/spreadsheetml/2006/main" count="6581" uniqueCount="1363">
  <si>
    <t>City</t>
  </si>
  <si>
    <t>Warner</t>
  </si>
  <si>
    <t>Lyon</t>
  </si>
  <si>
    <t>Center</t>
  </si>
  <si>
    <t>NH</t>
  </si>
  <si>
    <t>MA</t>
  </si>
  <si>
    <t>New Hampshire</t>
  </si>
  <si>
    <t>Coltman</t>
  </si>
  <si>
    <t>Hebron</t>
  </si>
  <si>
    <t>Longview</t>
  </si>
  <si>
    <t>RI</t>
  </si>
  <si>
    <t>Rhode Island</t>
  </si>
  <si>
    <t>Massachusetts</t>
  </si>
  <si>
    <t>aaaa</t>
  </si>
  <si>
    <t>xx</t>
  </si>
  <si>
    <t>state code</t>
  </si>
  <si>
    <t>State</t>
  </si>
  <si>
    <t>Revenues</t>
  </si>
  <si>
    <t>Operating Expenses</t>
  </si>
  <si>
    <t>Franchise</t>
  </si>
  <si>
    <t>Bavaria</t>
  </si>
  <si>
    <t>Munich</t>
  </si>
  <si>
    <t>Corporate</t>
  </si>
  <si>
    <t>Hamburg</t>
  </si>
  <si>
    <t>Partner</t>
  </si>
  <si>
    <t>Berlin</t>
  </si>
  <si>
    <t>Kansai</t>
  </si>
  <si>
    <t>Osaka</t>
  </si>
  <si>
    <t>Kanto</t>
  </si>
  <si>
    <t>Yokohama</t>
  </si>
  <si>
    <t>Tokyo</t>
  </si>
  <si>
    <t>Delware</t>
  </si>
  <si>
    <t>Wilmington</t>
  </si>
  <si>
    <t>New York</t>
  </si>
  <si>
    <t>Mount Baker</t>
  </si>
  <si>
    <t>Mittenlane</t>
  </si>
  <si>
    <t>Willaha</t>
  </si>
  <si>
    <t>New Jersey</t>
  </si>
  <si>
    <t>Scottsville</t>
  </si>
  <si>
    <t>Emerson</t>
  </si>
  <si>
    <t>Conyersville</t>
  </si>
  <si>
    <t>Maine</t>
  </si>
  <si>
    <t>East Waterford</t>
  </si>
  <si>
    <t>Spring City</t>
  </si>
  <si>
    <t>Pickerel Narrows</t>
  </si>
  <si>
    <t>Martins Corner</t>
  </si>
  <si>
    <t xml:space="preserve"> </t>
  </si>
  <si>
    <t>Farmington Lake</t>
  </si>
  <si>
    <t>Willow Run</t>
  </si>
  <si>
    <t>East Natchitoches</t>
  </si>
  <si>
    <t>Depreciation</t>
  </si>
  <si>
    <t>Operating Profit</t>
  </si>
  <si>
    <t>Office Type</t>
  </si>
  <si>
    <t>1 US Dollar = 137.206 Japanese Yen</t>
  </si>
  <si>
    <t>1 US Dollar = 0.94 Euro</t>
  </si>
  <si>
    <t>Country</t>
  </si>
  <si>
    <t>USA</t>
  </si>
  <si>
    <t>Japan</t>
  </si>
  <si>
    <t>Germany</t>
  </si>
  <si>
    <t>USD Amount</t>
  </si>
  <si>
    <t>Currency</t>
  </si>
  <si>
    <t>Rate</t>
  </si>
  <si>
    <t>Yen</t>
  </si>
  <si>
    <t>Euro</t>
  </si>
  <si>
    <t>Exchange Rates</t>
  </si>
  <si>
    <t>Contacts</t>
  </si>
  <si>
    <t>Sample Figures</t>
  </si>
  <si>
    <t>No</t>
  </si>
  <si>
    <t>Imortadores Neptuno</t>
  </si>
  <si>
    <t>A1Mountain</t>
  </si>
  <si>
    <t>Frames</t>
  </si>
  <si>
    <t>Zelectric</t>
  </si>
  <si>
    <t>Cyclesaz</t>
  </si>
  <si>
    <t>Cables</t>
  </si>
  <si>
    <t>Brake System</t>
  </si>
  <si>
    <t>Levers</t>
  </si>
  <si>
    <t>Pads</t>
  </si>
  <si>
    <t>Z123</t>
  </si>
  <si>
    <t>Chain</t>
  </si>
  <si>
    <t>Gear Components</t>
  </si>
  <si>
    <t>Tyresaz</t>
  </si>
  <si>
    <t>Tubeless</t>
  </si>
  <si>
    <t>Tyres</t>
  </si>
  <si>
    <t>Tubular</t>
  </si>
  <si>
    <t>Rac564</t>
  </si>
  <si>
    <t>14City</t>
  </si>
  <si>
    <t>Rac325</t>
  </si>
  <si>
    <t>shifter</t>
  </si>
  <si>
    <t>A2Mountain</t>
  </si>
  <si>
    <t>Sadleab</t>
  </si>
  <si>
    <t>All weather</t>
  </si>
  <si>
    <t>Saddles</t>
  </si>
  <si>
    <t>Narrow</t>
  </si>
  <si>
    <t>Clincher</t>
  </si>
  <si>
    <t>belt drives</t>
  </si>
  <si>
    <t>Crankset</t>
  </si>
  <si>
    <t>Racing</t>
  </si>
  <si>
    <t>Yes</t>
  </si>
  <si>
    <t>Comfort</t>
  </si>
  <si>
    <t>derailleurs</t>
  </si>
  <si>
    <t>Discontinued</t>
  </si>
  <si>
    <t>Reorder Level</t>
  </si>
  <si>
    <t>Units On Order</t>
  </si>
  <si>
    <t>Units In Stock</t>
  </si>
  <si>
    <t>Unit Price</t>
  </si>
  <si>
    <t>Supplier</t>
  </si>
  <si>
    <t>Product Name</t>
  </si>
  <si>
    <t>Date Entered</t>
  </si>
  <si>
    <t>Category</t>
  </si>
  <si>
    <t>Adventure Works Inventory</t>
  </si>
  <si>
    <t>Products</t>
  </si>
  <si>
    <t>Mountain</t>
  </si>
  <si>
    <t>Bottom Brackets</t>
  </si>
  <si>
    <t>Components</t>
  </si>
  <si>
    <t>NA</t>
  </si>
  <si>
    <t>HL Bottom Bracket</t>
  </si>
  <si>
    <t>ML Bottom Bracket</t>
  </si>
  <si>
    <t>LL Bottom Bracket</t>
  </si>
  <si>
    <t>Mountain Bikes</t>
  </si>
  <si>
    <t>Bikes</t>
  </si>
  <si>
    <t>Silver</t>
  </si>
  <si>
    <t>Mountain-400-W Silver, 46</t>
  </si>
  <si>
    <t>Mountain-400-W Silver, 42</t>
  </si>
  <si>
    <t>Mountain-400-W Silver, 40</t>
  </si>
  <si>
    <t>Mountain-400-W Silver, 38</t>
  </si>
  <si>
    <t>Touring Bikes</t>
  </si>
  <si>
    <t>Yellow</t>
  </si>
  <si>
    <t>Touring-3000 Yellow, 54</t>
  </si>
  <si>
    <t>Touring-3000 Yellow, 50</t>
  </si>
  <si>
    <t>Touring-3000 Yellow, 44</t>
  </si>
  <si>
    <t>Touring-1000 Yellow, 60</t>
  </si>
  <si>
    <t>Touring-1000 Yellow, 54</t>
  </si>
  <si>
    <t>Touring-1000 Yellow, 50</t>
  </si>
  <si>
    <t>Touring-1000 Yellow, 46</t>
  </si>
  <si>
    <t>Blue</t>
  </si>
  <si>
    <t>Touring-2000 Blue, 60</t>
  </si>
  <si>
    <t>Chains</t>
  </si>
  <si>
    <t>Brakes</t>
  </si>
  <si>
    <t>Front Brakes</t>
  </si>
  <si>
    <t>Handlebars</t>
  </si>
  <si>
    <t>HL Touring Handlebars</t>
  </si>
  <si>
    <t>LL Touring Handlebars</t>
  </si>
  <si>
    <t>Derailleurs</t>
  </si>
  <si>
    <t>Front Derailleur</t>
  </si>
  <si>
    <t>Mountain Frames</t>
  </si>
  <si>
    <t>LL Mountain Frame - Silver, 40</t>
  </si>
  <si>
    <t>ML Mountain Frame-W - Silver, 38</t>
  </si>
  <si>
    <t>Pedals</t>
  </si>
  <si>
    <t>Silver/Black</t>
  </si>
  <si>
    <t>Touring Pedal</t>
  </si>
  <si>
    <t>HL Road Pedal</t>
  </si>
  <si>
    <t>ML Road Pedal</t>
  </si>
  <si>
    <t>LL Road Pedal</t>
  </si>
  <si>
    <t>HL Mountain Pedal</t>
  </si>
  <si>
    <t>ML Mountain Pedal</t>
  </si>
  <si>
    <t>LL Mountain Pedal</t>
  </si>
  <si>
    <t>Tires and Tubes</t>
  </si>
  <si>
    <t>Accessories</t>
  </si>
  <si>
    <t>Touring Tire</t>
  </si>
  <si>
    <t>HL Road Tire</t>
  </si>
  <si>
    <t>ML Road Tire</t>
  </si>
  <si>
    <t>LL Road Tire</t>
  </si>
  <si>
    <t>HL Mountain Tire</t>
  </si>
  <si>
    <t>ML Mountain Tire</t>
  </si>
  <si>
    <t>LL Mountain Tire</t>
  </si>
  <si>
    <t>Touring Tire Tube</t>
  </si>
  <si>
    <t>Road Tire Tube</t>
  </si>
  <si>
    <t>Mountain Tire Tube</t>
  </si>
  <si>
    <t>LL Mountain Frame - Silver, 52</t>
  </si>
  <si>
    <t>LL Mountain Frame - Silver, 48</t>
  </si>
  <si>
    <t>LL Mountain Frame - Silver, 44</t>
  </si>
  <si>
    <t>LL Mountain Frame - Silver, 42</t>
  </si>
  <si>
    <t>HL Touring Seat/Saddle</t>
  </si>
  <si>
    <t>ML Touring Seat/Saddle</t>
  </si>
  <si>
    <t>LL Touring Seat/Saddle</t>
  </si>
  <si>
    <t>HL Road Seat/Saddle</t>
  </si>
  <si>
    <t>ML Road Seat/Saddle</t>
  </si>
  <si>
    <t>LL Road Seat/Saddle</t>
  </si>
  <si>
    <t>HL Mountain Seat/Saddle</t>
  </si>
  <si>
    <t>ML Mountain Seat/Saddle</t>
  </si>
  <si>
    <t>LL Mountain Seat/Saddle</t>
  </si>
  <si>
    <t>Rear Brakes</t>
  </si>
  <si>
    <t>ML Mountain Frame-W - Silver, 46</t>
  </si>
  <si>
    <t>ML Mountain Frame-W - Silver, 42</t>
  </si>
  <si>
    <t>ML Mountain Frame-W - Silver, 40</t>
  </si>
  <si>
    <t>Touring Frames</t>
  </si>
  <si>
    <t>LL Touring Frame - Blue, 44</t>
  </si>
  <si>
    <t>Rear Derailleur</t>
  </si>
  <si>
    <t>HL Touring Frame - Yellow, 54</t>
  </si>
  <si>
    <t>HL Touring Frame - Yellow, 50</t>
  </si>
  <si>
    <t>HL Touring Frame - Yellow, 46</t>
  </si>
  <si>
    <t>LL Touring Frame - Yellow, 62</t>
  </si>
  <si>
    <t>HL Touring Frame - Yellow, 60</t>
  </si>
  <si>
    <t>Jerseys</t>
  </si>
  <si>
    <t>Clothing</t>
  </si>
  <si>
    <t>Short-Sleeve Classic Jersey, XL</t>
  </si>
  <si>
    <t>Short-Sleeve Classic Jersey, L</t>
  </si>
  <si>
    <t>Short-Sleeve Classic Jersey, M</t>
  </si>
  <si>
    <t>Short-Sleeve Classic Jersey, S</t>
  </si>
  <si>
    <t>Hydration Packs</t>
  </si>
  <si>
    <t>Hydration Pack - 70 oz.</t>
  </si>
  <si>
    <t>Bike Stands</t>
  </si>
  <si>
    <t>All-Purpose Bike Stand</t>
  </si>
  <si>
    <t>Fenders</t>
  </si>
  <si>
    <t>Fender Set - Mountain</t>
  </si>
  <si>
    <t>Cleaners</t>
  </si>
  <si>
    <t>Bike Wash - Dissolver</t>
  </si>
  <si>
    <t>Bike Racks</t>
  </si>
  <si>
    <t>Hitch Rack - 4-Bike</t>
  </si>
  <si>
    <t>Socks</t>
  </si>
  <si>
    <t>White</t>
  </si>
  <si>
    <t>Racing Socks, L</t>
  </si>
  <si>
    <t>Racing Socks, M</t>
  </si>
  <si>
    <t>Patch Kit/8 Patches</t>
  </si>
  <si>
    <t>Bottles and Cages</t>
  </si>
  <si>
    <t>Road Bottle Cage</t>
  </si>
  <si>
    <t>Mountain Bottle Cage</t>
  </si>
  <si>
    <t>Water Bottle - 30 oz.</t>
  </si>
  <si>
    <t>Vests</t>
  </si>
  <si>
    <t>Classic Vest, L</t>
  </si>
  <si>
    <t>Classic Vest, M</t>
  </si>
  <si>
    <t>Classic Vest, S</t>
  </si>
  <si>
    <t>Bib-Shorts</t>
  </si>
  <si>
    <t>Multi</t>
  </si>
  <si>
    <t>Men's Bib-Shorts, L</t>
  </si>
  <si>
    <t>Men's Bib-Shorts, M</t>
  </si>
  <si>
    <t>Men's Bib-Shorts, S</t>
  </si>
  <si>
    <t>Lights</t>
  </si>
  <si>
    <t>Headlights - Weatherproof</t>
  </si>
  <si>
    <t>Headlights - Dual-Beam</t>
  </si>
  <si>
    <t>Taillights - Battery-Powered</t>
  </si>
  <si>
    <t>Pumps</t>
  </si>
  <si>
    <t>Mountain Pump</t>
  </si>
  <si>
    <t>Minipump</t>
  </si>
  <si>
    <t>Locks</t>
  </si>
  <si>
    <t>Cable Lock</t>
  </si>
  <si>
    <t>Panniers</t>
  </si>
  <si>
    <t>Grey</t>
  </si>
  <si>
    <t>Touring-Panniers, Large</t>
  </si>
  <si>
    <t>Road Frames</t>
  </si>
  <si>
    <t>ML Road Frame-W - Yellow, 40</t>
  </si>
  <si>
    <t>ML Road Frame-W - Yellow, 38</t>
  </si>
  <si>
    <t>LL Road Handlebars</t>
  </si>
  <si>
    <t>HL Mountain Handlebars</t>
  </si>
  <si>
    <t>LL Mountain Handlebars</t>
  </si>
  <si>
    <t>Headsets</t>
  </si>
  <si>
    <t>HL Headset</t>
  </si>
  <si>
    <t>ML Headset</t>
  </si>
  <si>
    <t>LL Headset</t>
  </si>
  <si>
    <t>Forks</t>
  </si>
  <si>
    <t>HL Fork</t>
  </si>
  <si>
    <t>ML Fork</t>
  </si>
  <si>
    <t>LL Fork</t>
  </si>
  <si>
    <t>Road Bikes</t>
  </si>
  <si>
    <t>Road-550-W Yellow, 42</t>
  </si>
  <si>
    <t>Road-550-W Yellow, 40</t>
  </si>
  <si>
    <t>Road-550-W Yellow, 38</t>
  </si>
  <si>
    <t>Red</t>
  </si>
  <si>
    <t>Road-250 Red, 52</t>
  </si>
  <si>
    <t>Road-250 Red, 48</t>
  </si>
  <si>
    <t>Road-250 Red, 44</t>
  </si>
  <si>
    <t>Mountain-100 Silver, 44</t>
  </si>
  <si>
    <t>Mountain-100 Silver, 42</t>
  </si>
  <si>
    <t>Mountain-100 Silver, 38</t>
  </si>
  <si>
    <t>Road-150 Red, 48</t>
  </si>
  <si>
    <t>Road-150 Red, 44</t>
  </si>
  <si>
    <t>Road-150 Red, 62</t>
  </si>
  <si>
    <t>HL Mountain Frame - Silver, 38</t>
  </si>
  <si>
    <t>HL Mountain Frame - Silver, 46</t>
  </si>
  <si>
    <t>HL Mountain Frame - Silver, 48</t>
  </si>
  <si>
    <t>HL Mountain Frame - Silver, 44</t>
  </si>
  <si>
    <t>HL Mountain Frame - Silver, 42</t>
  </si>
  <si>
    <t>Long-Sleeve Logo Jersey, XL</t>
  </si>
  <si>
    <t>Long-Sleeve Logo Jersey, L</t>
  </si>
  <si>
    <t>Long-Sleeve Logo Jersey, M</t>
  </si>
  <si>
    <t>Long-Sleeve Logo Jersey, S</t>
  </si>
  <si>
    <t>Caps</t>
  </si>
  <si>
    <t>AWC Logo Cap</t>
  </si>
  <si>
    <t>Helmets</t>
  </si>
  <si>
    <t>Sport-100 Helmet, Blue</t>
  </si>
  <si>
    <t>Mountain Bike Socks, L</t>
  </si>
  <si>
    <t>Mountain Bike Socks, M</t>
  </si>
  <si>
    <t>Sport-100 Helmet, Red</t>
  </si>
  <si>
    <t>HL Road Frame - Red, 58</t>
  </si>
  <si>
    <t>Black</t>
  </si>
  <si>
    <t>Road-750 Black, 52</t>
  </si>
  <si>
    <t>Road-750 Black, 48</t>
  </si>
  <si>
    <t>Road-750 Black, 44</t>
  </si>
  <si>
    <t>Mountain-500 Black, 40</t>
  </si>
  <si>
    <t>Road-750 Black, 58</t>
  </si>
  <si>
    <t>Cranksets</t>
  </si>
  <si>
    <t>HL Crankset</t>
  </si>
  <si>
    <t>ML Crankset</t>
  </si>
  <si>
    <t>LL Crankset</t>
  </si>
  <si>
    <t>Shorts</t>
  </si>
  <si>
    <t>Women's Mountain Shorts, L</t>
  </si>
  <si>
    <t>Women's Mountain Shorts, M</t>
  </si>
  <si>
    <t>Women's Mountain Shorts, S</t>
  </si>
  <si>
    <t>Gloves</t>
  </si>
  <si>
    <t>Full-Finger Gloves, L</t>
  </si>
  <si>
    <t>Full-Finger Gloves, M</t>
  </si>
  <si>
    <t>Full-Finger Gloves, S</t>
  </si>
  <si>
    <t>Half-Finger Gloves, L</t>
  </si>
  <si>
    <t>Half-Finger Gloves, M</t>
  </si>
  <si>
    <t>Half-Finger Gloves, S</t>
  </si>
  <si>
    <t>Tights</t>
  </si>
  <si>
    <t>Women's Tights, L</t>
  </si>
  <si>
    <t>Women's Tights, M</t>
  </si>
  <si>
    <t>Women's Tights, S</t>
  </si>
  <si>
    <t>Men's Sports Shorts, XL</t>
  </si>
  <si>
    <t>Men's Sports Shorts, L</t>
  </si>
  <si>
    <t>Men's Sports Shorts, M</t>
  </si>
  <si>
    <t>Men's Sports Shorts, S</t>
  </si>
  <si>
    <t>HL Road Frame - Black, 52</t>
  </si>
  <si>
    <t>HL Road Frame - Black, 48</t>
  </si>
  <si>
    <t>HL Road Frame - Black, 44</t>
  </si>
  <si>
    <t>HL Road Frame - Black, 62</t>
  </si>
  <si>
    <t>ML Mountain Frame - Black, 48</t>
  </si>
  <si>
    <t>ML Mountain Frame - Black, 44</t>
  </si>
  <si>
    <t>ML Mountain Frame - Black, 40</t>
  </si>
  <si>
    <t>Wheels</t>
  </si>
  <si>
    <t>LL Road Rear Wheel</t>
  </si>
  <si>
    <t>HL Mountain Rear Wheel</t>
  </si>
  <si>
    <t>ML Mountain Rear Wheel</t>
  </si>
  <si>
    <t>LL Mountain Rear Wheel</t>
  </si>
  <si>
    <t>HL Mountain Front Wheel</t>
  </si>
  <si>
    <t>ML Mountain Front Wheel</t>
  </si>
  <si>
    <t>LL Mountain Front Wheel</t>
  </si>
  <si>
    <t>ML Mountain Frame - Black, 38</t>
  </si>
  <si>
    <t>Road-250 Black, 48</t>
  </si>
  <si>
    <t>Road-250 Black, 44</t>
  </si>
  <si>
    <t>Mountain-200 Black, 38</t>
  </si>
  <si>
    <t>Mountain-100 Black, 48</t>
  </si>
  <si>
    <t>Mountain-100 Black, 44</t>
  </si>
  <si>
    <t>Mountain-100 Black, 42</t>
  </si>
  <si>
    <t>Mountain-100 Black, 38</t>
  </si>
  <si>
    <t>Road-650 Black, 60</t>
  </si>
  <si>
    <t>Road-650 Black, 58</t>
  </si>
  <si>
    <t>HL Mountain Frame - Black, 42</t>
  </si>
  <si>
    <t>LL Road Frame - Black, 58</t>
  </si>
  <si>
    <t>Sport-100 Helmet, Black</t>
  </si>
  <si>
    <t>HL Road Frame - Black, 58</t>
  </si>
  <si>
    <t>Profit Margin</t>
  </si>
  <si>
    <t>Profit</t>
  </si>
  <si>
    <t>Shipping Rate (per item)</t>
  </si>
  <si>
    <t>Revenue</t>
  </si>
  <si>
    <t>Items Sold</t>
  </si>
  <si>
    <t>Retail Price (per unit)</t>
  </si>
  <si>
    <t>Total Costs</t>
  </si>
  <si>
    <t xml:space="preserve">Shipping Costs </t>
  </si>
  <si>
    <t>Purchase Cost</t>
  </si>
  <si>
    <t>Items Purchased</t>
  </si>
  <si>
    <t>Wholesale Cost</t>
  </si>
  <si>
    <t>Subcategory</t>
  </si>
  <si>
    <t>Color</t>
  </si>
  <si>
    <t>Product</t>
  </si>
  <si>
    <t>Revenue Figures</t>
  </si>
  <si>
    <t>Jan - Dec</t>
  </si>
  <si>
    <t>Average Daily Revenue</t>
  </si>
  <si>
    <t>Days in Month</t>
  </si>
  <si>
    <t>Largest Number of Units Sold</t>
  </si>
  <si>
    <t>Lowest Number of Units Sold</t>
  </si>
  <si>
    <t>Total Units Sold in Month</t>
  </si>
  <si>
    <t>Total Revenue</t>
  </si>
  <si>
    <t>Total</t>
  </si>
  <si>
    <t>Number of Units Sold</t>
  </si>
  <si>
    <t>Date</t>
  </si>
  <si>
    <t xml:space="preserve">April Sales of A2 Imortadores Neptuno A2Mountain Bike Frame </t>
  </si>
  <si>
    <t>text</t>
  </si>
  <si>
    <t>2q</t>
  </si>
  <si>
    <t>stock</t>
  </si>
  <si>
    <t>Wyoming</t>
  </si>
  <si>
    <t>Warehouse</t>
  </si>
  <si>
    <t>Specialty Bike Shop</t>
  </si>
  <si>
    <t>Value Added Reseller</t>
  </si>
  <si>
    <t>Wisconsin</t>
  </si>
  <si>
    <t>Washington</t>
  </si>
  <si>
    <t>Virginia</t>
  </si>
  <si>
    <t>Utah</t>
  </si>
  <si>
    <t>Texas</t>
  </si>
  <si>
    <t>Tennessee</t>
  </si>
  <si>
    <t>South Dakota</t>
  </si>
  <si>
    <t>South Carolina</t>
  </si>
  <si>
    <t>Oregon</t>
  </si>
  <si>
    <t>Ohio</t>
  </si>
  <si>
    <t>Nevada</t>
  </si>
  <si>
    <t>New Mexico</t>
  </si>
  <si>
    <t>North Carolina</t>
  </si>
  <si>
    <t>Montana</t>
  </si>
  <si>
    <t>Mississippi</t>
  </si>
  <si>
    <t>Missouri</t>
  </si>
  <si>
    <t>Minnesota</t>
  </si>
  <si>
    <t>Michigan</t>
  </si>
  <si>
    <t>Kentucky</t>
  </si>
  <si>
    <t>Indiana</t>
  </si>
  <si>
    <t>Illinois</t>
  </si>
  <si>
    <t>Idaho</t>
  </si>
  <si>
    <t>Georgia</t>
  </si>
  <si>
    <t>Florida</t>
  </si>
  <si>
    <t>Connecticut</t>
  </si>
  <si>
    <t>Colorado</t>
  </si>
  <si>
    <t>Arizona</t>
  </si>
  <si>
    <t>Alabama</t>
  </si>
  <si>
    <t>California</t>
  </si>
  <si>
    <t>Region</t>
  </si>
  <si>
    <t>Head Office</t>
  </si>
  <si>
    <t>State Name</t>
  </si>
  <si>
    <t>Reseller Name</t>
  </si>
  <si>
    <t>Business Type</t>
  </si>
  <si>
    <t>The Bicycle Accessories Company</t>
  </si>
  <si>
    <t>Alhambra</t>
  </si>
  <si>
    <t>United States</t>
  </si>
  <si>
    <t>Timely Shipping Service</t>
  </si>
  <si>
    <t>Alpine</t>
  </si>
  <si>
    <t>Good Toys</t>
  </si>
  <si>
    <t>Auburn</t>
  </si>
  <si>
    <t>Basic Sports Equipment</t>
  </si>
  <si>
    <t>Baldwin Park</t>
  </si>
  <si>
    <t>Distinctive Store</t>
  </si>
  <si>
    <t>Barstow</t>
  </si>
  <si>
    <t>Economy Bikes Company</t>
  </si>
  <si>
    <t>Bell Gardens</t>
  </si>
  <si>
    <t>Aerobic Exercise Company</t>
  </si>
  <si>
    <t>Camarillo</t>
  </si>
  <si>
    <t>Pro Sporting Goods</t>
  </si>
  <si>
    <t>Big-Time Bike Store</t>
  </si>
  <si>
    <t>Vale Riding Supplies</t>
  </si>
  <si>
    <t>Canoga Park</t>
  </si>
  <si>
    <t>Farthermost Bike Shop</t>
  </si>
  <si>
    <t>Carson</t>
  </si>
  <si>
    <t>Trailblazing Sports</t>
  </si>
  <si>
    <t>Cerritos</t>
  </si>
  <si>
    <t>Valley Bicycle Distributors</t>
  </si>
  <si>
    <t>Citrus Heights</t>
  </si>
  <si>
    <t>Extended Bike Sales</t>
  </si>
  <si>
    <t>City Of Commerce</t>
  </si>
  <si>
    <t>Resale Services</t>
  </si>
  <si>
    <t>Culver City</t>
  </si>
  <si>
    <t>Futuristic Bikes</t>
  </si>
  <si>
    <t>Discount Tours</t>
  </si>
  <si>
    <t>Daly City</t>
  </si>
  <si>
    <t>Unicycles, Bicycles, and Tricycles</t>
  </si>
  <si>
    <t>Downey</t>
  </si>
  <si>
    <t>Metropolitan Manufacturing</t>
  </si>
  <si>
    <t>El Cajon</t>
  </si>
  <si>
    <t>Coalition Bike Company</t>
  </si>
  <si>
    <t>El Segundo</t>
  </si>
  <si>
    <t>Eighth Bike Store</t>
  </si>
  <si>
    <t>Small Bike Shop</t>
  </si>
  <si>
    <t>Alpine Ski House</t>
  </si>
  <si>
    <t>Elk Grove</t>
  </si>
  <si>
    <t>Number 1 Supply</t>
  </si>
  <si>
    <t>Escondido</t>
  </si>
  <si>
    <t>Retail Cycle Shop</t>
  </si>
  <si>
    <t>Eureka</t>
  </si>
  <si>
    <t>Trendy Department Stores</t>
  </si>
  <si>
    <t>Fontana</t>
  </si>
  <si>
    <t>Metropolitan Sports Supply</t>
  </si>
  <si>
    <t>Fremont</t>
  </si>
  <si>
    <t>Many Bikes Store</t>
  </si>
  <si>
    <t>Fullerton</t>
  </si>
  <si>
    <t>Sturdy Toys</t>
  </si>
  <si>
    <t>Gilroy</t>
  </si>
  <si>
    <t>The New Bike Store</t>
  </si>
  <si>
    <t>Hanford</t>
  </si>
  <si>
    <t>Main Bicycle Services</t>
  </si>
  <si>
    <t>Hayward</t>
  </si>
  <si>
    <t>Riding Excursions</t>
  </si>
  <si>
    <t>Irvine</t>
  </si>
  <si>
    <t>Golf and Cycle Store</t>
  </si>
  <si>
    <t>La Mesa</t>
  </si>
  <si>
    <t>Affordable Sports Equipment</t>
  </si>
  <si>
    <t>Lake Elsinore</t>
  </si>
  <si>
    <t>Outdoor Sporting Goods</t>
  </si>
  <si>
    <t>Lakewood</t>
  </si>
  <si>
    <t>Distant Inn</t>
  </si>
  <si>
    <t>Milpitas</t>
  </si>
  <si>
    <t>Commercial Sporting Goods</t>
  </si>
  <si>
    <t>Modesto</t>
  </si>
  <si>
    <t>Area Bike Accessories</t>
  </si>
  <si>
    <t>Separate Parts Corporation</t>
  </si>
  <si>
    <t>Monrovia</t>
  </si>
  <si>
    <t>Mountain Bike Center</t>
  </si>
  <si>
    <t>Newark</t>
  </si>
  <si>
    <t>Healthy Activity Store</t>
  </si>
  <si>
    <t>Newport Beach</t>
  </si>
  <si>
    <t>Exertion Activities Club</t>
  </si>
  <si>
    <t>Norwalk</t>
  </si>
  <si>
    <t>Strenuous Exercise Shop</t>
  </si>
  <si>
    <t>Technical Parts Manufacturing</t>
  </si>
  <si>
    <t>Ontario</t>
  </si>
  <si>
    <t>Preferred Bikes</t>
  </si>
  <si>
    <t>Wire Baskets and Parts</t>
  </si>
  <si>
    <t>Orange</t>
  </si>
  <si>
    <t>Thrifty Parts and Sales</t>
  </si>
  <si>
    <t>Oxnard</t>
  </si>
  <si>
    <t>Engineered Bike Systems</t>
  </si>
  <si>
    <t>Rural Department Store</t>
  </si>
  <si>
    <t>Pleasanton</t>
  </si>
  <si>
    <t>Vehicle Shop</t>
  </si>
  <si>
    <t>Redlands</t>
  </si>
  <si>
    <t>Quantity Discounts</t>
  </si>
  <si>
    <t>Sacramento</t>
  </si>
  <si>
    <t>Finish and Sealant Products</t>
  </si>
  <si>
    <t>San Bruno</t>
  </si>
  <si>
    <t>Brown Bicycle Company</t>
  </si>
  <si>
    <t>San Diego</t>
  </si>
  <si>
    <t>Mechanical Products Ltd.</t>
  </si>
  <si>
    <t>Two Wheels Cycle Store</t>
  </si>
  <si>
    <t>San Francisco</t>
  </si>
  <si>
    <t>Weekend Bike Tours</t>
  </si>
  <si>
    <t>San Jose</t>
  </si>
  <si>
    <t>Exercise Center</t>
  </si>
  <si>
    <t>Wheel Gallery</t>
  </si>
  <si>
    <t>San Mateo</t>
  </si>
  <si>
    <t>Bike World</t>
  </si>
  <si>
    <t>San Ramon</t>
  </si>
  <si>
    <t>Sparkling Paint and Finishes</t>
  </si>
  <si>
    <t>San Ysidro</t>
  </si>
  <si>
    <t>Westside Plaza</t>
  </si>
  <si>
    <t>Sand City</t>
  </si>
  <si>
    <t>Sports Products Store</t>
  </si>
  <si>
    <t>Santa Ana</t>
  </si>
  <si>
    <t>More Bikes!</t>
  </si>
  <si>
    <t>Bicycle Merchandise Warehouse</t>
  </si>
  <si>
    <t>Santa Monica</t>
  </si>
  <si>
    <t>Extreme Riding Supplies</t>
  </si>
  <si>
    <t>Sherman Oaks</t>
  </si>
  <si>
    <t>Highway Bike Shop</t>
  </si>
  <si>
    <t>Simi Valley</t>
  </si>
  <si>
    <t>Fleet Bikes</t>
  </si>
  <si>
    <t>Stockton</t>
  </si>
  <si>
    <t>Traction Tire Company</t>
  </si>
  <si>
    <t>Torrance</t>
  </si>
  <si>
    <t>World Bike Discount Store</t>
  </si>
  <si>
    <t>Trabuco Canyon</t>
  </si>
  <si>
    <t>Eastside Department Store</t>
  </si>
  <si>
    <t>Union City</t>
  </si>
  <si>
    <t>Principal Bike Company</t>
  </si>
  <si>
    <t>Upland</t>
  </si>
  <si>
    <t>Bike Universe</t>
  </si>
  <si>
    <t>Vacaville</t>
  </si>
  <si>
    <t>Professional Sales and Service</t>
  </si>
  <si>
    <t>Van Nuys</t>
  </si>
  <si>
    <t>Locks Company</t>
  </si>
  <si>
    <t>Visalia</t>
  </si>
  <si>
    <t>Flawless Bike Shop</t>
  </si>
  <si>
    <t>Vista</t>
  </si>
  <si>
    <t>Metallic Paint and Overcoat Co</t>
  </si>
  <si>
    <t>Curbside Sporting Goods</t>
  </si>
  <si>
    <t>Walnut Creek</t>
  </si>
  <si>
    <t>Fitness Cycling</t>
  </si>
  <si>
    <t>Whittier</t>
  </si>
  <si>
    <t>Extreme Toy Store</t>
  </si>
  <si>
    <t>Birmingham</t>
  </si>
  <si>
    <t>Pedal Systems Company</t>
  </si>
  <si>
    <t>Florence</t>
  </si>
  <si>
    <t>Games and Sport Supply Company</t>
  </si>
  <si>
    <t>Huntsville</t>
  </si>
  <si>
    <t>Racing Association</t>
  </si>
  <si>
    <t>Principal Bicycle Supply</t>
  </si>
  <si>
    <t>Mobile</t>
  </si>
  <si>
    <t>Topnotch Bikes</t>
  </si>
  <si>
    <t>Montgomery</t>
  </si>
  <si>
    <t>Rally Master Company Inc</t>
  </si>
  <si>
    <t>Chandler</t>
  </si>
  <si>
    <t>Major Sporting Goods</t>
  </si>
  <si>
    <t>Systematic Sales</t>
  </si>
  <si>
    <t>Gilbert</t>
  </si>
  <si>
    <t>Retail Sporting Equipment</t>
  </si>
  <si>
    <t>Mesa</t>
  </si>
  <si>
    <t>Racing Toys</t>
  </si>
  <si>
    <t>Phoenix</t>
  </si>
  <si>
    <t>Professional Cycle Store</t>
  </si>
  <si>
    <t>Real Sporting Goods</t>
  </si>
  <si>
    <t>First Cycle Store</t>
  </si>
  <si>
    <t>Scottsdale</t>
  </si>
  <si>
    <t>Fitness Department Stores</t>
  </si>
  <si>
    <t>Professional Containers and Packaging Co.</t>
  </si>
  <si>
    <t>Surprise</t>
  </si>
  <si>
    <t>Fun Toys and Bikes</t>
  </si>
  <si>
    <t>Tucson</t>
  </si>
  <si>
    <t>Regional Manufacturing</t>
  </si>
  <si>
    <t>Sample Bike Store</t>
  </si>
  <si>
    <t>Denver</t>
  </si>
  <si>
    <t>Paints and Solvents Company</t>
  </si>
  <si>
    <t>Englewood</t>
  </si>
  <si>
    <t>Reasonable Bicycle Sales</t>
  </si>
  <si>
    <t>Greeley</t>
  </si>
  <si>
    <t>Futuristic Sport Distributors</t>
  </si>
  <si>
    <t>Longmont</t>
  </si>
  <si>
    <t>Field Trip Store</t>
  </si>
  <si>
    <t>Loveland</t>
  </si>
  <si>
    <t>Bold Bike Accessories</t>
  </si>
  <si>
    <t>Fun Times Club</t>
  </si>
  <si>
    <t>Parker</t>
  </si>
  <si>
    <t>Another Sporting Goods Company</t>
  </si>
  <si>
    <t>Westminster</t>
  </si>
  <si>
    <t>Initial Bike Company</t>
  </si>
  <si>
    <t>Modern Bike Store</t>
  </si>
  <si>
    <t>East Haven</t>
  </si>
  <si>
    <t>Outdoor Distributors</t>
  </si>
  <si>
    <t>Farmington</t>
  </si>
  <si>
    <t>Endurance Bikes</t>
  </si>
  <si>
    <t>Hamden</t>
  </si>
  <si>
    <t>Classic Cycle Store</t>
  </si>
  <si>
    <t>Milford</t>
  </si>
  <si>
    <t>Lease-a-Bike Shop</t>
  </si>
  <si>
    <t>Mountain Bike Store</t>
  </si>
  <si>
    <t>New Haven</t>
  </si>
  <si>
    <t>Immediate Repair Shop</t>
  </si>
  <si>
    <t>Stamford</t>
  </si>
  <si>
    <t>Painters Bicycle Specialists</t>
  </si>
  <si>
    <t>Waterbury</t>
  </si>
  <si>
    <t>Eleventh Bike Store</t>
  </si>
  <si>
    <t>Westport</t>
  </si>
  <si>
    <t>Functional Store North</t>
  </si>
  <si>
    <t>Altamonte Springs</t>
  </si>
  <si>
    <t>Front Runner Bikes</t>
  </si>
  <si>
    <t>Bradenton</t>
  </si>
  <si>
    <t>Widget Bicycle Specialists</t>
  </si>
  <si>
    <t>Clearwater</t>
  </si>
  <si>
    <t>Daring Rides</t>
  </si>
  <si>
    <t>Simple Bike Parts</t>
  </si>
  <si>
    <t>Destin</t>
  </si>
  <si>
    <t>General Associates</t>
  </si>
  <si>
    <t>Hollywood</t>
  </si>
  <si>
    <t>Recreation Supplies</t>
  </si>
  <si>
    <t>Kendall</t>
  </si>
  <si>
    <t>Tough and Reliable Parts</t>
  </si>
  <si>
    <t>Lakeland</t>
  </si>
  <si>
    <t>Juvenile Sports Equipment</t>
  </si>
  <si>
    <t>Merritt Island</t>
  </si>
  <si>
    <t>Worthwhile Activity Store</t>
  </si>
  <si>
    <t>Miami</t>
  </si>
  <si>
    <t>Spoke Manufacturers</t>
  </si>
  <si>
    <t>Industrial Supplies</t>
  </si>
  <si>
    <t>Variety Bike Outlet</t>
  </si>
  <si>
    <t>Rally Day Mall</t>
  </si>
  <si>
    <t>Superlative Bikes</t>
  </si>
  <si>
    <t>Stylish Department Stores</t>
  </si>
  <si>
    <t>Exemplary Cycles</t>
  </si>
  <si>
    <t>Retail Toy Store</t>
  </si>
  <si>
    <t>Executive Discount Store</t>
  </si>
  <si>
    <t>Bike Goods</t>
  </si>
  <si>
    <t>North Miami Beach</t>
  </si>
  <si>
    <t>Tread Industries</t>
  </si>
  <si>
    <t>Orlando</t>
  </si>
  <si>
    <t>Hobby Store</t>
  </si>
  <si>
    <t>Valuable Bike Parts Company</t>
  </si>
  <si>
    <t>Unified Sports Company</t>
  </si>
  <si>
    <t>Sarasota</t>
  </si>
  <si>
    <t>Racks and Security Systems</t>
  </si>
  <si>
    <t>Sunrise</t>
  </si>
  <si>
    <t>Quitting Business Distributors</t>
  </si>
  <si>
    <t>Tampa</t>
  </si>
  <si>
    <t>Sunny Place Bikes</t>
  </si>
  <si>
    <t>Vero Beach</t>
  </si>
  <si>
    <t>Retirement Activities Association</t>
  </si>
  <si>
    <t>Atlanta</t>
  </si>
  <si>
    <t>Retread Tire Company</t>
  </si>
  <si>
    <t>Augusta</t>
  </si>
  <si>
    <t>Better Bike Shop</t>
  </si>
  <si>
    <t>Austell</t>
  </si>
  <si>
    <t>Cycles and Scooters</t>
  </si>
  <si>
    <t>Byron</t>
  </si>
  <si>
    <t>Distance Bikes</t>
  </si>
  <si>
    <t>Clarkston</t>
  </si>
  <si>
    <t>Noiseless Gear Company</t>
  </si>
  <si>
    <t>Columbus</t>
  </si>
  <si>
    <t>Elemental Sporting Goods</t>
  </si>
  <si>
    <t>Decatur</t>
  </si>
  <si>
    <t>Parts Shop</t>
  </si>
  <si>
    <t>La Grange</t>
  </si>
  <si>
    <t>Selected Distributors</t>
  </si>
  <si>
    <t>Marietta</t>
  </si>
  <si>
    <t>Acclaimed Bicycle Company</t>
  </si>
  <si>
    <t>Mcdonough</t>
  </si>
  <si>
    <t>Eighty Toy Stores</t>
  </si>
  <si>
    <t>Qualified Sales and Repair Services</t>
  </si>
  <si>
    <t>Savannah</t>
  </si>
  <si>
    <t>Pedals Warehouse</t>
  </si>
  <si>
    <t>Suwanee</t>
  </si>
  <si>
    <t>Vintage Sport Boutique</t>
  </si>
  <si>
    <t>Idaho Falls</t>
  </si>
  <si>
    <t>Bicycle Accessories and Kits</t>
  </si>
  <si>
    <t>Lewiston</t>
  </si>
  <si>
    <t>Commendable Bikes</t>
  </si>
  <si>
    <t>Sandpoint</t>
  </si>
  <si>
    <t>Lots of Bikes Storehouse</t>
  </si>
  <si>
    <t>Carol Stream</t>
  </si>
  <si>
    <t>Local Hardware Factory</t>
  </si>
  <si>
    <t>Chicago</t>
  </si>
  <si>
    <t>This Area Sporting Goods</t>
  </si>
  <si>
    <t>Client Discount Store</t>
  </si>
  <si>
    <t>Extras Sporting Goods</t>
  </si>
  <si>
    <t>Largest Bike Store</t>
  </si>
  <si>
    <t>Westside Cycle Store</t>
  </si>
  <si>
    <t>Elgin</t>
  </si>
  <si>
    <t>Local Sales and Rental</t>
  </si>
  <si>
    <t>Joliet</t>
  </si>
  <si>
    <t>Great Bicycle Supply</t>
  </si>
  <si>
    <t>Moline</t>
  </si>
  <si>
    <t>Summer Sports Place</t>
  </si>
  <si>
    <t>Norridge</t>
  </si>
  <si>
    <t>Orange Bicycle Company</t>
  </si>
  <si>
    <t>Peoria</t>
  </si>
  <si>
    <t>Gift and Toy Store</t>
  </si>
  <si>
    <t>Tuscola</t>
  </si>
  <si>
    <t>Leading Sales &amp; Repair</t>
  </si>
  <si>
    <t>West Chicago</t>
  </si>
  <si>
    <t>Discount Bicycle Specialists</t>
  </si>
  <si>
    <t>Wood Dale</t>
  </si>
  <si>
    <t>Out-of-the-Way Hotels</t>
  </si>
  <si>
    <t>Grand Discount Store</t>
  </si>
  <si>
    <t>Daleville</t>
  </si>
  <si>
    <t>Weekend Tours</t>
  </si>
  <si>
    <t>Fort Wayne</t>
  </si>
  <si>
    <t>Eastside Sporting Goods</t>
  </si>
  <si>
    <t>Indianapolis</t>
  </si>
  <si>
    <t>Super Sports Store</t>
  </si>
  <si>
    <t>Leather and Vinyl Manufacturing</t>
  </si>
  <si>
    <t>Recreation Systems</t>
  </si>
  <si>
    <t>Logansport</t>
  </si>
  <si>
    <t>Professional Sporting Goods</t>
  </si>
  <si>
    <t>Michigan City</t>
  </si>
  <si>
    <t>Executive Gift Store</t>
  </si>
  <si>
    <t>New Castle</t>
  </si>
  <si>
    <t>Exotic Bikes</t>
  </si>
  <si>
    <t>South Bend</t>
  </si>
  <si>
    <t>Optimal Bikes</t>
  </si>
  <si>
    <t>Campbellsville</t>
  </si>
  <si>
    <t>Distinctive Cycles Sales &amp; Service</t>
  </si>
  <si>
    <t>Village Tours</t>
  </si>
  <si>
    <t>Newport</t>
  </si>
  <si>
    <t>Blue-Ribbon Bike Company</t>
  </si>
  <si>
    <t>Saint Matthews</t>
  </si>
  <si>
    <t>Leading Bike Distributors</t>
  </si>
  <si>
    <t>Somerset</t>
  </si>
  <si>
    <t>Convenient Bike Shop</t>
  </si>
  <si>
    <t>Braintree</t>
  </si>
  <si>
    <t>Incomparable Bicycle Store</t>
  </si>
  <si>
    <t>Norwood</t>
  </si>
  <si>
    <t>Wholesale Bikes</t>
  </si>
  <si>
    <t>Randolph</t>
  </si>
  <si>
    <t>Bikes Anyone?</t>
  </si>
  <si>
    <t>Saugus</t>
  </si>
  <si>
    <t>Purchase Mart</t>
  </si>
  <si>
    <t>Wrentham</t>
  </si>
  <si>
    <t>Wheelsets Storehouse</t>
  </si>
  <si>
    <t>Kittery</t>
  </si>
  <si>
    <t>Fitness Sport Boutique</t>
  </si>
  <si>
    <t>Metro Bike Works</t>
  </si>
  <si>
    <t>Detroit</t>
  </si>
  <si>
    <t>Small Cycle Store</t>
  </si>
  <si>
    <t>Holland</t>
  </si>
  <si>
    <t>Exhilarating Cycles</t>
  </si>
  <si>
    <t>Howell</t>
  </si>
  <si>
    <t>Handy Bike Services</t>
  </si>
  <si>
    <t>Madison Heights</t>
  </si>
  <si>
    <t>Online Bike Sellers</t>
  </si>
  <si>
    <t>Midland</t>
  </si>
  <si>
    <t>Blue Bicycle Company</t>
  </si>
  <si>
    <t>Monroe</t>
  </si>
  <si>
    <t>Fabrikam Inc., West</t>
  </si>
  <si>
    <t>Novi</t>
  </si>
  <si>
    <t>Full-Service Bike Store</t>
  </si>
  <si>
    <t>Pontiac</t>
  </si>
  <si>
    <t>Friendly Bike Shop</t>
  </si>
  <si>
    <t>Port Huron</t>
  </si>
  <si>
    <t>Historic Bicycle Sales</t>
  </si>
  <si>
    <t>Redford</t>
  </si>
  <si>
    <t>Grand Sport Boutique</t>
  </si>
  <si>
    <t>Saginaw</t>
  </si>
  <si>
    <t>Novelty Bikes</t>
  </si>
  <si>
    <t>Field Trip Inc</t>
  </si>
  <si>
    <t>Southfield</t>
  </si>
  <si>
    <t>Work and Play Association</t>
  </si>
  <si>
    <t>Southgate</t>
  </si>
  <si>
    <t>Kickstand Sellers</t>
  </si>
  <si>
    <t>Westland</t>
  </si>
  <si>
    <t>Catalog Store</t>
  </si>
  <si>
    <t>Zeeland</t>
  </si>
  <si>
    <t>Riders Company</t>
  </si>
  <si>
    <t>Branch</t>
  </si>
  <si>
    <t>Active Systems</t>
  </si>
  <si>
    <t>Duluth</t>
  </si>
  <si>
    <t>Fitness Hotel</t>
  </si>
  <si>
    <t>Edina</t>
  </si>
  <si>
    <t>The Accessories Store</t>
  </si>
  <si>
    <t>Medford</t>
  </si>
  <si>
    <t>Hardware Components</t>
  </si>
  <si>
    <t>Minneapolis</t>
  </si>
  <si>
    <t>Practical Bike Supply Company</t>
  </si>
  <si>
    <t>Woodbury</t>
  </si>
  <si>
    <t>Black Bicycle Company</t>
  </si>
  <si>
    <t>Branson</t>
  </si>
  <si>
    <t>District Mall</t>
  </si>
  <si>
    <t>Ferguson</t>
  </si>
  <si>
    <t>A Great Bicycle Company</t>
  </si>
  <si>
    <t>Jefferson City</t>
  </si>
  <si>
    <t>Valley Bicycle Specialists</t>
  </si>
  <si>
    <t>Kansas City</t>
  </si>
  <si>
    <t>Responsible Bike Dealers</t>
  </si>
  <si>
    <t>First Bike Store</t>
  </si>
  <si>
    <t>Odessa</t>
  </si>
  <si>
    <t>Immense Manufacturing Company</t>
  </si>
  <si>
    <t>Saint Ann</t>
  </si>
  <si>
    <t>World of Bikes</t>
  </si>
  <si>
    <t>Saint Louis</t>
  </si>
  <si>
    <t>Bicycle Lines Distributors</t>
  </si>
  <si>
    <t>Best o' Bikes</t>
  </si>
  <si>
    <t>Yellow Bicycle Company</t>
  </si>
  <si>
    <t>Bike Rims Company</t>
  </si>
  <si>
    <t>Biloxi</t>
  </si>
  <si>
    <t>eCommerce Bikes</t>
  </si>
  <si>
    <t>Gulfport</t>
  </si>
  <si>
    <t>One-Piece Handle Bars</t>
  </si>
  <si>
    <t>Tupelo</t>
  </si>
  <si>
    <t>Finer Mart</t>
  </si>
  <si>
    <t>Billings</t>
  </si>
  <si>
    <t>Nonskid Tire Company</t>
  </si>
  <si>
    <t>Great Falls</t>
  </si>
  <si>
    <t>Road-Way Mart</t>
  </si>
  <si>
    <t>Missoula</t>
  </si>
  <si>
    <t>Underglaze and Finish Company</t>
  </si>
  <si>
    <t>Charlotte</t>
  </si>
  <si>
    <t>Metro Bike Mart</t>
  </si>
  <si>
    <t>Greensboro</t>
  </si>
  <si>
    <t>Sensational Discount Store</t>
  </si>
  <si>
    <t>Kannapolis</t>
  </si>
  <si>
    <t>Exchange Parts Inc.</t>
  </si>
  <si>
    <t>Raleigh</t>
  </si>
  <si>
    <t>Lubricant and Grease Suppliers</t>
  </si>
  <si>
    <t>Rocky Mount</t>
  </si>
  <si>
    <t>Chain and Chain Tool Distributions</t>
  </si>
  <si>
    <t>Smithfield</t>
  </si>
  <si>
    <t>New and Used Bicycles</t>
  </si>
  <si>
    <t>Winston-Salem</t>
  </si>
  <si>
    <t>Metropolitan Sales and Rental</t>
  </si>
  <si>
    <t>Hooksett</t>
  </si>
  <si>
    <t>Outdoor Equipment Store</t>
  </si>
  <si>
    <t>Nashua</t>
  </si>
  <si>
    <t>Casual Bicycle Store</t>
  </si>
  <si>
    <t>Seventh Bike Store</t>
  </si>
  <si>
    <t>Plaistow</t>
  </si>
  <si>
    <t>Retail Sales and Service</t>
  </si>
  <si>
    <t>Tilton</t>
  </si>
  <si>
    <t>Bike Dealers Association</t>
  </si>
  <si>
    <t>Las Cruces</t>
  </si>
  <si>
    <t>Safe Toys</t>
  </si>
  <si>
    <t>Rio Rancho</t>
  </si>
  <si>
    <t>Thrilling Bike Tours</t>
  </si>
  <si>
    <t>Santa Fe</t>
  </si>
  <si>
    <t>Downtown Hotel</t>
  </si>
  <si>
    <t>Fernley</t>
  </si>
  <si>
    <t>Remarkable Bike Store</t>
  </si>
  <si>
    <t>Las Vegas</t>
  </si>
  <si>
    <t>Brightwork Company</t>
  </si>
  <si>
    <t>Retail Sporting Goods</t>
  </si>
  <si>
    <t>Imported and Domestic Cycles</t>
  </si>
  <si>
    <t>North Las Vegas</t>
  </si>
  <si>
    <t>Permanent Finish Products</t>
  </si>
  <si>
    <t>Reno</t>
  </si>
  <si>
    <t>Security Racks and Locks Wholesalers</t>
  </si>
  <si>
    <t>Sparks</t>
  </si>
  <si>
    <t>Margie's Travel</t>
  </si>
  <si>
    <t>Central Valley</t>
  </si>
  <si>
    <t>Small Bike Accessories Shop</t>
  </si>
  <si>
    <t>Cheektowaga</t>
  </si>
  <si>
    <t>Independent Outlet</t>
  </si>
  <si>
    <t>Clay</t>
  </si>
  <si>
    <t>A Bicycle Association</t>
  </si>
  <si>
    <t>De Witt</t>
  </si>
  <si>
    <t>Famous Bike Sales and Service</t>
  </si>
  <si>
    <t>Endicott</t>
  </si>
  <si>
    <t>Strong Metal Manufacturing</t>
  </si>
  <si>
    <t>Ithaca</t>
  </si>
  <si>
    <t>Glossy Bikes</t>
  </si>
  <si>
    <t>Lake George</t>
  </si>
  <si>
    <t>Larger Cycle Shop</t>
  </si>
  <si>
    <t>Melville</t>
  </si>
  <si>
    <t>Fashionable Department Stores</t>
  </si>
  <si>
    <t>New Hartford</t>
  </si>
  <si>
    <t>Only Bikes and Accessories</t>
  </si>
  <si>
    <t>Traditional Department Stores</t>
  </si>
  <si>
    <t>Valley Stream</t>
  </si>
  <si>
    <t>Guaranteed Sales and Service</t>
  </si>
  <si>
    <t>Burbank</t>
  </si>
  <si>
    <t>Bicycle Outfitters</t>
  </si>
  <si>
    <t>Cincinnati</t>
  </si>
  <si>
    <t>Mechanical Sports Center</t>
  </si>
  <si>
    <t>Bike Boutique</t>
  </si>
  <si>
    <t>Curbside Universe</t>
  </si>
  <si>
    <t>Euclid</t>
  </si>
  <si>
    <t>Active Cycling</t>
  </si>
  <si>
    <t>Heath</t>
  </si>
  <si>
    <t>Expert Sports Store</t>
  </si>
  <si>
    <t>The Bike Mechanics</t>
  </si>
  <si>
    <t>Mansfield</t>
  </si>
  <si>
    <t>Fourth Bike Store</t>
  </si>
  <si>
    <t>Mentor</t>
  </si>
  <si>
    <t>Active Transport Inc.</t>
  </si>
  <si>
    <t>North Randall</t>
  </si>
  <si>
    <t>Riverside Company</t>
  </si>
  <si>
    <t>Oberlin</t>
  </si>
  <si>
    <t>Grown-up Bike Store</t>
  </si>
  <si>
    <t>Springdale</t>
  </si>
  <si>
    <t>A Cycle Shop</t>
  </si>
  <si>
    <t>Albany</t>
  </si>
  <si>
    <t>Cycle Clearance</t>
  </si>
  <si>
    <t>Superior Hardware Distributors</t>
  </si>
  <si>
    <t>Beaverton</t>
  </si>
  <si>
    <t>Scooters and Bikes Store</t>
  </si>
  <si>
    <t>Sellers of Cycles</t>
  </si>
  <si>
    <t>Clackamas</t>
  </si>
  <si>
    <t>Family Entertainment Center</t>
  </si>
  <si>
    <t>Stock Parts and Supplies</t>
  </si>
  <si>
    <t>Hillsboro</t>
  </si>
  <si>
    <t>Sports Merchandise</t>
  </si>
  <si>
    <t>Klamath Falls</t>
  </si>
  <si>
    <t>Kickstands and Accessories Company</t>
  </si>
  <si>
    <t>Roadway Bike Emporium</t>
  </si>
  <si>
    <t>Another Bicycle Company</t>
  </si>
  <si>
    <t>Milwaukie</t>
  </si>
  <si>
    <t>Latest Accessories Sales</t>
  </si>
  <si>
    <t>Portland</t>
  </si>
  <si>
    <t>Parcel Express Delivery Service</t>
  </si>
  <si>
    <t>Fad Outlet</t>
  </si>
  <si>
    <t>Bike Experts</t>
  </si>
  <si>
    <t>Salem</t>
  </si>
  <si>
    <t>Convenient Sales and Service</t>
  </si>
  <si>
    <t>Springfield</t>
  </si>
  <si>
    <t>Successful Sales Company</t>
  </si>
  <si>
    <t>Tigard</t>
  </si>
  <si>
    <t>Suburban Cycle Shop</t>
  </si>
  <si>
    <t>Troutdale</t>
  </si>
  <si>
    <t>Tire Company</t>
  </si>
  <si>
    <t>Warwick</t>
  </si>
  <si>
    <t>Economic Parts Supply</t>
  </si>
  <si>
    <t>West Kingston</t>
  </si>
  <si>
    <t>Mobile Outlet</t>
  </si>
  <si>
    <t>Woonsocket</t>
  </si>
  <si>
    <t>New Bikes Company</t>
  </si>
  <si>
    <t>Bluffton</t>
  </si>
  <si>
    <t>Consolidated Sales</t>
  </si>
  <si>
    <t>Gaffney</t>
  </si>
  <si>
    <t>Touring Services</t>
  </si>
  <si>
    <t>Myrtle Beach</t>
  </si>
  <si>
    <t>Sleek Bikes</t>
  </si>
  <si>
    <t>Denby</t>
  </si>
  <si>
    <t>Travel Systems</t>
  </si>
  <si>
    <t>North Sioux City</t>
  </si>
  <si>
    <t>Activity Center</t>
  </si>
  <si>
    <t>Crossville</t>
  </si>
  <si>
    <t>Resident Cycle Shop</t>
  </si>
  <si>
    <t>Hixson</t>
  </si>
  <si>
    <t>Sporting Goods and Bicycle Shop</t>
  </si>
  <si>
    <t>Kingsport</t>
  </si>
  <si>
    <t>Every Bike Shop</t>
  </si>
  <si>
    <t>La Vergne</t>
  </si>
  <si>
    <t>Ultimate Bike Shop</t>
  </si>
  <si>
    <t>Maryville</t>
  </si>
  <si>
    <t>Wonderful Bikes Inc.</t>
  </si>
  <si>
    <t>Memphis</t>
  </si>
  <si>
    <t>Excellent Riding Supplies</t>
  </si>
  <si>
    <t>Reliable Brake Systems</t>
  </si>
  <si>
    <t>Next-Door Bike Store</t>
  </si>
  <si>
    <t>Budget Bike Company</t>
  </si>
  <si>
    <t>Millington</t>
  </si>
  <si>
    <t>Sports Sales and Rental</t>
  </si>
  <si>
    <t>Tandem Bicycle Store</t>
  </si>
  <si>
    <t>Manufacturers Inc</t>
  </si>
  <si>
    <t>Nashville</t>
  </si>
  <si>
    <t>Tiny Bike Boutique</t>
  </si>
  <si>
    <t>Mountain Emporium</t>
  </si>
  <si>
    <t>Global Plaza</t>
  </si>
  <si>
    <t>Pigeon Forge</t>
  </si>
  <si>
    <t>Solid Bike Parts</t>
  </si>
  <si>
    <t>Arlington</t>
  </si>
  <si>
    <t>Modular Cycle Systems</t>
  </si>
  <si>
    <t>Austin</t>
  </si>
  <si>
    <t>Grand Bicycle Stores</t>
  </si>
  <si>
    <t>Baytown</t>
  </si>
  <si>
    <t>Go-cart and Bike Specialists</t>
  </si>
  <si>
    <t>Carrollton</t>
  </si>
  <si>
    <t>Cash &amp; Carry Bikes</t>
  </si>
  <si>
    <t>Cedar Park</t>
  </si>
  <si>
    <t>Sheet Metal Manufacturing</t>
  </si>
  <si>
    <t>College Station</t>
  </si>
  <si>
    <t>Satin Finish Company</t>
  </si>
  <si>
    <t>Corpus Christi</t>
  </si>
  <si>
    <t>Unsurpassed Bikes</t>
  </si>
  <si>
    <t>Dallas</t>
  </si>
  <si>
    <t>Third Bike Store</t>
  </si>
  <si>
    <t>Rental Bikes</t>
  </si>
  <si>
    <t>Elite Bikes</t>
  </si>
  <si>
    <t>Town Industries</t>
  </si>
  <si>
    <t>Specialty Sports Store</t>
  </si>
  <si>
    <t>Fort Worth</t>
  </si>
  <si>
    <t>Paint Supply</t>
  </si>
  <si>
    <t>Garland</t>
  </si>
  <si>
    <t>Fitness Toy Store</t>
  </si>
  <si>
    <t>Designer Department Stores</t>
  </si>
  <si>
    <t>Grease and Oil Products Company</t>
  </si>
  <si>
    <t>Houston</t>
  </si>
  <si>
    <t>The Gear Store</t>
  </si>
  <si>
    <t>Swift Cycles</t>
  </si>
  <si>
    <t>All Seasons Sports Supply</t>
  </si>
  <si>
    <t>Genial Bike Associates</t>
  </si>
  <si>
    <t>Humble</t>
  </si>
  <si>
    <t>Advanced Bike Components</t>
  </si>
  <si>
    <t>Irving</t>
  </si>
  <si>
    <t>Chic Department Stores</t>
  </si>
  <si>
    <t>Big Cycle Mall</t>
  </si>
  <si>
    <t>Killeen</t>
  </si>
  <si>
    <t>Maintenance and Repair for Bicycles</t>
  </si>
  <si>
    <t>La Marque</t>
  </si>
  <si>
    <t>Journey Sporting Goods</t>
  </si>
  <si>
    <t>Laredo</t>
  </si>
  <si>
    <t>Extraordinary Bike Works</t>
  </si>
  <si>
    <t>Mesquite</t>
  </si>
  <si>
    <t>Two-Seater Bikes</t>
  </si>
  <si>
    <t>Plano</t>
  </si>
  <si>
    <t>A Typical Bike Shop</t>
  </si>
  <si>
    <t>Round Rock</t>
  </si>
  <si>
    <t>Stationary Bikes and Stands</t>
  </si>
  <si>
    <t>Social Activities Club</t>
  </si>
  <si>
    <t>San Antonio</t>
  </si>
  <si>
    <t>Rural Sales and Service</t>
  </si>
  <si>
    <t>Beneficial Exercises and Activities</t>
  </si>
  <si>
    <t>Genuine Bike Shop</t>
  </si>
  <si>
    <t>Totes &amp; Baskets Company</t>
  </si>
  <si>
    <t>Contoso, Ltd.</t>
  </si>
  <si>
    <t>Global Sporting Goods</t>
  </si>
  <si>
    <t>Stafford</t>
  </si>
  <si>
    <t>Mountain Toy Store</t>
  </si>
  <si>
    <t>Sugar Land</t>
  </si>
  <si>
    <t>Countryside Company</t>
  </si>
  <si>
    <t>Bountiful</t>
  </si>
  <si>
    <t>Western Bike Supplies</t>
  </si>
  <si>
    <t>Cedar City</t>
  </si>
  <si>
    <t>Utilitarian Sporting Goods</t>
  </si>
  <si>
    <t>Ogden</t>
  </si>
  <si>
    <t>Fashionable Bikes and Accessories</t>
  </si>
  <si>
    <t>Park City</t>
  </si>
  <si>
    <t>Roadway Supplies</t>
  </si>
  <si>
    <t>Riverton</t>
  </si>
  <si>
    <t>Frugal Bike Shop</t>
  </si>
  <si>
    <t>Salt Lake City</t>
  </si>
  <si>
    <t>Associated Bikes</t>
  </si>
  <si>
    <t>Transport Bikes</t>
  </si>
  <si>
    <t>Sandy</t>
  </si>
  <si>
    <t>Brakes and Gears</t>
  </si>
  <si>
    <t>Tooele</t>
  </si>
  <si>
    <t>Sales and Supply Company</t>
  </si>
  <si>
    <t>Chantilly</t>
  </si>
  <si>
    <t>The Cycle Store</t>
  </si>
  <si>
    <t>Falls Church</t>
  </si>
  <si>
    <t>Clamps &amp; Brackets Co.</t>
  </si>
  <si>
    <t>Leesburg</t>
  </si>
  <si>
    <t>Trusted Catalog Store</t>
  </si>
  <si>
    <t>Newport News</t>
  </si>
  <si>
    <t>Bike Products and Accessories</t>
  </si>
  <si>
    <t>Virginia Beach</t>
  </si>
  <si>
    <t>Safe Cycles Shop</t>
  </si>
  <si>
    <t>Bellevue</t>
  </si>
  <si>
    <t>Bellingham</t>
  </si>
  <si>
    <t>Running and Cycling Gear</t>
  </si>
  <si>
    <t>All Cycle Shop</t>
  </si>
  <si>
    <t>Bothell</t>
  </si>
  <si>
    <t>Center Cycle Shop</t>
  </si>
  <si>
    <t>Vast Bike Sales and Rental</t>
  </si>
  <si>
    <t>Chehalis</t>
  </si>
  <si>
    <t>Mail-Order Outlet</t>
  </si>
  <si>
    <t>Ellensburg</t>
  </si>
  <si>
    <t>Fifth Bike Store</t>
  </si>
  <si>
    <t>Everett</t>
  </si>
  <si>
    <t>Rugged Bikes</t>
  </si>
  <si>
    <t>Coho Sports</t>
  </si>
  <si>
    <t>Racing Bike Outlet</t>
  </si>
  <si>
    <t>Federal Way</t>
  </si>
  <si>
    <t>Travel Sports</t>
  </si>
  <si>
    <t>Issaquah</t>
  </si>
  <si>
    <t>Honest Repair Service</t>
  </si>
  <si>
    <t>Kelso</t>
  </si>
  <si>
    <t>Official Parts Shop</t>
  </si>
  <si>
    <t>Wingtip Toys</t>
  </si>
  <si>
    <t>Kennewick</t>
  </si>
  <si>
    <t>Year-Round Sports</t>
  </si>
  <si>
    <t>Kent</t>
  </si>
  <si>
    <t>Central Discount Store</t>
  </si>
  <si>
    <t>Finer Parts Shop</t>
  </si>
  <si>
    <t>Kirkland</t>
  </si>
  <si>
    <t>Thorough Parts and Repair Services</t>
  </si>
  <si>
    <t>Lacey</t>
  </si>
  <si>
    <t>Sure &amp; Reliable Sporting Goods</t>
  </si>
  <si>
    <t>Certified Bicycle Supply</t>
  </si>
  <si>
    <t>Lynnwood</t>
  </si>
  <si>
    <t>Outdoor Sports Supply</t>
  </si>
  <si>
    <t>North Bend</t>
  </si>
  <si>
    <t>Basic Bike Company</t>
  </si>
  <si>
    <t>Port Orchard</t>
  </si>
  <si>
    <t>Roving Sports</t>
  </si>
  <si>
    <t>Puyallup</t>
  </si>
  <si>
    <t>Two Bike Shops</t>
  </si>
  <si>
    <t>Riding Associates</t>
  </si>
  <si>
    <t>The Bike Shop</t>
  </si>
  <si>
    <t>Front Sporting Goods</t>
  </si>
  <si>
    <t>Redmond</t>
  </si>
  <si>
    <t>Raw Materials Inc</t>
  </si>
  <si>
    <t>Progressive Sports</t>
  </si>
  <si>
    <t>Renton</t>
  </si>
  <si>
    <t>Moderately-Priced Bikes Store</t>
  </si>
  <si>
    <t>Authorized Bike Sales and Rental</t>
  </si>
  <si>
    <t>Closeout Boutique</t>
  </si>
  <si>
    <t>Seattle</t>
  </si>
  <si>
    <t>A Bike Store</t>
  </si>
  <si>
    <t>Latest Sports Equipment</t>
  </si>
  <si>
    <t>Capable Sales and Service</t>
  </si>
  <si>
    <t>Fitness Supplies</t>
  </si>
  <si>
    <t>Sequim</t>
  </si>
  <si>
    <t>City Manufacturing</t>
  </si>
  <si>
    <t>Shelton</t>
  </si>
  <si>
    <t>Grand Cycle Store</t>
  </si>
  <si>
    <t>Spokane</t>
  </si>
  <si>
    <t>Imaginary Toys</t>
  </si>
  <si>
    <t>Outstanding Cycles</t>
  </si>
  <si>
    <t>Synthetic Materials Manufacturing</t>
  </si>
  <si>
    <t>Tacoma</t>
  </si>
  <si>
    <t>Metro Cycle Shop</t>
  </si>
  <si>
    <t>Impromptu Trips</t>
  </si>
  <si>
    <t>Union Gap</t>
  </si>
  <si>
    <t>Alternative Vehicles</t>
  </si>
  <si>
    <t>Washougal</t>
  </si>
  <si>
    <t>Demand Distributors</t>
  </si>
  <si>
    <t>Wenatchee</t>
  </si>
  <si>
    <t>Sports Commodities</t>
  </si>
  <si>
    <t>Woodinville</t>
  </si>
  <si>
    <t>Friendly Neighborhood Bikes</t>
  </si>
  <si>
    <t>Johnson Creek</t>
  </si>
  <si>
    <t>Unique Bikes</t>
  </si>
  <si>
    <t>Milwaukee</t>
  </si>
  <si>
    <t>Little Bicycle Supply Shop</t>
  </si>
  <si>
    <t>Mosinee</t>
  </si>
  <si>
    <t>Good Bike Shop</t>
  </si>
  <si>
    <t>Racine</t>
  </si>
  <si>
    <t>Great Bikes</t>
  </si>
  <si>
    <t>Casper</t>
  </si>
  <si>
    <t>Some Discount Store</t>
  </si>
  <si>
    <t>Cheyenne</t>
  </si>
  <si>
    <t>First Department Stores</t>
  </si>
  <si>
    <t>Major Sport Suppliers</t>
  </si>
  <si>
    <t>Rock Springs</t>
  </si>
  <si>
    <t>EastBike Shop</t>
  </si>
  <si>
    <t>Christmas Day</t>
  </si>
  <si>
    <t>Thanksgiving</t>
  </si>
  <si>
    <t>Veterans Day</t>
  </si>
  <si>
    <t>Columbus Day</t>
  </si>
  <si>
    <t>Labor Day</t>
  </si>
  <si>
    <t>Independence Day</t>
  </si>
  <si>
    <t>Juneteenth Day</t>
  </si>
  <si>
    <t>Memorial Day</t>
  </si>
  <si>
    <t>Presidents Day</t>
  </si>
  <si>
    <t>Martin Luther King Day</t>
  </si>
  <si>
    <t>New Years Day</t>
  </si>
  <si>
    <t>Cylesaz</t>
  </si>
  <si>
    <t>Brake Systems</t>
  </si>
  <si>
    <t>USA Federal Holidays</t>
  </si>
  <si>
    <t>Launch Year</t>
  </si>
  <si>
    <t>Launch Month</t>
  </si>
  <si>
    <t>Number of Working Days to deadline</t>
  </si>
  <si>
    <t xml:space="preserve">Calendar Days to launch </t>
  </si>
  <si>
    <t>Campaign Launch Date</t>
  </si>
  <si>
    <t>Project Start Date</t>
  </si>
  <si>
    <t>Product Category</t>
  </si>
  <si>
    <t>Current Date</t>
  </si>
  <si>
    <t>B</t>
  </si>
  <si>
    <t>BS510</t>
  </si>
  <si>
    <t>A</t>
  </si>
  <si>
    <t>BS509</t>
  </si>
  <si>
    <t>C</t>
  </si>
  <si>
    <t>SN307</t>
  </si>
  <si>
    <t>All Weather</t>
  </si>
  <si>
    <t>SN306</t>
  </si>
  <si>
    <t>JF188</t>
  </si>
  <si>
    <t>JF187</t>
  </si>
  <si>
    <t>SC225</t>
  </si>
  <si>
    <t>SC224</t>
  </si>
  <si>
    <t>BT109</t>
  </si>
  <si>
    <t>BT108</t>
  </si>
  <si>
    <t>Total (Including Delivery)</t>
  </si>
  <si>
    <t>Delivery Charge</t>
  </si>
  <si>
    <t>Total (excluding delivery)</t>
  </si>
  <si>
    <t>Delivery Region</t>
  </si>
  <si>
    <t>Discount Amount</t>
  </si>
  <si>
    <t>Discount Rate</t>
  </si>
  <si>
    <t>Subtotal</t>
  </si>
  <si>
    <t>Quantity Ordered</t>
  </si>
  <si>
    <t>Cost per Unit</t>
  </si>
  <si>
    <t>Type</t>
  </si>
  <si>
    <t>Stock Code</t>
  </si>
  <si>
    <t>Region C</t>
  </si>
  <si>
    <t>Region B</t>
  </si>
  <si>
    <t>Region A</t>
  </si>
  <si>
    <t>Total Sales by Region</t>
  </si>
  <si>
    <t>Delivery Charges</t>
  </si>
  <si>
    <t>Pricing Sheet</t>
  </si>
  <si>
    <t>L</t>
  </si>
  <si>
    <t>Advanced folding touring bike</t>
  </si>
  <si>
    <t>Shipped</t>
  </si>
  <si>
    <t>Credit Card</t>
  </si>
  <si>
    <t>FoldAway 2000</t>
  </si>
  <si>
    <t>Folding</t>
  </si>
  <si>
    <t>M</t>
  </si>
  <si>
    <t>Compact folding touring bike</t>
  </si>
  <si>
    <t>Processing</t>
  </si>
  <si>
    <t>PayPal</t>
  </si>
  <si>
    <t>FoldAway 1000</t>
  </si>
  <si>
    <t>High-performance gravel bike</t>
  </si>
  <si>
    <t>GravelMaster 2000</t>
  </si>
  <si>
    <t>Gravel</t>
  </si>
  <si>
    <t>All-terrain gravel bike</t>
  </si>
  <si>
    <t>Cancelled</t>
  </si>
  <si>
    <t>GravelMaster 1000</t>
  </si>
  <si>
    <t>High-performance electric city bike</t>
  </si>
  <si>
    <t>UrbanEco 2000</t>
  </si>
  <si>
    <t>Eco-friendly electric city bike</t>
  </si>
  <si>
    <t>UrbanEco 1000</t>
  </si>
  <si>
    <t>High-performance electric mountain bike</t>
  </si>
  <si>
    <t>E-Mountain 2000</t>
  </si>
  <si>
    <t>Electric</t>
  </si>
  <si>
    <t>Electric mountain bike</t>
  </si>
  <si>
    <t>E-Mountain 1000</t>
  </si>
  <si>
    <t>High-performance tandem touring bike</t>
  </si>
  <si>
    <t>DuoExplorer 2000</t>
  </si>
  <si>
    <t>Tandem</t>
  </si>
  <si>
    <t>Comfortable tandem touring bike</t>
  </si>
  <si>
    <t>DuoExplorer 1000</t>
  </si>
  <si>
    <t>Advanced cyclocross bike</t>
  </si>
  <si>
    <t>CrossRider 2000</t>
  </si>
  <si>
    <t>Cyclocross</t>
  </si>
  <si>
    <t>Versatile cyclocross bike</t>
  </si>
  <si>
    <t>CrossRider 1000</t>
  </si>
  <si>
    <t>High-performance fat bike</t>
  </si>
  <si>
    <t>FatTrail 2000</t>
  </si>
  <si>
    <t>Fat Bikes</t>
  </si>
  <si>
    <t>All-terrain fat bike</t>
  </si>
  <si>
    <t>FatTrail 1000</t>
  </si>
  <si>
    <t>High-performance enduro mountain bike</t>
  </si>
  <si>
    <t>EnduroMaster 2000</t>
  </si>
  <si>
    <t>Enduro</t>
  </si>
  <si>
    <t>Endurance-focused mountain bike</t>
  </si>
  <si>
    <t>EnduroMaster 1000</t>
  </si>
  <si>
    <t>Premium adventure touring bike</t>
  </si>
  <si>
    <t>Adventurer 2000</t>
  </si>
  <si>
    <t>Adventure</t>
  </si>
  <si>
    <t>Durable bike for long adventures</t>
  </si>
  <si>
    <t>Adventurer 1000</t>
  </si>
  <si>
    <t>Advanced touring road bike</t>
  </si>
  <si>
    <t>Voyager 2000</t>
  </si>
  <si>
    <t>Touring</t>
  </si>
  <si>
    <t>Comfortable touring road bike</t>
  </si>
  <si>
    <t>Voyager 1000</t>
  </si>
  <si>
    <t>High-performance trail bike</t>
  </si>
  <si>
    <t>Pathfinder 2000</t>
  </si>
  <si>
    <t>Trail</t>
  </si>
  <si>
    <t>Agile trail bike for all skill levels</t>
  </si>
  <si>
    <t>Pathfinder 1000</t>
  </si>
  <si>
    <t>Extreme downhill performance</t>
  </si>
  <si>
    <t>GravityMaster 2000</t>
  </si>
  <si>
    <t>Downhill</t>
  </si>
  <si>
    <t>Rugged and durable downhill bike</t>
  </si>
  <si>
    <t>GravityMaster 1000</t>
  </si>
  <si>
    <t>Advanced touring bike</t>
  </si>
  <si>
    <t>Explorer 2000</t>
  </si>
  <si>
    <t>Long Distance</t>
  </si>
  <si>
    <t>Comfortable and durable touring bike</t>
  </si>
  <si>
    <t>Explorer 1000</t>
  </si>
  <si>
    <t>Premium racing road bike</t>
  </si>
  <si>
    <t>SpeedMaster 2000</t>
  </si>
  <si>
    <t>Agile and aerodynamic road bike</t>
  </si>
  <si>
    <t>SpeedMaster 1000</t>
  </si>
  <si>
    <t>High-performance mountain bike</t>
  </si>
  <si>
    <t>TrailBlazer 2000</t>
  </si>
  <si>
    <t>Cross Country</t>
  </si>
  <si>
    <t>Lightweight and versatile</t>
  </si>
  <si>
    <t>TrailBlazer 1000</t>
  </si>
  <si>
    <t>E-TrailBlazer 2000</t>
  </si>
  <si>
    <t>E-TrailBlazer 1000</t>
  </si>
  <si>
    <t>Downhill mountain bike</t>
  </si>
  <si>
    <t>DownhillDominator 1000</t>
  </si>
  <si>
    <t>High-performance recumbent touring bike</t>
  </si>
  <si>
    <t>ReclineRider 2000</t>
  </si>
  <si>
    <t>Recumbent</t>
  </si>
  <si>
    <t>Comfortable recumbent touring bike</t>
  </si>
  <si>
    <t>ReclineRider 1000</t>
  </si>
  <si>
    <t>Advanced aerodynamic road bike</t>
  </si>
  <si>
    <t>AeroSpeed 2000</t>
  </si>
  <si>
    <t>Aero</t>
  </si>
  <si>
    <t>Aerodynamic road bike</t>
  </si>
  <si>
    <t>AeroSpeed 1000</t>
  </si>
  <si>
    <t>High-performance commuter hybrid bike</t>
  </si>
  <si>
    <t>CommutePro 2000</t>
  </si>
  <si>
    <t>Commuter</t>
  </si>
  <si>
    <t>Efficient commuter hybrid bike</t>
  </si>
  <si>
    <t>CommutePro 1000</t>
  </si>
  <si>
    <t>High-performance endurance road bike</t>
  </si>
  <si>
    <t>EnduranceElite 2000</t>
  </si>
  <si>
    <t>Endurance</t>
  </si>
  <si>
    <t>Endurance road bike</t>
  </si>
  <si>
    <t>EnduranceElite 1000</t>
  </si>
  <si>
    <t>High-performance cross country bike</t>
  </si>
  <si>
    <t>XC-Rider 2000</t>
  </si>
  <si>
    <t>Cross country mountain bike</t>
  </si>
  <si>
    <t>XC-Rider 1000</t>
  </si>
  <si>
    <t>Advanced freestyle BMX bike</t>
  </si>
  <si>
    <t>FreestyleMaster 2000</t>
  </si>
  <si>
    <t>Freestyle</t>
  </si>
  <si>
    <t>Beginner freestyle BMX bike</t>
  </si>
  <si>
    <t>FreestyleMaster 1000</t>
  </si>
  <si>
    <t>Upgraded balance bike for kids</t>
  </si>
  <si>
    <t>LittleBalancer 2000</t>
  </si>
  <si>
    <t>Balance</t>
  </si>
  <si>
    <t>Starter balance bike for kids</t>
  </si>
  <si>
    <t>LittleBalancer 1000</t>
  </si>
  <si>
    <t>High-performance downhill mountain bike</t>
  </si>
  <si>
    <t>DownhillDominator 2000</t>
  </si>
  <si>
    <t>March</t>
  </si>
  <si>
    <t>February</t>
  </si>
  <si>
    <t>January</t>
  </si>
  <si>
    <t>% Increase</t>
  </si>
  <si>
    <t>Product Weight</t>
  </si>
  <si>
    <t>Product Size</t>
  </si>
  <si>
    <t>Product Description</t>
  </si>
  <si>
    <t>Customer ID</t>
  </si>
  <si>
    <t>Order ID</t>
  </si>
  <si>
    <t>Order Status</t>
  </si>
  <si>
    <t>Payment Method</t>
  </si>
  <si>
    <t>Order Total</t>
  </si>
  <si>
    <t>Tax Due</t>
  </si>
  <si>
    <t xml:space="preserve"> Total (Before Tax)</t>
  </si>
  <si>
    <t>Order Quantity</t>
  </si>
  <si>
    <t>Retail Price</t>
  </si>
  <si>
    <t>Wholesale Price</t>
  </si>
  <si>
    <t>Year</t>
  </si>
  <si>
    <t>Month</t>
  </si>
  <si>
    <t>Order Date</t>
  </si>
  <si>
    <t>Product Subcategory</t>
  </si>
  <si>
    <t>Product ID</t>
  </si>
  <si>
    <t>TOTAL Q1 SALES</t>
  </si>
  <si>
    <t>Q1 MONTHLY TOTALS</t>
  </si>
  <si>
    <t>E-Bikes</t>
  </si>
  <si>
    <t>Hybrid Bikes</t>
  </si>
  <si>
    <t>Kids Bikes</t>
  </si>
  <si>
    <t>Bmx Bikes</t>
  </si>
  <si>
    <t>blue</t>
  </si>
  <si>
    <t>key</t>
  </si>
  <si>
    <t>mountain bike</t>
  </si>
  <si>
    <t>red</t>
  </si>
  <si>
    <t>p name</t>
  </si>
  <si>
    <t>col b</t>
  </si>
  <si>
    <t>1474MainAvenueFreemontCA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</si>
</sst>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4" formatCode="_ &quot;CHF&quot;\ * #,##0.00_ ;_ &quot;CHF&quot;\ * \-#,##0.00_ ;_ &quot;CHF&quot;\ * &quot;-&quot;??_ ;_ @_ "/>
    <numFmt numFmtId="43" formatCode="_ * #,##0.00_ ;_ * \-#,##0.00_ ;_ * &quot;-&quot;??_ ;_ @_ "/>
    <numFmt numFmtId="164" formatCode="_ &quot;CHF&quot;\ * #,##0.00000000000000_ ;_ &quot;CHF&quot;\ * \-#,##0.00000000000000_ ;_ &quot;CHF&quot;\ * &quot;-&quot;??_ ;_ @_ "/>
    <numFmt numFmtId="165" formatCode="&quot;CHF&quot;\ #,##0.00"/>
    <numFmt numFmtId="166" formatCode="_ [$€-2]\ * #,##0.00_ ;_ [$€-2]\ * \-#,##0.00_ ;_ [$€-2]\ * &quot;-&quot;??_ ;_ @_ "/>
    <numFmt numFmtId="167" formatCode="_-[$$-409]* #,##0.00_ ;_-[$$-409]* \-#,##0.00\ ;_-[$$-409]* &quot;-&quot;??_ ;_-@_ "/>
    <numFmt numFmtId="168" formatCode="_-[$¥-411]* #,##0.00_-;\-[$¥-411]* #,##0.00_-;_-[$¥-411]* &quot;-&quot;??_-;_-@_-"/>
    <numFmt numFmtId="169" formatCode="_-* #,##0.00_-;\-* #,##0.00_-;_-* &quot;-&quot;??_-;_-@_-"/>
    <numFmt numFmtId="170" formatCode="mm/dd/yy;@"/>
    <numFmt numFmtId="171" formatCode="_-* #,##0_-;\-* #,##0_-;_-* &quot;-&quot;??_-;_-@_-"/>
    <numFmt numFmtId="172" formatCode="[$-409]mmmm\ d\,\ yyyy;@"/>
    <numFmt numFmtId="173" formatCode="_-[$$-409]* #,##0_ ;_-[$$-409]* \-#,##0\ ;_-[$$-409]* &quot;-&quot;??_ ;_-@_ "/>
    <numFmt numFmtId="174" formatCode="dd/mm/yy;@"/>
    <numFmt numFmtId="175" formatCode="yyyy\-mm\-dd;@"/>
    <numFmt numFmtId="176" formatCode="m/d/yy;@"/>
    <numFmt numFmtId="177" formatCode="0.000"/>
  </numFmts>
  <fonts count="18" x14ac:knownFonts="1">
    <font>
      <sz val="11"/>
      <color theme="1"/>
      <name val="Aptos Narrow"/>
      <family val="2"/>
      <scheme val="minor"/>
    </font>
    <font>
      <sz val="11"/>
      <color theme="1"/>
      <name val="Aptos Narrow"/>
      <family val="2"/>
      <scheme val="minor"/>
    </font>
    <font>
      <b/>
      <sz val="11"/>
      <color theme="1"/>
      <name val="Aptos Narrow"/>
      <family val="2"/>
      <scheme val="minor"/>
    </font>
    <font>
      <sz val="12"/>
      <color theme="1"/>
      <name val="Aptos Narrow"/>
      <family val="2"/>
      <scheme val="minor"/>
    </font>
    <font>
      <sz val="14"/>
      <color theme="1"/>
      <name val="Aptos Narrow"/>
      <family val="2"/>
      <scheme val="minor"/>
    </font>
    <font>
      <sz val="11"/>
      <color theme="1"/>
      <name val="Bradley Hand ITC"/>
      <family val="4"/>
    </font>
    <font>
      <sz val="11"/>
      <color rgb="FF000000"/>
      <name val="Aptos Narrow"/>
      <family val="2"/>
      <scheme val="minor"/>
    </font>
    <font>
      <sz val="14"/>
      <color rgb="FF000000"/>
      <name val="Aptos Narrow"/>
      <family val="2"/>
      <scheme val="minor"/>
    </font>
    <font>
      <sz val="16"/>
      <color theme="1"/>
      <name val="Aptos Narrow"/>
      <family val="2"/>
      <scheme val="minor"/>
    </font>
    <font>
      <sz val="11"/>
      <color rgb="FF000000"/>
      <name val="Calibri"/>
      <family val="2"/>
    </font>
    <font>
      <b/>
      <sz val="11"/>
      <color rgb="FF000000"/>
      <name val="Calibri"/>
      <family val="2"/>
    </font>
    <font>
      <b/>
      <sz val="14"/>
      <color theme="1"/>
      <name val="Aptos Narrow"/>
      <family val="2"/>
      <scheme val="minor"/>
    </font>
    <font>
      <sz val="12"/>
      <color rgb="FFDCD9D6"/>
      <name val="Source Sans Pro"/>
      <family val="2"/>
    </font>
    <font>
      <b/>
      <sz val="10.45"/>
      <color rgb="FFDCD9D6"/>
      <name val="Courier New"/>
      <family val="3"/>
      <charset val="162"/>
    </font>
    <font>
      <b/>
      <sz val="12"/>
      <color theme="1"/>
      <name val="Aptos Narrow"/>
      <family val="2"/>
      <scheme val="minor"/>
    </font>
    <font>
      <b/>
      <sz val="11"/>
      <color rgb="FF305496"/>
      <name val="Calibri"/>
      <family val="2"/>
    </font>
    <font>
      <b/>
      <sz val="11"/>
      <color rgb="FF305496"/>
      <name val="Aptos Narrow"/>
      <family val="2"/>
      <scheme val="minor"/>
    </font>
    <font>
      <b/>
      <sz val="14"/>
      <color rgb="FF305496"/>
      <name val="Aptos Narrow"/>
      <family val="2"/>
      <scheme val="minor"/>
    </font>
  </fonts>
  <fills count="8">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rgb="FFDDEBF7"/>
        <bgColor indexed="64"/>
      </patternFill>
    </fill>
    <fill>
      <patternFill patternType="solid">
        <fgColor theme="8" tint="0.79998168889431442"/>
        <bgColor indexed="64"/>
      </patternFill>
    </fill>
    <fill>
      <patternFill patternType="solid">
        <fgColor theme="7" tint="0.79998168889431442"/>
        <bgColor indexed="64"/>
      </patternFill>
    </fill>
  </fills>
  <borders count="9">
    <border>
      <left/>
      <right/>
      <top/>
      <bottom/>
      <diagonal/>
    </border>
    <border>
      <left style="thin">
        <color rgb="FFD0D7E5"/>
      </left>
      <right style="thin">
        <color rgb="FFD0D7E5"/>
      </right>
      <top style="thin">
        <color rgb="FFD0D7E5"/>
      </top>
      <bottom style="thin">
        <color rgb="FFD0D7E5"/>
      </bottom>
      <diagonal/>
    </border>
    <border>
      <left style="thin">
        <color auto="1"/>
      </left>
      <right style="thin">
        <color auto="1"/>
      </right>
      <top style="thin">
        <color auto="1"/>
      </top>
      <bottom style="thin">
        <color auto="1"/>
      </bottom>
      <diagonal/>
    </border>
    <border>
      <left style="thin">
        <color rgb="FFD0D7E5"/>
      </left>
      <right style="thin">
        <color rgb="FFD0D7E5"/>
      </right>
      <top/>
      <bottom/>
      <diagonal/>
    </border>
    <border>
      <left/>
      <right/>
      <top style="thin">
        <color indexed="64"/>
      </top>
      <bottom style="double">
        <color indexed="64"/>
      </bottom>
      <diagonal/>
    </border>
    <border>
      <left/>
      <right/>
      <top/>
      <bottom style="medium">
        <color indexed="64"/>
      </bottom>
      <diagonal/>
    </border>
    <border>
      <left/>
      <right/>
      <top/>
      <bottom style="thin">
        <color indexed="64"/>
      </bottom>
      <diagonal/>
    </border>
    <border>
      <left/>
      <right/>
      <top/>
      <bottom style="medium">
        <color rgb="FF000000"/>
      </bottom>
      <diagonal/>
    </border>
    <border>
      <left/>
      <right/>
      <top style="medium">
        <color indexed="64"/>
      </top>
      <bottom style="medium">
        <color indexed="64"/>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169" fontId="1" fillId="0" borderId="0" applyFont="0" applyFill="0" applyBorder="0" applyAlignment="0" applyProtection="0"/>
  </cellStyleXfs>
  <cellXfs count="99">
    <xf numFmtId="0" fontId="0" fillId="0" borderId="0" xfId="0"/>
    <xf numFmtId="164" fontId="0" fillId="0" borderId="0" xfId="2" applyNumberFormat="1" applyFont="1"/>
    <xf numFmtId="0" fontId="5" fillId="0" borderId="0" xfId="0" applyFont="1" applyAlignment="1">
      <alignment wrapText="1"/>
    </xf>
    <xf numFmtId="0" fontId="6" fillId="0" borderId="0" xfId="0" applyFont="1" applyAlignment="1">
      <alignment vertical="center"/>
    </xf>
    <xf numFmtId="0" fontId="4" fillId="2" borderId="0" xfId="0" applyFont="1" applyFill="1" applyAlignment="1">
      <alignment horizontal="center"/>
    </xf>
    <xf numFmtId="0" fontId="7" fillId="2" borderId="0" xfId="0" applyFont="1" applyFill="1" applyAlignment="1">
      <alignment horizontal="center"/>
    </xf>
    <xf numFmtId="0" fontId="7" fillId="2" borderId="0" xfId="0" applyFont="1" applyFill="1" applyAlignment="1">
      <alignment horizontal="center" vertical="center" wrapText="1"/>
    </xf>
    <xf numFmtId="0" fontId="0" fillId="2" borderId="0" xfId="0" applyFill="1"/>
    <xf numFmtId="0" fontId="4" fillId="2" borderId="0" xfId="0" applyFont="1" applyFill="1" applyAlignment="1">
      <alignment horizontal="center" vertical="top"/>
    </xf>
    <xf numFmtId="0" fontId="0" fillId="2" borderId="0" xfId="0" applyFill="1" applyAlignment="1">
      <alignment vertical="top"/>
    </xf>
    <xf numFmtId="165" fontId="0" fillId="0" borderId="0" xfId="0" applyNumberFormat="1"/>
    <xf numFmtId="166" fontId="0" fillId="0" borderId="0" xfId="0" applyNumberFormat="1"/>
    <xf numFmtId="167" fontId="0" fillId="0" borderId="0" xfId="2" applyNumberFormat="1" applyFont="1"/>
    <xf numFmtId="168" fontId="0" fillId="0" borderId="0" xfId="0" applyNumberFormat="1"/>
    <xf numFmtId="0" fontId="8" fillId="2" borderId="0" xfId="0" applyFont="1" applyFill="1"/>
    <xf numFmtId="167" fontId="0" fillId="0" borderId="0" xfId="2" applyNumberFormat="1" applyFont="1" applyAlignment="1">
      <alignment wrapText="1"/>
    </xf>
    <xf numFmtId="9" fontId="0" fillId="0" borderId="0" xfId="3" applyFont="1"/>
    <xf numFmtId="166" fontId="0" fillId="0" borderId="0" xfId="1" applyNumberFormat="1" applyFont="1"/>
    <xf numFmtId="0" fontId="10" fillId="0" borderId="2" xfId="0" applyFont="1" applyBorder="1" applyAlignment="1">
      <alignment horizontal="center" vertical="center"/>
    </xf>
    <xf numFmtId="170" fontId="10" fillId="0" borderId="2" xfId="0" applyNumberFormat="1" applyFont="1" applyBorder="1" applyAlignment="1">
      <alignment horizontal="center" vertical="center"/>
    </xf>
    <xf numFmtId="0" fontId="9" fillId="0" borderId="1" xfId="0" applyFont="1" applyBorder="1" applyAlignment="1">
      <alignment vertical="center"/>
    </xf>
    <xf numFmtId="170" fontId="9" fillId="0" borderId="1" xfId="0" applyNumberFormat="1" applyFont="1" applyBorder="1" applyAlignment="1">
      <alignment horizontal="right" vertical="center"/>
    </xf>
    <xf numFmtId="0" fontId="9" fillId="0" borderId="1" xfId="2" applyNumberFormat="1" applyFont="1" applyFill="1" applyBorder="1" applyAlignment="1" applyProtection="1">
      <alignment horizontal="right" vertical="center"/>
    </xf>
    <xf numFmtId="0" fontId="9" fillId="0" borderId="1" xfId="1" applyNumberFormat="1" applyFont="1" applyFill="1" applyBorder="1" applyAlignment="1" applyProtection="1">
      <alignment horizontal="right" vertical="center"/>
    </xf>
    <xf numFmtId="0" fontId="9" fillId="0" borderId="1" xfId="0" applyFont="1" applyBorder="1" applyAlignment="1">
      <alignment horizontal="right" vertical="center"/>
    </xf>
    <xf numFmtId="0" fontId="0" fillId="0" borderId="1" xfId="0" applyBorder="1"/>
    <xf numFmtId="0" fontId="9" fillId="0" borderId="0" xfId="2" applyNumberFormat="1" applyFont="1" applyFill="1" applyBorder="1" applyAlignment="1" applyProtection="1">
      <alignment horizontal="right" vertical="center"/>
    </xf>
    <xf numFmtId="0" fontId="10" fillId="0" borderId="0" xfId="0" applyFont="1" applyAlignment="1">
      <alignment horizontal="center" vertical="center"/>
    </xf>
    <xf numFmtId="0" fontId="9" fillId="2" borderId="1" xfId="0" applyFont="1" applyFill="1" applyBorder="1" applyAlignment="1">
      <alignment vertical="center"/>
    </xf>
    <xf numFmtId="170" fontId="9" fillId="2" borderId="1" xfId="0" applyNumberFormat="1" applyFont="1" applyFill="1" applyBorder="1" applyAlignment="1">
      <alignment horizontal="right" vertical="center"/>
    </xf>
    <xf numFmtId="0" fontId="9" fillId="2" borderId="1" xfId="2" applyNumberFormat="1" applyFont="1" applyFill="1" applyBorder="1" applyAlignment="1" applyProtection="1">
      <alignment horizontal="right" vertical="center"/>
    </xf>
    <xf numFmtId="0" fontId="9" fillId="2" borderId="1" xfId="0" applyFont="1" applyFill="1" applyBorder="1" applyAlignment="1">
      <alignment horizontal="right" vertical="center"/>
    </xf>
    <xf numFmtId="0" fontId="9" fillId="0" borderId="0" xfId="0" applyFont="1" applyAlignment="1">
      <alignment vertical="center"/>
    </xf>
    <xf numFmtId="0" fontId="9" fillId="0" borderId="0" xfId="0" applyFont="1" applyAlignment="1">
      <alignment horizontal="right" vertical="center"/>
    </xf>
    <xf numFmtId="0" fontId="9" fillId="0" borderId="3" xfId="0" applyFont="1" applyBorder="1" applyAlignment="1">
      <alignment vertical="center"/>
    </xf>
    <xf numFmtId="167" fontId="0" fillId="0" borderId="4" xfId="0" applyNumberFormat="1" applyBorder="1"/>
    <xf numFmtId="169" fontId="0" fillId="0" borderId="4" xfId="4" applyFont="1" applyBorder="1"/>
    <xf numFmtId="167" fontId="0" fillId="0" borderId="0" xfId="4" applyNumberFormat="1" applyFont="1" applyFill="1"/>
    <xf numFmtId="167" fontId="0" fillId="0" borderId="0" xfId="0" applyNumberFormat="1"/>
    <xf numFmtId="171" fontId="0" fillId="0" borderId="0" xfId="0" applyNumberFormat="1"/>
    <xf numFmtId="171" fontId="0" fillId="0" borderId="0" xfId="4" applyNumberFormat="1" applyFont="1"/>
    <xf numFmtId="10" fontId="0" fillId="0" borderId="0" xfId="0" applyNumberFormat="1"/>
    <xf numFmtId="169" fontId="0" fillId="0" borderId="0" xfId="4" applyFont="1"/>
    <xf numFmtId="0" fontId="2" fillId="0" borderId="0" xfId="0" applyFont="1" applyAlignment="1">
      <alignment horizontal="right"/>
    </xf>
    <xf numFmtId="172" fontId="2" fillId="0" borderId="0" xfId="0" applyNumberFormat="1" applyFont="1" applyAlignment="1">
      <alignment horizontal="right"/>
    </xf>
    <xf numFmtId="173" fontId="0" fillId="0" borderId="0" xfId="0" applyNumberFormat="1"/>
    <xf numFmtId="172" fontId="0" fillId="0" borderId="0" xfId="0" applyNumberFormat="1"/>
    <xf numFmtId="0" fontId="2" fillId="0" borderId="0" xfId="0" applyFont="1" applyAlignment="1">
      <alignment horizontal="right" vertical="top"/>
    </xf>
    <xf numFmtId="0" fontId="11" fillId="0" borderId="6" xfId="0" applyFont="1" applyBorder="1" applyAlignment="1">
      <alignment horizontal="center" vertical="center"/>
    </xf>
    <xf numFmtId="0" fontId="11" fillId="0" borderId="6" xfId="0" applyFont="1" applyBorder="1" applyAlignment="1">
      <alignment horizontal="center" vertical="center" wrapText="1"/>
    </xf>
    <xf numFmtId="174" fontId="0" fillId="0" borderId="0" xfId="0" applyNumberFormat="1"/>
    <xf numFmtId="0" fontId="11" fillId="0" borderId="0" xfId="0" applyFont="1" applyAlignment="1">
      <alignment horizontal="center" vertical="center"/>
    </xf>
    <xf numFmtId="0" fontId="13" fillId="0" borderId="0" xfId="0" applyFont="1" applyAlignment="1">
      <alignment vertical="center"/>
    </xf>
    <xf numFmtId="0" fontId="14" fillId="3" borderId="0" xfId="0" applyFont="1" applyFill="1" applyAlignment="1">
      <alignment horizontal="center" vertical="center"/>
    </xf>
    <xf numFmtId="0" fontId="14" fillId="3" borderId="0" xfId="0" applyFont="1" applyFill="1" applyAlignment="1">
      <alignment horizontal="center" vertical="center" wrapText="1"/>
    </xf>
    <xf numFmtId="0" fontId="12" fillId="0" borderId="0" xfId="0" applyFont="1"/>
    <xf numFmtId="14" fontId="0" fillId="0" borderId="0" xfId="0" applyNumberFormat="1"/>
    <xf numFmtId="0" fontId="6" fillId="0" borderId="0" xfId="0" applyFont="1"/>
    <xf numFmtId="0" fontId="9" fillId="0" borderId="0" xfId="0" applyFont="1"/>
    <xf numFmtId="14" fontId="9" fillId="0" borderId="0" xfId="0" applyNumberFormat="1" applyFont="1"/>
    <xf numFmtId="175" fontId="0" fillId="0" borderId="0" xfId="0" applyNumberFormat="1"/>
    <xf numFmtId="170" fontId="0" fillId="0" borderId="0" xfId="0" applyNumberFormat="1"/>
    <xf numFmtId="176" fontId="0" fillId="0" borderId="0" xfId="0" applyNumberFormat="1"/>
    <xf numFmtId="0" fontId="9" fillId="0" borderId="1" xfId="0" applyFont="1" applyBorder="1" applyAlignment="1">
      <alignment vertical="center" wrapText="1"/>
    </xf>
    <xf numFmtId="0" fontId="16" fillId="6" borderId="5" xfId="0" applyFont="1" applyFill="1" applyBorder="1" applyAlignment="1">
      <alignment horizontal="center" vertical="center" wrapText="1"/>
    </xf>
    <xf numFmtId="0" fontId="16" fillId="0" borderId="0" xfId="0" applyFont="1" applyAlignment="1">
      <alignment horizontal="right"/>
    </xf>
    <xf numFmtId="22" fontId="0" fillId="0" borderId="0" xfId="0" applyNumberFormat="1"/>
    <xf numFmtId="0" fontId="0" fillId="0" borderId="0" xfId="0" applyAlignment="1">
      <alignment horizontal="center"/>
    </xf>
    <xf numFmtId="167" fontId="6" fillId="0" borderId="0" xfId="0" applyNumberFormat="1" applyFont="1"/>
    <xf numFmtId="9" fontId="6" fillId="0" borderId="0" xfId="0" applyNumberFormat="1" applyFont="1" applyAlignment="1">
      <alignment horizontal="center"/>
    </xf>
    <xf numFmtId="167" fontId="6" fillId="0" borderId="0" xfId="0" applyNumberFormat="1" applyFont="1" applyAlignment="1">
      <alignment horizontal="center"/>
    </xf>
    <xf numFmtId="0" fontId="6" fillId="0" borderId="0" xfId="0" applyFont="1" applyAlignment="1">
      <alignment horizontal="right"/>
    </xf>
    <xf numFmtId="0" fontId="16" fillId="6" borderId="8" xfId="0" applyFont="1" applyFill="1" applyBorder="1" applyAlignment="1">
      <alignment horizontal="center" vertical="center" wrapText="1"/>
    </xf>
    <xf numFmtId="0" fontId="16" fillId="6" borderId="8" xfId="0" applyFont="1" applyFill="1" applyBorder="1" applyAlignment="1">
      <alignment vertical="center" wrapText="1"/>
    </xf>
    <xf numFmtId="0" fontId="6" fillId="0" borderId="0" xfId="0" applyFont="1" applyAlignment="1">
      <alignment horizontal="center"/>
    </xf>
    <xf numFmtId="167" fontId="6" fillId="0" borderId="0" xfId="4" applyNumberFormat="1" applyFont="1" applyAlignment="1">
      <alignment horizontal="center"/>
    </xf>
    <xf numFmtId="0" fontId="0" fillId="0" borderId="0" xfId="0" applyAlignment="1">
      <alignment horizontal="left"/>
    </xf>
    <xf numFmtId="0" fontId="6" fillId="0" borderId="0" xfId="0" applyFont="1" applyAlignment="1">
      <alignment wrapText="1"/>
    </xf>
    <xf numFmtId="0" fontId="17" fillId="0" borderId="0" xfId="0" applyFont="1"/>
    <xf numFmtId="0" fontId="0" fillId="0" borderId="0" xfId="0" applyAlignment="1">
      <alignment horizontal="center" vertical="center"/>
    </xf>
    <xf numFmtId="10" fontId="0" fillId="0" borderId="0" xfId="0" applyNumberFormat="1" applyAlignment="1">
      <alignment horizontal="center" vertical="center"/>
    </xf>
    <xf numFmtId="0" fontId="2" fillId="7" borderId="0" xfId="0" applyFont="1" applyFill="1" applyAlignment="1">
      <alignment horizontal="center" vertical="top" wrapText="1"/>
    </xf>
    <xf numFmtId="0" fontId="2" fillId="3" borderId="0" xfId="0" applyFont="1" applyFill="1" applyAlignment="1">
      <alignment horizontal="center" vertical="top" wrapText="1"/>
    </xf>
    <xf numFmtId="0" fontId="2" fillId="0" borderId="0" xfId="0" applyFont="1" applyAlignment="1">
      <alignment horizontal="center" vertical="center" wrapText="1"/>
    </xf>
    <xf numFmtId="0" fontId="2" fillId="0" borderId="0" xfId="0" applyFont="1" applyAlignment="1">
      <alignment wrapText="1"/>
    </xf>
    <xf numFmtId="2" fontId="2" fillId="3" borderId="0" xfId="0" applyNumberFormat="1" applyFont="1" applyFill="1" applyAlignment="1">
      <alignment horizontal="center" vertical="top" wrapText="1"/>
    </xf>
    <xf numFmtId="2" fontId="0" fillId="0" borderId="0" xfId="0" applyNumberFormat="1"/>
    <xf numFmtId="177" fontId="0" fillId="0" borderId="0" xfId="0" applyNumberFormat="1"/>
    <xf numFmtId="0" fontId="0" fillId="0" borderId="0" xfId="3" applyNumberFormat="1" applyFont="1"/>
    <xf numFmtId="0" fontId="13" fillId="0" borderId="0" xfId="0" applyFont="1" applyAlignment="1">
      <alignment vertical="center" wrapText="1"/>
    </xf>
    <xf numFmtId="2" fontId="0" fillId="0" borderId="0" xfId="1" applyNumberFormat="1" applyFont="1"/>
    <xf numFmtId="0" fontId="3" fillId="3" borderId="0" xfId="0" applyFont="1" applyFill="1" applyAlignment="1">
      <alignment horizontal="center" vertical="center" wrapText="1"/>
    </xf>
    <xf numFmtId="0" fontId="3" fillId="3" borderId="5" xfId="0" applyFont="1" applyFill="1" applyBorder="1" applyAlignment="1">
      <alignment horizontal="center" vertical="center" wrapText="1"/>
    </xf>
    <xf numFmtId="0" fontId="3" fillId="3" borderId="0" xfId="0" applyFont="1" applyFill="1" applyAlignment="1">
      <alignment horizontal="center" vertical="center"/>
    </xf>
    <xf numFmtId="0" fontId="3" fillId="3" borderId="5" xfId="0" applyFont="1" applyFill="1" applyBorder="1" applyAlignment="1">
      <alignment horizontal="center" vertical="center"/>
    </xf>
    <xf numFmtId="0" fontId="8" fillId="4" borderId="0" xfId="0" applyFont="1" applyFill="1" applyAlignment="1">
      <alignment horizontal="left" vertical="center"/>
    </xf>
    <xf numFmtId="0" fontId="15" fillId="5" borderId="7" xfId="0" applyFont="1" applyFill="1" applyBorder="1" applyAlignment="1">
      <alignment horizontal="center" vertical="center"/>
    </xf>
    <xf numFmtId="0" fontId="17" fillId="0" borderId="0" xfId="0" applyFont="1" applyAlignment="1">
      <alignment horizontal="left"/>
    </xf>
    <xf numFmtId="0" fontId="14" fillId="2" borderId="0" xfId="0" applyFont="1" applyFill="1" applyAlignment="1">
      <alignment horizontal="center"/>
    </xf>
  </cellXfs>
  <cellStyles count="5">
    <cellStyle name="Comma" xfId="1" builtinId="3"/>
    <cellStyle name="Comma 2" xfId="4" xr:uid="{97B57CAB-2776-42DF-8CA4-CC79E5EF13BD}"/>
    <cellStyle name="Currency" xfId="2" builtinId="4"/>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20/07/relationships/rdRichValueWebImage" Target="richData/rdRichValueWebImage.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17/06/relationships/rdArray" Target="richData/rdarray.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SupportingPropertyBag" Target="richData/rdsupportingpropertybag.xml"/><Relationship Id="rId5" Type="http://schemas.openxmlformats.org/officeDocument/2006/relationships/worksheet" Target="worksheets/sheet5.xml"/><Relationship Id="rId15" Type="http://schemas.openxmlformats.org/officeDocument/2006/relationships/styles" Target="styles.xml"/><Relationship Id="rId23" Type="http://schemas.microsoft.com/office/2017/06/relationships/rdSupportingPropertyBagStructure" Target="richData/rdsupportingpropertybagstructure.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microsoft.com/office/2017/06/relationships/richStyles" Target="richData/richStyles.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Istanbul" TargetMode="External"/><Relationship Id="rId3" Type="http://schemas.openxmlformats.org/officeDocument/2006/relationships/hyperlink" Target="https://www.bing.com/th?id=OSK.987b2cac28f5ea262ad37b9b21c25b33&amp;qlt=95" TargetMode="External"/><Relationship Id="rId7" Type="http://schemas.openxmlformats.org/officeDocument/2006/relationships/hyperlink" Target="https://www.bing.com/th?id=OSK.dK1b_SZnhg6lue446YuvLe4BM6L3MfYQG5YrbZsTBR8&amp;qlt=95" TargetMode="External"/><Relationship Id="rId12" Type="http://schemas.openxmlformats.org/officeDocument/2006/relationships/hyperlink" Target="https://www.bing.com/images/search?form=xlimg&amp;q=%c4%b0zmir" TargetMode="External"/><Relationship Id="rId2" Type="http://schemas.openxmlformats.org/officeDocument/2006/relationships/hyperlink" Target="https://www.bing.com/images/search?form=xlimg&amp;q=New%20Hampshire" TargetMode="External"/><Relationship Id="rId1" Type="http://schemas.openxmlformats.org/officeDocument/2006/relationships/hyperlink" Target="https://www.bing.com/th?id=OSK.8765bc34549db3212c790029d195d8d1&amp;qlt=95" TargetMode="External"/><Relationship Id="rId6" Type="http://schemas.openxmlformats.org/officeDocument/2006/relationships/hyperlink" Target="https://www.bing.com/images/search?form=xlimg&amp;q=Rhode%20Island" TargetMode="External"/><Relationship Id="rId11" Type="http://schemas.openxmlformats.org/officeDocument/2006/relationships/hyperlink" Target="https://www.bing.com/th?id=OSK.3b41a591345b95401979c0ddc443cb49&amp;qlt=95" TargetMode="External"/><Relationship Id="rId5" Type="http://schemas.openxmlformats.org/officeDocument/2006/relationships/hyperlink" Target="https://www.bing.com/th?id=OSK.8836cf6b96e037858c8bcf7fe60e2737&amp;qlt=95" TargetMode="External"/><Relationship Id="rId10" Type="http://schemas.openxmlformats.org/officeDocument/2006/relationships/hyperlink" Target="https://www.bing.com/images/search?form=xlimg&amp;q=Ankara" TargetMode="External"/><Relationship Id="rId4" Type="http://schemas.openxmlformats.org/officeDocument/2006/relationships/hyperlink" Target="https://www.bing.com/images/search?form=xlimg&amp;q=Massachusetts" TargetMode="External"/><Relationship Id="rId9" Type="http://schemas.openxmlformats.org/officeDocument/2006/relationships/hyperlink" Target="https://www.bing.com/th?id=OSK.719d887b978059374a429170a3e1485c&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Srd>
</file>

<file path=xl/richData/rdarray.xml><?xml version="1.0" encoding="utf-8"?>
<arrayData xmlns="http://schemas.microsoft.com/office/spreadsheetml/2017/richdata2" count="8">
  <a r="1">
    <v t="r">9</v>
  </a>
  <a r="1">
    <v t="s">English language</v>
  </a>
  <a r="1">
    <v t="s">Eastern Time Zone</v>
  </a>
  <a r="2">
    <v t="r">42</v>
    <v t="r">43</v>
  </a>
  <a r="2">
    <v t="r">75</v>
    <v t="r">76</v>
  </a>
  <a r="1">
    <v t="r">105</v>
  </a>
  <a r="2">
    <v t="r">116</v>
    <v t="r">117</v>
  </a>
  <a r="1">
    <v t="r">128</v>
  </a>
</arrayData>
</file>

<file path=xl/richData/rdrichvalue.xml><?xml version="1.0" encoding="utf-8"?>
<rvData xmlns="http://schemas.microsoft.com/office/spreadsheetml/2017/richdata" count="135">
  <rv s="0">
    <v>536870912</v>
    <v>New Hampshire</v>
    <v>9ca71997-cc97-46eb-8911-fac32f80b0b1</v>
    <v>en-US</v>
    <v>Map</v>
  </rv>
  <rv s="1">
    <fb>24214</fb>
    <v>11</v>
  </rv>
  <rv s="1">
    <fb>3796</fb>
    <v>11</v>
  </rv>
  <rv s="0">
    <v>536870912</v>
    <v>Concord</v>
    <v>d65980fb-3dad-44a3-6f66-92662eca6d4f</v>
    <v>en-US</v>
    <v>Map</v>
  </rv>
  <rv s="0">
    <v>536870912</v>
    <v>United States of America</v>
    <v>5232ed96-85b1-2edb-12c6-63e6c597a1de</v>
    <v>en-US</v>
    <v>Map</v>
  </rv>
  <rv s="1">
    <fb>520251</fb>
    <v>11</v>
  </rv>
  <rv s="1">
    <fb>625307</fb>
    <v>11</v>
  </rv>
  <rv s="2">
    <v>0</v>
    <v>9</v>
    <v>0</v>
    <v>7</v>
    <v>0</v>
    <v>Image of New Hampshire</v>
  </rv>
  <rv s="0">
    <v>536870912</v>
    <v>Manchester</v>
    <v>f86d8a4e-96a6-418e-8b73-417f59efae56</v>
    <v>en-US</v>
    <v>Map</v>
  </rv>
  <rv s="0">
    <v>805306368</v>
    <v>Chris Sununu (Governor)</v>
    <v>acb323f4-1dc1-7ced-e197-253cb6df1495</v>
    <v>en-US</v>
    <v>Generic</v>
  </rv>
  <rv s="3">
    <v>0</v>
  </rv>
  <rv s="4">
    <v>https://www.bing.com/search?q=new+hampshire&amp;form=skydnc</v>
    <v>Learn more on Bing</v>
  </rv>
  <rv s="1">
    <fb>1000</fb>
    <v>12</v>
  </rv>
  <rv s="1">
    <fb>66779</fb>
    <v>12</v>
  </rv>
  <rv s="1">
    <fb>237300</fb>
    <v>12</v>
  </rv>
  <rv s="3">
    <v>1</v>
  </rv>
  <rv s="1">
    <fb>2.4700000000000002</fb>
    <v>13</v>
  </rv>
  <rv s="1">
    <fb>1377529</fb>
    <v>11</v>
  </rv>
  <rv s="1">
    <fb>1.3999999999999999E-2</fb>
    <v>14</v>
  </rv>
  <rv s="1">
    <fb>0.16500000000000001</fb>
    <v>14</v>
  </rv>
  <rv s="1">
    <fb>3.0000000000000001E-3</fb>
    <v>15</v>
  </rv>
  <rv s="1">
    <fb>2.6000000000000002E-2</fb>
    <v>14</v>
  </rv>
  <rv s="1">
    <fb>0.34899999999999998</fb>
    <v>14</v>
  </rv>
  <rv s="1">
    <fb>1.4999999999999999E-2</fb>
    <v>14</v>
  </rv>
  <rv s="1">
    <fb>5.7000000000000002E-2</fb>
    <v>14</v>
  </rv>
  <rv s="1">
    <fb>0.92299999999999993</fb>
    <v>14</v>
  </rv>
  <rv s="1">
    <fb>3.4000000000000002E-2</fb>
    <v>14</v>
  </rv>
  <rv s="1">
    <fb>0.68200000000000005</fb>
    <v>14</v>
  </rv>
  <rv s="1">
    <fb>8.5000000000000006E-2</fb>
    <v>14</v>
  </rv>
  <rv s="1">
    <fb>1.6E-2</fb>
    <v>14</v>
  </rv>
  <rv s="1">
    <fb>0.19800000000000001</fb>
    <v>14</v>
  </rv>
  <rv s="1">
    <fb>4.9000000000000002E-2</fb>
    <v>14</v>
  </rv>
  <rv s="1">
    <fb>0.93900000000000006</fb>
    <v>14</v>
  </rv>
  <rv s="3">
    <v>2</v>
  </rv>
  <rv s="5">
    <v>#VALUE!</v>
    <v>en-US</v>
    <v>9ca71997-cc97-46eb-8911-fac32f80b0b1</v>
    <v>536870912</v>
    <v>1</v>
    <v>4</v>
    <v>5</v>
    <v>New Hampshire</v>
    <v>7</v>
    <v>8</v>
    <v>Map</v>
    <v>9</v>
    <v>10</v>
    <v>US-NH</v>
    <v>1</v>
    <v>2</v>
    <v>3</v>
    <v>4</v>
    <v>New Hampshire is a state in the New England region of the Northeastern United States. It borders Massachusetts to the south, Vermont to the west, Maine and the Gulf of Maine to the east, and the Canadian province of Quebec to the north. Of the ...</v>
    <v>5</v>
    <v>6</v>
    <v>7</v>
    <v>8</v>
    <v>10</v>
    <v>11</v>
    <v>12</v>
    <v>13</v>
    <v>14</v>
    <v>New Hampshire</v>
    <v>15</v>
    <v>16</v>
    <v>17</v>
    <v>18</v>
    <v>19</v>
    <v>20</v>
    <v>21</v>
    <v>22</v>
    <v>23</v>
    <v>24</v>
    <v>25</v>
    <v>26</v>
    <v>27</v>
    <v>28</v>
    <v>29</v>
    <v>30</v>
    <v>31</v>
    <v>32</v>
    <v>33</v>
    <v>New Hampshire</v>
    <v>mdp/vdpid/23097</v>
  </rv>
  <rv s="0">
    <v>536870912</v>
    <v>Massachusetts</v>
    <v>845219d5-3650-4199-b926-964ca27c863c</v>
    <v>en-US</v>
    <v>Map</v>
  </rv>
  <rv s="1">
    <fb>27336</fb>
    <v>11</v>
  </rv>
  <rv s="1">
    <fb>16288</fb>
    <v>11</v>
  </rv>
  <rv s="0">
    <v>536870912</v>
    <v>Boston</v>
    <v>f0f5899a-361f-4fe4-89d1-11130aa2c653</v>
    <v>en-US</v>
    <v>Map</v>
  </rv>
  <rv s="1">
    <fb>2549721</fb>
    <v>11</v>
  </rv>
  <rv s="1">
    <fb>2858026</fb>
    <v>11</v>
  </rv>
  <rv s="2">
    <v>1</v>
    <v>9</v>
    <v>16</v>
    <v>7</v>
    <v>0</v>
    <v>Image of Massachusetts</v>
  </rv>
  <rv s="0">
    <v>805306368</v>
    <v>Maura Healey (Governor)</v>
    <v>16f75b4a-61cd-c874-f8be-b832c93cc2f9</v>
    <v>en-US</v>
    <v>Generic</v>
  </rv>
  <rv s="0">
    <v>805306368</v>
    <v>Kim Driscoll (Lieutenant governor)</v>
    <v>49e728c3-181d-48d9-8e7d-8c9fef062e0e</v>
    <v>en-US</v>
    <v>Generic</v>
  </rv>
  <rv s="3">
    <v>3</v>
  </rv>
  <rv s="4">
    <v>https://www.bing.com/search?q=massachusetts&amp;form=skydnc</v>
    <v>Learn more on Bing</v>
  </rv>
  <rv s="1">
    <fb>1102</fb>
    <v>12</v>
  </rv>
  <rv s="1">
    <fb>68563</fb>
    <v>12</v>
  </rv>
  <rv s="1">
    <fb>333100</fb>
    <v>12</v>
  </rv>
  <rv s="1">
    <fb>2.5299999999999998</fb>
    <v>13</v>
  </rv>
  <rv s="1">
    <fb>7029917</fb>
    <v>11</v>
  </rv>
  <rv s="1">
    <fb>0.04</fb>
    <v>14</v>
  </rv>
  <rv s="1">
    <fb>0.154</fb>
    <v>14</v>
  </rv>
  <rv s="1">
    <fb>5.0000000000000001E-3</fb>
    <v>15</v>
  </rv>
  <rv s="1">
    <fb>6.6000000000000003E-2</fb>
    <v>14</v>
  </rv>
  <rv s="1">
    <fb>0.40500000000000003</fb>
    <v>14</v>
  </rv>
  <rv s="1">
    <fb>8.4000000000000005E-2</fb>
    <v>14</v>
  </rv>
  <rv s="1">
    <fb>0.155</fb>
    <v>14</v>
  </rv>
  <rv s="1">
    <fb>0.89800000000000002</fb>
    <v>14</v>
  </rv>
  <rv s="1">
    <fb>0.11199999999999999</fb>
    <v>14</v>
  </rv>
  <rv s="1">
    <fb>0.67500000000000004</fb>
    <v>14</v>
  </rv>
  <rv s="1">
    <fb>1E-3</fb>
    <v>14</v>
  </rv>
  <rv s="1">
    <fb>7.9000000000000001E-2</fb>
    <v>14</v>
  </rv>
  <rv s="1">
    <fb>2.3E-2</fb>
    <v>14</v>
  </rv>
  <rv s="1">
    <fb>0.20399999999999999</fb>
    <v>14</v>
  </rv>
  <rv s="1">
    <fb>5.4000000000000006E-2</fb>
    <v>14</v>
  </rv>
  <rv s="1">
    <fb>0.82099999999999995</fb>
    <v>14</v>
  </rv>
  <rv s="6">
    <v>#VALUE!</v>
    <v>en-US</v>
    <v>845219d5-3650-4199-b926-964ca27c863c</v>
    <v>536870912</v>
    <v>1</v>
    <v>19</v>
    <v>20</v>
    <v>Massachusetts</v>
    <v>7</v>
    <v>8</v>
    <v>Map</v>
    <v>9</v>
    <v>21</v>
    <v>US-MA</v>
    <v>36</v>
    <v>37</v>
    <v>38</v>
    <v>4</v>
    <v>Massachusetts, officially the Commonwealth of Massachusetts, is a state in the New England region of the Northeastern United States. It borders the Atlantic Ocean and Gulf of Maine to its east, Connecticut and Rhode Island to its south, New ...</v>
    <v>39</v>
    <v>40</v>
    <v>41</v>
    <v>38</v>
    <v>44</v>
    <v>45</v>
    <v>46</v>
    <v>47</v>
    <v>48</v>
    <v>Massachusetts</v>
    <v>15</v>
    <v>49</v>
    <v>50</v>
    <v>51</v>
    <v>52</v>
    <v>53</v>
    <v>54</v>
    <v>55</v>
    <v>56</v>
    <v>57</v>
    <v>58</v>
    <v>59</v>
    <v>60</v>
    <v>61</v>
    <v>62</v>
    <v>63</v>
    <v>64</v>
    <v>65</v>
    <v>66</v>
    <v>33</v>
    <v>Massachusetts</v>
    <v>mdp/vdpid/20543</v>
  </rv>
  <rv s="0">
    <v>536870912</v>
    <v>Rhode Island</v>
    <v>65a08f52-b469-4f7c-8353-9b3c0b2a5752</v>
    <v>en-US</v>
    <v>Map</v>
  </rv>
  <rv s="1">
    <fb>3144.2455650000002</fb>
    <v>11</v>
  </rv>
  <rv s="1">
    <fb>1226</fb>
    <v>11</v>
  </rv>
  <rv s="0">
    <v>536870912</v>
    <v>Providence</v>
    <v>956379de-1782-455c-b2d8-1ba81c8965f1</v>
    <v>en-US</v>
    <v>Map</v>
  </rv>
  <rv s="1">
    <fb>410602</fb>
    <v>11</v>
  </rv>
  <rv s="1">
    <fb>462589</fb>
    <v>11</v>
  </rv>
  <rv s="2">
    <v>2</v>
    <v>9</v>
    <v>22</v>
    <v>7</v>
    <v>0</v>
    <v>Image of Rhode Island</v>
  </rv>
  <rv s="0">
    <v>805306368</v>
    <v>Dan McKee (Governor)</v>
    <v>dbda6271-5323-1082-afca-f6c640e2a2a2</v>
    <v>en-US</v>
    <v>Generic</v>
  </rv>
  <rv s="0">
    <v>805306368</v>
    <v>Sabina Matos (Lieutenant governor)</v>
    <v>9b5119d4-a14a-3b55-5548-376bb727ab80</v>
    <v>en-US</v>
    <v>Generic</v>
  </rv>
  <rv s="3">
    <v>4</v>
  </rv>
  <rv s="4">
    <v>https://www.bing.com/search?q=rhode+island&amp;form=skydnc</v>
    <v>Learn more on Bing</v>
  </rv>
  <rv s="1">
    <fb>925</fb>
    <v>12</v>
  </rv>
  <rv s="1">
    <fb>56852</fb>
    <v>12</v>
  </rv>
  <rv s="1">
    <fb>238000</fb>
    <v>12</v>
  </rv>
  <rv s="1">
    <fb>2.46</fb>
    <v>13</v>
  </rv>
  <rv s="1">
    <fb>1097379</fb>
    <v>11</v>
  </rv>
  <rv s="1">
    <fb>3.0000000000000001E-3</fb>
    <v>14</v>
  </rv>
  <rv s="1">
    <fb>0.161</fb>
    <v>14</v>
  </rv>
  <rv s="1">
    <fb>0.01</fb>
    <v>15</v>
  </rv>
  <rv s="1">
    <fb>3.6000000000000004E-2</fb>
    <v>14</v>
  </rv>
  <rv s="1">
    <fb>0.31900000000000001</fb>
    <v>14</v>
  </rv>
  <rv s="1">
    <fb>0.13300000000000001</fb>
    <v>14</v>
  </rv>
  <rv s="1">
    <fb>0.86199999999999999</fb>
    <v>14</v>
  </rv>
  <rv s="1">
    <fb>0.14400000000000002</fb>
    <v>14</v>
  </rv>
  <rv s="1">
    <fb>0.65500000000000003</fb>
    <v>14</v>
  </rv>
  <rv s="1">
    <fb>2E-3</fb>
    <v>14</v>
  </rv>
  <rv s="1">
    <fb>8.900000000000001E-2</fb>
    <v>14</v>
  </rv>
  <rv s="1">
    <fb>0.2</fb>
    <v>14</v>
  </rv>
  <rv s="1">
    <fb>5.2000000000000005E-2</fb>
    <v>14</v>
  </rv>
  <rv s="1">
    <fb>0.84799999999999998</fb>
    <v>14</v>
  </rv>
  <rv s="7">
    <v>#VALUE!</v>
    <v>en-US</v>
    <v>65a08f52-b469-4f7c-8353-9b3c0b2a5752</v>
    <v>536870912</v>
    <v>1</v>
    <v>25</v>
    <v>26</v>
    <v>Rhode Island</v>
    <v>7</v>
    <v>8</v>
    <v>Map</v>
    <v>9</v>
    <v>21</v>
    <v>US-RI</v>
    <v>69</v>
    <v>70</v>
    <v>71</v>
    <v>4</v>
    <v>Rhode Island is a state in the New England region of the Northeastern United States. It borders Connecticut to its west; Massachusetts to its north and east; and the Atlantic Ocean to its south via Rhode Island Sound and Block Island Sound; and ...</v>
    <v>72</v>
    <v>73</v>
    <v>74</v>
    <v>71</v>
    <v>77</v>
    <v>78</v>
    <v>79</v>
    <v>80</v>
    <v>81</v>
    <v>Rhode Island</v>
    <v>82</v>
    <v>83</v>
    <v>84</v>
    <v>85</v>
    <v>86</v>
    <v>87</v>
    <v>88</v>
    <v>62</v>
    <v>89</v>
    <v>90</v>
    <v>91</v>
    <v>92</v>
    <v>93</v>
    <v>94</v>
    <v>21</v>
    <v>95</v>
    <v>96</v>
    <v>97</v>
    <v>33</v>
    <v>Rhode Island</v>
    <v>mdp/vdpid/27664</v>
  </rv>
  <rv s="0">
    <v>536870912</v>
    <v>Istanbul</v>
    <v>fda0585c-e197-df02-9869-433da5f8d140</v>
    <v>en-US</v>
    <v>Map</v>
  </rv>
  <rv s="0">
    <v>536870912</v>
    <v>Istanbul Province</v>
    <v>aa3276af-e94f-620a-5fb3-4ee74dc3cf72</v>
    <v>en-US</v>
    <v>Map</v>
  </rv>
  <rv s="1">
    <fb>5343</fb>
    <v>11</v>
  </rv>
  <rv s="0">
    <v>536870912</v>
    <v>Ottoman Empire</v>
    <v>0c338db5-c8ae-34d9-8c36-b66fbb5a1277</v>
    <v>en-US</v>
    <v>Map</v>
  </rv>
  <rv s="2">
    <v>3</v>
    <v>9</v>
    <v>27</v>
    <v>7</v>
    <v>0</v>
    <v>Image of Istanbul</v>
  </rv>
  <rv s="1">
    <fb>41.01</fb>
    <v>31</v>
  </rv>
  <rv s="0">
    <v>805306368</v>
    <v>Ekrem İmamoğlu (Mayor)</v>
    <v>ff38a013-97bc-5896-6f0d-896241a1c64c</v>
    <v>en-US</v>
    <v>Generic</v>
  </rv>
  <rv s="3">
    <v>5</v>
  </rv>
  <rv s="4">
    <v>https://www.bing.com/search?q=istanbul+turkey&amp;form=skydnc</v>
    <v>Learn more on Bing</v>
  </rv>
  <rv s="1">
    <fb>28.960277777778</fb>
    <v>31</v>
  </rv>
  <rv s="1">
    <fb>15462452</fb>
    <v>11</v>
  </rv>
  <rv s="8">
    <v>#VALUE!</v>
    <v>en-US</v>
    <v>fda0585c-e197-df02-9869-433da5f8d140</v>
    <v>536870912</v>
    <v>1</v>
    <v>28</v>
    <v>29</v>
    <v>Istanbul</v>
    <v>7</v>
    <v>8</v>
    <v>Map</v>
    <v>9</v>
    <v>30</v>
    <v>100</v>
    <v>101</v>
    <v>102</v>
    <v>Istanbul is the largest city in Turkey, straddling the Bosporus Strait, the boundary between Europe and Asia. It is considered the country's economic, cultural and historic capital. The city has a population of over 15 million residents, ...</v>
    <v>103</v>
    <v>104</v>
    <v>106</v>
    <v>107</v>
    <v>108</v>
    <v>Istanbul</v>
    <v>109</v>
    <v>Istanbul</v>
    <v>mdp/vdpid/7245290133887385609</v>
  </rv>
  <rv s="0">
    <v>536870912</v>
    <v>Ankara</v>
    <v>85c37289-d0cf-bf9c-89e0-a375b7d3c4e7</v>
    <v>en-US</v>
    <v>Map</v>
  </rv>
  <rv s="0">
    <v>536870912</v>
    <v>Ankara Province</v>
    <v>4d2d62dd-3675-5693-ab16-c5f56814d654</v>
    <v>en-US</v>
    <v>Map</v>
  </rv>
  <rv s="1">
    <fb>25632</fb>
    <v>11</v>
  </rv>
  <rv s="2">
    <v>4</v>
    <v>9</v>
    <v>32</v>
    <v>7</v>
    <v>0</v>
    <v>Image of Ankara</v>
  </rv>
  <rv s="1">
    <fb>39.935760000000002</fb>
    <v>31</v>
  </rv>
  <rv s="0">
    <v>805306368</v>
    <v>Mansur Yavaş (Mayor)</v>
    <v>5fab4bf3-7c91-22a9-287e-1e75e4fa51fb</v>
    <v>en-US</v>
    <v>Generic</v>
  </rv>
  <rv s="0">
    <v>805306368</v>
    <v>Vasip Şahin (Governor)</v>
    <v>e172167c-9421-df13-82df-f5a8f0cf3544</v>
    <v>en-US</v>
    <v>Generic</v>
  </rv>
  <rv s="3">
    <v>6</v>
  </rv>
  <rv s="4">
    <v>https://www.bing.com/search?q=ankara&amp;form=skydnc</v>
    <v>Learn more on Bing</v>
  </rv>
  <rv s="1">
    <fb>32.83869</fb>
    <v>31</v>
  </rv>
  <rv s="1">
    <fb>5747325</fb>
    <v>11</v>
  </rv>
  <rv s="8">
    <v>#VALUE!</v>
    <v>en-US</v>
    <v>85c37289-d0cf-bf9c-89e0-a375b7d3c4e7</v>
    <v>536870912</v>
    <v>1</v>
    <v>33</v>
    <v>29</v>
    <v>Ankara</v>
    <v>7</v>
    <v>8</v>
    <v>Map</v>
    <v>9</v>
    <v>34</v>
    <v>112</v>
    <v>113</v>
    <v>102</v>
    <v>Ankara, historically known as Ancyra and Angora, is the capital of Turkey. Located in the central part of Anatolia, the city has a population of 5.1 million in its urban center and 5.8 million in Ankara Province, making it Türkiye's ...</v>
    <v>114</v>
    <v>115</v>
    <v>118</v>
    <v>119</v>
    <v>120</v>
    <v>Ankara</v>
    <v>121</v>
    <v>Ankara</v>
    <v>mdp/vdpid/7246232342287613962</v>
  </rv>
  <rv s="0">
    <v>536870912</v>
    <v>İzmir</v>
    <v>808d6673-5c95-283b-976e-d13e84e2b82f</v>
    <v>en-US</v>
    <v>Map</v>
  </rv>
  <rv s="0">
    <v>536870912</v>
    <v>İzmir Province</v>
    <v>e1b979ad-2537-f1c3-fa25-d697064ad3b5</v>
    <v>en-US</v>
    <v>Map</v>
  </rv>
  <rv s="1">
    <fb>11891</fb>
    <v>11</v>
  </rv>
  <rv s="2">
    <v>5</v>
    <v>9</v>
    <v>35</v>
    <v>7</v>
    <v>0</v>
    <v>Image of İzmir</v>
  </rv>
  <rv s="1">
    <fb>38.412730000000003</fb>
    <v>31</v>
  </rv>
  <rv s="0">
    <v>805306368</v>
    <v>Tunç Soyer (Mayor)</v>
    <v>89ab3018-00de-e618-ec07-b6a34d28d762</v>
    <v>en-US</v>
    <v>Generic</v>
  </rv>
  <rv s="3">
    <v>7</v>
  </rv>
  <rv s="4">
    <v>https://www.bing.com/search?q=izmir&amp;form=skydnc</v>
    <v>Learn more on Bing</v>
  </rv>
  <rv s="1">
    <fb>27.138380000000002</fb>
    <v>31</v>
  </rv>
  <rv s="1">
    <fb>4367251</fb>
    <v>11</v>
  </rv>
  <rv s="8">
    <v>#VALUE!</v>
    <v>en-US</v>
    <v>808d6673-5c95-283b-976e-d13e84e2b82f</v>
    <v>536870912</v>
    <v>1</v>
    <v>36</v>
    <v>29</v>
    <v>İzmir</v>
    <v>7</v>
    <v>8</v>
    <v>Map</v>
    <v>9</v>
    <v>37</v>
    <v>124</v>
    <v>125</v>
    <v>102</v>
    <v>İzmir is a metropolitan city on the west coast of Anatolia, and capital of İzmir Province. It is the third most populous city in Turkey, after Istanbul and Ankara, and the largest urban agglomeration on the Aegean Sea.</v>
    <v>126</v>
    <v>127</v>
    <v>129</v>
    <v>130</v>
    <v>131</v>
    <v>İzmir</v>
    <v>132</v>
    <v>İzmir</v>
    <v>mdp/vdpid/7247079589145477141</v>
  </rv>
  <rv s="9">
    <v>13</v>
    <v>7</v>
  </rv>
</rvData>
</file>

<file path=xl/richData/rdrichvaluestructure.xml><?xml version="1.0" encoding="utf-8"?>
<rvStructures xmlns="http://schemas.microsoft.com/office/spreadsheetml/2017/richdata" count="10">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Official language" t="r"/>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Official language" t="r"/>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error">
    <k n="errorType" t="i"/>
    <k n="subType" t="i"/>
  </s>
</rvStructures>
</file>

<file path=xl/richData/rdsupportingpropertybag.xml><?xml version="1.0" encoding="utf-8"?>
<supportingPropertyBags xmlns="http://schemas.microsoft.com/office/spreadsheetml/2017/richdata2">
  <spbArrays count="4">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White (%)</v>
      <v t="s">Population: Two or more races (%)</v>
      <v t="s">Time zone(s)</v>
      <v t="s">_Flags</v>
      <v t="s">VDPID/VSID</v>
      <v t="s">UniqueName</v>
      <v t="s">_DisplayString</v>
      <v t="s">LearnMoreOnLink</v>
      <v t="s">Image</v>
      <v t="s">Description</v>
    </a>
    <a count="50">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spbArrays>
  <spbData count="38">
    <spb s="0">
      <v xml:space="preserve">Wikipedia	</v>
      <v xml:space="preserve">CC BY-SA 3.0	</v>
      <v xml:space="preserve">https://en.wikipedia.org/wiki/New_Hampshire	</v>
      <v xml:space="preserve">https://creativecommons.org/licenses/by-sa/3.0	</v>
    </spb>
    <spb s="0">
      <v xml:space="preserve">US Census	</v>
      <v xml:space="preserve">	</v>
      <v xml:space="preserve">https://www.census.gov/popest/data/state/asrh/2014/files/SC-EST2014-AGESEX-CIV.csv	</v>
      <v xml:space="preserve">	</v>
    </spb>
    <spb s="0">
      <v xml:space="preserve">Wikipedia	</v>
      <v xml:space="preserve">CC-BY-SA	</v>
      <v xml:space="preserve">http://en.wikipedia.org/wiki/New_Hampshire	</v>
      <v xml:space="preserve">http://creativecommons.org/licenses/by-sa/3.0/	</v>
    </spb>
    <spb s="0">
      <v xml:space="preserve">Wikipedia	US Census	Bookdepository	</v>
      <v xml:space="preserve">CC-BY-SA			</v>
      <v xml:space="preserve">http://en.wikipedia.org/wiki/New_Hampshire	https://www.census.gov/popest/data/state/asrh/2014/files/SC-EST2014-AGESEX-CIV.csv	https://www.bookdepository.com/author/New-Hampshire	</v>
      <v xml:space="preserve">http://creativecommons.org/licenses/by-sa/3.0/			</v>
    </spb>
    <spb s="1">
      <v>0</v>
      <v>0</v>
      <v>1</v>
      <v>0</v>
      <v>0</v>
      <v>0</v>
      <v>2</v>
      <v>0</v>
      <v>1</v>
      <v>0</v>
      <v>1</v>
      <v>3</v>
      <v>0</v>
      <v>1</v>
      <v>1</v>
      <v>1</v>
      <v>1</v>
      <v>3</v>
      <v>1</v>
      <v>1</v>
      <v>1</v>
      <v>1</v>
      <v>1</v>
      <v>1</v>
      <v>1</v>
      <v>1</v>
      <v>1</v>
      <v>3</v>
      <v>1</v>
      <v>1</v>
      <v>1</v>
    </spb>
    <spb s="2">
      <v>0</v>
      <v>Name</v>
      <v>LearnMoreOnLink</v>
    </spb>
    <spb s="3">
      <v>0</v>
      <v>0</v>
      <v>0</v>
    </spb>
    <spb s="4">
      <v>6</v>
      <v>6</v>
      <v>6</v>
    </spb>
    <spb s="5">
      <v>1</v>
      <v>2</v>
    </spb>
    <spb s="6">
      <v>https://www.bing.com</v>
      <v>https://www.bing.com/th?id=Ga%5Cbing_yt.png&amp;w=100&amp;h=40&amp;c=0&amp;pid=0.1</v>
      <v>Powered by Bing</v>
    </spb>
    <spb s="7">
      <v>square km</v>
      <v>2015</v>
      <v>2020</v>
      <v>2016</v>
      <v>2016</v>
      <v>2015</v>
      <v>2015</v>
      <v>2010, 2016</v>
      <v>persons (2015)</v>
      <v>persons (2015)</v>
      <v>2015</v>
      <v>2015</v>
      <v>2015</v>
      <v>2015</v>
      <v>persons (2015)</v>
      <v>persons (2015)</v>
      <v>2015</v>
      <v>persons age 16+, 2015</v>
      <v>persons (2015)</v>
      <v>under age 65, 2015</v>
      <v>2015</v>
      <v>persons age 25+, 2015</v>
      <v>persons (2015)</v>
      <v>persons (2015)</v>
    </spb>
    <spb s="8">
      <v>3</v>
    </spb>
    <spb s="8">
      <v>4</v>
    </spb>
    <spb s="8">
      <v>5</v>
    </spb>
    <spb s="8">
      <v>6</v>
    </spb>
    <spb s="8">
      <v>7</v>
    </spb>
    <spb s="0">
      <v xml:space="preserve">Wikipedia	</v>
      <v xml:space="preserve">CC BY-SA 3.0	</v>
      <v xml:space="preserve">https://en.wikipedia.org/wiki/Massachusetts	</v>
      <v xml:space="preserve">https://creativecommons.org/licenses/by-sa/3.0	</v>
    </spb>
    <spb s="0">
      <v xml:space="preserve">Wikipedia	</v>
      <v xml:space="preserve">CC-BY-SA	</v>
      <v xml:space="preserve">http://en.wikipedia.org/wiki/Massachusetts	</v>
      <v xml:space="preserve">http://creativecommons.org/licenses/by-sa/3.0/	</v>
    </spb>
    <spb s="0">
      <v xml:space="preserve">Wikipedia	US Census	US Census	</v>
      <v xml:space="preserve">CC-BY-SA			</v>
      <v xml:space="preserve">http://en.wikipedia.org/wiki/Massachusetts	https://www.census.gov/popest/data/state/asrh/2014/files/SC-EST2014-AGESEX-CIV.csv	http://www.census.gov/quickfacts/table/WTN220212/25	</v>
      <v xml:space="preserve">http://creativecommons.org/licenses/by-sa/3.0/			</v>
    </spb>
    <spb s="9">
      <v>16</v>
      <v>16</v>
      <v>1</v>
      <v>16</v>
      <v>16</v>
      <v>16</v>
      <v>17</v>
      <v>16</v>
      <v>1</v>
      <v>16</v>
      <v>1</v>
      <v>18</v>
      <v>16</v>
      <v>1</v>
      <v>1</v>
      <v>1</v>
      <v>1</v>
      <v>18</v>
      <v>1</v>
      <v>1</v>
      <v>1</v>
      <v>1</v>
      <v>1</v>
      <v>1</v>
      <v>1</v>
      <v>1</v>
      <v>1</v>
      <v>18</v>
      <v>1</v>
      <v>1</v>
      <v>1</v>
      <v>1</v>
    </spb>
    <spb s="2">
      <v>1</v>
      <v>Name</v>
      <v>LearnMoreOnLink</v>
    </spb>
    <spb s="10">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 xml:space="preserve">Wikipedia	</v>
      <v xml:space="preserve">CC BY-SA 3.0	</v>
      <v xml:space="preserve">https://en.wikipedia.org/wiki/Rhode_Island	</v>
      <v xml:space="preserve">https://creativecommons.org/licenses/by-sa/3.0	</v>
    </spb>
    <spb s="0">
      <v xml:space="preserve">Wikipedia	</v>
      <v xml:space="preserve">CC-BY-SA	</v>
      <v xml:space="preserve">http://en.wikipedia.org/wiki/Rhode_Island	</v>
      <v xml:space="preserve">http://creativecommons.org/licenses/by-sa/3.0/	</v>
    </spb>
    <spb s="0">
      <v xml:space="preserve">Wikipedia	US Census	US Census	</v>
      <v xml:space="preserve">CC-BY-SA			</v>
      <v xml:space="preserve">http://en.wikipedia.org/wiki/Rhode_Island	https://www.census.gov/popest/data/state/asrh/2014/files/SC-EST2014-AGESEX-CIV.csv	http://www.census.gov/quickfacts/table/WTN220212/44	</v>
      <v xml:space="preserve">http://creativecommons.org/licenses/by-sa/3.0/			</v>
    </spb>
    <spb s="9">
      <v>22</v>
      <v>22</v>
      <v>1</v>
      <v>22</v>
      <v>22</v>
      <v>22</v>
      <v>23</v>
      <v>22</v>
      <v>1</v>
      <v>22</v>
      <v>1</v>
      <v>24</v>
      <v>22</v>
      <v>1</v>
      <v>1</v>
      <v>1</v>
      <v>1</v>
      <v>24</v>
      <v>1</v>
      <v>1</v>
      <v>1</v>
      <v>1</v>
      <v>1</v>
      <v>1</v>
      <v>1</v>
      <v>1</v>
      <v>1</v>
      <v>24</v>
      <v>1</v>
      <v>1</v>
      <v>1</v>
      <v>1</v>
    </spb>
    <spb s="2">
      <v>2</v>
      <v>Name</v>
      <v>LearnMoreOnLink</v>
    </spb>
    <spb s="0">
      <v xml:space="preserve">Wikipedia	</v>
      <v xml:space="preserve">CC BY-SA 3.0	</v>
      <v xml:space="preserve">https://en.wikipedia.org/wiki/Istanbul	</v>
      <v xml:space="preserve">https://creativecommons.org/licenses/by-sa/3.0	</v>
    </spb>
    <spb s="11">
      <v>27</v>
      <v>27</v>
      <v>27</v>
      <v>27</v>
      <v>27</v>
      <v>27</v>
      <v>27</v>
      <v>27</v>
      <v>27</v>
    </spb>
    <spb s="2">
      <v>3</v>
      <v>Name</v>
      <v>LearnMoreOnLink</v>
    </spb>
    <spb s="12">
      <v>square km</v>
      <v>2020</v>
    </spb>
    <spb s="8">
      <v>8</v>
    </spb>
    <spb s="0">
      <v xml:space="preserve">Wikipedia	</v>
      <v xml:space="preserve">CC BY-SA 3.0	</v>
      <v xml:space="preserve">https://en.wikipedia.org/wiki/Ankara	</v>
      <v xml:space="preserve">https://creativecommons.org/licenses/by-sa/3.0	</v>
    </spb>
    <spb s="11">
      <v>32</v>
      <v>32</v>
      <v>32</v>
      <v>32</v>
      <v>32</v>
      <v>32</v>
      <v>32</v>
      <v>32</v>
      <v>32</v>
    </spb>
    <spb s="12">
      <v>square km</v>
      <v>2021</v>
    </spb>
    <spb s="0">
      <v xml:space="preserve">Wikipedia	</v>
      <v xml:space="preserve">CC BY-SA 3.0	</v>
      <v xml:space="preserve">https://en.wikipedia.org/wiki/%C4%B0zmir	</v>
      <v xml:space="preserve">https://creativecommons.org/licenses/by-sa/3.0	</v>
    </spb>
    <spb s="11">
      <v>35</v>
      <v>35</v>
      <v>35</v>
      <v>35</v>
      <v>35</v>
      <v>35</v>
      <v>35</v>
      <v>35</v>
      <v>35</v>
    </spb>
    <spb s="12">
      <v>square km</v>
      <v>2019</v>
    </spb>
  </spbData>
</supportingPropertyBags>
</file>

<file path=xl/richData/rdsupportingpropertybagstructure.xml><?xml version="1.0" encoding="utf-8"?>
<spbStructures xmlns="http://schemas.microsoft.com/office/spreadsheetml/2017/richdata2" count="13">
  <s>
    <k n="SourceText" t="s"/>
    <k n="LicenseText" t="s"/>
    <k n="SourceAddress" t="s"/>
    <k n="LicenseAddress" t="s"/>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s>
  <s>
    <k n="_Self" t="i"/>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Area" t="spb"/>
    <k n="Name" t="spb"/>
    <k n="Latitude" t="spb"/>
    <k n="Longitude" t="spb"/>
    <k n="Population" t="spb"/>
    <k n="UniqueName" t="spb"/>
    <k n="Description" t="spb"/>
    <k n="Country/region" t="spb"/>
    <k n="Admin Division 1 (State/province/other)" t="spb"/>
  </s>
  <s>
    <k n="Area" t="s"/>
    <k n="Population"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5">
    <x:dxf>
      <x:numFmt numFmtId="3" formatCode="#,##0"/>
    </x:dxf>
    <x:dxf>
      <x:numFmt numFmtId="14" formatCode="0.00%"/>
    </x:dxf>
    <x:dxf>
      <x:numFmt numFmtId="2" formatCode="0.00"/>
    </x:dxf>
    <x:dxf>
      <x:numFmt numFmtId="0" formatCode="General"/>
    </x:dxf>
    <x:dxf>
      <x:numFmt numFmtId="13" formatCode="0%"/>
    </x:dxf>
  </dxfs>
  <richProperties>
    <rPr n="IsTitleField" t="b"/>
    <rPr n="IsHeroField" t="b"/>
    <rPr n="NumberFormat" t="s"/>
  </richProperties>
  <richStyles>
    <rSty>
      <rpv i="0">1</rpv>
    </rSty>
    <rSty>
      <rpv i="1">1</rpv>
    </rSty>
    <rSty dxfid="0">
      <rpv i="2">#,##0</rpv>
    </rSty>
    <rSty dxfid="3">
      <rpv i="2">_([$$-en-US]* #,##0_);_([$$-en-US]* (#,##0);_([$$-en-US]* "-"_);_(@_)</rpv>
    </rSty>
    <rSty dxfid="2">
      <rpv i="2">0.00</rpv>
    </rSty>
    <rSty dxfid="1">
      <rpv i="2">0.0%</rpv>
    </rSty>
    <rSty dxfid="4"/>
    <rSty dxfid="3">
      <rpv i="2">0.0000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F51ED-B9D9-41D7-A508-D5133CD67DD3}">
  <sheetPr codeName="Sheet1">
    <tabColor rgb="FFFF0000"/>
  </sheetPr>
  <dimension ref="A1:F11"/>
  <sheetViews>
    <sheetView workbookViewId="0">
      <selection activeCell="D16" sqref="D16"/>
    </sheetView>
  </sheetViews>
  <sheetFormatPr defaultRowHeight="15" x14ac:dyDescent="0.25"/>
  <cols>
    <col min="2" max="2" width="6.5703125" customWidth="1"/>
    <col min="3" max="3" width="16.42578125" customWidth="1"/>
    <col min="4" max="4" width="21.7109375" bestFit="1" customWidth="1"/>
    <col min="5" max="5" width="22.7109375" bestFit="1" customWidth="1"/>
  </cols>
  <sheetData>
    <row r="1" spans="1:6" ht="33" x14ac:dyDescent="0.35">
      <c r="A1" s="2" t="s">
        <v>0</v>
      </c>
      <c r="B1" s="2" t="s">
        <v>15</v>
      </c>
      <c r="C1" s="2" t="s">
        <v>16</v>
      </c>
      <c r="D1" s="2" t="s">
        <v>17</v>
      </c>
      <c r="E1" s="2" t="s">
        <v>18</v>
      </c>
    </row>
    <row r="2" spans="1:6" x14ac:dyDescent="0.25">
      <c r="A2" t="s">
        <v>1</v>
      </c>
      <c r="B2" t="s">
        <v>4</v>
      </c>
      <c r="C2" t="e" vm="1">
        <v>#VALUE!</v>
      </c>
      <c r="D2" s="1">
        <v>1</v>
      </c>
      <c r="E2" s="1">
        <v>10</v>
      </c>
      <c r="F2" t="s">
        <v>14</v>
      </c>
    </row>
    <row r="3" spans="1:6" x14ac:dyDescent="0.25">
      <c r="A3" t="s">
        <v>2</v>
      </c>
      <c r="B3" t="s">
        <v>5</v>
      </c>
      <c r="C3" t="e" vm="2">
        <v>#VALUE!</v>
      </c>
      <c r="D3" s="1">
        <v>2</v>
      </c>
      <c r="E3" s="1">
        <v>11</v>
      </c>
      <c r="F3" t="s">
        <v>14</v>
      </c>
    </row>
    <row r="4" spans="1:6" hidden="1" x14ac:dyDescent="0.25">
      <c r="A4" t="s">
        <v>3</v>
      </c>
      <c r="B4" t="s">
        <v>5</v>
      </c>
      <c r="C4" t="e" vm="2">
        <v>#VALUE!</v>
      </c>
      <c r="D4" s="1">
        <v>3</v>
      </c>
      <c r="E4" s="1">
        <v>12</v>
      </c>
      <c r="F4" t="s">
        <v>14</v>
      </c>
    </row>
    <row r="5" spans="1:6" x14ac:dyDescent="0.25">
      <c r="A5" t="s">
        <v>7</v>
      </c>
      <c r="B5" t="s">
        <v>10</v>
      </c>
      <c r="C5" t="e" vm="3">
        <v>#VALUE!</v>
      </c>
      <c r="D5" s="1">
        <v>4</v>
      </c>
      <c r="E5" s="1">
        <v>13</v>
      </c>
      <c r="F5" t="s">
        <v>14</v>
      </c>
    </row>
    <row r="6" spans="1:6" x14ac:dyDescent="0.25">
      <c r="A6" t="s">
        <v>8</v>
      </c>
      <c r="B6" t="s">
        <v>4</v>
      </c>
      <c r="C6" t="e" vm="1">
        <v>#VALUE!</v>
      </c>
      <c r="D6" s="1">
        <v>5</v>
      </c>
      <c r="E6" s="1">
        <v>14</v>
      </c>
      <c r="F6" t="s">
        <v>14</v>
      </c>
    </row>
    <row r="7" spans="1:6" x14ac:dyDescent="0.25">
      <c r="A7" t="s">
        <v>9</v>
      </c>
      <c r="B7" t="s">
        <v>5</v>
      </c>
      <c r="C7" t="e" vm="2">
        <v>#VALUE!</v>
      </c>
      <c r="D7" s="1">
        <v>7</v>
      </c>
      <c r="E7" s="1">
        <v>15</v>
      </c>
      <c r="F7" t="s">
        <v>14</v>
      </c>
    </row>
    <row r="8" spans="1:6" x14ac:dyDescent="0.25">
      <c r="C8" t="e" vm="4">
        <v>#VALUE!</v>
      </c>
      <c r="D8" s="1">
        <v>6</v>
      </c>
      <c r="E8" s="1">
        <v>16</v>
      </c>
      <c r="F8" t="s">
        <v>14</v>
      </c>
    </row>
    <row r="9" spans="1:6" x14ac:dyDescent="0.25">
      <c r="C9" t="e" vm="5">
        <v>#VALUE!</v>
      </c>
      <c r="D9" s="1">
        <v>7</v>
      </c>
      <c r="E9" s="1">
        <v>17</v>
      </c>
      <c r="F9" t="s">
        <v>14</v>
      </c>
    </row>
    <row r="10" spans="1:6" x14ac:dyDescent="0.25">
      <c r="C10" t="e" vm="6">
        <v>#VALUE!</v>
      </c>
      <c r="D10" s="1">
        <v>9</v>
      </c>
      <c r="E10" s="1">
        <v>18</v>
      </c>
      <c r="F10" t="s">
        <v>14</v>
      </c>
    </row>
    <row r="11" spans="1:6" x14ac:dyDescent="0.25">
      <c r="C11" t="s">
        <v>13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A8EA7-1E75-471B-95ED-9D1DF4B879D9}">
  <sheetPr codeName="Sheet2"/>
  <dimension ref="A1:T35"/>
  <sheetViews>
    <sheetView workbookViewId="0">
      <selection activeCell="E3" sqref="E3"/>
    </sheetView>
  </sheetViews>
  <sheetFormatPr defaultColWidth="8.85546875" defaultRowHeight="15" x14ac:dyDescent="0.25"/>
  <cols>
    <col min="1" max="1" width="16.5703125" bestFit="1" customWidth="1"/>
    <col min="2" max="2" width="20.42578125" bestFit="1" customWidth="1"/>
    <col min="3" max="3" width="20.42578125" customWidth="1"/>
    <col min="4" max="4" width="13.42578125" bestFit="1" customWidth="1"/>
    <col min="5" max="5" width="15" bestFit="1" customWidth="1"/>
    <col min="6" max="6" width="16.7109375" customWidth="1"/>
    <col min="7" max="7" width="12.140625" bestFit="1" customWidth="1"/>
    <col min="8" max="8" width="15.7109375" bestFit="1" customWidth="1"/>
    <col min="10" max="10" width="17" customWidth="1"/>
    <col min="11" max="11" width="13.42578125" customWidth="1"/>
    <col min="12" max="12" width="45.85546875" customWidth="1"/>
    <col min="13" max="13" width="19" bestFit="1" customWidth="1"/>
    <col min="15" max="15" width="16.140625" bestFit="1" customWidth="1"/>
  </cols>
  <sheetData>
    <row r="1" spans="1:20" ht="37.5" x14ac:dyDescent="0.3">
      <c r="A1" s="4" t="s">
        <v>0</v>
      </c>
      <c r="B1" s="4" t="s">
        <v>16</v>
      </c>
      <c r="C1" s="4" t="s">
        <v>55</v>
      </c>
      <c r="D1" s="4" t="s">
        <v>52</v>
      </c>
      <c r="E1" s="5" t="s">
        <v>17</v>
      </c>
      <c r="F1" s="6" t="s">
        <v>18</v>
      </c>
      <c r="G1" s="6" t="s">
        <v>51</v>
      </c>
      <c r="H1" s="5" t="s">
        <v>50</v>
      </c>
      <c r="I1" s="3"/>
      <c r="J1" s="3"/>
    </row>
    <row r="2" spans="1:20" x14ac:dyDescent="0.25">
      <c r="A2" t="s">
        <v>1</v>
      </c>
      <c r="B2" t="s">
        <v>6</v>
      </c>
      <c r="C2" t="s">
        <v>56</v>
      </c>
      <c r="D2" t="s">
        <v>22</v>
      </c>
      <c r="E2" s="12">
        <v>125319</v>
      </c>
      <c r="F2" s="12">
        <v>65792</v>
      </c>
      <c r="G2" s="12"/>
      <c r="H2" s="12">
        <v>4667</v>
      </c>
      <c r="M2" s="3"/>
      <c r="N2" s="3"/>
      <c r="P2" s="3"/>
      <c r="Q2" s="3"/>
      <c r="R2" s="3"/>
      <c r="S2" s="3"/>
      <c r="T2" s="3"/>
    </row>
    <row r="3" spans="1:20" x14ac:dyDescent="0.25">
      <c r="A3" t="s">
        <v>49</v>
      </c>
      <c r="B3" t="s">
        <v>11</v>
      </c>
      <c r="C3" t="s">
        <v>56</v>
      </c>
      <c r="D3" t="s">
        <v>19</v>
      </c>
      <c r="E3" s="12">
        <v>433924</v>
      </c>
      <c r="F3" s="12">
        <v>101465</v>
      </c>
      <c r="G3" s="12"/>
      <c r="H3" s="12">
        <v>5068</v>
      </c>
    </row>
    <row r="4" spans="1:20" x14ac:dyDescent="0.25">
      <c r="A4" t="s">
        <v>2</v>
      </c>
      <c r="B4" t="s">
        <v>12</v>
      </c>
      <c r="C4" t="s">
        <v>56</v>
      </c>
      <c r="D4" t="s">
        <v>24</v>
      </c>
      <c r="E4" s="12">
        <v>135816</v>
      </c>
      <c r="F4" s="12">
        <v>67388</v>
      </c>
      <c r="G4" s="12"/>
      <c r="H4" s="12">
        <v>5700</v>
      </c>
    </row>
    <row r="5" spans="1:20" x14ac:dyDescent="0.25">
      <c r="A5" t="s">
        <v>48</v>
      </c>
      <c r="B5" t="s">
        <v>6</v>
      </c>
      <c r="C5" t="s">
        <v>56</v>
      </c>
      <c r="D5" t="s">
        <v>22</v>
      </c>
      <c r="E5" s="12">
        <v>233255</v>
      </c>
      <c r="F5" s="12">
        <v>83606</v>
      </c>
      <c r="G5" s="12"/>
      <c r="H5" s="12">
        <v>5089</v>
      </c>
    </row>
    <row r="6" spans="1:20" x14ac:dyDescent="0.25">
      <c r="A6" t="s">
        <v>47</v>
      </c>
      <c r="B6" t="s">
        <v>11</v>
      </c>
      <c r="C6" t="s">
        <v>56</v>
      </c>
      <c r="D6" t="s">
        <v>19</v>
      </c>
      <c r="E6" s="12">
        <v>392518</v>
      </c>
      <c r="F6" s="12">
        <v>82675</v>
      </c>
      <c r="G6" s="12"/>
      <c r="H6" s="12">
        <v>6100</v>
      </c>
      <c r="O6" t="s">
        <v>46</v>
      </c>
    </row>
    <row r="7" spans="1:20" x14ac:dyDescent="0.25">
      <c r="A7" t="s">
        <v>45</v>
      </c>
      <c r="B7" t="s">
        <v>6</v>
      </c>
      <c r="C7" t="s">
        <v>56</v>
      </c>
      <c r="D7" t="s">
        <v>19</v>
      </c>
      <c r="E7" s="12">
        <v>331773</v>
      </c>
      <c r="F7" s="12">
        <v>85288</v>
      </c>
      <c r="G7" s="12"/>
      <c r="H7" s="12">
        <v>5795</v>
      </c>
    </row>
    <row r="8" spans="1:20" x14ac:dyDescent="0.25">
      <c r="A8" t="s">
        <v>44</v>
      </c>
      <c r="B8" t="s">
        <v>41</v>
      </c>
      <c r="C8" t="s">
        <v>56</v>
      </c>
      <c r="D8" t="s">
        <v>24</v>
      </c>
      <c r="E8" s="12">
        <v>244975</v>
      </c>
      <c r="F8" s="12">
        <v>100834</v>
      </c>
      <c r="G8" s="12"/>
      <c r="H8" s="12">
        <v>5153</v>
      </c>
    </row>
    <row r="9" spans="1:20" x14ac:dyDescent="0.25">
      <c r="A9" t="s">
        <v>3</v>
      </c>
      <c r="B9" t="s">
        <v>12</v>
      </c>
      <c r="C9" t="s">
        <v>56</v>
      </c>
      <c r="D9" t="s">
        <v>22</v>
      </c>
      <c r="E9" s="12">
        <v>207163</v>
      </c>
      <c r="F9" s="12">
        <v>73705</v>
      </c>
      <c r="G9" s="12"/>
      <c r="H9" s="12">
        <v>5599</v>
      </c>
    </row>
    <row r="10" spans="1:20" x14ac:dyDescent="0.25">
      <c r="A10" t="s">
        <v>43</v>
      </c>
      <c r="B10" t="s">
        <v>12</v>
      </c>
      <c r="C10" t="s">
        <v>56</v>
      </c>
      <c r="D10" t="s">
        <v>24</v>
      </c>
      <c r="E10" s="12">
        <v>432326</v>
      </c>
      <c r="F10" s="12">
        <v>79297</v>
      </c>
      <c r="G10" s="12"/>
      <c r="H10" s="12">
        <v>4872</v>
      </c>
    </row>
    <row r="11" spans="1:20" x14ac:dyDescent="0.25">
      <c r="A11" t="s">
        <v>42</v>
      </c>
      <c r="B11" t="s">
        <v>41</v>
      </c>
      <c r="C11" t="s">
        <v>56</v>
      </c>
      <c r="D11" t="s">
        <v>19</v>
      </c>
      <c r="E11" s="12">
        <v>201945</v>
      </c>
      <c r="F11" s="12">
        <v>83178</v>
      </c>
      <c r="G11" s="12"/>
      <c r="H11" s="12">
        <v>4734</v>
      </c>
    </row>
    <row r="12" spans="1:20" x14ac:dyDescent="0.25">
      <c r="A12" t="s">
        <v>7</v>
      </c>
      <c r="B12" t="s">
        <v>11</v>
      </c>
      <c r="C12" t="s">
        <v>56</v>
      </c>
      <c r="D12" t="s">
        <v>22</v>
      </c>
      <c r="E12" s="12">
        <v>461214</v>
      </c>
      <c r="F12" s="12">
        <v>86688</v>
      </c>
      <c r="G12" s="12"/>
      <c r="H12" s="12">
        <v>6066</v>
      </c>
    </row>
    <row r="13" spans="1:20" x14ac:dyDescent="0.25">
      <c r="A13" t="s">
        <v>8</v>
      </c>
      <c r="B13" t="s">
        <v>6</v>
      </c>
      <c r="C13" t="s">
        <v>56</v>
      </c>
      <c r="D13" t="s">
        <v>24</v>
      </c>
      <c r="E13" s="12">
        <v>407339</v>
      </c>
      <c r="F13" s="12">
        <v>88286</v>
      </c>
      <c r="G13" s="12"/>
      <c r="H13" s="12">
        <v>4604</v>
      </c>
    </row>
    <row r="14" spans="1:20" x14ac:dyDescent="0.25">
      <c r="A14" t="s">
        <v>9</v>
      </c>
      <c r="B14" t="s">
        <v>12</v>
      </c>
      <c r="C14" t="s">
        <v>56</v>
      </c>
      <c r="D14" t="s">
        <v>24</v>
      </c>
      <c r="E14" s="12">
        <v>376263</v>
      </c>
      <c r="F14" s="12">
        <v>92698</v>
      </c>
      <c r="G14" s="12"/>
      <c r="H14" s="12">
        <v>5195</v>
      </c>
    </row>
    <row r="15" spans="1:20" x14ac:dyDescent="0.25">
      <c r="A15" t="s">
        <v>40</v>
      </c>
      <c r="B15" t="s">
        <v>11</v>
      </c>
      <c r="C15" t="s">
        <v>56</v>
      </c>
      <c r="D15" t="s">
        <v>19</v>
      </c>
      <c r="E15" s="12">
        <v>128691</v>
      </c>
      <c r="F15" s="12">
        <v>67175</v>
      </c>
      <c r="G15" s="12"/>
      <c r="H15" s="12">
        <v>4956</v>
      </c>
    </row>
    <row r="16" spans="1:20" x14ac:dyDescent="0.25">
      <c r="A16" t="s">
        <v>39</v>
      </c>
      <c r="B16" t="s">
        <v>37</v>
      </c>
      <c r="C16" t="s">
        <v>56</v>
      </c>
      <c r="D16" t="s">
        <v>19</v>
      </c>
      <c r="E16" s="12">
        <v>149134</v>
      </c>
      <c r="F16" s="12">
        <v>87513</v>
      </c>
      <c r="G16" s="12"/>
      <c r="H16" s="12">
        <v>5168</v>
      </c>
    </row>
    <row r="17" spans="1:10" x14ac:dyDescent="0.25">
      <c r="A17" t="s">
        <v>38</v>
      </c>
      <c r="B17" t="s">
        <v>37</v>
      </c>
      <c r="C17" t="s">
        <v>56</v>
      </c>
      <c r="D17" t="s">
        <v>24</v>
      </c>
      <c r="E17" s="12">
        <v>440462</v>
      </c>
      <c r="F17" s="12">
        <v>81912</v>
      </c>
      <c r="G17" s="12"/>
      <c r="H17" s="12">
        <v>4842</v>
      </c>
    </row>
    <row r="18" spans="1:10" x14ac:dyDescent="0.25">
      <c r="A18" t="s">
        <v>36</v>
      </c>
      <c r="B18" t="s">
        <v>33</v>
      </c>
      <c r="C18" t="s">
        <v>56</v>
      </c>
      <c r="D18" t="s">
        <v>24</v>
      </c>
      <c r="E18" s="12">
        <v>137925</v>
      </c>
      <c r="F18" s="12">
        <v>104528</v>
      </c>
      <c r="G18" s="12"/>
      <c r="H18" s="12">
        <v>5673</v>
      </c>
    </row>
    <row r="19" spans="1:10" x14ac:dyDescent="0.25">
      <c r="A19" t="s">
        <v>35</v>
      </c>
      <c r="B19" t="s">
        <v>33</v>
      </c>
      <c r="C19" t="s">
        <v>56</v>
      </c>
      <c r="D19" t="s">
        <v>24</v>
      </c>
      <c r="E19" s="12">
        <v>177789</v>
      </c>
      <c r="F19" s="12">
        <v>103757</v>
      </c>
      <c r="G19" s="12"/>
      <c r="H19" s="12">
        <v>5144</v>
      </c>
    </row>
    <row r="20" spans="1:10" x14ac:dyDescent="0.25">
      <c r="A20" t="s">
        <v>34</v>
      </c>
      <c r="B20" t="s">
        <v>33</v>
      </c>
      <c r="C20" t="s">
        <v>56</v>
      </c>
      <c r="D20" t="s">
        <v>22</v>
      </c>
      <c r="E20" s="12">
        <v>244913</v>
      </c>
      <c r="F20" s="12">
        <v>89974</v>
      </c>
      <c r="G20" s="12"/>
      <c r="H20" s="12">
        <v>5062</v>
      </c>
    </row>
    <row r="21" spans="1:10" x14ac:dyDescent="0.25">
      <c r="A21" t="s">
        <v>32</v>
      </c>
      <c r="B21" t="s">
        <v>31</v>
      </c>
      <c r="C21" t="s">
        <v>56</v>
      </c>
      <c r="D21" t="s">
        <v>24</v>
      </c>
      <c r="E21" s="12">
        <v>130422</v>
      </c>
      <c r="F21" s="12">
        <v>15789</v>
      </c>
      <c r="G21" s="12"/>
      <c r="H21" s="12">
        <v>4522</v>
      </c>
    </row>
    <row r="22" spans="1:10" ht="18.75" x14ac:dyDescent="0.25">
      <c r="A22" s="8" t="s">
        <v>57</v>
      </c>
      <c r="B22" s="9"/>
      <c r="C22" s="9"/>
      <c r="D22" s="9"/>
      <c r="E22" s="9"/>
      <c r="F22" s="9"/>
      <c r="G22" s="9"/>
      <c r="H22" s="9"/>
    </row>
    <row r="23" spans="1:10" x14ac:dyDescent="0.25">
      <c r="A23" t="s">
        <v>30</v>
      </c>
      <c r="B23" t="s">
        <v>30</v>
      </c>
      <c r="C23" t="s">
        <v>57</v>
      </c>
      <c r="D23" t="s">
        <v>24</v>
      </c>
      <c r="E23" s="13">
        <v>421253</v>
      </c>
      <c r="F23" s="13">
        <v>111416</v>
      </c>
      <c r="G23" s="13"/>
      <c r="H23" s="13">
        <v>6705</v>
      </c>
    </row>
    <row r="24" spans="1:10" x14ac:dyDescent="0.25">
      <c r="A24" t="s">
        <v>29</v>
      </c>
      <c r="B24" t="s">
        <v>28</v>
      </c>
      <c r="C24" t="s">
        <v>57</v>
      </c>
      <c r="D24" t="s">
        <v>24</v>
      </c>
      <c r="E24" s="13">
        <v>316390</v>
      </c>
      <c r="F24" s="13">
        <v>102870</v>
      </c>
      <c r="G24" s="13"/>
      <c r="H24" s="13">
        <v>8416</v>
      </c>
    </row>
    <row r="25" spans="1:10" x14ac:dyDescent="0.25">
      <c r="A25" t="s">
        <v>27</v>
      </c>
      <c r="B25" t="s">
        <v>26</v>
      </c>
      <c r="C25" t="s">
        <v>57</v>
      </c>
      <c r="D25" t="s">
        <v>22</v>
      </c>
      <c r="E25" s="13">
        <v>370584</v>
      </c>
      <c r="F25" s="13">
        <v>109975</v>
      </c>
      <c r="G25" s="13"/>
      <c r="H25" s="13">
        <v>8581</v>
      </c>
    </row>
    <row r="26" spans="1:10" ht="18.75" x14ac:dyDescent="0.3">
      <c r="A26" s="4" t="s">
        <v>58</v>
      </c>
      <c r="B26" s="7"/>
      <c r="C26" s="7"/>
      <c r="D26" s="7"/>
      <c r="E26" s="7"/>
      <c r="F26" s="7"/>
      <c r="G26" s="7"/>
      <c r="H26" s="7"/>
    </row>
    <row r="27" spans="1:10" x14ac:dyDescent="0.25">
      <c r="A27" t="s">
        <v>25</v>
      </c>
      <c r="B27" t="s">
        <v>25</v>
      </c>
      <c r="C27" t="s">
        <v>58</v>
      </c>
      <c r="D27" t="s">
        <v>24</v>
      </c>
      <c r="E27" s="17">
        <v>467459</v>
      </c>
      <c r="F27" s="11">
        <v>97692</v>
      </c>
      <c r="G27" s="11"/>
      <c r="H27" s="11">
        <v>7023</v>
      </c>
    </row>
    <row r="28" spans="1:10" x14ac:dyDescent="0.25">
      <c r="A28" t="s">
        <v>23</v>
      </c>
      <c r="B28" t="s">
        <v>23</v>
      </c>
      <c r="C28" t="s">
        <v>58</v>
      </c>
      <c r="D28" t="s">
        <v>22</v>
      </c>
      <c r="E28" s="11">
        <v>397331</v>
      </c>
      <c r="F28" s="11">
        <v>109405</v>
      </c>
      <c r="G28" s="11"/>
      <c r="H28" s="11">
        <v>4698</v>
      </c>
    </row>
    <row r="29" spans="1:10" x14ac:dyDescent="0.25">
      <c r="A29" t="s">
        <v>21</v>
      </c>
      <c r="B29" t="s">
        <v>20</v>
      </c>
      <c r="C29" t="s">
        <v>58</v>
      </c>
      <c r="D29" t="s">
        <v>19</v>
      </c>
      <c r="E29" s="11">
        <v>432836</v>
      </c>
      <c r="F29" s="11">
        <v>107434</v>
      </c>
      <c r="G29" s="11"/>
      <c r="H29" s="11">
        <v>4505</v>
      </c>
    </row>
    <row r="31" spans="1:10" x14ac:dyDescent="0.25">
      <c r="J31" s="7" t="s">
        <v>66</v>
      </c>
    </row>
    <row r="32" spans="1:10" x14ac:dyDescent="0.25">
      <c r="J32" s="10"/>
    </row>
    <row r="34" spans="12:13" x14ac:dyDescent="0.25">
      <c r="L34" s="7"/>
      <c r="M34" s="7"/>
    </row>
    <row r="35" spans="12:13" x14ac:dyDescent="0.25">
      <c r="L35" s="15"/>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A5808-EB18-48D9-B8EF-BE4C3982D0F7}">
  <sheetPr codeName="Sheet3"/>
  <dimension ref="A1:G4"/>
  <sheetViews>
    <sheetView workbookViewId="0">
      <selection activeCell="G4" sqref="G4"/>
    </sheetView>
  </sheetViews>
  <sheetFormatPr defaultRowHeight="15" x14ac:dyDescent="0.25"/>
  <cols>
    <col min="1" max="1" width="16.7109375" bestFit="1" customWidth="1"/>
    <col min="2" max="2" width="12.140625" bestFit="1" customWidth="1"/>
    <col min="3" max="3" width="8" bestFit="1" customWidth="1"/>
    <col min="7" max="7" width="32" bestFit="1" customWidth="1"/>
  </cols>
  <sheetData>
    <row r="1" spans="1:7" ht="21" x14ac:dyDescent="0.35">
      <c r="A1" s="14" t="s">
        <v>59</v>
      </c>
      <c r="B1" s="14" t="s">
        <v>60</v>
      </c>
      <c r="C1" s="14" t="s">
        <v>61</v>
      </c>
      <c r="G1" s="7" t="s">
        <v>64</v>
      </c>
    </row>
    <row r="2" spans="1:7" x14ac:dyDescent="0.25">
      <c r="A2">
        <v>1</v>
      </c>
      <c r="B2" s="13" t="s">
        <v>62</v>
      </c>
      <c r="C2">
        <v>137.20599999999999</v>
      </c>
    </row>
    <row r="3" spans="1:7" x14ac:dyDescent="0.25">
      <c r="A3">
        <v>1</v>
      </c>
      <c r="B3" t="s">
        <v>63</v>
      </c>
      <c r="C3">
        <v>0.94</v>
      </c>
      <c r="G3" t="s">
        <v>53</v>
      </c>
    </row>
    <row r="4" spans="1:7" x14ac:dyDescent="0.25">
      <c r="G4" t="s">
        <v>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30E37-B8B2-4720-B4BB-C21BBB02ED38}">
  <sheetPr codeName="Sheet4"/>
  <dimension ref="A1:H26"/>
  <sheetViews>
    <sheetView tabSelected="1" workbookViewId="0">
      <selection activeCell="F1" sqref="F1"/>
    </sheetView>
  </sheetViews>
  <sheetFormatPr defaultRowHeight="15" x14ac:dyDescent="0.25"/>
  <cols>
    <col min="1" max="1" width="16.85546875" bestFit="1" customWidth="1"/>
    <col min="8" max="8" width="52.5703125" bestFit="1" customWidth="1"/>
  </cols>
  <sheetData>
    <row r="1" spans="1:8" x14ac:dyDescent="0.25">
      <c r="A1" t="s">
        <v>1</v>
      </c>
      <c r="H1" s="7" t="s">
        <v>65</v>
      </c>
    </row>
    <row r="2" spans="1:8" x14ac:dyDescent="0.25">
      <c r="A2" t="s">
        <v>49</v>
      </c>
    </row>
    <row r="3" spans="1:8" x14ac:dyDescent="0.25">
      <c r="A3" t="s">
        <v>2</v>
      </c>
    </row>
    <row r="4" spans="1:8" x14ac:dyDescent="0.25">
      <c r="A4" t="s">
        <v>48</v>
      </c>
    </row>
    <row r="5" spans="1:8" x14ac:dyDescent="0.25">
      <c r="A5" t="s">
        <v>47</v>
      </c>
    </row>
    <row r="6" spans="1:8" x14ac:dyDescent="0.25">
      <c r="A6" t="s">
        <v>45</v>
      </c>
    </row>
    <row r="7" spans="1:8" x14ac:dyDescent="0.25">
      <c r="A7" t="s">
        <v>44</v>
      </c>
    </row>
    <row r="8" spans="1:8" x14ac:dyDescent="0.25">
      <c r="A8" t="s">
        <v>3</v>
      </c>
    </row>
    <row r="9" spans="1:8" x14ac:dyDescent="0.25">
      <c r="A9" t="s">
        <v>43</v>
      </c>
    </row>
    <row r="10" spans="1:8" x14ac:dyDescent="0.25">
      <c r="A10" t="s">
        <v>42</v>
      </c>
    </row>
    <row r="11" spans="1:8" x14ac:dyDescent="0.25">
      <c r="A11" t="s">
        <v>7</v>
      </c>
    </row>
    <row r="12" spans="1:8" x14ac:dyDescent="0.25">
      <c r="A12" t="s">
        <v>8</v>
      </c>
    </row>
    <row r="13" spans="1:8" x14ac:dyDescent="0.25">
      <c r="A13" t="s">
        <v>9</v>
      </c>
    </row>
    <row r="14" spans="1:8" x14ac:dyDescent="0.25">
      <c r="A14" t="s">
        <v>40</v>
      </c>
    </row>
    <row r="15" spans="1:8" x14ac:dyDescent="0.25">
      <c r="A15" t="s">
        <v>39</v>
      </c>
    </row>
    <row r="16" spans="1:8" x14ac:dyDescent="0.25">
      <c r="A16" t="s">
        <v>38</v>
      </c>
    </row>
    <row r="17" spans="1:1" x14ac:dyDescent="0.25">
      <c r="A17" t="s">
        <v>36</v>
      </c>
    </row>
    <row r="18" spans="1:1" x14ac:dyDescent="0.25">
      <c r="A18" t="s">
        <v>35</v>
      </c>
    </row>
    <row r="19" spans="1:1" x14ac:dyDescent="0.25">
      <c r="A19" t="s">
        <v>34</v>
      </c>
    </row>
    <row r="20" spans="1:1" x14ac:dyDescent="0.25">
      <c r="A20" t="s">
        <v>32</v>
      </c>
    </row>
    <row r="21" spans="1:1" x14ac:dyDescent="0.25">
      <c r="A21" t="s">
        <v>30</v>
      </c>
    </row>
    <row r="22" spans="1:1" x14ac:dyDescent="0.25">
      <c r="A22" t="s">
        <v>29</v>
      </c>
    </row>
    <row r="23" spans="1:1" x14ac:dyDescent="0.25">
      <c r="A23" t="s">
        <v>27</v>
      </c>
    </row>
    <row r="24" spans="1:1" x14ac:dyDescent="0.25">
      <c r="A24" t="s">
        <v>25</v>
      </c>
    </row>
    <row r="25" spans="1:1" x14ac:dyDescent="0.25">
      <c r="A25" t="s">
        <v>23</v>
      </c>
    </row>
    <row r="26" spans="1:1" x14ac:dyDescent="0.25">
      <c r="A26" t="s">
        <v>21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E5C90-F332-4464-B5AD-272F72B1401D}">
  <sheetPr codeName="Sheet5"/>
  <dimension ref="A1:L152"/>
  <sheetViews>
    <sheetView topLeftCell="B1" zoomScaleNormal="100" workbookViewId="0">
      <pane ySplit="1" topLeftCell="A2" activePane="bottomLeft" state="frozen"/>
      <selection pane="bottomLeft" activeCell="J2" sqref="J2"/>
    </sheetView>
  </sheetViews>
  <sheetFormatPr defaultRowHeight="15" x14ac:dyDescent="0.25"/>
  <cols>
    <col min="1" max="1" width="17" customWidth="1"/>
    <col min="2" max="2" width="12.5703125" bestFit="1" customWidth="1"/>
    <col min="3" max="3" width="13.7109375" bestFit="1" customWidth="1"/>
    <col min="4" max="4" width="20.42578125" bestFit="1" customWidth="1"/>
    <col min="5" max="5" width="9.7109375" bestFit="1" customWidth="1"/>
    <col min="6" max="6" width="13.140625" bestFit="1" customWidth="1"/>
    <col min="7" max="7" width="14.42578125" bestFit="1" customWidth="1"/>
    <col min="8" max="8" width="13.42578125" bestFit="1" customWidth="1"/>
    <col min="9" max="9" width="12.7109375" bestFit="1" customWidth="1"/>
    <col min="12" max="12" width="26.140625" bestFit="1" customWidth="1"/>
  </cols>
  <sheetData>
    <row r="1" spans="1:12" x14ac:dyDescent="0.25">
      <c r="A1" s="18" t="s">
        <v>108</v>
      </c>
      <c r="B1" s="19" t="s">
        <v>107</v>
      </c>
      <c r="C1" s="18" t="s">
        <v>106</v>
      </c>
      <c r="D1" s="18" t="s">
        <v>105</v>
      </c>
      <c r="E1" s="18" t="s">
        <v>104</v>
      </c>
      <c r="F1" s="18" t="s">
        <v>103</v>
      </c>
      <c r="G1" s="18" t="s">
        <v>102</v>
      </c>
      <c r="H1" s="18" t="s">
        <v>101</v>
      </c>
      <c r="I1" s="18" t="s">
        <v>100</v>
      </c>
      <c r="L1" s="27" t="s">
        <v>109</v>
      </c>
    </row>
    <row r="2" spans="1:12" x14ac:dyDescent="0.25">
      <c r="A2" s="20" t="s">
        <v>70</v>
      </c>
      <c r="B2" s="21">
        <f ca="1">TODAY()-1</f>
        <v>45726</v>
      </c>
      <c r="C2" s="20" t="s">
        <v>71</v>
      </c>
      <c r="D2" s="20" t="s">
        <v>68</v>
      </c>
      <c r="E2" s="22">
        <v>7.75</v>
      </c>
      <c r="F2" s="24">
        <v>1250</v>
      </c>
      <c r="G2" s="24">
        <v>0</v>
      </c>
      <c r="H2" s="24">
        <v>25</v>
      </c>
      <c r="I2" s="24" t="s">
        <v>67</v>
      </c>
      <c r="J2">
        <f>E2*F2</f>
        <v>9687.5</v>
      </c>
      <c r="L2" t="s">
        <v>110</v>
      </c>
    </row>
    <row r="3" spans="1:12" x14ac:dyDescent="0.25">
      <c r="A3" s="20" t="s">
        <v>70</v>
      </c>
      <c r="B3" s="21">
        <f ca="1">TODAY()-1</f>
        <v>45726</v>
      </c>
      <c r="C3" s="20" t="s">
        <v>85</v>
      </c>
      <c r="D3" s="20" t="s">
        <v>68</v>
      </c>
      <c r="E3" s="22">
        <v>7.75</v>
      </c>
      <c r="F3" s="24">
        <v>1250</v>
      </c>
      <c r="G3" s="24">
        <v>0</v>
      </c>
      <c r="H3" s="24">
        <v>25</v>
      </c>
      <c r="I3" s="24" t="s">
        <v>67</v>
      </c>
      <c r="J3">
        <f t="shared" ref="J3:J26" si="0">E3*F3</f>
        <v>9687.5</v>
      </c>
    </row>
    <row r="4" spans="1:12" x14ac:dyDescent="0.25">
      <c r="A4" s="20" t="s">
        <v>82</v>
      </c>
      <c r="B4" s="21">
        <v>44560</v>
      </c>
      <c r="C4" s="20" t="s">
        <v>83</v>
      </c>
      <c r="D4" s="20" t="s">
        <v>80</v>
      </c>
      <c r="E4" s="22">
        <v>18.399999999999999</v>
      </c>
      <c r="F4" s="24">
        <v>1230</v>
      </c>
      <c r="G4" s="24">
        <v>0</v>
      </c>
      <c r="H4" s="24">
        <v>30</v>
      </c>
      <c r="I4" s="24" t="s">
        <v>67</v>
      </c>
      <c r="J4">
        <f t="shared" si="0"/>
        <v>22632</v>
      </c>
    </row>
    <row r="5" spans="1:12" x14ac:dyDescent="0.25">
      <c r="A5" s="20" t="s">
        <v>82</v>
      </c>
      <c r="B5" s="21">
        <v>44560</v>
      </c>
      <c r="C5" s="32" t="s">
        <v>81</v>
      </c>
      <c r="D5" s="20" t="s">
        <v>80</v>
      </c>
      <c r="E5" s="22">
        <v>18.399999999999999</v>
      </c>
      <c r="F5" s="24">
        <v>1230</v>
      </c>
      <c r="G5" s="24">
        <v>0</v>
      </c>
      <c r="H5" s="24">
        <v>30</v>
      </c>
      <c r="I5" s="24" t="s">
        <v>67</v>
      </c>
      <c r="J5">
        <f t="shared" si="0"/>
        <v>22632</v>
      </c>
    </row>
    <row r="6" spans="1:12" x14ac:dyDescent="0.25">
      <c r="A6" s="20" t="s">
        <v>91</v>
      </c>
      <c r="B6" s="21">
        <f ca="1">TODAY()+5</f>
        <v>45732</v>
      </c>
      <c r="C6" s="32" t="s">
        <v>92</v>
      </c>
      <c r="D6" s="20" t="s">
        <v>89</v>
      </c>
      <c r="E6" s="22">
        <v>24</v>
      </c>
      <c r="F6" s="24">
        <v>1150</v>
      </c>
      <c r="G6" s="24">
        <v>0</v>
      </c>
      <c r="H6" s="24">
        <v>20</v>
      </c>
      <c r="I6" s="24" t="s">
        <v>67</v>
      </c>
      <c r="J6">
        <f t="shared" si="0"/>
        <v>27600</v>
      </c>
    </row>
    <row r="7" spans="1:12" x14ac:dyDescent="0.25">
      <c r="A7" s="20" t="s">
        <v>91</v>
      </c>
      <c r="B7" s="21">
        <f ca="1">TODAY()+5</f>
        <v>45732</v>
      </c>
      <c r="C7" s="32" t="s">
        <v>90</v>
      </c>
      <c r="D7" s="20" t="s">
        <v>89</v>
      </c>
      <c r="E7" s="22">
        <v>24</v>
      </c>
      <c r="F7" s="24">
        <v>1150</v>
      </c>
      <c r="G7" s="24">
        <v>0</v>
      </c>
      <c r="H7" s="24">
        <v>20</v>
      </c>
      <c r="I7" s="24" t="s">
        <v>67</v>
      </c>
      <c r="J7">
        <f t="shared" si="0"/>
        <v>27600</v>
      </c>
    </row>
    <row r="8" spans="1:12" x14ac:dyDescent="0.25">
      <c r="A8" s="20" t="s">
        <v>70</v>
      </c>
      <c r="B8" s="21">
        <v>44439</v>
      </c>
      <c r="C8" s="32" t="s">
        <v>88</v>
      </c>
      <c r="D8" s="20" t="s">
        <v>68</v>
      </c>
      <c r="E8" s="22">
        <v>28.5</v>
      </c>
      <c r="F8" s="24">
        <v>1130</v>
      </c>
      <c r="G8" s="24">
        <v>0</v>
      </c>
      <c r="H8" s="24">
        <v>25</v>
      </c>
      <c r="I8" s="24" t="s">
        <v>67</v>
      </c>
      <c r="J8">
        <f t="shared" si="0"/>
        <v>32205</v>
      </c>
    </row>
    <row r="9" spans="1:12" x14ac:dyDescent="0.25">
      <c r="A9" s="20" t="s">
        <v>70</v>
      </c>
      <c r="B9" s="21">
        <v>44439</v>
      </c>
      <c r="C9" s="20" t="s">
        <v>86</v>
      </c>
      <c r="D9" s="20" t="s">
        <v>68</v>
      </c>
      <c r="E9" s="22">
        <v>28.5</v>
      </c>
      <c r="F9" s="24">
        <v>1130</v>
      </c>
      <c r="G9" s="24">
        <v>0</v>
      </c>
      <c r="H9" s="24">
        <v>25</v>
      </c>
      <c r="I9" s="24" t="s">
        <v>67</v>
      </c>
      <c r="J9">
        <f t="shared" si="0"/>
        <v>32205</v>
      </c>
    </row>
    <row r="10" spans="1:12" x14ac:dyDescent="0.25">
      <c r="A10" s="20" t="s">
        <v>79</v>
      </c>
      <c r="B10" s="21">
        <v>44567</v>
      </c>
      <c r="C10" s="25" t="s">
        <v>95</v>
      </c>
      <c r="D10" s="20" t="s">
        <v>77</v>
      </c>
      <c r="E10" s="22">
        <v>2.5</v>
      </c>
      <c r="F10" s="24">
        <v>1120</v>
      </c>
      <c r="G10" s="24">
        <v>0</v>
      </c>
      <c r="H10" s="24">
        <v>20</v>
      </c>
      <c r="I10" s="24" t="s">
        <v>67</v>
      </c>
      <c r="J10">
        <f t="shared" si="0"/>
        <v>2800</v>
      </c>
    </row>
    <row r="11" spans="1:12" x14ac:dyDescent="0.25">
      <c r="A11" s="20" t="s">
        <v>79</v>
      </c>
      <c r="B11" s="21">
        <v>44567</v>
      </c>
      <c r="C11" s="25" t="s">
        <v>94</v>
      </c>
      <c r="D11" s="20" t="s">
        <v>77</v>
      </c>
      <c r="E11" s="22">
        <v>2.5</v>
      </c>
      <c r="F11" s="24">
        <v>1120</v>
      </c>
      <c r="G11" s="24">
        <v>0</v>
      </c>
      <c r="H11" s="24">
        <v>20</v>
      </c>
      <c r="I11" s="24" t="s">
        <v>67</v>
      </c>
      <c r="J11">
        <f t="shared" si="0"/>
        <v>2800</v>
      </c>
    </row>
    <row r="12" spans="1:12" x14ac:dyDescent="0.25">
      <c r="A12" s="20" t="s">
        <v>82</v>
      </c>
      <c r="B12" s="21">
        <v>44589</v>
      </c>
      <c r="C12" s="32" t="s">
        <v>81</v>
      </c>
      <c r="D12" s="20" t="s">
        <v>80</v>
      </c>
      <c r="E12" s="22">
        <v>19</v>
      </c>
      <c r="F12" s="24">
        <v>1120</v>
      </c>
      <c r="G12" s="24">
        <v>0</v>
      </c>
      <c r="H12" s="24">
        <v>20</v>
      </c>
      <c r="I12" s="24" t="s">
        <v>67</v>
      </c>
      <c r="J12">
        <f t="shared" si="0"/>
        <v>21280</v>
      </c>
    </row>
    <row r="13" spans="1:12" x14ac:dyDescent="0.25">
      <c r="A13" s="20" t="s">
        <v>82</v>
      </c>
      <c r="B13" s="21">
        <v>44589</v>
      </c>
      <c r="C13" s="32" t="s">
        <v>81</v>
      </c>
      <c r="D13" s="20" t="s">
        <v>80</v>
      </c>
      <c r="E13" s="22">
        <v>19</v>
      </c>
      <c r="F13" s="24">
        <v>1120</v>
      </c>
      <c r="G13" s="24">
        <v>0</v>
      </c>
      <c r="H13" s="24">
        <v>20</v>
      </c>
      <c r="I13" s="24" t="s">
        <v>67</v>
      </c>
      <c r="J13">
        <f t="shared" si="0"/>
        <v>21280</v>
      </c>
    </row>
    <row r="14" spans="1:12" x14ac:dyDescent="0.25">
      <c r="A14" s="20" t="s">
        <v>70</v>
      </c>
      <c r="B14" s="21">
        <v>44367</v>
      </c>
      <c r="C14" s="32" t="s">
        <v>84</v>
      </c>
      <c r="D14" s="20" t="s">
        <v>68</v>
      </c>
      <c r="E14" s="22">
        <v>14</v>
      </c>
      <c r="F14" s="24">
        <v>1110</v>
      </c>
      <c r="G14" s="24">
        <v>0</v>
      </c>
      <c r="H14" s="24">
        <v>15</v>
      </c>
      <c r="I14" s="24" t="s">
        <v>67</v>
      </c>
      <c r="J14">
        <f t="shared" si="0"/>
        <v>15540</v>
      </c>
    </row>
    <row r="15" spans="1:12" x14ac:dyDescent="0.25">
      <c r="A15" s="20" t="s">
        <v>70</v>
      </c>
      <c r="B15" s="21">
        <v>44367</v>
      </c>
      <c r="C15" s="20" t="s">
        <v>85</v>
      </c>
      <c r="D15" s="20" t="s">
        <v>68</v>
      </c>
      <c r="E15" s="22">
        <v>14</v>
      </c>
      <c r="F15" s="24">
        <v>1110</v>
      </c>
      <c r="G15" s="24">
        <v>0</v>
      </c>
      <c r="H15" s="24">
        <v>15</v>
      </c>
      <c r="I15" s="24" t="s">
        <v>67</v>
      </c>
      <c r="J15">
        <f t="shared" si="0"/>
        <v>15540</v>
      </c>
    </row>
    <row r="16" spans="1:12" x14ac:dyDescent="0.25">
      <c r="A16" s="20" t="s">
        <v>82</v>
      </c>
      <c r="B16" s="21">
        <f ca="1">TODAY()-59</f>
        <v>45668</v>
      </c>
      <c r="C16" s="32" t="s">
        <v>93</v>
      </c>
      <c r="D16" s="20" t="s">
        <v>80</v>
      </c>
      <c r="E16" s="22">
        <v>15</v>
      </c>
      <c r="F16" s="24">
        <v>1010</v>
      </c>
      <c r="G16" s="24">
        <v>0</v>
      </c>
      <c r="H16" s="24">
        <v>5</v>
      </c>
      <c r="I16" s="24" t="s">
        <v>67</v>
      </c>
      <c r="J16">
        <f t="shared" si="0"/>
        <v>15150</v>
      </c>
    </row>
    <row r="17" spans="1:10" x14ac:dyDescent="0.25">
      <c r="A17" s="20" t="s">
        <v>82</v>
      </c>
      <c r="B17" s="21">
        <f ca="1">TODAY()-59</f>
        <v>45668</v>
      </c>
      <c r="C17" s="20" t="s">
        <v>93</v>
      </c>
      <c r="D17" s="20" t="s">
        <v>80</v>
      </c>
      <c r="E17" s="22">
        <v>15</v>
      </c>
      <c r="F17" s="24">
        <v>1010</v>
      </c>
      <c r="G17" s="24">
        <v>0</v>
      </c>
      <c r="H17" s="24">
        <v>5</v>
      </c>
      <c r="I17" s="24" t="s">
        <v>67</v>
      </c>
      <c r="J17">
        <f t="shared" si="0"/>
        <v>15150</v>
      </c>
    </row>
    <row r="18" spans="1:10" x14ac:dyDescent="0.25">
      <c r="A18" s="20" t="s">
        <v>82</v>
      </c>
      <c r="B18" s="21">
        <f ca="1">TODAY()+2</f>
        <v>45729</v>
      </c>
      <c r="C18" s="20" t="s">
        <v>93</v>
      </c>
      <c r="D18" s="20" t="s">
        <v>80</v>
      </c>
      <c r="E18" s="22">
        <v>12</v>
      </c>
      <c r="F18" s="24">
        <v>950</v>
      </c>
      <c r="G18" s="24">
        <v>0</v>
      </c>
      <c r="H18" s="24">
        <v>0</v>
      </c>
      <c r="I18" s="24" t="s">
        <v>67</v>
      </c>
      <c r="J18">
        <f t="shared" si="0"/>
        <v>11400</v>
      </c>
    </row>
    <row r="19" spans="1:10" x14ac:dyDescent="0.25">
      <c r="A19" s="20" t="s">
        <v>82</v>
      </c>
      <c r="B19" s="21">
        <f ca="1">TODAY()+2</f>
        <v>45729</v>
      </c>
      <c r="C19" s="20" t="s">
        <v>83</v>
      </c>
      <c r="D19" s="20" t="s">
        <v>80</v>
      </c>
      <c r="E19" s="22">
        <v>12</v>
      </c>
      <c r="F19" s="24">
        <v>950</v>
      </c>
      <c r="G19" s="24">
        <v>0</v>
      </c>
      <c r="H19" s="24">
        <v>0</v>
      </c>
      <c r="I19" s="24" t="s">
        <v>67</v>
      </c>
      <c r="J19">
        <f t="shared" si="0"/>
        <v>11400</v>
      </c>
    </row>
    <row r="20" spans="1:10" x14ac:dyDescent="0.25">
      <c r="A20" s="20" t="s">
        <v>79</v>
      </c>
      <c r="B20" s="21">
        <v>44399</v>
      </c>
      <c r="C20" t="s">
        <v>99</v>
      </c>
      <c r="D20" s="20" t="s">
        <v>77</v>
      </c>
      <c r="E20" s="22">
        <v>38</v>
      </c>
      <c r="F20" s="24">
        <v>860</v>
      </c>
      <c r="G20" s="24">
        <v>0</v>
      </c>
      <c r="H20" s="24">
        <v>0</v>
      </c>
      <c r="I20" s="24" t="s">
        <v>67</v>
      </c>
      <c r="J20">
        <f t="shared" si="0"/>
        <v>32680</v>
      </c>
    </row>
    <row r="21" spans="1:10" x14ac:dyDescent="0.25">
      <c r="A21" s="20" t="s">
        <v>79</v>
      </c>
      <c r="B21" s="21">
        <v>44399</v>
      </c>
      <c r="C21" t="s">
        <v>99</v>
      </c>
      <c r="D21" s="20" t="s">
        <v>77</v>
      </c>
      <c r="E21" s="22">
        <v>38</v>
      </c>
      <c r="F21" s="24">
        <v>860</v>
      </c>
      <c r="G21" s="24">
        <v>0</v>
      </c>
      <c r="H21" s="24">
        <v>0</v>
      </c>
      <c r="I21" s="24" t="s">
        <v>67</v>
      </c>
      <c r="J21">
        <f t="shared" si="0"/>
        <v>32680</v>
      </c>
    </row>
    <row r="22" spans="1:10" x14ac:dyDescent="0.25">
      <c r="A22" s="20" t="s">
        <v>82</v>
      </c>
      <c r="B22" s="21">
        <v>44561</v>
      </c>
      <c r="C22" s="32" t="s">
        <v>93</v>
      </c>
      <c r="D22" s="20" t="s">
        <v>80</v>
      </c>
      <c r="E22" s="22">
        <v>9.65</v>
      </c>
      <c r="F22" s="24">
        <v>850</v>
      </c>
      <c r="G22" s="24">
        <v>0</v>
      </c>
      <c r="H22" s="24">
        <v>10</v>
      </c>
      <c r="I22" s="24" t="s">
        <v>67</v>
      </c>
      <c r="J22">
        <f t="shared" si="0"/>
        <v>8202.5</v>
      </c>
    </row>
    <row r="23" spans="1:10" x14ac:dyDescent="0.25">
      <c r="A23" s="20" t="s">
        <v>82</v>
      </c>
      <c r="B23" s="21">
        <v>44561</v>
      </c>
      <c r="C23" s="20" t="s">
        <v>83</v>
      </c>
      <c r="D23" s="20" t="s">
        <v>80</v>
      </c>
      <c r="E23" s="22">
        <v>9.65</v>
      </c>
      <c r="F23" s="24">
        <v>850</v>
      </c>
      <c r="G23" s="24">
        <v>0</v>
      </c>
      <c r="H23" s="24">
        <v>10</v>
      </c>
      <c r="I23" s="24" t="s">
        <v>67</v>
      </c>
      <c r="J23">
        <f t="shared" si="0"/>
        <v>8202.5</v>
      </c>
    </row>
    <row r="24" spans="1:10" x14ac:dyDescent="0.25">
      <c r="A24" s="20" t="s">
        <v>79</v>
      </c>
      <c r="B24" s="21">
        <v>44479</v>
      </c>
      <c r="C24" s="25" t="s">
        <v>94</v>
      </c>
      <c r="D24" s="20" t="s">
        <v>77</v>
      </c>
      <c r="E24" s="22">
        <v>55</v>
      </c>
      <c r="F24" s="24">
        <v>790</v>
      </c>
      <c r="G24" s="24">
        <v>0</v>
      </c>
      <c r="H24" s="24">
        <v>0</v>
      </c>
      <c r="I24" s="24" t="s">
        <v>67</v>
      </c>
      <c r="J24">
        <f t="shared" si="0"/>
        <v>43450</v>
      </c>
    </row>
    <row r="25" spans="1:10" x14ac:dyDescent="0.25">
      <c r="A25" s="20" t="s">
        <v>79</v>
      </c>
      <c r="B25" s="21">
        <v>44479</v>
      </c>
      <c r="C25" t="s">
        <v>78</v>
      </c>
      <c r="D25" s="20" t="s">
        <v>77</v>
      </c>
      <c r="E25" s="22">
        <v>55</v>
      </c>
      <c r="F25" s="24">
        <v>790</v>
      </c>
      <c r="G25" s="24">
        <v>0</v>
      </c>
      <c r="H25" s="24">
        <v>0</v>
      </c>
      <c r="I25" s="24" t="s">
        <v>67</v>
      </c>
      <c r="J25">
        <f t="shared" si="0"/>
        <v>43450</v>
      </c>
    </row>
    <row r="26" spans="1:10" x14ac:dyDescent="0.25">
      <c r="A26" s="20" t="s">
        <v>70</v>
      </c>
      <c r="B26" s="21">
        <f ca="1">TODAY()-8</f>
        <v>45719</v>
      </c>
      <c r="C26" s="20" t="s">
        <v>85</v>
      </c>
      <c r="D26" s="20" t="s">
        <v>68</v>
      </c>
      <c r="E26" s="22">
        <v>21.05</v>
      </c>
      <c r="F26" s="24">
        <v>760</v>
      </c>
      <c r="G26" s="24">
        <v>0</v>
      </c>
      <c r="H26" s="24">
        <v>0</v>
      </c>
      <c r="I26" s="24" t="s">
        <v>67</v>
      </c>
      <c r="J26">
        <f t="shared" si="0"/>
        <v>15998</v>
      </c>
    </row>
    <row r="27" spans="1:10" x14ac:dyDescent="0.25">
      <c r="A27" s="20" t="s">
        <v>70</v>
      </c>
      <c r="B27" s="21">
        <f ca="1">TODAY()-8</f>
        <v>45719</v>
      </c>
      <c r="C27" s="20" t="s">
        <v>84</v>
      </c>
      <c r="D27" s="20" t="s">
        <v>68</v>
      </c>
      <c r="E27" s="22">
        <v>21.05</v>
      </c>
      <c r="F27" s="24">
        <v>760</v>
      </c>
      <c r="G27" s="24">
        <v>0</v>
      </c>
      <c r="H27" s="24">
        <v>0</v>
      </c>
      <c r="I27" s="24" t="s">
        <v>67</v>
      </c>
    </row>
    <row r="28" spans="1:10" x14ac:dyDescent="0.25">
      <c r="A28" s="20" t="s">
        <v>70</v>
      </c>
      <c r="B28" s="21">
        <v>44544</v>
      </c>
      <c r="C28" s="20" t="s">
        <v>86</v>
      </c>
      <c r="D28" s="20" t="s">
        <v>68</v>
      </c>
      <c r="E28" s="22">
        <v>14</v>
      </c>
      <c r="F28" s="24">
        <v>760</v>
      </c>
      <c r="G28" s="24">
        <v>0</v>
      </c>
      <c r="H28" s="24">
        <v>30</v>
      </c>
      <c r="I28" s="24" t="s">
        <v>67</v>
      </c>
    </row>
    <row r="29" spans="1:10" x14ac:dyDescent="0.25">
      <c r="A29" s="20" t="s">
        <v>70</v>
      </c>
      <c r="B29" s="21">
        <v>44544</v>
      </c>
      <c r="C29" s="32" t="s">
        <v>86</v>
      </c>
      <c r="D29" s="20" t="s">
        <v>68</v>
      </c>
      <c r="E29" s="22">
        <v>14</v>
      </c>
      <c r="F29" s="24">
        <v>760</v>
      </c>
      <c r="G29" s="24">
        <v>0</v>
      </c>
      <c r="H29" s="24">
        <v>30</v>
      </c>
      <c r="I29" s="24" t="s">
        <v>67</v>
      </c>
    </row>
    <row r="30" spans="1:10" x14ac:dyDescent="0.25">
      <c r="A30" s="20" t="s">
        <v>70</v>
      </c>
      <c r="B30" s="21">
        <v>44359</v>
      </c>
      <c r="C30" s="32" t="s">
        <v>69</v>
      </c>
      <c r="D30" s="20" t="s">
        <v>68</v>
      </c>
      <c r="E30" s="22">
        <v>18</v>
      </c>
      <c r="F30" s="24">
        <v>690</v>
      </c>
      <c r="G30" s="24">
        <v>0</v>
      </c>
      <c r="H30" s="24">
        <v>5</v>
      </c>
      <c r="I30" s="24" t="s">
        <v>67</v>
      </c>
    </row>
    <row r="31" spans="1:10" x14ac:dyDescent="0.25">
      <c r="A31" s="20" t="s">
        <v>70</v>
      </c>
      <c r="B31" s="21">
        <v>44359</v>
      </c>
      <c r="C31" s="20" t="s">
        <v>71</v>
      </c>
      <c r="D31" s="20" t="s">
        <v>68</v>
      </c>
      <c r="E31" s="22">
        <v>18</v>
      </c>
      <c r="F31" s="24">
        <v>690</v>
      </c>
      <c r="G31" s="24">
        <v>0</v>
      </c>
      <c r="H31" s="24">
        <v>5</v>
      </c>
      <c r="I31" s="24" t="s">
        <v>67</v>
      </c>
    </row>
    <row r="32" spans="1:10" s="7" customFormat="1" x14ac:dyDescent="0.25">
      <c r="A32" s="20" t="s">
        <v>70</v>
      </c>
      <c r="B32" s="21">
        <f ca="1">TODAY()+8</f>
        <v>45735</v>
      </c>
      <c r="C32" s="20" t="s">
        <v>84</v>
      </c>
      <c r="D32" s="20" t="s">
        <v>68</v>
      </c>
      <c r="E32" s="22">
        <v>16.25</v>
      </c>
      <c r="F32" s="24">
        <v>650</v>
      </c>
      <c r="G32" s="24">
        <v>0</v>
      </c>
      <c r="H32" s="24">
        <v>30</v>
      </c>
      <c r="I32" s="24" t="s">
        <v>67</v>
      </c>
    </row>
    <row r="33" spans="1:9" x14ac:dyDescent="0.25">
      <c r="A33" s="20" t="s">
        <v>70</v>
      </c>
      <c r="B33" s="21">
        <f ca="1">TODAY()+8</f>
        <v>45735</v>
      </c>
      <c r="C33" s="20" t="s">
        <v>84</v>
      </c>
      <c r="D33" s="20" t="s">
        <v>68</v>
      </c>
      <c r="E33" s="22">
        <v>16.25</v>
      </c>
      <c r="F33" s="24">
        <v>650</v>
      </c>
      <c r="G33" s="24">
        <v>0</v>
      </c>
      <c r="H33" s="24">
        <v>30</v>
      </c>
      <c r="I33" s="24" t="s">
        <v>67</v>
      </c>
    </row>
    <row r="34" spans="1:9" x14ac:dyDescent="0.25">
      <c r="A34" s="20" t="s">
        <v>82</v>
      </c>
      <c r="B34" s="21">
        <v>44407</v>
      </c>
      <c r="C34" s="32" t="s">
        <v>81</v>
      </c>
      <c r="D34" s="20" t="s">
        <v>80</v>
      </c>
      <c r="E34" s="22">
        <v>13.25</v>
      </c>
      <c r="F34" s="24">
        <v>620</v>
      </c>
      <c r="G34" s="24">
        <v>0</v>
      </c>
      <c r="H34" s="24">
        <v>20</v>
      </c>
      <c r="I34" s="24" t="s">
        <v>67</v>
      </c>
    </row>
    <row r="35" spans="1:9" x14ac:dyDescent="0.25">
      <c r="A35" s="20" t="s">
        <v>82</v>
      </c>
      <c r="B35" s="21">
        <v>44407</v>
      </c>
      <c r="C35" s="32" t="s">
        <v>93</v>
      </c>
      <c r="D35" s="20" t="s">
        <v>80</v>
      </c>
      <c r="E35" s="22">
        <v>13.25</v>
      </c>
      <c r="F35" s="24">
        <v>620</v>
      </c>
      <c r="G35" s="24">
        <v>0</v>
      </c>
      <c r="H35" s="24">
        <v>20</v>
      </c>
      <c r="I35" s="24" t="s">
        <v>67</v>
      </c>
    </row>
    <row r="36" spans="1:9" x14ac:dyDescent="0.25">
      <c r="A36" s="20" t="s">
        <v>70</v>
      </c>
      <c r="B36" s="21">
        <f ca="1">TODAY()-34</f>
        <v>45693</v>
      </c>
      <c r="C36" s="32" t="s">
        <v>71</v>
      </c>
      <c r="D36" s="20" t="s">
        <v>68</v>
      </c>
      <c r="E36" s="22">
        <v>18</v>
      </c>
      <c r="F36" s="24">
        <v>570</v>
      </c>
      <c r="G36" s="24">
        <v>0</v>
      </c>
      <c r="H36" s="24">
        <v>20</v>
      </c>
      <c r="I36" s="24" t="s">
        <v>67</v>
      </c>
    </row>
    <row r="37" spans="1:9" x14ac:dyDescent="0.25">
      <c r="A37" s="20" t="s">
        <v>70</v>
      </c>
      <c r="B37" s="21">
        <f ca="1">TODAY()-34</f>
        <v>45693</v>
      </c>
      <c r="C37" s="20" t="s">
        <v>84</v>
      </c>
      <c r="D37" s="20" t="s">
        <v>68</v>
      </c>
      <c r="E37" s="22">
        <v>18</v>
      </c>
      <c r="F37" s="24">
        <v>570</v>
      </c>
      <c r="G37" s="24">
        <v>0</v>
      </c>
      <c r="H37" s="24">
        <v>20</v>
      </c>
      <c r="I37" s="24" t="s">
        <v>67</v>
      </c>
    </row>
    <row r="38" spans="1:9" x14ac:dyDescent="0.25">
      <c r="A38" s="20" t="s">
        <v>70</v>
      </c>
      <c r="B38" s="21">
        <v>44562</v>
      </c>
      <c r="C38" s="20" t="s">
        <v>84</v>
      </c>
      <c r="D38" s="20" t="s">
        <v>68</v>
      </c>
      <c r="E38" s="22">
        <v>22</v>
      </c>
      <c r="F38" s="24">
        <v>530</v>
      </c>
      <c r="G38" s="24">
        <v>0</v>
      </c>
      <c r="H38" s="24">
        <v>0</v>
      </c>
      <c r="I38" s="24" t="s">
        <v>67</v>
      </c>
    </row>
    <row r="39" spans="1:9" x14ac:dyDescent="0.25">
      <c r="A39" s="20" t="s">
        <v>70</v>
      </c>
      <c r="B39" s="21">
        <v>44562</v>
      </c>
      <c r="C39" s="20" t="s">
        <v>85</v>
      </c>
      <c r="D39" s="20" t="s">
        <v>68</v>
      </c>
      <c r="E39" s="22">
        <v>22</v>
      </c>
      <c r="F39" s="24">
        <v>530</v>
      </c>
      <c r="G39" s="24">
        <v>0</v>
      </c>
      <c r="H39" s="24">
        <v>0</v>
      </c>
      <c r="I39" s="24" t="s">
        <v>67</v>
      </c>
    </row>
    <row r="40" spans="1:9" x14ac:dyDescent="0.25">
      <c r="A40" s="20" t="s">
        <v>70</v>
      </c>
      <c r="B40" s="21">
        <f ca="1">TODAY()-32</f>
        <v>45695</v>
      </c>
      <c r="C40" s="32" t="s">
        <v>88</v>
      </c>
      <c r="D40" s="20" t="s">
        <v>68</v>
      </c>
      <c r="E40" s="22">
        <v>14</v>
      </c>
      <c r="F40" s="24">
        <v>520</v>
      </c>
      <c r="G40" s="24">
        <v>0</v>
      </c>
      <c r="H40" s="24">
        <v>10</v>
      </c>
      <c r="I40" s="24" t="s">
        <v>67</v>
      </c>
    </row>
    <row r="41" spans="1:9" x14ac:dyDescent="0.25">
      <c r="A41" s="20" t="s">
        <v>70</v>
      </c>
      <c r="B41" s="21">
        <f ca="1">TODAY()-32</f>
        <v>45695</v>
      </c>
      <c r="C41" s="32" t="s">
        <v>86</v>
      </c>
      <c r="D41" s="20" t="s">
        <v>68</v>
      </c>
      <c r="E41" s="22">
        <v>14</v>
      </c>
      <c r="F41" s="24">
        <v>520</v>
      </c>
      <c r="G41" s="24">
        <v>0</v>
      </c>
      <c r="H41" s="24">
        <v>10</v>
      </c>
      <c r="I41" s="24" t="s">
        <v>67</v>
      </c>
    </row>
    <row r="42" spans="1:9" x14ac:dyDescent="0.25">
      <c r="A42" s="20" t="s">
        <v>70</v>
      </c>
      <c r="B42" s="21">
        <v>44543</v>
      </c>
      <c r="C42" s="32" t="s">
        <v>71</v>
      </c>
      <c r="D42" s="20" t="s">
        <v>68</v>
      </c>
      <c r="E42" s="22">
        <v>43.9</v>
      </c>
      <c r="F42" s="23">
        <v>490</v>
      </c>
      <c r="G42" s="24">
        <v>0</v>
      </c>
      <c r="H42" s="24">
        <v>30</v>
      </c>
      <c r="I42" s="24" t="s">
        <v>67</v>
      </c>
    </row>
    <row r="43" spans="1:9" x14ac:dyDescent="0.25">
      <c r="A43" s="20" t="s">
        <v>70</v>
      </c>
      <c r="B43" s="21">
        <v>44543</v>
      </c>
      <c r="C43" s="20" t="s">
        <v>69</v>
      </c>
      <c r="D43" s="20" t="s">
        <v>68</v>
      </c>
      <c r="E43" s="22">
        <v>43.9</v>
      </c>
      <c r="F43" s="23">
        <v>490</v>
      </c>
      <c r="G43" s="24">
        <v>0</v>
      </c>
      <c r="H43" s="24">
        <v>30</v>
      </c>
      <c r="I43" s="24" t="s">
        <v>67</v>
      </c>
    </row>
    <row r="44" spans="1:9" x14ac:dyDescent="0.25">
      <c r="A44" s="20" t="s">
        <v>82</v>
      </c>
      <c r="B44" s="21">
        <v>44574</v>
      </c>
      <c r="C44" s="20" t="s">
        <v>83</v>
      </c>
      <c r="D44" s="20" t="s">
        <v>80</v>
      </c>
      <c r="E44" s="22">
        <v>62.5</v>
      </c>
      <c r="F44" s="24">
        <v>420</v>
      </c>
      <c r="G44" s="24">
        <v>0</v>
      </c>
      <c r="H44" s="24">
        <v>0</v>
      </c>
      <c r="I44" s="24" t="s">
        <v>67</v>
      </c>
    </row>
    <row r="45" spans="1:9" x14ac:dyDescent="0.25">
      <c r="A45" s="20" t="s">
        <v>82</v>
      </c>
      <c r="B45" s="21">
        <v>44574</v>
      </c>
      <c r="C45" s="20" t="s">
        <v>93</v>
      </c>
      <c r="D45" s="20" t="s">
        <v>80</v>
      </c>
      <c r="E45" s="22">
        <v>62.5</v>
      </c>
      <c r="F45" s="24">
        <v>420</v>
      </c>
      <c r="G45" s="24">
        <v>0</v>
      </c>
      <c r="H45" s="24">
        <v>0</v>
      </c>
      <c r="I45" s="24" t="s">
        <v>67</v>
      </c>
    </row>
    <row r="46" spans="1:9" x14ac:dyDescent="0.25">
      <c r="A46" s="20" t="s">
        <v>70</v>
      </c>
      <c r="B46" s="21">
        <v>44587</v>
      </c>
      <c r="C46" s="32" t="s">
        <v>88</v>
      </c>
      <c r="D46" s="20" t="s">
        <v>68</v>
      </c>
      <c r="E46" s="22">
        <v>81</v>
      </c>
      <c r="F46" s="24">
        <v>400</v>
      </c>
      <c r="G46" s="24">
        <v>0</v>
      </c>
      <c r="H46" s="24">
        <v>0</v>
      </c>
      <c r="I46" s="24" t="s">
        <v>67</v>
      </c>
    </row>
    <row r="47" spans="1:9" x14ac:dyDescent="0.25">
      <c r="A47" s="20" t="s">
        <v>70</v>
      </c>
      <c r="B47" s="21">
        <v>44587</v>
      </c>
      <c r="C47" s="32" t="s">
        <v>71</v>
      </c>
      <c r="D47" s="20" t="s">
        <v>68</v>
      </c>
      <c r="E47" s="22">
        <v>81</v>
      </c>
      <c r="F47" s="24">
        <v>400</v>
      </c>
      <c r="G47" s="24">
        <v>0</v>
      </c>
      <c r="H47" s="24">
        <v>0</v>
      </c>
      <c r="I47" s="24" t="s">
        <v>67</v>
      </c>
    </row>
    <row r="48" spans="1:9" x14ac:dyDescent="0.25">
      <c r="A48" s="20" t="s">
        <v>70</v>
      </c>
      <c r="B48" s="21">
        <v>44558</v>
      </c>
      <c r="C48" s="32" t="s">
        <v>71</v>
      </c>
      <c r="D48" s="20" t="s">
        <v>68</v>
      </c>
      <c r="E48" s="22">
        <v>15.5</v>
      </c>
      <c r="F48" s="24">
        <v>390</v>
      </c>
      <c r="G48" s="24">
        <v>0</v>
      </c>
      <c r="H48" s="24">
        <v>5</v>
      </c>
      <c r="I48" s="24" t="s">
        <v>67</v>
      </c>
    </row>
    <row r="49" spans="1:9" x14ac:dyDescent="0.25">
      <c r="A49" s="20" t="s">
        <v>70</v>
      </c>
      <c r="B49" s="21">
        <v>44558</v>
      </c>
      <c r="C49" s="32" t="s">
        <v>84</v>
      </c>
      <c r="D49" s="20" t="s">
        <v>68</v>
      </c>
      <c r="E49" s="22">
        <v>15.5</v>
      </c>
      <c r="F49" s="24">
        <v>390</v>
      </c>
      <c r="G49" s="24">
        <v>0</v>
      </c>
      <c r="H49" s="24">
        <v>5</v>
      </c>
      <c r="I49" s="24" t="s">
        <v>67</v>
      </c>
    </row>
    <row r="50" spans="1:9" x14ac:dyDescent="0.25">
      <c r="A50" s="20" t="s">
        <v>70</v>
      </c>
      <c r="B50" s="21">
        <v>44415</v>
      </c>
      <c r="C50" s="20" t="s">
        <v>69</v>
      </c>
      <c r="D50" s="20" t="s">
        <v>68</v>
      </c>
      <c r="E50" s="22">
        <v>18</v>
      </c>
      <c r="F50" s="24">
        <v>390</v>
      </c>
      <c r="G50" s="24">
        <v>0</v>
      </c>
      <c r="H50" s="24">
        <v>10</v>
      </c>
      <c r="I50" s="24" t="s">
        <v>67</v>
      </c>
    </row>
    <row r="51" spans="1:9" x14ac:dyDescent="0.25">
      <c r="A51" s="20" t="s">
        <v>70</v>
      </c>
      <c r="B51" s="21">
        <v>44415</v>
      </c>
      <c r="C51" s="20" t="s">
        <v>86</v>
      </c>
      <c r="D51" s="20" t="s">
        <v>68</v>
      </c>
      <c r="E51" s="22">
        <v>18</v>
      </c>
      <c r="F51" s="24">
        <v>390</v>
      </c>
      <c r="G51" s="24">
        <v>0</v>
      </c>
      <c r="H51" s="24">
        <v>10</v>
      </c>
      <c r="I51" s="24" t="s">
        <v>67</v>
      </c>
    </row>
    <row r="52" spans="1:9" x14ac:dyDescent="0.25">
      <c r="A52" s="20" t="s">
        <v>74</v>
      </c>
      <c r="B52" s="21">
        <f ca="1">TODAY()+39</f>
        <v>45766</v>
      </c>
      <c r="C52" s="20" t="s">
        <v>75</v>
      </c>
      <c r="D52" s="20" t="s">
        <v>72</v>
      </c>
      <c r="E52" s="22">
        <v>7</v>
      </c>
      <c r="F52" s="24">
        <v>380</v>
      </c>
      <c r="G52" s="24">
        <v>0</v>
      </c>
      <c r="H52" s="24">
        <v>25</v>
      </c>
      <c r="I52" s="24" t="s">
        <v>67</v>
      </c>
    </row>
    <row r="53" spans="1:9" x14ac:dyDescent="0.25">
      <c r="A53" s="20" t="s">
        <v>74</v>
      </c>
      <c r="B53" s="21">
        <f ca="1">TODAY()+39</f>
        <v>45766</v>
      </c>
      <c r="C53" s="32" t="s">
        <v>73</v>
      </c>
      <c r="D53" s="20" t="s">
        <v>72</v>
      </c>
      <c r="E53" s="22">
        <v>7</v>
      </c>
      <c r="F53" s="24">
        <v>380</v>
      </c>
      <c r="G53" s="24">
        <v>0</v>
      </c>
      <c r="H53" s="24">
        <v>25</v>
      </c>
      <c r="I53" s="24" t="s">
        <v>67</v>
      </c>
    </row>
    <row r="54" spans="1:9" x14ac:dyDescent="0.25">
      <c r="A54" s="20" t="s">
        <v>74</v>
      </c>
      <c r="B54" s="21">
        <v>44571</v>
      </c>
      <c r="C54" s="32" t="s">
        <v>76</v>
      </c>
      <c r="D54" s="20" t="s">
        <v>72</v>
      </c>
      <c r="E54" s="22">
        <v>19.5</v>
      </c>
      <c r="F54" s="24">
        <v>360</v>
      </c>
      <c r="G54" s="24">
        <v>0</v>
      </c>
      <c r="H54" s="24">
        <v>20</v>
      </c>
      <c r="I54" s="24" t="s">
        <v>67</v>
      </c>
    </row>
    <row r="55" spans="1:9" x14ac:dyDescent="0.25">
      <c r="A55" s="20" t="s">
        <v>74</v>
      </c>
      <c r="B55" s="21">
        <v>44571</v>
      </c>
      <c r="C55" s="32" t="s">
        <v>75</v>
      </c>
      <c r="D55" s="20" t="s">
        <v>72</v>
      </c>
      <c r="E55" s="22">
        <v>19.5</v>
      </c>
      <c r="F55" s="24">
        <v>360</v>
      </c>
      <c r="G55" s="24">
        <v>0</v>
      </c>
      <c r="H55" s="24">
        <v>20</v>
      </c>
      <c r="I55" s="24" t="s">
        <v>67</v>
      </c>
    </row>
    <row r="56" spans="1:9" x14ac:dyDescent="0.25">
      <c r="A56" s="20" t="s">
        <v>70</v>
      </c>
      <c r="B56" s="21">
        <f ca="1">TODAY()+17</f>
        <v>45744</v>
      </c>
      <c r="C56" s="20" t="s">
        <v>86</v>
      </c>
      <c r="D56" s="20" t="s">
        <v>68</v>
      </c>
      <c r="E56" s="22">
        <v>9.5</v>
      </c>
      <c r="F56" s="24">
        <v>360</v>
      </c>
      <c r="G56" s="24">
        <v>0</v>
      </c>
      <c r="H56" s="24">
        <v>0</v>
      </c>
      <c r="I56" s="24" t="s">
        <v>67</v>
      </c>
    </row>
    <row r="57" spans="1:9" x14ac:dyDescent="0.25">
      <c r="A57" s="20" t="s">
        <v>70</v>
      </c>
      <c r="B57" s="21">
        <f ca="1">TODAY()+17</f>
        <v>45744</v>
      </c>
      <c r="C57" s="32" t="s">
        <v>88</v>
      </c>
      <c r="D57" s="20" t="s">
        <v>68</v>
      </c>
      <c r="E57" s="22">
        <v>9.5</v>
      </c>
      <c r="F57" s="24">
        <v>360</v>
      </c>
      <c r="G57" s="24">
        <v>0</v>
      </c>
      <c r="H57" s="24">
        <v>0</v>
      </c>
      <c r="I57" s="24" t="s">
        <v>67</v>
      </c>
    </row>
    <row r="58" spans="1:9" x14ac:dyDescent="0.25">
      <c r="A58" s="20" t="s">
        <v>82</v>
      </c>
      <c r="B58" s="21">
        <v>44557</v>
      </c>
      <c r="C58" s="20" t="s">
        <v>83</v>
      </c>
      <c r="D58" s="20" t="s">
        <v>80</v>
      </c>
      <c r="E58" s="22">
        <v>23.25</v>
      </c>
      <c r="F58" s="24">
        <v>350</v>
      </c>
      <c r="G58" s="24">
        <v>0</v>
      </c>
      <c r="H58" s="24">
        <v>0</v>
      </c>
      <c r="I58" s="24" t="s">
        <v>67</v>
      </c>
    </row>
    <row r="59" spans="1:9" x14ac:dyDescent="0.25">
      <c r="A59" s="20" t="s">
        <v>82</v>
      </c>
      <c r="B59" s="21">
        <v>44557</v>
      </c>
      <c r="C59" s="20" t="s">
        <v>93</v>
      </c>
      <c r="D59" s="20" t="s">
        <v>80</v>
      </c>
      <c r="E59" s="22">
        <v>23.25</v>
      </c>
      <c r="F59" s="24">
        <v>350</v>
      </c>
      <c r="G59" s="24">
        <v>0</v>
      </c>
      <c r="H59" s="24">
        <v>0</v>
      </c>
      <c r="I59" s="24" t="s">
        <v>67</v>
      </c>
    </row>
    <row r="60" spans="1:9" x14ac:dyDescent="0.25">
      <c r="A60" s="20" t="s">
        <v>70</v>
      </c>
      <c r="B60" s="21">
        <f ca="1">TODAY()-9</f>
        <v>45718</v>
      </c>
      <c r="C60" s="20" t="s">
        <v>84</v>
      </c>
      <c r="D60" s="20" t="s">
        <v>68</v>
      </c>
      <c r="E60" s="22">
        <v>13</v>
      </c>
      <c r="F60" s="24">
        <v>320</v>
      </c>
      <c r="G60" s="24">
        <v>0</v>
      </c>
      <c r="H60" s="24">
        <v>15</v>
      </c>
      <c r="I60" s="24" t="s">
        <v>67</v>
      </c>
    </row>
    <row r="61" spans="1:9" x14ac:dyDescent="0.25">
      <c r="A61" s="20" t="s">
        <v>70</v>
      </c>
      <c r="B61" s="21">
        <f ca="1">TODAY()-9</f>
        <v>45718</v>
      </c>
      <c r="C61" s="32" t="s">
        <v>86</v>
      </c>
      <c r="D61" s="20" t="s">
        <v>68</v>
      </c>
      <c r="E61" s="22">
        <v>13</v>
      </c>
      <c r="F61" s="24">
        <v>320</v>
      </c>
      <c r="G61" s="24">
        <v>0</v>
      </c>
      <c r="H61" s="24">
        <v>15</v>
      </c>
      <c r="I61" s="24" t="s">
        <v>67</v>
      </c>
    </row>
    <row r="62" spans="1:9" x14ac:dyDescent="0.25">
      <c r="A62" s="20" t="s">
        <v>82</v>
      </c>
      <c r="B62" s="21">
        <v>44593</v>
      </c>
      <c r="C62" s="32" t="s">
        <v>93</v>
      </c>
      <c r="D62" s="20" t="s">
        <v>80</v>
      </c>
      <c r="E62" s="22">
        <v>31</v>
      </c>
      <c r="F62" s="24">
        <v>310</v>
      </c>
      <c r="G62" s="24">
        <v>0</v>
      </c>
      <c r="H62" s="24">
        <v>0</v>
      </c>
      <c r="I62" s="24" t="s">
        <v>67</v>
      </c>
    </row>
    <row r="63" spans="1:9" x14ac:dyDescent="0.25">
      <c r="A63" s="20" t="s">
        <v>82</v>
      </c>
      <c r="B63" s="21">
        <v>44593</v>
      </c>
      <c r="C63" s="32" t="s">
        <v>81</v>
      </c>
      <c r="D63" s="20" t="s">
        <v>80</v>
      </c>
      <c r="E63" s="22">
        <v>31</v>
      </c>
      <c r="F63" s="24">
        <v>310</v>
      </c>
      <c r="G63" s="24">
        <v>0</v>
      </c>
      <c r="H63" s="24">
        <v>0</v>
      </c>
      <c r="I63" s="24" t="s">
        <v>67</v>
      </c>
    </row>
    <row r="64" spans="1:9" x14ac:dyDescent="0.25">
      <c r="A64" s="20" t="s">
        <v>70</v>
      </c>
      <c r="B64" s="21">
        <v>44572</v>
      </c>
      <c r="C64" s="20" t="s">
        <v>84</v>
      </c>
      <c r="D64" s="20" t="s">
        <v>68</v>
      </c>
      <c r="E64" s="22">
        <v>17.45</v>
      </c>
      <c r="F64" s="24">
        <v>290</v>
      </c>
      <c r="G64" s="24">
        <v>0</v>
      </c>
      <c r="H64" s="24">
        <v>10</v>
      </c>
      <c r="I64" s="24" t="s">
        <v>67</v>
      </c>
    </row>
    <row r="65" spans="1:9" x14ac:dyDescent="0.25">
      <c r="A65" s="20" t="s">
        <v>70</v>
      </c>
      <c r="B65" s="21">
        <v>44572</v>
      </c>
      <c r="C65" s="20" t="s">
        <v>86</v>
      </c>
      <c r="D65" s="20" t="s">
        <v>68</v>
      </c>
      <c r="E65" s="22">
        <v>17.45</v>
      </c>
      <c r="F65" s="24">
        <v>290</v>
      </c>
      <c r="G65" s="24">
        <v>0</v>
      </c>
      <c r="H65" s="24">
        <v>10</v>
      </c>
      <c r="I65" s="24" t="s">
        <v>67</v>
      </c>
    </row>
    <row r="66" spans="1:9" x14ac:dyDescent="0.25">
      <c r="A66" s="20" t="s">
        <v>91</v>
      </c>
      <c r="B66" s="21">
        <v>44592</v>
      </c>
      <c r="C66" s="32" t="s">
        <v>90</v>
      </c>
      <c r="D66" s="20" t="s">
        <v>89</v>
      </c>
      <c r="E66" s="22">
        <v>97</v>
      </c>
      <c r="F66" s="24">
        <v>290</v>
      </c>
      <c r="G66" s="24">
        <v>0</v>
      </c>
      <c r="H66" s="24">
        <v>0</v>
      </c>
      <c r="I66" s="24" t="s">
        <v>97</v>
      </c>
    </row>
    <row r="67" spans="1:9" x14ac:dyDescent="0.25">
      <c r="A67" s="20" t="s">
        <v>91</v>
      </c>
      <c r="B67" s="21">
        <v>44592</v>
      </c>
      <c r="C67" s="20" t="s">
        <v>90</v>
      </c>
      <c r="D67" s="20" t="s">
        <v>89</v>
      </c>
      <c r="E67" s="22">
        <v>97</v>
      </c>
      <c r="F67" s="24">
        <v>290</v>
      </c>
      <c r="G67" s="24">
        <v>0</v>
      </c>
      <c r="H67" s="24">
        <v>0</v>
      </c>
      <c r="I67" s="24" t="s">
        <v>97</v>
      </c>
    </row>
    <row r="68" spans="1:9" x14ac:dyDescent="0.25">
      <c r="A68" s="20" t="s">
        <v>70</v>
      </c>
      <c r="B68" s="21">
        <v>44551</v>
      </c>
      <c r="C68" s="20" t="s">
        <v>84</v>
      </c>
      <c r="D68" s="20" t="s">
        <v>68</v>
      </c>
      <c r="E68" s="22">
        <v>19.45</v>
      </c>
      <c r="F68" s="24">
        <v>270</v>
      </c>
      <c r="G68" s="24">
        <v>0</v>
      </c>
      <c r="H68" s="24">
        <v>15</v>
      </c>
      <c r="I68" s="24" t="s">
        <v>67</v>
      </c>
    </row>
    <row r="69" spans="1:9" x14ac:dyDescent="0.25">
      <c r="A69" s="20" t="s">
        <v>70</v>
      </c>
      <c r="B69" s="21">
        <v>44551</v>
      </c>
      <c r="C69" s="20" t="s">
        <v>86</v>
      </c>
      <c r="D69" s="20" t="s">
        <v>68</v>
      </c>
      <c r="E69" s="22">
        <v>19.45</v>
      </c>
      <c r="F69" s="24">
        <v>270</v>
      </c>
      <c r="G69" s="24">
        <v>0</v>
      </c>
      <c r="H69" s="24">
        <v>15</v>
      </c>
      <c r="I69" s="24" t="s">
        <v>67</v>
      </c>
    </row>
    <row r="70" spans="1:9" x14ac:dyDescent="0.25">
      <c r="A70" s="20" t="s">
        <v>74</v>
      </c>
      <c r="B70" s="21">
        <v>44549</v>
      </c>
      <c r="C70" s="32" t="s">
        <v>75</v>
      </c>
      <c r="D70" s="20" t="s">
        <v>72</v>
      </c>
      <c r="E70" s="22">
        <v>14</v>
      </c>
      <c r="F70" s="24">
        <v>260</v>
      </c>
      <c r="G70" s="24">
        <v>0</v>
      </c>
      <c r="H70" s="24">
        <v>0</v>
      </c>
      <c r="I70" s="24" t="s">
        <v>97</v>
      </c>
    </row>
    <row r="71" spans="1:9" x14ac:dyDescent="0.25">
      <c r="A71" s="20" t="s">
        <v>74</v>
      </c>
      <c r="B71" s="21">
        <v>44549</v>
      </c>
      <c r="C71" s="32" t="s">
        <v>76</v>
      </c>
      <c r="D71" s="20" t="s">
        <v>72</v>
      </c>
      <c r="E71" s="22">
        <v>14</v>
      </c>
      <c r="F71" s="24">
        <v>260</v>
      </c>
      <c r="G71" s="24">
        <v>0</v>
      </c>
      <c r="H71" s="24">
        <v>0</v>
      </c>
      <c r="I71" s="24" t="s">
        <v>97</v>
      </c>
    </row>
    <row r="72" spans="1:9" x14ac:dyDescent="0.25">
      <c r="A72" s="20" t="s">
        <v>79</v>
      </c>
      <c r="B72" s="21">
        <f ca="1">TODAY()-3</f>
        <v>45724</v>
      </c>
      <c r="C72" s="25" t="s">
        <v>99</v>
      </c>
      <c r="D72" s="20" t="s">
        <v>77</v>
      </c>
      <c r="E72" s="22">
        <v>21.5</v>
      </c>
      <c r="F72" s="24">
        <v>260</v>
      </c>
      <c r="G72" s="24">
        <v>0</v>
      </c>
      <c r="H72" s="24">
        <v>0</v>
      </c>
      <c r="I72" s="24" t="s">
        <v>67</v>
      </c>
    </row>
    <row r="73" spans="1:9" x14ac:dyDescent="0.25">
      <c r="A73" s="20" t="s">
        <v>79</v>
      </c>
      <c r="B73" s="21">
        <f ca="1">TODAY()-3</f>
        <v>45724</v>
      </c>
      <c r="C73" t="s">
        <v>94</v>
      </c>
      <c r="D73" s="20" t="s">
        <v>77</v>
      </c>
      <c r="E73" s="22">
        <v>21.5</v>
      </c>
      <c r="F73" s="24">
        <v>260</v>
      </c>
      <c r="G73" s="24">
        <v>0</v>
      </c>
      <c r="H73" s="24">
        <v>0</v>
      </c>
      <c r="I73" s="24" t="s">
        <v>67</v>
      </c>
    </row>
    <row r="74" spans="1:9" x14ac:dyDescent="0.25">
      <c r="A74" s="20" t="s">
        <v>79</v>
      </c>
      <c r="B74" s="21">
        <f ca="1">TODAY()-50</f>
        <v>45677</v>
      </c>
      <c r="C74" s="25" t="s">
        <v>95</v>
      </c>
      <c r="D74" s="20" t="s">
        <v>77</v>
      </c>
      <c r="E74" s="22">
        <v>36</v>
      </c>
      <c r="F74" s="24">
        <v>260</v>
      </c>
      <c r="G74" s="24">
        <v>0</v>
      </c>
      <c r="H74" s="24">
        <v>15</v>
      </c>
      <c r="I74" s="24" t="s">
        <v>67</v>
      </c>
    </row>
    <row r="75" spans="1:9" x14ac:dyDescent="0.25">
      <c r="A75" s="20" t="s">
        <v>79</v>
      </c>
      <c r="B75" s="21">
        <f ca="1">TODAY()-50</f>
        <v>45677</v>
      </c>
      <c r="C75" s="25" t="s">
        <v>95</v>
      </c>
      <c r="D75" s="20" t="s">
        <v>77</v>
      </c>
      <c r="E75" s="22">
        <v>36</v>
      </c>
      <c r="F75" s="24">
        <v>260</v>
      </c>
      <c r="G75" s="24">
        <v>0</v>
      </c>
      <c r="H75" s="24">
        <v>15</v>
      </c>
      <c r="I75" s="24" t="s">
        <v>67</v>
      </c>
    </row>
    <row r="76" spans="1:9" x14ac:dyDescent="0.25">
      <c r="A76" s="20" t="s">
        <v>82</v>
      </c>
      <c r="B76" s="21">
        <v>44579</v>
      </c>
      <c r="C76" s="32" t="s">
        <v>81</v>
      </c>
      <c r="D76" s="20" t="s">
        <v>80</v>
      </c>
      <c r="E76" s="26">
        <v>45.6</v>
      </c>
      <c r="F76" s="33">
        <v>260</v>
      </c>
      <c r="G76" s="33">
        <v>0</v>
      </c>
      <c r="H76" s="33">
        <v>0</v>
      </c>
      <c r="I76" s="33" t="s">
        <v>97</v>
      </c>
    </row>
    <row r="77" spans="1:9" x14ac:dyDescent="0.25">
      <c r="A77" s="20" t="s">
        <v>82</v>
      </c>
      <c r="B77" s="21">
        <v>44579</v>
      </c>
      <c r="C77" s="32" t="s">
        <v>83</v>
      </c>
      <c r="D77" s="20" t="s">
        <v>80</v>
      </c>
      <c r="E77" s="22">
        <v>45.6</v>
      </c>
      <c r="F77" s="24">
        <v>260</v>
      </c>
      <c r="G77" s="24">
        <v>0</v>
      </c>
      <c r="H77" s="24">
        <v>0</v>
      </c>
      <c r="I77" s="24" t="s">
        <v>97</v>
      </c>
    </row>
    <row r="78" spans="1:9" x14ac:dyDescent="0.25">
      <c r="A78" s="20" t="s">
        <v>70</v>
      </c>
      <c r="B78" s="21">
        <v>44586</v>
      </c>
      <c r="C78" s="32" t="s">
        <v>86</v>
      </c>
      <c r="D78" s="20" t="s">
        <v>68</v>
      </c>
      <c r="E78" s="22">
        <v>9.1999999999999993</v>
      </c>
      <c r="F78" s="24">
        <v>250</v>
      </c>
      <c r="G78" s="24">
        <v>0</v>
      </c>
      <c r="H78" s="24">
        <v>5</v>
      </c>
      <c r="I78" s="24" t="s">
        <v>67</v>
      </c>
    </row>
    <row r="79" spans="1:9" x14ac:dyDescent="0.25">
      <c r="A79" s="20" t="s">
        <v>70</v>
      </c>
      <c r="B79" s="21">
        <v>44586</v>
      </c>
      <c r="C79" s="32" t="s">
        <v>85</v>
      </c>
      <c r="D79" s="20" t="s">
        <v>68</v>
      </c>
      <c r="E79" s="22">
        <v>9.1999999999999993</v>
      </c>
      <c r="F79" s="24">
        <v>250</v>
      </c>
      <c r="G79" s="24">
        <v>0</v>
      </c>
      <c r="H79" s="24">
        <v>5</v>
      </c>
      <c r="I79" s="24" t="s">
        <v>67</v>
      </c>
    </row>
    <row r="80" spans="1:9" x14ac:dyDescent="0.25">
      <c r="A80" s="20" t="s">
        <v>70</v>
      </c>
      <c r="B80" s="21">
        <v>44575</v>
      </c>
      <c r="C80" s="32" t="s">
        <v>84</v>
      </c>
      <c r="D80" s="20" t="s">
        <v>68</v>
      </c>
      <c r="E80" s="22">
        <v>43.9</v>
      </c>
      <c r="F80" s="24">
        <v>240</v>
      </c>
      <c r="G80" s="24">
        <v>0</v>
      </c>
      <c r="H80" s="24">
        <v>5</v>
      </c>
      <c r="I80" s="24" t="s">
        <v>67</v>
      </c>
    </row>
    <row r="81" spans="1:9" x14ac:dyDescent="0.25">
      <c r="A81" s="20" t="s">
        <v>70</v>
      </c>
      <c r="B81" s="21">
        <v>44575</v>
      </c>
      <c r="C81" s="32" t="s">
        <v>71</v>
      </c>
      <c r="D81" s="20" t="s">
        <v>68</v>
      </c>
      <c r="E81" s="22">
        <v>43.9</v>
      </c>
      <c r="F81" s="24">
        <v>240</v>
      </c>
      <c r="G81" s="24">
        <v>0</v>
      </c>
      <c r="H81" s="24">
        <v>5</v>
      </c>
      <c r="I81" s="24" t="s">
        <v>67</v>
      </c>
    </row>
    <row r="82" spans="1:9" x14ac:dyDescent="0.25">
      <c r="A82" s="20" t="s">
        <v>82</v>
      </c>
      <c r="B82" s="21">
        <v>44556</v>
      </c>
      <c r="C82" s="32" t="s">
        <v>93</v>
      </c>
      <c r="D82" s="20" t="s">
        <v>80</v>
      </c>
      <c r="E82" s="22">
        <v>6</v>
      </c>
      <c r="F82" s="24">
        <v>240</v>
      </c>
      <c r="G82" s="24">
        <v>0</v>
      </c>
      <c r="H82" s="24">
        <v>5</v>
      </c>
      <c r="I82" s="24" t="s">
        <v>67</v>
      </c>
    </row>
    <row r="83" spans="1:9" x14ac:dyDescent="0.25">
      <c r="A83" s="20" t="s">
        <v>82</v>
      </c>
      <c r="B83" s="21">
        <v>44556</v>
      </c>
      <c r="C83" s="32" t="s">
        <v>93</v>
      </c>
      <c r="D83" s="20" t="s">
        <v>80</v>
      </c>
      <c r="E83" s="22">
        <v>6</v>
      </c>
      <c r="F83" s="24">
        <v>240</v>
      </c>
      <c r="G83" s="24">
        <v>0</v>
      </c>
      <c r="H83" s="24">
        <v>5</v>
      </c>
      <c r="I83" s="24" t="s">
        <v>67</v>
      </c>
    </row>
    <row r="84" spans="1:9" x14ac:dyDescent="0.25">
      <c r="A84" s="20" t="s">
        <v>74</v>
      </c>
      <c r="B84" s="21">
        <v>44581</v>
      </c>
      <c r="C84" s="32" t="s">
        <v>76</v>
      </c>
      <c r="D84" s="20" t="s">
        <v>72</v>
      </c>
      <c r="E84" s="22">
        <v>33.25</v>
      </c>
      <c r="F84" s="24">
        <v>220</v>
      </c>
      <c r="G84" s="24">
        <v>80</v>
      </c>
      <c r="H84" s="24">
        <v>30</v>
      </c>
      <c r="I84" s="24" t="s">
        <v>67</v>
      </c>
    </row>
    <row r="85" spans="1:9" x14ac:dyDescent="0.25">
      <c r="A85" s="20" t="s">
        <v>74</v>
      </c>
      <c r="B85" s="21">
        <v>44581</v>
      </c>
      <c r="C85" s="32" t="s">
        <v>76</v>
      </c>
      <c r="D85" s="20" t="s">
        <v>72</v>
      </c>
      <c r="E85" s="22">
        <v>33.25</v>
      </c>
      <c r="F85" s="24">
        <v>220</v>
      </c>
      <c r="G85" s="24">
        <v>80</v>
      </c>
      <c r="H85" s="24">
        <v>30</v>
      </c>
      <c r="I85" s="24" t="s">
        <v>67</v>
      </c>
    </row>
    <row r="86" spans="1:9" x14ac:dyDescent="0.25">
      <c r="A86" s="20" t="s">
        <v>79</v>
      </c>
      <c r="B86" s="21">
        <v>44391</v>
      </c>
      <c r="C86" t="s">
        <v>78</v>
      </c>
      <c r="D86" s="20" t="s">
        <v>77</v>
      </c>
      <c r="E86" s="22">
        <v>21</v>
      </c>
      <c r="F86" s="24">
        <v>220</v>
      </c>
      <c r="G86" s="24">
        <v>30</v>
      </c>
      <c r="H86" s="24">
        <v>30</v>
      </c>
      <c r="I86" s="24" t="s">
        <v>67</v>
      </c>
    </row>
    <row r="87" spans="1:9" x14ac:dyDescent="0.25">
      <c r="A87" s="20" t="s">
        <v>79</v>
      </c>
      <c r="B87" s="21">
        <v>44391</v>
      </c>
      <c r="C87" t="s">
        <v>78</v>
      </c>
      <c r="D87" s="20" t="s">
        <v>77</v>
      </c>
      <c r="E87" s="22">
        <v>21</v>
      </c>
      <c r="F87" s="24">
        <v>220</v>
      </c>
      <c r="G87" s="24">
        <v>30</v>
      </c>
      <c r="H87" s="24">
        <v>30</v>
      </c>
      <c r="I87" s="24" t="s">
        <v>67</v>
      </c>
    </row>
    <row r="88" spans="1:9" x14ac:dyDescent="0.25">
      <c r="A88" s="20" t="s">
        <v>74</v>
      </c>
      <c r="B88" s="21">
        <v>44570</v>
      </c>
      <c r="C88" s="32" t="s">
        <v>75</v>
      </c>
      <c r="D88" s="20" t="s">
        <v>72</v>
      </c>
      <c r="E88" s="22">
        <v>38</v>
      </c>
      <c r="F88" s="24">
        <v>210</v>
      </c>
      <c r="G88" s="24">
        <v>10</v>
      </c>
      <c r="H88" s="24">
        <v>30</v>
      </c>
      <c r="I88" s="24" t="s">
        <v>67</v>
      </c>
    </row>
    <row r="89" spans="1:9" x14ac:dyDescent="0.25">
      <c r="A89" s="20" t="s">
        <v>74</v>
      </c>
      <c r="B89" s="21">
        <v>44570</v>
      </c>
      <c r="C89" s="32" t="s">
        <v>73</v>
      </c>
      <c r="D89" s="20" t="s">
        <v>72</v>
      </c>
      <c r="E89" s="22">
        <v>38</v>
      </c>
      <c r="F89" s="24">
        <v>210</v>
      </c>
      <c r="G89" s="24">
        <v>10</v>
      </c>
      <c r="H89" s="24">
        <v>30</v>
      </c>
      <c r="I89" s="24" t="s">
        <v>67</v>
      </c>
    </row>
    <row r="90" spans="1:9" x14ac:dyDescent="0.25">
      <c r="A90" s="20" t="s">
        <v>91</v>
      </c>
      <c r="B90" s="21">
        <f ca="1">TODAY()+14</f>
        <v>45741</v>
      </c>
      <c r="C90" s="32" t="s">
        <v>96</v>
      </c>
      <c r="D90" s="20" t="s">
        <v>89</v>
      </c>
      <c r="E90" s="22">
        <v>7.45</v>
      </c>
      <c r="F90" s="24">
        <v>210</v>
      </c>
      <c r="G90" s="24">
        <v>0</v>
      </c>
      <c r="H90" s="24">
        <v>10</v>
      </c>
      <c r="I90" s="24" t="s">
        <v>67</v>
      </c>
    </row>
    <row r="91" spans="1:9" x14ac:dyDescent="0.25">
      <c r="A91" s="20" t="s">
        <v>91</v>
      </c>
      <c r="B91" s="21">
        <f ca="1">TODAY()+14</f>
        <v>45741</v>
      </c>
      <c r="C91" s="32" t="s">
        <v>92</v>
      </c>
      <c r="D91" s="20" t="s">
        <v>89</v>
      </c>
      <c r="E91" s="22">
        <v>7.45</v>
      </c>
      <c r="F91" s="24">
        <v>210</v>
      </c>
      <c r="G91" s="24">
        <v>0</v>
      </c>
      <c r="H91" s="24">
        <v>10</v>
      </c>
      <c r="I91" s="24" t="s">
        <v>67</v>
      </c>
    </row>
    <row r="92" spans="1:9" x14ac:dyDescent="0.25">
      <c r="A92" s="20" t="s">
        <v>70</v>
      </c>
      <c r="B92" s="21">
        <v>44584</v>
      </c>
      <c r="C92" s="32" t="s">
        <v>85</v>
      </c>
      <c r="D92" s="20" t="s">
        <v>68</v>
      </c>
      <c r="E92" s="22">
        <v>4.5</v>
      </c>
      <c r="F92" s="23">
        <v>200</v>
      </c>
      <c r="G92" s="24">
        <v>0</v>
      </c>
      <c r="H92" s="24">
        <v>0</v>
      </c>
      <c r="I92" s="24" t="s">
        <v>97</v>
      </c>
    </row>
    <row r="93" spans="1:9" x14ac:dyDescent="0.25">
      <c r="A93" s="20" t="s">
        <v>70</v>
      </c>
      <c r="B93" s="21">
        <v>44584</v>
      </c>
      <c r="C93" s="32" t="s">
        <v>84</v>
      </c>
      <c r="D93" s="20" t="s">
        <v>68</v>
      </c>
      <c r="E93" s="22">
        <v>4.5</v>
      </c>
      <c r="F93" s="23">
        <v>200</v>
      </c>
      <c r="G93" s="24">
        <v>0</v>
      </c>
      <c r="H93" s="24">
        <v>0</v>
      </c>
      <c r="I93" s="24" t="s">
        <v>97</v>
      </c>
    </row>
    <row r="94" spans="1:9" x14ac:dyDescent="0.25">
      <c r="A94" s="20" t="s">
        <v>70</v>
      </c>
      <c r="B94" s="21">
        <v>44375</v>
      </c>
      <c r="C94" s="32" t="s">
        <v>86</v>
      </c>
      <c r="D94" s="20" t="s">
        <v>68</v>
      </c>
      <c r="E94" s="22">
        <v>18</v>
      </c>
      <c r="F94" s="24">
        <v>200</v>
      </c>
      <c r="G94" s="24">
        <v>0</v>
      </c>
      <c r="H94" s="24">
        <v>15</v>
      </c>
      <c r="I94" s="24" t="s">
        <v>67</v>
      </c>
    </row>
    <row r="95" spans="1:9" x14ac:dyDescent="0.25">
      <c r="A95" s="20" t="s">
        <v>70</v>
      </c>
      <c r="B95" s="21">
        <v>44375</v>
      </c>
      <c r="C95" s="32" t="s">
        <v>86</v>
      </c>
      <c r="D95" s="20" t="s">
        <v>68</v>
      </c>
      <c r="E95" s="22">
        <v>18</v>
      </c>
      <c r="F95" s="24">
        <v>200</v>
      </c>
      <c r="G95" s="24">
        <v>0</v>
      </c>
      <c r="H95" s="24">
        <v>15</v>
      </c>
      <c r="I95" s="24" t="s">
        <v>67</v>
      </c>
    </row>
    <row r="96" spans="1:9" x14ac:dyDescent="0.25">
      <c r="A96" s="20" t="s">
        <v>82</v>
      </c>
      <c r="B96" s="21">
        <f ca="1">TODAY()+7</f>
        <v>45734</v>
      </c>
      <c r="C96" s="20" t="s">
        <v>81</v>
      </c>
      <c r="D96" s="20" t="s">
        <v>80</v>
      </c>
      <c r="E96" s="22">
        <v>53</v>
      </c>
      <c r="F96" s="24">
        <v>200</v>
      </c>
      <c r="G96" s="24">
        <v>0</v>
      </c>
      <c r="H96" s="24">
        <v>10</v>
      </c>
      <c r="I96" s="24" t="s">
        <v>67</v>
      </c>
    </row>
    <row r="97" spans="1:9" x14ac:dyDescent="0.25">
      <c r="A97" s="20" t="s">
        <v>82</v>
      </c>
      <c r="B97" s="21">
        <f ca="1">TODAY()+7</f>
        <v>45734</v>
      </c>
      <c r="C97" s="20" t="s">
        <v>93</v>
      </c>
      <c r="D97" s="20" t="s">
        <v>80</v>
      </c>
      <c r="E97" s="22">
        <v>53</v>
      </c>
      <c r="F97" s="24">
        <v>200</v>
      </c>
      <c r="G97" s="24">
        <v>0</v>
      </c>
      <c r="H97" s="24">
        <v>10</v>
      </c>
      <c r="I97" s="24" t="s">
        <v>67</v>
      </c>
    </row>
    <row r="98" spans="1:9" x14ac:dyDescent="0.25">
      <c r="A98" s="20" t="s">
        <v>79</v>
      </c>
      <c r="B98" s="21">
        <v>44487</v>
      </c>
      <c r="C98" s="25" t="s">
        <v>78</v>
      </c>
      <c r="D98" s="20" t="s">
        <v>77</v>
      </c>
      <c r="E98" s="22">
        <v>34</v>
      </c>
      <c r="F98" s="24">
        <v>190</v>
      </c>
      <c r="G98" s="24">
        <v>0</v>
      </c>
      <c r="H98" s="24">
        <v>0</v>
      </c>
      <c r="I98" s="24" t="s">
        <v>67</v>
      </c>
    </row>
    <row r="99" spans="1:9" x14ac:dyDescent="0.25">
      <c r="A99" s="20" t="s">
        <v>79</v>
      </c>
      <c r="B99" s="21">
        <v>44487</v>
      </c>
      <c r="C99" s="25" t="s">
        <v>87</v>
      </c>
      <c r="D99" s="20" t="s">
        <v>77</v>
      </c>
      <c r="E99" s="22">
        <v>34</v>
      </c>
      <c r="F99" s="24">
        <v>190</v>
      </c>
      <c r="G99" s="24">
        <v>0</v>
      </c>
      <c r="H99" s="24">
        <v>0</v>
      </c>
      <c r="I99" s="24" t="s">
        <v>67</v>
      </c>
    </row>
    <row r="100" spans="1:9" x14ac:dyDescent="0.25">
      <c r="A100" s="20" t="s">
        <v>70</v>
      </c>
      <c r="B100" s="21">
        <v>44447</v>
      </c>
      <c r="C100" s="20" t="s">
        <v>86</v>
      </c>
      <c r="D100" s="20" t="s">
        <v>68</v>
      </c>
      <c r="E100" s="22">
        <v>49.3</v>
      </c>
      <c r="F100" s="24">
        <v>170</v>
      </c>
      <c r="G100" s="24">
        <v>0</v>
      </c>
      <c r="H100" s="24">
        <v>0</v>
      </c>
      <c r="I100" s="24" t="s">
        <v>67</v>
      </c>
    </row>
    <row r="101" spans="1:9" x14ac:dyDescent="0.25">
      <c r="A101" s="20" t="s">
        <v>70</v>
      </c>
      <c r="B101" s="21">
        <v>44447</v>
      </c>
      <c r="C101" s="20" t="s">
        <v>88</v>
      </c>
      <c r="D101" s="20" t="s">
        <v>68</v>
      </c>
      <c r="E101" s="22">
        <v>49.3</v>
      </c>
      <c r="F101" s="24">
        <v>170</v>
      </c>
      <c r="G101" s="24">
        <v>0</v>
      </c>
      <c r="H101" s="24">
        <v>0</v>
      </c>
      <c r="I101" s="24" t="s">
        <v>67</v>
      </c>
    </row>
    <row r="102" spans="1:9" x14ac:dyDescent="0.25">
      <c r="A102" s="20" t="s">
        <v>70</v>
      </c>
      <c r="B102" s="21">
        <v>44327</v>
      </c>
      <c r="C102" s="20" t="s">
        <v>88</v>
      </c>
      <c r="D102" s="20" t="s">
        <v>68</v>
      </c>
      <c r="E102" s="22">
        <v>263.5</v>
      </c>
      <c r="F102" s="24">
        <v>170</v>
      </c>
      <c r="G102" s="24">
        <v>0</v>
      </c>
      <c r="H102" s="24">
        <v>15</v>
      </c>
      <c r="I102" s="24" t="s">
        <v>67</v>
      </c>
    </row>
    <row r="103" spans="1:9" x14ac:dyDescent="0.25">
      <c r="A103" s="20" t="s">
        <v>70</v>
      </c>
      <c r="B103" s="21">
        <v>44327</v>
      </c>
      <c r="C103" s="20" t="s">
        <v>88</v>
      </c>
      <c r="D103" s="20" t="s">
        <v>68</v>
      </c>
      <c r="E103" s="22">
        <v>263.5</v>
      </c>
      <c r="F103" s="24">
        <v>170</v>
      </c>
      <c r="G103" s="24">
        <v>0</v>
      </c>
      <c r="H103" s="24">
        <v>15</v>
      </c>
      <c r="I103" s="24" t="s">
        <v>67</v>
      </c>
    </row>
    <row r="104" spans="1:9" x14ac:dyDescent="0.25">
      <c r="A104" s="20" t="s">
        <v>70</v>
      </c>
      <c r="B104" s="21">
        <v>44423</v>
      </c>
      <c r="C104" s="20" t="s">
        <v>88</v>
      </c>
      <c r="D104" s="20" t="s">
        <v>68</v>
      </c>
      <c r="E104" s="22">
        <v>19</v>
      </c>
      <c r="F104" s="24">
        <v>170</v>
      </c>
      <c r="G104" s="24">
        <v>40</v>
      </c>
      <c r="H104" s="24">
        <v>25</v>
      </c>
      <c r="I104" s="24" t="s">
        <v>67</v>
      </c>
    </row>
    <row r="105" spans="1:9" x14ac:dyDescent="0.25">
      <c r="A105" s="20" t="s">
        <v>70</v>
      </c>
      <c r="B105" s="21">
        <v>44423</v>
      </c>
      <c r="C105" s="20" t="s">
        <v>88</v>
      </c>
      <c r="D105" s="20" t="s">
        <v>68</v>
      </c>
      <c r="E105" s="22">
        <v>19</v>
      </c>
      <c r="F105" s="24">
        <v>170</v>
      </c>
      <c r="G105" s="24">
        <v>40</v>
      </c>
      <c r="H105" s="24">
        <v>25</v>
      </c>
      <c r="I105" s="24" t="s">
        <v>67</v>
      </c>
    </row>
    <row r="106" spans="1:9" x14ac:dyDescent="0.25">
      <c r="A106" s="20" t="s">
        <v>70</v>
      </c>
      <c r="B106" s="21">
        <v>44550</v>
      </c>
      <c r="C106" s="20" t="s">
        <v>85</v>
      </c>
      <c r="D106" s="20" t="s">
        <v>68</v>
      </c>
      <c r="E106" s="22">
        <v>46</v>
      </c>
      <c r="F106" s="24">
        <v>170</v>
      </c>
      <c r="G106" s="24">
        <v>10</v>
      </c>
      <c r="H106" s="24">
        <v>25</v>
      </c>
      <c r="I106" s="24" t="s">
        <v>67</v>
      </c>
    </row>
    <row r="107" spans="1:9" x14ac:dyDescent="0.25">
      <c r="A107" s="20" t="s">
        <v>70</v>
      </c>
      <c r="B107" s="21">
        <v>44550</v>
      </c>
      <c r="C107" s="20" t="s">
        <v>84</v>
      </c>
      <c r="D107" s="20" t="s">
        <v>68</v>
      </c>
      <c r="E107" s="22">
        <v>46</v>
      </c>
      <c r="F107" s="24">
        <v>170</v>
      </c>
      <c r="G107" s="24">
        <v>10</v>
      </c>
      <c r="H107" s="24">
        <v>25</v>
      </c>
      <c r="I107" s="24" t="s">
        <v>67</v>
      </c>
    </row>
    <row r="108" spans="1:9" x14ac:dyDescent="0.25">
      <c r="A108" s="20" t="s">
        <v>70</v>
      </c>
      <c r="B108" s="21">
        <v>44545</v>
      </c>
      <c r="C108" s="20" t="s">
        <v>88</v>
      </c>
      <c r="D108" s="20" t="s">
        <v>68</v>
      </c>
      <c r="E108" s="22">
        <v>31.23</v>
      </c>
      <c r="F108" s="24">
        <v>150</v>
      </c>
      <c r="G108" s="24">
        <v>0</v>
      </c>
      <c r="H108" s="24">
        <v>0</v>
      </c>
      <c r="I108" s="24" t="s">
        <v>67</v>
      </c>
    </row>
    <row r="109" spans="1:9" x14ac:dyDescent="0.25">
      <c r="A109" s="20" t="s">
        <v>70</v>
      </c>
      <c r="B109" s="21">
        <v>44545</v>
      </c>
      <c r="C109" s="20" t="s">
        <v>88</v>
      </c>
      <c r="D109" s="20" t="s">
        <v>68</v>
      </c>
      <c r="E109" s="22">
        <v>31.23</v>
      </c>
      <c r="F109" s="24">
        <v>150</v>
      </c>
      <c r="G109" s="24">
        <v>0</v>
      </c>
      <c r="H109" s="24">
        <v>0</v>
      </c>
      <c r="I109" s="24" t="s">
        <v>67</v>
      </c>
    </row>
    <row r="110" spans="1:9" x14ac:dyDescent="0.25">
      <c r="A110" s="20" t="s">
        <v>70</v>
      </c>
      <c r="B110" s="21">
        <f ca="1">TODAY()+32</f>
        <v>45759</v>
      </c>
      <c r="C110" s="20" t="s">
        <v>88</v>
      </c>
      <c r="D110" s="20" t="s">
        <v>68</v>
      </c>
      <c r="E110" s="22">
        <v>12.75</v>
      </c>
      <c r="F110" s="24">
        <v>150</v>
      </c>
      <c r="G110" s="24">
        <v>70</v>
      </c>
      <c r="H110" s="24">
        <v>25</v>
      </c>
      <c r="I110" s="24" t="s">
        <v>67</v>
      </c>
    </row>
    <row r="111" spans="1:9" x14ac:dyDescent="0.25">
      <c r="A111" s="20" t="s">
        <v>70</v>
      </c>
      <c r="B111" s="21">
        <f ca="1">TODAY()+32</f>
        <v>45759</v>
      </c>
      <c r="C111" s="20" t="s">
        <v>69</v>
      </c>
      <c r="D111" s="20" t="s">
        <v>68</v>
      </c>
      <c r="E111" s="22">
        <v>12.75</v>
      </c>
      <c r="F111" s="24">
        <v>150</v>
      </c>
      <c r="G111" s="24">
        <v>70</v>
      </c>
      <c r="H111" s="24">
        <v>25</v>
      </c>
      <c r="I111" s="24" t="s">
        <v>67</v>
      </c>
    </row>
    <row r="112" spans="1:9" x14ac:dyDescent="0.25">
      <c r="A112" s="20" t="s">
        <v>70</v>
      </c>
      <c r="B112" s="21">
        <f ca="1">TODAY()-40</f>
        <v>45687</v>
      </c>
      <c r="C112" s="20" t="s">
        <v>84</v>
      </c>
      <c r="D112" s="20" t="s">
        <v>68</v>
      </c>
      <c r="E112" s="22">
        <v>15</v>
      </c>
      <c r="F112" s="24">
        <v>150</v>
      </c>
      <c r="G112" s="24">
        <v>10</v>
      </c>
      <c r="H112" s="24">
        <v>30</v>
      </c>
      <c r="I112" s="24" t="s">
        <v>67</v>
      </c>
    </row>
    <row r="113" spans="1:9" x14ac:dyDescent="0.25">
      <c r="A113" s="20" t="s">
        <v>70</v>
      </c>
      <c r="B113" s="21">
        <f ca="1">TODAY()-40</f>
        <v>45687</v>
      </c>
      <c r="C113" s="20" t="s">
        <v>85</v>
      </c>
      <c r="D113" s="20" t="s">
        <v>68</v>
      </c>
      <c r="E113" s="22">
        <v>15</v>
      </c>
      <c r="F113" s="24">
        <v>150</v>
      </c>
      <c r="G113" s="24">
        <v>10</v>
      </c>
      <c r="H113" s="24">
        <v>30</v>
      </c>
      <c r="I113" s="24" t="s">
        <v>67</v>
      </c>
    </row>
    <row r="114" spans="1:9" x14ac:dyDescent="0.25">
      <c r="A114" s="20" t="s">
        <v>82</v>
      </c>
      <c r="B114" s="21">
        <v>44527</v>
      </c>
      <c r="C114" s="20" t="s">
        <v>93</v>
      </c>
      <c r="D114" s="20" t="s">
        <v>80</v>
      </c>
      <c r="E114" s="22">
        <v>30</v>
      </c>
      <c r="F114" s="24">
        <v>150</v>
      </c>
      <c r="G114" s="24">
        <v>0</v>
      </c>
      <c r="H114" s="24">
        <v>10</v>
      </c>
      <c r="I114" s="24" t="s">
        <v>67</v>
      </c>
    </row>
    <row r="115" spans="1:9" x14ac:dyDescent="0.25">
      <c r="A115" s="20" t="s">
        <v>82</v>
      </c>
      <c r="B115" s="21">
        <v>44527</v>
      </c>
      <c r="C115" s="20" t="s">
        <v>83</v>
      </c>
      <c r="D115" s="20" t="s">
        <v>80</v>
      </c>
      <c r="E115" s="22">
        <v>30</v>
      </c>
      <c r="F115" s="24">
        <v>150</v>
      </c>
      <c r="G115" s="24">
        <v>0</v>
      </c>
      <c r="H115" s="24">
        <v>10</v>
      </c>
      <c r="I115" s="24" t="s">
        <v>67</v>
      </c>
    </row>
    <row r="116" spans="1:9" x14ac:dyDescent="0.25">
      <c r="A116" s="20" t="s">
        <v>79</v>
      </c>
      <c r="B116" s="21">
        <f ca="1">TODAY()-45</f>
        <v>45682</v>
      </c>
      <c r="C116" s="25" t="s">
        <v>87</v>
      </c>
      <c r="D116" s="20" t="s">
        <v>77</v>
      </c>
      <c r="E116" s="22">
        <v>34.799999999999997</v>
      </c>
      <c r="F116" s="24">
        <v>140</v>
      </c>
      <c r="G116" s="24">
        <v>0</v>
      </c>
      <c r="H116" s="24">
        <v>0</v>
      </c>
      <c r="I116" s="24" t="s">
        <v>67</v>
      </c>
    </row>
    <row r="117" spans="1:9" x14ac:dyDescent="0.25">
      <c r="A117" s="20" t="s">
        <v>79</v>
      </c>
      <c r="B117" s="21">
        <f ca="1">TODAY()-45</f>
        <v>45682</v>
      </c>
      <c r="C117" s="25" t="s">
        <v>87</v>
      </c>
      <c r="D117" s="20" t="s">
        <v>77</v>
      </c>
      <c r="E117" s="22">
        <v>34.799999999999997</v>
      </c>
      <c r="F117" s="24">
        <v>140</v>
      </c>
      <c r="G117" s="24">
        <v>0</v>
      </c>
      <c r="H117" s="24">
        <v>0</v>
      </c>
      <c r="I117" s="24" t="s">
        <v>67</v>
      </c>
    </row>
    <row r="118" spans="1:9" x14ac:dyDescent="0.25">
      <c r="A118" s="20" t="s">
        <v>70</v>
      </c>
      <c r="B118" s="21">
        <v>44431</v>
      </c>
      <c r="C118" s="20" t="s">
        <v>71</v>
      </c>
      <c r="D118" s="20" t="s">
        <v>68</v>
      </c>
      <c r="E118" s="22">
        <v>10</v>
      </c>
      <c r="F118" s="24">
        <v>130</v>
      </c>
      <c r="G118" s="24">
        <v>70</v>
      </c>
      <c r="H118" s="24">
        <v>25</v>
      </c>
      <c r="I118" s="24" t="s">
        <v>67</v>
      </c>
    </row>
    <row r="119" spans="1:9" x14ac:dyDescent="0.25">
      <c r="A119" s="20" t="s">
        <v>70</v>
      </c>
      <c r="B119" s="21">
        <v>44431</v>
      </c>
      <c r="C119" s="20" t="s">
        <v>69</v>
      </c>
      <c r="D119" s="20" t="s">
        <v>68</v>
      </c>
      <c r="E119" s="22">
        <v>10</v>
      </c>
      <c r="F119" s="24">
        <v>130</v>
      </c>
      <c r="G119" s="24">
        <v>70</v>
      </c>
      <c r="H119" s="24">
        <v>25</v>
      </c>
      <c r="I119" s="24" t="s">
        <v>67</v>
      </c>
    </row>
    <row r="120" spans="1:9" x14ac:dyDescent="0.25">
      <c r="A120" s="20" t="s">
        <v>70</v>
      </c>
      <c r="B120" s="21">
        <v>44519</v>
      </c>
      <c r="C120" s="20" t="s">
        <v>85</v>
      </c>
      <c r="D120" s="20" t="s">
        <v>68</v>
      </c>
      <c r="E120" s="22">
        <v>25</v>
      </c>
      <c r="F120" s="23">
        <v>120</v>
      </c>
      <c r="G120" s="24">
        <v>0</v>
      </c>
      <c r="H120" s="24">
        <v>25</v>
      </c>
      <c r="I120" s="24" t="s">
        <v>67</v>
      </c>
    </row>
    <row r="121" spans="1:9" x14ac:dyDescent="0.25">
      <c r="A121" s="20" t="s">
        <v>70</v>
      </c>
      <c r="B121" s="21">
        <v>44519</v>
      </c>
      <c r="C121" s="20" t="s">
        <v>88</v>
      </c>
      <c r="D121" s="20" t="s">
        <v>68</v>
      </c>
      <c r="E121" s="22">
        <v>25</v>
      </c>
      <c r="F121" s="23">
        <v>120</v>
      </c>
      <c r="G121" s="24">
        <v>0</v>
      </c>
      <c r="H121" s="24">
        <v>25</v>
      </c>
      <c r="I121" s="24" t="s">
        <v>67</v>
      </c>
    </row>
    <row r="122" spans="1:9" x14ac:dyDescent="0.25">
      <c r="A122" s="20" t="s">
        <v>82</v>
      </c>
      <c r="B122" s="21">
        <v>44590</v>
      </c>
      <c r="C122" s="20" t="s">
        <v>81</v>
      </c>
      <c r="D122" s="20" t="s">
        <v>80</v>
      </c>
      <c r="E122" s="22">
        <v>26</v>
      </c>
      <c r="F122" s="24">
        <v>110</v>
      </c>
      <c r="G122" s="24">
        <v>50</v>
      </c>
      <c r="H122" s="24">
        <v>25</v>
      </c>
      <c r="I122" s="24" t="s">
        <v>67</v>
      </c>
    </row>
    <row r="123" spans="1:9" x14ac:dyDescent="0.25">
      <c r="A123" s="20" t="s">
        <v>82</v>
      </c>
      <c r="B123" s="21">
        <v>44590</v>
      </c>
      <c r="C123" s="20" t="s">
        <v>81</v>
      </c>
      <c r="D123" s="20" t="s">
        <v>80</v>
      </c>
      <c r="E123" s="22">
        <v>26</v>
      </c>
      <c r="F123" s="24">
        <v>110</v>
      </c>
      <c r="G123" s="24">
        <v>50</v>
      </c>
      <c r="H123" s="24">
        <v>25</v>
      </c>
      <c r="I123" s="24" t="s">
        <v>67</v>
      </c>
    </row>
    <row r="124" spans="1:9" x14ac:dyDescent="0.25">
      <c r="A124" s="20" t="s">
        <v>70</v>
      </c>
      <c r="B124" s="21">
        <f ca="1">TODAY()+2</f>
        <v>45729</v>
      </c>
      <c r="C124" s="20" t="s">
        <v>71</v>
      </c>
      <c r="D124" s="20" t="s">
        <v>68</v>
      </c>
      <c r="E124" s="22">
        <v>20</v>
      </c>
      <c r="F124" s="24">
        <v>100</v>
      </c>
      <c r="G124" s="24">
        <v>60</v>
      </c>
      <c r="H124" s="24">
        <v>15</v>
      </c>
      <c r="I124" s="24" t="s">
        <v>67</v>
      </c>
    </row>
    <row r="125" spans="1:9" x14ac:dyDescent="0.25">
      <c r="A125" s="20" t="s">
        <v>70</v>
      </c>
      <c r="B125" s="21">
        <f ca="1">TODAY()+2</f>
        <v>45729</v>
      </c>
      <c r="C125" s="20" t="s">
        <v>85</v>
      </c>
      <c r="D125" s="20" t="s">
        <v>68</v>
      </c>
      <c r="E125" s="22">
        <v>20</v>
      </c>
      <c r="F125" s="24">
        <v>100</v>
      </c>
      <c r="G125" s="24">
        <v>60</v>
      </c>
      <c r="H125" s="24">
        <v>15</v>
      </c>
      <c r="I125" s="24" t="s">
        <v>67</v>
      </c>
    </row>
    <row r="126" spans="1:9" x14ac:dyDescent="0.25">
      <c r="A126" s="20" t="s">
        <v>82</v>
      </c>
      <c r="B126" s="21">
        <v>44566</v>
      </c>
      <c r="C126" s="20" t="s">
        <v>81</v>
      </c>
      <c r="D126" s="20" t="s">
        <v>80</v>
      </c>
      <c r="E126" s="22">
        <v>25.89</v>
      </c>
      <c r="F126" s="24">
        <v>100</v>
      </c>
      <c r="G126" s="24">
        <v>0</v>
      </c>
      <c r="H126" s="24">
        <v>15</v>
      </c>
      <c r="I126" s="24" t="s">
        <v>67</v>
      </c>
    </row>
    <row r="127" spans="1:9" x14ac:dyDescent="0.25">
      <c r="A127" s="20" t="s">
        <v>82</v>
      </c>
      <c r="B127" s="21">
        <v>44566</v>
      </c>
      <c r="C127" s="20" t="s">
        <v>83</v>
      </c>
      <c r="D127" s="20" t="s">
        <v>80</v>
      </c>
      <c r="E127" s="22">
        <v>25.89</v>
      </c>
      <c r="F127" s="24">
        <v>100</v>
      </c>
      <c r="G127" s="24">
        <v>0</v>
      </c>
      <c r="H127" s="24">
        <v>15</v>
      </c>
      <c r="I127" s="24" t="s">
        <v>67</v>
      </c>
    </row>
    <row r="128" spans="1:9" x14ac:dyDescent="0.25">
      <c r="A128" s="20" t="s">
        <v>79</v>
      </c>
      <c r="B128" s="21">
        <v>44463</v>
      </c>
      <c r="C128" s="25" t="s">
        <v>87</v>
      </c>
      <c r="D128" s="20" t="s">
        <v>77</v>
      </c>
      <c r="E128" s="22">
        <v>32</v>
      </c>
      <c r="F128" s="24">
        <v>90</v>
      </c>
      <c r="G128" s="24">
        <v>40</v>
      </c>
      <c r="H128" s="24">
        <v>25</v>
      </c>
      <c r="I128" s="24" t="s">
        <v>67</v>
      </c>
    </row>
    <row r="129" spans="1:9" x14ac:dyDescent="0.25">
      <c r="A129" s="20" t="s">
        <v>79</v>
      </c>
      <c r="B129" s="21">
        <v>44463</v>
      </c>
      <c r="C129" s="25" t="s">
        <v>87</v>
      </c>
      <c r="D129" s="20" t="s">
        <v>77</v>
      </c>
      <c r="E129" s="22">
        <v>32</v>
      </c>
      <c r="F129" s="24">
        <v>90</v>
      </c>
      <c r="G129" s="24">
        <v>40</v>
      </c>
      <c r="H129" s="24">
        <v>25</v>
      </c>
      <c r="I129" s="24" t="s">
        <v>67</v>
      </c>
    </row>
    <row r="130" spans="1:9" x14ac:dyDescent="0.25">
      <c r="A130" s="20" t="s">
        <v>70</v>
      </c>
      <c r="B130" s="21">
        <v>44535</v>
      </c>
      <c r="C130" s="20" t="s">
        <v>71</v>
      </c>
      <c r="D130" s="20" t="s">
        <v>68</v>
      </c>
      <c r="E130" s="22">
        <v>40</v>
      </c>
      <c r="F130" s="24">
        <v>60</v>
      </c>
      <c r="G130" s="24">
        <v>0</v>
      </c>
      <c r="H130" s="24">
        <v>0</v>
      </c>
      <c r="I130" s="24" t="s">
        <v>67</v>
      </c>
    </row>
    <row r="131" spans="1:9" x14ac:dyDescent="0.25">
      <c r="A131" s="20" t="s">
        <v>70</v>
      </c>
      <c r="B131" s="21">
        <v>44535</v>
      </c>
      <c r="C131" s="20" t="s">
        <v>71</v>
      </c>
      <c r="D131" s="20" t="s">
        <v>68</v>
      </c>
      <c r="E131" s="22">
        <v>40</v>
      </c>
      <c r="F131" s="24">
        <v>60</v>
      </c>
      <c r="G131" s="24">
        <v>0</v>
      </c>
      <c r="H131" s="24">
        <v>0</v>
      </c>
      <c r="I131" s="24" t="s">
        <v>67</v>
      </c>
    </row>
    <row r="132" spans="1:9" x14ac:dyDescent="0.25">
      <c r="A132" s="20" t="s">
        <v>70</v>
      </c>
      <c r="B132" s="21">
        <f ca="1">TODAY()-10</f>
        <v>45717</v>
      </c>
      <c r="C132" s="20" t="s">
        <v>86</v>
      </c>
      <c r="D132" s="20" t="s">
        <v>68</v>
      </c>
      <c r="E132" s="22">
        <v>12.5</v>
      </c>
      <c r="F132" s="24">
        <v>60</v>
      </c>
      <c r="G132" s="24">
        <v>10</v>
      </c>
      <c r="H132" s="24">
        <v>15</v>
      </c>
      <c r="I132" s="24" t="s">
        <v>67</v>
      </c>
    </row>
    <row r="133" spans="1:9" x14ac:dyDescent="0.25">
      <c r="A133" s="20" t="s">
        <v>70</v>
      </c>
      <c r="B133" s="21">
        <f ca="1">TODAY()-10</f>
        <v>45717</v>
      </c>
      <c r="C133" s="20" t="s">
        <v>84</v>
      </c>
      <c r="D133" s="20" t="s">
        <v>68</v>
      </c>
      <c r="E133" s="22">
        <v>12.5</v>
      </c>
      <c r="F133" s="24">
        <v>60</v>
      </c>
      <c r="G133" s="24">
        <v>10</v>
      </c>
      <c r="H133" s="24">
        <v>15</v>
      </c>
      <c r="I133" s="24" t="s">
        <v>67</v>
      </c>
    </row>
    <row r="134" spans="1:9" x14ac:dyDescent="0.25">
      <c r="A134" s="20" t="s">
        <v>82</v>
      </c>
      <c r="B134" s="21">
        <f ca="1">TODAY()+1</f>
        <v>45728</v>
      </c>
      <c r="C134" s="20" t="s">
        <v>83</v>
      </c>
      <c r="D134" s="20" t="s">
        <v>80</v>
      </c>
      <c r="E134" s="22">
        <v>9.5</v>
      </c>
      <c r="F134" s="24">
        <v>50</v>
      </c>
      <c r="G134" s="24">
        <v>70</v>
      </c>
      <c r="H134" s="24">
        <v>15</v>
      </c>
      <c r="I134" s="24" t="s">
        <v>67</v>
      </c>
    </row>
    <row r="135" spans="1:9" x14ac:dyDescent="0.25">
      <c r="A135" s="20" t="s">
        <v>82</v>
      </c>
      <c r="B135" s="21">
        <f ca="1">TODAY()+1</f>
        <v>45728</v>
      </c>
      <c r="C135" s="20" t="s">
        <v>93</v>
      </c>
      <c r="D135" s="20" t="s">
        <v>80</v>
      </c>
      <c r="E135" s="22">
        <v>9.5</v>
      </c>
      <c r="F135" s="24">
        <v>50</v>
      </c>
      <c r="G135" s="24">
        <v>70</v>
      </c>
      <c r="H135" s="24">
        <v>15</v>
      </c>
      <c r="I135" s="24" t="s">
        <v>67</v>
      </c>
    </row>
    <row r="136" spans="1:9" x14ac:dyDescent="0.25">
      <c r="A136" s="20" t="s">
        <v>70</v>
      </c>
      <c r="B136" s="21">
        <f ca="1">TODAY()-8</f>
        <v>45719</v>
      </c>
      <c r="C136" s="20" t="s">
        <v>69</v>
      </c>
      <c r="D136" s="20" t="s">
        <v>68</v>
      </c>
      <c r="E136" s="22">
        <v>17</v>
      </c>
      <c r="F136" s="24">
        <v>40</v>
      </c>
      <c r="G136" s="24">
        <v>100</v>
      </c>
      <c r="H136" s="24">
        <v>20</v>
      </c>
      <c r="I136" s="24" t="s">
        <v>67</v>
      </c>
    </row>
    <row r="137" spans="1:9" x14ac:dyDescent="0.25">
      <c r="A137" s="20" t="s">
        <v>70</v>
      </c>
      <c r="B137" s="21">
        <f ca="1">TODAY()-8</f>
        <v>45719</v>
      </c>
      <c r="C137" s="20" t="s">
        <v>88</v>
      </c>
      <c r="D137" s="20" t="s">
        <v>68</v>
      </c>
      <c r="E137" s="22">
        <v>17</v>
      </c>
      <c r="F137" s="24">
        <v>40</v>
      </c>
      <c r="G137" s="24">
        <v>100</v>
      </c>
      <c r="H137" s="24">
        <v>20</v>
      </c>
      <c r="I137" s="24" t="s">
        <v>67</v>
      </c>
    </row>
    <row r="138" spans="1:9" x14ac:dyDescent="0.25">
      <c r="A138" s="20" t="s">
        <v>82</v>
      </c>
      <c r="B138" s="21">
        <f ca="1">TODAY()-10</f>
        <v>45717</v>
      </c>
      <c r="C138" s="20" t="s">
        <v>81</v>
      </c>
      <c r="D138" s="20" t="s">
        <v>80</v>
      </c>
      <c r="E138" s="22">
        <v>10</v>
      </c>
      <c r="F138" s="24">
        <v>40</v>
      </c>
      <c r="G138" s="24">
        <v>20</v>
      </c>
      <c r="H138" s="24">
        <v>5</v>
      </c>
      <c r="I138" s="24" t="s">
        <v>67</v>
      </c>
    </row>
    <row r="139" spans="1:9" x14ac:dyDescent="0.25">
      <c r="A139" s="20" t="s">
        <v>82</v>
      </c>
      <c r="B139" s="21">
        <f ca="1">TODAY()-10</f>
        <v>45717</v>
      </c>
      <c r="C139" s="20" t="s">
        <v>81</v>
      </c>
      <c r="D139" s="20" t="s">
        <v>80</v>
      </c>
      <c r="E139" s="22">
        <v>10</v>
      </c>
      <c r="F139" s="24">
        <v>40</v>
      </c>
      <c r="G139" s="24">
        <v>20</v>
      </c>
      <c r="H139" s="24">
        <v>5</v>
      </c>
      <c r="I139" s="24" t="s">
        <v>67</v>
      </c>
    </row>
    <row r="140" spans="1:9" x14ac:dyDescent="0.25">
      <c r="A140" s="20" t="s">
        <v>70</v>
      </c>
      <c r="B140" s="21">
        <v>44585</v>
      </c>
      <c r="C140" s="20" t="s">
        <v>69</v>
      </c>
      <c r="D140" s="20" t="s">
        <v>68</v>
      </c>
      <c r="E140" s="22">
        <v>10</v>
      </c>
      <c r="F140" s="23">
        <v>30</v>
      </c>
      <c r="G140" s="24">
        <v>40</v>
      </c>
      <c r="H140" s="24">
        <v>5</v>
      </c>
      <c r="I140" s="24" t="s">
        <v>67</v>
      </c>
    </row>
    <row r="141" spans="1:9" x14ac:dyDescent="0.25">
      <c r="A141" s="20" t="s">
        <v>70</v>
      </c>
      <c r="B141" s="21">
        <v>44585</v>
      </c>
      <c r="C141" s="20" t="s">
        <v>71</v>
      </c>
      <c r="D141" s="20" t="s">
        <v>68</v>
      </c>
      <c r="E141" s="22">
        <v>10</v>
      </c>
      <c r="F141" s="23">
        <v>30</v>
      </c>
      <c r="G141" s="24">
        <v>40</v>
      </c>
      <c r="H141" s="24">
        <v>5</v>
      </c>
      <c r="I141" s="24" t="s">
        <v>67</v>
      </c>
    </row>
    <row r="142" spans="1:9" x14ac:dyDescent="0.25">
      <c r="A142" s="20" t="s">
        <v>70</v>
      </c>
      <c r="B142" s="21">
        <v>44563</v>
      </c>
      <c r="C142" s="20" t="s">
        <v>86</v>
      </c>
      <c r="D142" s="20" t="s">
        <v>68</v>
      </c>
      <c r="E142" s="22">
        <v>21.35</v>
      </c>
      <c r="F142" s="24">
        <v>0</v>
      </c>
      <c r="G142" s="24">
        <v>0</v>
      </c>
      <c r="H142" s="24">
        <v>0</v>
      </c>
      <c r="I142" s="24" t="s">
        <v>97</v>
      </c>
    </row>
    <row r="143" spans="1:9" x14ac:dyDescent="0.25">
      <c r="A143" s="20" t="s">
        <v>70</v>
      </c>
      <c r="B143" s="21">
        <v>44563</v>
      </c>
      <c r="C143" s="20" t="s">
        <v>69</v>
      </c>
      <c r="D143" s="20" t="s">
        <v>68</v>
      </c>
      <c r="E143" s="22">
        <v>21.35</v>
      </c>
      <c r="F143" s="24">
        <v>0</v>
      </c>
      <c r="G143" s="24">
        <v>0</v>
      </c>
      <c r="H143" s="24">
        <v>0</v>
      </c>
      <c r="I143" s="24" t="s">
        <v>97</v>
      </c>
    </row>
    <row r="144" spans="1:9" x14ac:dyDescent="0.25">
      <c r="A144" s="20" t="s">
        <v>79</v>
      </c>
      <c r="B144" s="21">
        <v>44455</v>
      </c>
      <c r="C144" s="25" t="s">
        <v>94</v>
      </c>
      <c r="D144" s="20" t="s">
        <v>77</v>
      </c>
      <c r="E144" s="22">
        <v>12.5</v>
      </c>
      <c r="F144" s="24">
        <v>0</v>
      </c>
      <c r="G144" s="24">
        <v>70</v>
      </c>
      <c r="H144" s="24">
        <v>20</v>
      </c>
      <c r="I144" s="24" t="s">
        <v>67</v>
      </c>
    </row>
    <row r="145" spans="1:9" x14ac:dyDescent="0.25">
      <c r="A145" s="20" t="s">
        <v>79</v>
      </c>
      <c r="B145" s="21">
        <v>44455</v>
      </c>
      <c r="C145" s="25" t="s">
        <v>94</v>
      </c>
      <c r="D145" s="20" t="s">
        <v>77</v>
      </c>
      <c r="E145" s="22">
        <v>12.5</v>
      </c>
      <c r="F145" s="24">
        <v>0</v>
      </c>
      <c r="G145" s="24">
        <v>70</v>
      </c>
      <c r="H145" s="24">
        <v>20</v>
      </c>
      <c r="I145" s="24" t="s">
        <v>67</v>
      </c>
    </row>
    <row r="146" spans="1:9" x14ac:dyDescent="0.25">
      <c r="A146" s="20" t="s">
        <v>91</v>
      </c>
      <c r="B146" s="21">
        <f ca="1">TODAY()+40</f>
        <v>45767</v>
      </c>
      <c r="C146" s="20" t="s">
        <v>92</v>
      </c>
      <c r="D146" s="20" t="s">
        <v>89</v>
      </c>
      <c r="E146" s="22">
        <v>32.799999999999997</v>
      </c>
      <c r="F146" s="24">
        <v>0</v>
      </c>
      <c r="G146" s="24">
        <v>0</v>
      </c>
      <c r="H146" s="24">
        <v>0</v>
      </c>
      <c r="I146" s="24" t="s">
        <v>97</v>
      </c>
    </row>
    <row r="147" spans="1:9" x14ac:dyDescent="0.25">
      <c r="A147" s="20" t="s">
        <v>91</v>
      </c>
      <c r="B147" s="21">
        <f ca="1">TODAY()+40</f>
        <v>45767</v>
      </c>
      <c r="C147" s="20" t="s">
        <v>92</v>
      </c>
      <c r="D147" s="20" t="s">
        <v>89</v>
      </c>
      <c r="E147" s="22">
        <v>32.799999999999997</v>
      </c>
      <c r="F147" s="24">
        <v>0</v>
      </c>
      <c r="G147" s="24">
        <v>0</v>
      </c>
      <c r="H147" s="24">
        <v>0</v>
      </c>
      <c r="I147" s="24" t="s">
        <v>97</v>
      </c>
    </row>
    <row r="148" spans="1:9" x14ac:dyDescent="0.25">
      <c r="A148" s="28" t="s">
        <v>91</v>
      </c>
      <c r="B148" s="29">
        <v>44573</v>
      </c>
      <c r="C148" s="28" t="s">
        <v>90</v>
      </c>
      <c r="D148" s="28" t="s">
        <v>89</v>
      </c>
      <c r="E148" s="30">
        <v>39</v>
      </c>
      <c r="F148" s="31">
        <v>0</v>
      </c>
      <c r="G148" s="31">
        <v>0</v>
      </c>
      <c r="H148" s="31">
        <v>0</v>
      </c>
      <c r="I148" s="31" t="s">
        <v>97</v>
      </c>
    </row>
    <row r="149" spans="1:9" x14ac:dyDescent="0.25">
      <c r="A149" s="20" t="s">
        <v>91</v>
      </c>
      <c r="B149" s="21">
        <v>44573</v>
      </c>
      <c r="C149" s="20" t="s">
        <v>98</v>
      </c>
      <c r="D149" s="20" t="s">
        <v>89</v>
      </c>
      <c r="E149" s="22">
        <v>39</v>
      </c>
      <c r="F149" s="24">
        <v>0</v>
      </c>
      <c r="G149" s="24">
        <v>0</v>
      </c>
      <c r="H149" s="24">
        <v>0</v>
      </c>
      <c r="I149" s="24" t="s">
        <v>97</v>
      </c>
    </row>
    <row r="150" spans="1:9" x14ac:dyDescent="0.25">
      <c r="A150" s="20" t="s">
        <v>91</v>
      </c>
      <c r="B150" s="21">
        <v>44580</v>
      </c>
      <c r="C150" s="20" t="s">
        <v>98</v>
      </c>
      <c r="D150" s="20" t="s">
        <v>89</v>
      </c>
      <c r="E150" s="22">
        <v>123.79</v>
      </c>
      <c r="F150" s="24">
        <v>0</v>
      </c>
      <c r="G150" s="24">
        <v>0</v>
      </c>
      <c r="H150" s="24">
        <v>0</v>
      </c>
      <c r="I150" s="24" t="s">
        <v>97</v>
      </c>
    </row>
    <row r="151" spans="1:9" x14ac:dyDescent="0.25">
      <c r="A151" s="20" t="s">
        <v>91</v>
      </c>
      <c r="B151" s="21">
        <v>44580</v>
      </c>
      <c r="C151" s="32" t="s">
        <v>90</v>
      </c>
      <c r="D151" s="20" t="s">
        <v>89</v>
      </c>
      <c r="E151" s="26">
        <v>123.79</v>
      </c>
      <c r="F151" s="33">
        <v>0</v>
      </c>
      <c r="G151" s="33">
        <v>0</v>
      </c>
      <c r="H151" s="33">
        <v>0</v>
      </c>
      <c r="I151" s="33" t="s">
        <v>97</v>
      </c>
    </row>
    <row r="152" spans="1:9" x14ac:dyDescent="0.25">
      <c r="A152" s="34"/>
      <c r="C152" s="32" t="s">
        <v>111</v>
      </c>
    </row>
  </sheetData>
  <autoFilter ref="A1:I152" xr:uid="{451E5C90-F332-4464-B5AD-272F72B1401D}">
    <sortState xmlns:xlrd2="http://schemas.microsoft.com/office/spreadsheetml/2017/richdata2" ref="A2:I152">
      <sortCondition descending="1" ref="F1:F152"/>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4079E-D065-4E46-A572-39C5B2F90AAB}">
  <sheetPr codeName="Sheet6"/>
  <dimension ref="A1:S202"/>
  <sheetViews>
    <sheetView topLeftCell="H1" zoomScale="89" zoomScaleNormal="89" workbookViewId="0">
      <pane ySplit="3" topLeftCell="A4" activePane="bottomLeft" state="frozen"/>
      <selection pane="bottomLeft" activeCell="L23" sqref="L23"/>
    </sheetView>
  </sheetViews>
  <sheetFormatPr defaultRowHeight="15" x14ac:dyDescent="0.25"/>
  <cols>
    <col min="1" max="1" width="31.42578125" bestFit="1" customWidth="1"/>
    <col min="2" max="2" width="11.42578125" bestFit="1" customWidth="1"/>
    <col min="3" max="3" width="12.28515625" bestFit="1" customWidth="1"/>
    <col min="4" max="4" width="16.7109375" bestFit="1" customWidth="1"/>
    <col min="5" max="5" width="13.28515625" customWidth="1"/>
    <col min="6" max="6" width="14" customWidth="1"/>
    <col min="7" max="7" width="18.140625" customWidth="1"/>
    <col min="8" max="8" width="16.28515625" customWidth="1"/>
    <col min="9" max="9" width="19.5703125" customWidth="1"/>
    <col min="10" max="10" width="13.42578125" customWidth="1"/>
    <col min="11" max="11" width="14" bestFit="1" customWidth="1"/>
    <col min="12" max="12" width="17" customWidth="1"/>
    <col min="13" max="13" width="16.42578125" customWidth="1"/>
    <col min="15" max="15" width="23" bestFit="1" customWidth="1"/>
    <col min="16" max="16" width="16.85546875" bestFit="1" customWidth="1"/>
    <col min="19" max="19" width="15.28515625" bestFit="1" customWidth="1"/>
  </cols>
  <sheetData>
    <row r="1" spans="1:19" ht="15" customHeight="1" x14ac:dyDescent="0.25">
      <c r="A1" s="93" t="s">
        <v>355</v>
      </c>
      <c r="B1" s="93" t="s">
        <v>354</v>
      </c>
      <c r="C1" s="93" t="s">
        <v>108</v>
      </c>
      <c r="D1" s="93" t="s">
        <v>353</v>
      </c>
      <c r="E1" s="91" t="s">
        <v>352</v>
      </c>
      <c r="F1" s="91" t="s">
        <v>351</v>
      </c>
      <c r="G1" s="91" t="s">
        <v>350</v>
      </c>
      <c r="H1" s="91" t="s">
        <v>349</v>
      </c>
      <c r="I1" s="91" t="s">
        <v>348</v>
      </c>
      <c r="J1" s="91" t="s">
        <v>347</v>
      </c>
      <c r="K1" s="91" t="s">
        <v>346</v>
      </c>
      <c r="L1" s="91" t="s">
        <v>345</v>
      </c>
      <c r="M1" s="91" t="s">
        <v>343</v>
      </c>
      <c r="O1" t="s">
        <v>344</v>
      </c>
      <c r="P1" s="38">
        <v>5</v>
      </c>
    </row>
    <row r="2" spans="1:19" ht="15" customHeight="1" x14ac:dyDescent="0.25">
      <c r="A2" s="93"/>
      <c r="B2" s="93"/>
      <c r="C2" s="93"/>
      <c r="D2" s="93"/>
      <c r="E2" s="91"/>
      <c r="F2" s="91"/>
      <c r="G2" s="91"/>
      <c r="H2" s="91"/>
      <c r="I2" s="91"/>
      <c r="J2" s="91"/>
      <c r="K2" s="91"/>
      <c r="L2" s="91"/>
      <c r="M2" s="91"/>
      <c r="O2" t="s">
        <v>343</v>
      </c>
      <c r="P2" s="38">
        <f>M201</f>
        <v>37533159.874062501</v>
      </c>
    </row>
    <row r="3" spans="1:19" ht="15.75" customHeight="1" thickBot="1" x14ac:dyDescent="0.3">
      <c r="A3" s="94"/>
      <c r="B3" s="94"/>
      <c r="C3" s="94"/>
      <c r="D3" s="94"/>
      <c r="E3" s="92"/>
      <c r="F3" s="92"/>
      <c r="G3" s="92"/>
      <c r="H3" s="92"/>
      <c r="I3" s="92"/>
      <c r="J3" s="92"/>
      <c r="K3" s="92"/>
      <c r="L3" s="92"/>
      <c r="M3" s="92"/>
      <c r="O3" t="s">
        <v>342</v>
      </c>
      <c r="P3" s="41">
        <f>(L201-I201)/L201</f>
        <v>0.33333333333333326</v>
      </c>
    </row>
    <row r="4" spans="1:19" x14ac:dyDescent="0.25">
      <c r="A4" t="s">
        <v>341</v>
      </c>
      <c r="B4" t="s">
        <v>284</v>
      </c>
      <c r="C4" t="s">
        <v>113</v>
      </c>
      <c r="D4" t="s">
        <v>239</v>
      </c>
      <c r="E4" s="38">
        <v>217.1575</v>
      </c>
      <c r="F4" s="40">
        <v>4652</v>
      </c>
      <c r="G4" s="37">
        <f>E4*F4</f>
        <v>1010216.69</v>
      </c>
      <c r="H4" s="37">
        <f>$P$1*F4</f>
        <v>23260</v>
      </c>
      <c r="I4" s="37">
        <f>G4+H4</f>
        <v>1033476.69</v>
      </c>
      <c r="J4" s="37">
        <f>(E4+H4/F4)*150/100</f>
        <v>333.23624999999998</v>
      </c>
      <c r="K4" s="39">
        <f t="shared" ref="K4:K35" si="0">F4</f>
        <v>4652</v>
      </c>
      <c r="L4" s="38">
        <f>J4*K4</f>
        <v>1550215.0349999999</v>
      </c>
      <c r="M4" s="37">
        <f>L4-I4</f>
        <v>516738.34499999997</v>
      </c>
    </row>
    <row r="5" spans="1:19" x14ac:dyDescent="0.25">
      <c r="A5" t="s">
        <v>340</v>
      </c>
      <c r="B5" t="s">
        <v>284</v>
      </c>
      <c r="C5" t="s">
        <v>157</v>
      </c>
      <c r="D5" t="s">
        <v>278</v>
      </c>
      <c r="E5" s="38">
        <v>3.0074999999999998</v>
      </c>
      <c r="F5" s="40">
        <v>3952.25</v>
      </c>
      <c r="G5" s="37">
        <f t="shared" ref="G5:G68" si="1">E5*F5</f>
        <v>11886.391874999999</v>
      </c>
      <c r="H5" s="37">
        <f>$P$1*F5</f>
        <v>19761.25</v>
      </c>
      <c r="I5" s="37">
        <f t="shared" ref="I5:I68" si="2">G5+H5</f>
        <v>31647.641875000001</v>
      </c>
      <c r="J5" s="37">
        <f t="shared" ref="J5:J68" si="3">(E5+H5/F5)*150/100</f>
        <v>12.01125</v>
      </c>
      <c r="K5" s="39">
        <f t="shared" si="0"/>
        <v>3952.25</v>
      </c>
      <c r="L5" s="38">
        <f t="shared" ref="L5:L68" si="4">J5*K5</f>
        <v>47471.462812500002</v>
      </c>
      <c r="M5" s="37">
        <f t="shared" ref="M5:M68" si="5">L5-I5</f>
        <v>15823.820937500001</v>
      </c>
      <c r="S5" t="s">
        <v>356</v>
      </c>
    </row>
    <row r="6" spans="1:19" x14ac:dyDescent="0.25">
      <c r="A6" t="s">
        <v>340</v>
      </c>
      <c r="B6" t="s">
        <v>284</v>
      </c>
      <c r="C6" t="s">
        <v>157</v>
      </c>
      <c r="D6" t="s">
        <v>278</v>
      </c>
      <c r="E6" s="38">
        <v>3.47</v>
      </c>
      <c r="F6" s="40">
        <v>4580.5</v>
      </c>
      <c r="G6" s="37">
        <f t="shared" si="1"/>
        <v>15894.335000000001</v>
      </c>
      <c r="H6" s="37">
        <f t="shared" ref="H6:H69" si="6">$P$1*F6</f>
        <v>22902.5</v>
      </c>
      <c r="I6" s="37">
        <f t="shared" si="2"/>
        <v>38796.834999999999</v>
      </c>
      <c r="J6" s="37">
        <f t="shared" si="3"/>
        <v>12.705</v>
      </c>
      <c r="K6" s="39">
        <f t="shared" si="0"/>
        <v>4580.5</v>
      </c>
      <c r="L6" s="38">
        <f t="shared" si="4"/>
        <v>58195.252500000002</v>
      </c>
      <c r="M6" s="37">
        <f t="shared" si="5"/>
        <v>19398.417500000003</v>
      </c>
      <c r="S6" t="s">
        <v>357</v>
      </c>
    </row>
    <row r="7" spans="1:19" x14ac:dyDescent="0.25">
      <c r="A7" t="s">
        <v>340</v>
      </c>
      <c r="B7" t="s">
        <v>284</v>
      </c>
      <c r="C7" t="s">
        <v>157</v>
      </c>
      <c r="D7" t="s">
        <v>278</v>
      </c>
      <c r="E7" s="38">
        <v>3.2725</v>
      </c>
      <c r="F7" s="40">
        <v>4455.25</v>
      </c>
      <c r="G7" s="37">
        <f t="shared" si="1"/>
        <v>14579.805624999999</v>
      </c>
      <c r="H7" s="37">
        <f t="shared" si="6"/>
        <v>22276.25</v>
      </c>
      <c r="I7" s="37">
        <f t="shared" si="2"/>
        <v>36856.055625000001</v>
      </c>
      <c r="J7" s="37">
        <f t="shared" si="3"/>
        <v>12.408750000000003</v>
      </c>
      <c r="K7" s="39">
        <f t="shared" si="0"/>
        <v>4455.25</v>
      </c>
      <c r="L7" s="38">
        <f t="shared" si="4"/>
        <v>55284.083437500012</v>
      </c>
      <c r="M7" s="37">
        <f t="shared" si="5"/>
        <v>18428.027812500011</v>
      </c>
    </row>
    <row r="8" spans="1:19" x14ac:dyDescent="0.25">
      <c r="A8" t="s">
        <v>339</v>
      </c>
      <c r="B8" t="s">
        <v>284</v>
      </c>
      <c r="C8" t="s">
        <v>113</v>
      </c>
      <c r="D8" t="s">
        <v>239</v>
      </c>
      <c r="E8" s="38">
        <v>44.05</v>
      </c>
      <c r="F8" s="40">
        <v>4523.75</v>
      </c>
      <c r="G8" s="37">
        <f t="shared" si="1"/>
        <v>199271.1875</v>
      </c>
      <c r="H8" s="37">
        <f t="shared" si="6"/>
        <v>22618.75</v>
      </c>
      <c r="I8" s="37">
        <f t="shared" si="2"/>
        <v>221889.9375</v>
      </c>
      <c r="J8" s="37">
        <f t="shared" si="3"/>
        <v>73.575000000000003</v>
      </c>
      <c r="K8" s="39">
        <f t="shared" si="0"/>
        <v>4523.75</v>
      </c>
      <c r="L8" s="38">
        <f t="shared" si="4"/>
        <v>332834.90625</v>
      </c>
      <c r="M8" s="37">
        <f t="shared" si="5"/>
        <v>110944.96875</v>
      </c>
    </row>
    <row r="9" spans="1:19" x14ac:dyDescent="0.25">
      <c r="A9" t="s">
        <v>339</v>
      </c>
      <c r="B9" t="s">
        <v>284</v>
      </c>
      <c r="C9" t="s">
        <v>113</v>
      </c>
      <c r="D9" t="s">
        <v>239</v>
      </c>
      <c r="E9" s="38">
        <v>42.534999999999997</v>
      </c>
      <c r="F9" s="40">
        <v>3921</v>
      </c>
      <c r="G9" s="37">
        <f t="shared" si="1"/>
        <v>166779.73499999999</v>
      </c>
      <c r="H9" s="37">
        <f t="shared" si="6"/>
        <v>19605</v>
      </c>
      <c r="I9" s="37">
        <f t="shared" si="2"/>
        <v>186384.73499999999</v>
      </c>
      <c r="J9" s="37">
        <f t="shared" si="3"/>
        <v>71.302499999999995</v>
      </c>
      <c r="K9" s="39">
        <f t="shared" si="0"/>
        <v>3921</v>
      </c>
      <c r="L9" s="38">
        <f t="shared" si="4"/>
        <v>279577.10249999998</v>
      </c>
      <c r="M9" s="37">
        <f t="shared" si="5"/>
        <v>93192.367499999993</v>
      </c>
      <c r="N9" s="41"/>
    </row>
    <row r="10" spans="1:19" x14ac:dyDescent="0.25">
      <c r="A10" t="s">
        <v>339</v>
      </c>
      <c r="B10" t="s">
        <v>284</v>
      </c>
      <c r="C10" t="s">
        <v>113</v>
      </c>
      <c r="D10" t="s">
        <v>239</v>
      </c>
      <c r="E10" s="38">
        <v>51.157499999999999</v>
      </c>
      <c r="F10" s="40">
        <v>4975.25</v>
      </c>
      <c r="G10" s="37">
        <f t="shared" si="1"/>
        <v>254521.35187499999</v>
      </c>
      <c r="H10" s="37">
        <f t="shared" si="6"/>
        <v>24876.25</v>
      </c>
      <c r="I10" s="37">
        <f t="shared" si="2"/>
        <v>279397.60187499999</v>
      </c>
      <c r="J10" s="37">
        <f t="shared" si="3"/>
        <v>84.236249999999998</v>
      </c>
      <c r="K10" s="39">
        <f t="shared" si="0"/>
        <v>4975.25</v>
      </c>
      <c r="L10" s="38">
        <f t="shared" si="4"/>
        <v>419096.40281250002</v>
      </c>
      <c r="M10" s="37">
        <f t="shared" si="5"/>
        <v>139698.80093750003</v>
      </c>
    </row>
    <row r="11" spans="1:19" x14ac:dyDescent="0.25">
      <c r="A11" t="s">
        <v>338</v>
      </c>
      <c r="B11" t="s">
        <v>284</v>
      </c>
      <c r="C11" t="s">
        <v>113</v>
      </c>
      <c r="D11" t="s">
        <v>144</v>
      </c>
      <c r="E11" s="38">
        <v>154.25749999999999</v>
      </c>
      <c r="F11" s="40">
        <v>4602</v>
      </c>
      <c r="G11" s="37">
        <f t="shared" si="1"/>
        <v>709893.01500000001</v>
      </c>
      <c r="H11" s="37">
        <f t="shared" si="6"/>
        <v>23010</v>
      </c>
      <c r="I11" s="37">
        <f t="shared" si="2"/>
        <v>732903.01500000001</v>
      </c>
      <c r="J11" s="37">
        <f t="shared" si="3"/>
        <v>238.88624999999999</v>
      </c>
      <c r="K11" s="39">
        <f t="shared" si="0"/>
        <v>4602</v>
      </c>
      <c r="L11" s="38">
        <f t="shared" si="4"/>
        <v>1099354.5225</v>
      </c>
      <c r="M11" s="37">
        <f t="shared" si="5"/>
        <v>366451.50749999995</v>
      </c>
    </row>
    <row r="12" spans="1:19" x14ac:dyDescent="0.25">
      <c r="A12" t="s">
        <v>338</v>
      </c>
      <c r="B12" t="s">
        <v>284</v>
      </c>
      <c r="C12" t="s">
        <v>113</v>
      </c>
      <c r="D12" t="s">
        <v>144</v>
      </c>
      <c r="E12" s="38">
        <v>163.42500000000001</v>
      </c>
      <c r="F12" s="40">
        <v>4767</v>
      </c>
      <c r="G12" s="37">
        <f t="shared" si="1"/>
        <v>779046.97500000009</v>
      </c>
      <c r="H12" s="37">
        <f t="shared" si="6"/>
        <v>23835</v>
      </c>
      <c r="I12" s="37">
        <f t="shared" si="2"/>
        <v>802881.97500000009</v>
      </c>
      <c r="J12" s="37">
        <f t="shared" si="3"/>
        <v>252.63749999999999</v>
      </c>
      <c r="K12" s="39">
        <f t="shared" si="0"/>
        <v>4767</v>
      </c>
      <c r="L12" s="38">
        <f t="shared" si="4"/>
        <v>1204322.9624999999</v>
      </c>
      <c r="M12" s="37">
        <f t="shared" si="5"/>
        <v>401440.98749999981</v>
      </c>
    </row>
    <row r="13" spans="1:19" x14ac:dyDescent="0.25">
      <c r="A13" t="s">
        <v>338</v>
      </c>
      <c r="B13" t="s">
        <v>284</v>
      </c>
      <c r="C13" t="s">
        <v>113</v>
      </c>
      <c r="D13" t="s">
        <v>144</v>
      </c>
      <c r="E13" s="38">
        <v>184.76</v>
      </c>
      <c r="F13" s="40">
        <v>4921.5</v>
      </c>
      <c r="G13" s="37">
        <f t="shared" si="1"/>
        <v>909296.34</v>
      </c>
      <c r="H13" s="37">
        <f t="shared" si="6"/>
        <v>24607.5</v>
      </c>
      <c r="I13" s="37">
        <f t="shared" si="2"/>
        <v>933903.84</v>
      </c>
      <c r="J13" s="37">
        <f t="shared" si="3"/>
        <v>284.64</v>
      </c>
      <c r="K13" s="39">
        <f t="shared" si="0"/>
        <v>4921.5</v>
      </c>
      <c r="L13" s="38">
        <f t="shared" si="4"/>
        <v>1400855.76</v>
      </c>
      <c r="M13" s="37">
        <f t="shared" si="5"/>
        <v>466951.92000000004</v>
      </c>
    </row>
    <row r="14" spans="1:19" x14ac:dyDescent="0.25">
      <c r="A14" t="s">
        <v>337</v>
      </c>
      <c r="B14" t="s">
        <v>284</v>
      </c>
      <c r="C14" t="s">
        <v>119</v>
      </c>
      <c r="D14" t="s">
        <v>253</v>
      </c>
      <c r="E14" s="38">
        <v>103.28749999999999</v>
      </c>
      <c r="F14" s="40">
        <v>4186.5</v>
      </c>
      <c r="G14" s="37">
        <f t="shared" si="1"/>
        <v>432413.11874999997</v>
      </c>
      <c r="H14" s="37">
        <f t="shared" si="6"/>
        <v>20932.5</v>
      </c>
      <c r="I14" s="37">
        <f t="shared" si="2"/>
        <v>453345.61874999997</v>
      </c>
      <c r="J14" s="37">
        <f t="shared" si="3"/>
        <v>162.43125000000001</v>
      </c>
      <c r="K14" s="39">
        <f t="shared" si="0"/>
        <v>4186.5</v>
      </c>
      <c r="L14" s="38">
        <f t="shared" si="4"/>
        <v>680018.42812499998</v>
      </c>
      <c r="M14" s="37">
        <f t="shared" si="5"/>
        <v>226672.80937500001</v>
      </c>
    </row>
    <row r="15" spans="1:19" x14ac:dyDescent="0.25">
      <c r="A15" t="s">
        <v>337</v>
      </c>
      <c r="B15" t="s">
        <v>284</v>
      </c>
      <c r="C15" t="s">
        <v>119</v>
      </c>
      <c r="D15" t="s">
        <v>253</v>
      </c>
      <c r="E15" s="38">
        <v>121.67749999999999</v>
      </c>
      <c r="F15" s="40">
        <v>4174.25</v>
      </c>
      <c r="G15" s="37">
        <f t="shared" si="1"/>
        <v>507912.30437500001</v>
      </c>
      <c r="H15" s="37">
        <f t="shared" si="6"/>
        <v>20871.25</v>
      </c>
      <c r="I15" s="37">
        <f t="shared" si="2"/>
        <v>528783.55437500007</v>
      </c>
      <c r="J15" s="37">
        <f t="shared" si="3"/>
        <v>190.01625000000001</v>
      </c>
      <c r="K15" s="39">
        <f t="shared" si="0"/>
        <v>4174.25</v>
      </c>
      <c r="L15" s="38">
        <f t="shared" si="4"/>
        <v>793175.3315625001</v>
      </c>
      <c r="M15" s="37">
        <f t="shared" si="5"/>
        <v>264391.77718750003</v>
      </c>
    </row>
    <row r="16" spans="1:19" x14ac:dyDescent="0.25">
      <c r="A16" t="s">
        <v>336</v>
      </c>
      <c r="B16" t="s">
        <v>284</v>
      </c>
      <c r="C16" t="s">
        <v>119</v>
      </c>
      <c r="D16" t="s">
        <v>253</v>
      </c>
      <c r="E16" s="38">
        <v>103.28749999999999</v>
      </c>
      <c r="F16" s="40">
        <v>4573.75</v>
      </c>
      <c r="G16" s="37">
        <f t="shared" si="1"/>
        <v>472411.203125</v>
      </c>
      <c r="H16" s="37">
        <f t="shared" si="6"/>
        <v>22868.75</v>
      </c>
      <c r="I16" s="37">
        <f t="shared" si="2"/>
        <v>495279.953125</v>
      </c>
      <c r="J16" s="37">
        <f t="shared" si="3"/>
        <v>162.43125000000001</v>
      </c>
      <c r="K16" s="39">
        <f t="shared" si="0"/>
        <v>4573.75</v>
      </c>
      <c r="L16" s="38">
        <f t="shared" si="4"/>
        <v>742919.9296875</v>
      </c>
      <c r="M16" s="37">
        <f t="shared" si="5"/>
        <v>247639.9765625</v>
      </c>
    </row>
    <row r="17" spans="1:18" x14ac:dyDescent="0.25">
      <c r="A17" t="s">
        <v>336</v>
      </c>
      <c r="B17" t="s">
        <v>284</v>
      </c>
      <c r="C17" t="s">
        <v>119</v>
      </c>
      <c r="D17" t="s">
        <v>253</v>
      </c>
      <c r="E17" s="38">
        <v>121.67749999999999</v>
      </c>
      <c r="F17" s="40">
        <v>4411.25</v>
      </c>
      <c r="G17" s="37">
        <f t="shared" si="1"/>
        <v>536749.87187499995</v>
      </c>
      <c r="H17" s="37">
        <f t="shared" si="6"/>
        <v>22056.25</v>
      </c>
      <c r="I17" s="37">
        <f t="shared" si="2"/>
        <v>558806.12187499995</v>
      </c>
      <c r="J17" s="37">
        <f t="shared" si="3"/>
        <v>190.01625000000001</v>
      </c>
      <c r="K17" s="39">
        <f t="shared" si="0"/>
        <v>4411.25</v>
      </c>
      <c r="L17" s="38">
        <f t="shared" si="4"/>
        <v>838209.18281250005</v>
      </c>
      <c r="M17" s="37">
        <f t="shared" si="5"/>
        <v>279403.06093750009</v>
      </c>
    </row>
    <row r="18" spans="1:18" x14ac:dyDescent="0.25">
      <c r="A18" t="s">
        <v>335</v>
      </c>
      <c r="B18" t="s">
        <v>284</v>
      </c>
      <c r="C18" t="s">
        <v>119</v>
      </c>
      <c r="D18" t="s">
        <v>118</v>
      </c>
      <c r="E18" s="38">
        <v>474.52249999999998</v>
      </c>
      <c r="F18" s="40">
        <v>4250.25</v>
      </c>
      <c r="G18" s="37">
        <f t="shared" si="1"/>
        <v>2016839.255625</v>
      </c>
      <c r="H18" s="37">
        <f t="shared" si="6"/>
        <v>21251.25</v>
      </c>
      <c r="I18" s="37">
        <f t="shared" si="2"/>
        <v>2038090.505625</v>
      </c>
      <c r="J18" s="37">
        <f t="shared" si="3"/>
        <v>719.28375000000005</v>
      </c>
      <c r="K18" s="39">
        <f t="shared" si="0"/>
        <v>4250.25</v>
      </c>
      <c r="L18" s="38">
        <f t="shared" si="4"/>
        <v>3057135.7584375003</v>
      </c>
      <c r="M18" s="37">
        <f t="shared" si="5"/>
        <v>1019045.2528125003</v>
      </c>
    </row>
    <row r="19" spans="1:18" x14ac:dyDescent="0.25">
      <c r="A19" t="s">
        <v>334</v>
      </c>
      <c r="B19" t="s">
        <v>284</v>
      </c>
      <c r="C19" t="s">
        <v>119</v>
      </c>
      <c r="D19" t="s">
        <v>118</v>
      </c>
      <c r="E19" s="38">
        <v>474.52249999999998</v>
      </c>
      <c r="F19" s="40">
        <v>4522.25</v>
      </c>
      <c r="G19" s="37">
        <f t="shared" si="1"/>
        <v>2145909.3756249999</v>
      </c>
      <c r="H19" s="37">
        <f t="shared" si="6"/>
        <v>22611.25</v>
      </c>
      <c r="I19" s="37">
        <f t="shared" si="2"/>
        <v>2168520.6256249999</v>
      </c>
      <c r="J19" s="37">
        <f t="shared" si="3"/>
        <v>719.28375000000005</v>
      </c>
      <c r="K19" s="39">
        <f t="shared" si="0"/>
        <v>4522.25</v>
      </c>
      <c r="L19" s="38">
        <f t="shared" si="4"/>
        <v>3252780.9384375</v>
      </c>
      <c r="M19" s="37">
        <f t="shared" si="5"/>
        <v>1084260.3128125002</v>
      </c>
    </row>
    <row r="20" spans="1:18" x14ac:dyDescent="0.25">
      <c r="A20" t="s">
        <v>333</v>
      </c>
      <c r="B20" t="s">
        <v>284</v>
      </c>
      <c r="C20" t="s">
        <v>119</v>
      </c>
      <c r="D20" t="s">
        <v>118</v>
      </c>
      <c r="E20" s="38">
        <v>474.52249999999998</v>
      </c>
      <c r="F20" s="40">
        <v>4188.25</v>
      </c>
      <c r="G20" s="37">
        <f t="shared" si="1"/>
        <v>1987418.860625</v>
      </c>
      <c r="H20" s="37">
        <f t="shared" si="6"/>
        <v>20941.25</v>
      </c>
      <c r="I20" s="37">
        <f t="shared" si="2"/>
        <v>2008360.110625</v>
      </c>
      <c r="J20" s="37">
        <f t="shared" si="3"/>
        <v>719.28375000000005</v>
      </c>
      <c r="K20" s="39">
        <f t="shared" si="0"/>
        <v>4188.25</v>
      </c>
      <c r="L20" s="38">
        <f t="shared" si="4"/>
        <v>3012540.1659375001</v>
      </c>
      <c r="M20" s="37">
        <f t="shared" si="5"/>
        <v>1004180.0553125001</v>
      </c>
    </row>
    <row r="21" spans="1:18" x14ac:dyDescent="0.25">
      <c r="A21" t="s">
        <v>332</v>
      </c>
      <c r="B21" t="s">
        <v>284</v>
      </c>
      <c r="C21" t="s">
        <v>119</v>
      </c>
      <c r="D21" t="s">
        <v>118</v>
      </c>
      <c r="E21" s="38">
        <v>474.52249999999998</v>
      </c>
      <c r="F21" s="40">
        <v>3981.75</v>
      </c>
      <c r="G21" s="37">
        <f t="shared" si="1"/>
        <v>1889429.964375</v>
      </c>
      <c r="H21" s="37">
        <f t="shared" si="6"/>
        <v>19908.75</v>
      </c>
      <c r="I21" s="37">
        <f t="shared" si="2"/>
        <v>1909338.714375</v>
      </c>
      <c r="J21" s="37">
        <f t="shared" si="3"/>
        <v>719.28375000000005</v>
      </c>
      <c r="K21" s="39">
        <f t="shared" si="0"/>
        <v>3981.75</v>
      </c>
      <c r="L21" s="38">
        <f t="shared" si="4"/>
        <v>2864008.0715625002</v>
      </c>
      <c r="M21" s="37">
        <f t="shared" si="5"/>
        <v>954669.35718750022</v>
      </c>
    </row>
    <row r="22" spans="1:18" x14ac:dyDescent="0.25">
      <c r="A22" t="s">
        <v>331</v>
      </c>
      <c r="B22" t="s">
        <v>284</v>
      </c>
      <c r="C22" t="s">
        <v>119</v>
      </c>
      <c r="D22" t="s">
        <v>118</v>
      </c>
      <c r="E22" s="38">
        <v>276.45249999999999</v>
      </c>
      <c r="F22" s="40">
        <v>4690</v>
      </c>
      <c r="G22" s="37">
        <f t="shared" si="1"/>
        <v>1296562.2249999999</v>
      </c>
      <c r="H22" s="37">
        <f t="shared" si="6"/>
        <v>23450</v>
      </c>
      <c r="I22" s="37">
        <f t="shared" si="2"/>
        <v>1320012.2249999999</v>
      </c>
      <c r="J22" s="37">
        <f t="shared" si="3"/>
        <v>422.17874999999998</v>
      </c>
      <c r="K22" s="39">
        <f t="shared" si="0"/>
        <v>4690</v>
      </c>
      <c r="L22" s="38">
        <f t="shared" si="4"/>
        <v>1980018.3374999999</v>
      </c>
      <c r="M22" s="37">
        <f t="shared" si="5"/>
        <v>660006.11250000005</v>
      </c>
      <c r="O22" s="42"/>
      <c r="P22">
        <v>100</v>
      </c>
      <c r="Q22">
        <v>1000</v>
      </c>
      <c r="R22" s="16">
        <f>100/1000</f>
        <v>0.1</v>
      </c>
    </row>
    <row r="23" spans="1:18" x14ac:dyDescent="0.25">
      <c r="A23" t="s">
        <v>331</v>
      </c>
      <c r="B23" t="s">
        <v>284</v>
      </c>
      <c r="C23" t="s">
        <v>119</v>
      </c>
      <c r="D23" t="s">
        <v>118</v>
      </c>
      <c r="E23" s="38">
        <v>312.995</v>
      </c>
      <c r="F23" s="40">
        <v>3997.75</v>
      </c>
      <c r="G23" s="37">
        <f t="shared" si="1"/>
        <v>1251275.76125</v>
      </c>
      <c r="H23" s="37">
        <f t="shared" si="6"/>
        <v>19988.75</v>
      </c>
      <c r="I23" s="37">
        <f t="shared" si="2"/>
        <v>1271264.51125</v>
      </c>
      <c r="J23" s="37">
        <f t="shared" si="3"/>
        <v>476.99250000000001</v>
      </c>
      <c r="K23" s="39">
        <f t="shared" si="0"/>
        <v>3997.75</v>
      </c>
      <c r="L23" s="38">
        <f t="shared" si="4"/>
        <v>1906896.766875</v>
      </c>
      <c r="M23" s="37">
        <f t="shared" si="5"/>
        <v>635632.25562499999</v>
      </c>
    </row>
    <row r="24" spans="1:18" x14ac:dyDescent="0.25">
      <c r="A24" t="s">
        <v>330</v>
      </c>
      <c r="B24" t="s">
        <v>284</v>
      </c>
      <c r="C24" t="s">
        <v>119</v>
      </c>
      <c r="D24" t="s">
        <v>253</v>
      </c>
      <c r="E24" s="38">
        <v>330.17</v>
      </c>
      <c r="F24" s="40">
        <v>4428.75</v>
      </c>
      <c r="G24" s="37">
        <f t="shared" si="1"/>
        <v>1462240.3875000002</v>
      </c>
      <c r="H24" s="37">
        <f t="shared" si="6"/>
        <v>22143.75</v>
      </c>
      <c r="I24" s="37">
        <f t="shared" si="2"/>
        <v>1484384.1375000002</v>
      </c>
      <c r="J24" s="37">
        <f t="shared" si="3"/>
        <v>502.755</v>
      </c>
      <c r="K24" s="39">
        <f t="shared" si="0"/>
        <v>4428.75</v>
      </c>
      <c r="L24" s="38">
        <f t="shared" si="4"/>
        <v>2226576.2062499998</v>
      </c>
      <c r="M24" s="37">
        <f t="shared" si="5"/>
        <v>742192.06874999963</v>
      </c>
    </row>
    <row r="25" spans="1:18" x14ac:dyDescent="0.25">
      <c r="A25" t="s">
        <v>329</v>
      </c>
      <c r="B25" t="s">
        <v>284</v>
      </c>
      <c r="C25" t="s">
        <v>119</v>
      </c>
      <c r="D25" t="s">
        <v>253</v>
      </c>
      <c r="E25" s="38">
        <v>330.17</v>
      </c>
      <c r="F25" s="40">
        <v>3995.5</v>
      </c>
      <c r="G25" s="37">
        <f t="shared" si="1"/>
        <v>1319194.2350000001</v>
      </c>
      <c r="H25" s="37">
        <f t="shared" si="6"/>
        <v>19977.5</v>
      </c>
      <c r="I25" s="37">
        <f t="shared" si="2"/>
        <v>1339171.7350000001</v>
      </c>
      <c r="J25" s="37">
        <f t="shared" si="3"/>
        <v>502.755</v>
      </c>
      <c r="K25" s="39">
        <f t="shared" si="0"/>
        <v>3995.5</v>
      </c>
      <c r="L25" s="38">
        <f t="shared" si="4"/>
        <v>2008757.6025</v>
      </c>
      <c r="M25" s="37">
        <f t="shared" si="5"/>
        <v>669585.86749999993</v>
      </c>
    </row>
    <row r="26" spans="1:18" x14ac:dyDescent="0.25">
      <c r="A26" t="s">
        <v>328</v>
      </c>
      <c r="B26" t="s">
        <v>284</v>
      </c>
      <c r="C26" t="s">
        <v>113</v>
      </c>
      <c r="D26" t="s">
        <v>144</v>
      </c>
      <c r="E26" s="38">
        <v>46.454999999999998</v>
      </c>
      <c r="F26" s="40">
        <v>4210.75</v>
      </c>
      <c r="G26" s="37">
        <f t="shared" si="1"/>
        <v>195610.39124999999</v>
      </c>
      <c r="H26" s="37">
        <f t="shared" si="6"/>
        <v>21053.75</v>
      </c>
      <c r="I26" s="37">
        <f t="shared" si="2"/>
        <v>216664.14124999999</v>
      </c>
      <c r="J26" s="37">
        <f t="shared" si="3"/>
        <v>77.182500000000005</v>
      </c>
      <c r="K26" s="39">
        <f t="shared" si="0"/>
        <v>4210.75</v>
      </c>
      <c r="L26" s="38">
        <f t="shared" si="4"/>
        <v>324996.21187500004</v>
      </c>
      <c r="M26" s="37">
        <f t="shared" si="5"/>
        <v>108332.07062500005</v>
      </c>
    </row>
    <row r="27" spans="1:18" x14ac:dyDescent="0.25">
      <c r="A27" t="s">
        <v>327</v>
      </c>
      <c r="B27" t="s">
        <v>284</v>
      </c>
      <c r="C27" t="s">
        <v>113</v>
      </c>
      <c r="D27" t="s">
        <v>320</v>
      </c>
      <c r="E27" s="38">
        <v>6.7424999999999997</v>
      </c>
      <c r="F27" s="40">
        <v>4178</v>
      </c>
      <c r="G27" s="37">
        <f t="shared" si="1"/>
        <v>28170.164999999997</v>
      </c>
      <c r="H27" s="37">
        <f t="shared" si="6"/>
        <v>20890</v>
      </c>
      <c r="I27" s="37">
        <f t="shared" si="2"/>
        <v>49060.164999999994</v>
      </c>
      <c r="J27" s="37">
        <f t="shared" si="3"/>
        <v>17.61375</v>
      </c>
      <c r="K27" s="39">
        <f t="shared" si="0"/>
        <v>4178</v>
      </c>
      <c r="L27" s="38">
        <f t="shared" si="4"/>
        <v>73590.247499999998</v>
      </c>
      <c r="M27" s="37">
        <f t="shared" si="5"/>
        <v>24530.082500000004</v>
      </c>
    </row>
    <row r="28" spans="1:18" x14ac:dyDescent="0.25">
      <c r="A28" t="s">
        <v>326</v>
      </c>
      <c r="B28" t="s">
        <v>284</v>
      </c>
      <c r="C28" t="s">
        <v>113</v>
      </c>
      <c r="D28" t="s">
        <v>320</v>
      </c>
      <c r="E28" s="38">
        <v>23.202500000000001</v>
      </c>
      <c r="F28" s="40">
        <v>3779</v>
      </c>
      <c r="G28" s="37">
        <f t="shared" si="1"/>
        <v>87682.247499999998</v>
      </c>
      <c r="H28" s="37">
        <f t="shared" si="6"/>
        <v>18895</v>
      </c>
      <c r="I28" s="37">
        <f t="shared" si="2"/>
        <v>106577.2475</v>
      </c>
      <c r="J28" s="37">
        <f t="shared" si="3"/>
        <v>42.303750000000001</v>
      </c>
      <c r="K28" s="39">
        <f t="shared" si="0"/>
        <v>3779</v>
      </c>
      <c r="L28" s="38">
        <f t="shared" si="4"/>
        <v>159865.87125</v>
      </c>
      <c r="M28" s="37">
        <f t="shared" si="5"/>
        <v>53288.623749999999</v>
      </c>
    </row>
    <row r="29" spans="1:18" x14ac:dyDescent="0.25">
      <c r="A29" t="s">
        <v>325</v>
      </c>
      <c r="B29" t="s">
        <v>284</v>
      </c>
      <c r="C29" t="s">
        <v>113</v>
      </c>
      <c r="D29" t="s">
        <v>320</v>
      </c>
      <c r="E29" s="38">
        <v>33.325000000000003</v>
      </c>
      <c r="F29" s="40">
        <v>4019.25</v>
      </c>
      <c r="G29" s="37">
        <f t="shared" si="1"/>
        <v>133941.50625000001</v>
      </c>
      <c r="H29" s="37">
        <f t="shared" si="6"/>
        <v>20096.25</v>
      </c>
      <c r="I29" s="37">
        <f t="shared" si="2"/>
        <v>154037.75625000001</v>
      </c>
      <c r="J29" s="37">
        <f t="shared" si="3"/>
        <v>57.487499999999997</v>
      </c>
      <c r="K29" s="39">
        <f t="shared" si="0"/>
        <v>4019.25</v>
      </c>
      <c r="L29" s="38">
        <f t="shared" si="4"/>
        <v>231056.63437499999</v>
      </c>
      <c r="M29" s="37">
        <f t="shared" si="5"/>
        <v>77018.878124999988</v>
      </c>
    </row>
    <row r="30" spans="1:18" x14ac:dyDescent="0.25">
      <c r="A30" t="s">
        <v>324</v>
      </c>
      <c r="B30" t="s">
        <v>284</v>
      </c>
      <c r="C30" t="s">
        <v>113</v>
      </c>
      <c r="D30" t="s">
        <v>320</v>
      </c>
      <c r="E30" s="38">
        <v>9.74</v>
      </c>
      <c r="F30" s="40">
        <v>4449.75</v>
      </c>
      <c r="G30" s="37">
        <f t="shared" si="1"/>
        <v>43340.565000000002</v>
      </c>
      <c r="H30" s="37">
        <f t="shared" si="6"/>
        <v>22248.75</v>
      </c>
      <c r="I30" s="37">
        <f t="shared" si="2"/>
        <v>65589.315000000002</v>
      </c>
      <c r="J30" s="37">
        <f t="shared" si="3"/>
        <v>22.11</v>
      </c>
      <c r="K30" s="39">
        <f t="shared" si="0"/>
        <v>4449.75</v>
      </c>
      <c r="L30" s="38">
        <f t="shared" si="4"/>
        <v>98383.972500000003</v>
      </c>
      <c r="M30" s="37">
        <f t="shared" si="5"/>
        <v>32794.657500000001</v>
      </c>
    </row>
    <row r="31" spans="1:18" x14ac:dyDescent="0.25">
      <c r="A31" t="s">
        <v>323</v>
      </c>
      <c r="B31" t="s">
        <v>284</v>
      </c>
      <c r="C31" t="s">
        <v>113</v>
      </c>
      <c r="D31" t="s">
        <v>320</v>
      </c>
      <c r="E31" s="38">
        <v>26.2</v>
      </c>
      <c r="F31" s="40">
        <v>4888.25</v>
      </c>
      <c r="G31" s="37">
        <f t="shared" si="1"/>
        <v>128072.15</v>
      </c>
      <c r="H31" s="37">
        <f t="shared" si="6"/>
        <v>24441.25</v>
      </c>
      <c r="I31" s="37">
        <f t="shared" si="2"/>
        <v>152513.4</v>
      </c>
      <c r="J31" s="37">
        <f t="shared" si="3"/>
        <v>46.8</v>
      </c>
      <c r="K31" s="39">
        <f t="shared" si="0"/>
        <v>4888.25</v>
      </c>
      <c r="L31" s="38">
        <f t="shared" si="4"/>
        <v>228770.09999999998</v>
      </c>
      <c r="M31" s="37">
        <f t="shared" si="5"/>
        <v>76256.699999999983</v>
      </c>
    </row>
    <row r="32" spans="1:18" x14ac:dyDescent="0.25">
      <c r="A32" t="s">
        <v>322</v>
      </c>
      <c r="B32" t="s">
        <v>284</v>
      </c>
      <c r="C32" t="s">
        <v>113</v>
      </c>
      <c r="D32" t="s">
        <v>320</v>
      </c>
      <c r="E32" s="38">
        <v>36.32</v>
      </c>
      <c r="F32" s="40">
        <v>3775.25</v>
      </c>
      <c r="G32" s="37">
        <f t="shared" si="1"/>
        <v>137117.07999999999</v>
      </c>
      <c r="H32" s="37">
        <f t="shared" si="6"/>
        <v>18876.25</v>
      </c>
      <c r="I32" s="37">
        <f t="shared" si="2"/>
        <v>155993.32999999999</v>
      </c>
      <c r="J32" s="37">
        <f t="shared" si="3"/>
        <v>61.98</v>
      </c>
      <c r="K32" s="39">
        <f t="shared" si="0"/>
        <v>3775.25</v>
      </c>
      <c r="L32" s="38">
        <f t="shared" si="4"/>
        <v>233989.995</v>
      </c>
      <c r="M32" s="37">
        <f t="shared" si="5"/>
        <v>77996.665000000008</v>
      </c>
    </row>
    <row r="33" spans="1:13" x14ac:dyDescent="0.25">
      <c r="A33" t="s">
        <v>321</v>
      </c>
      <c r="B33" t="s">
        <v>284</v>
      </c>
      <c r="C33" t="s">
        <v>113</v>
      </c>
      <c r="D33" t="s">
        <v>320</v>
      </c>
      <c r="E33" s="38">
        <v>12.494999999999999</v>
      </c>
      <c r="F33" s="40">
        <v>4887</v>
      </c>
      <c r="G33" s="37">
        <f t="shared" si="1"/>
        <v>61063.064999999995</v>
      </c>
      <c r="H33" s="37">
        <f t="shared" si="6"/>
        <v>24435</v>
      </c>
      <c r="I33" s="37">
        <f t="shared" si="2"/>
        <v>85498.065000000002</v>
      </c>
      <c r="J33" s="37">
        <f t="shared" si="3"/>
        <v>26.242499999999996</v>
      </c>
      <c r="K33" s="39">
        <f t="shared" si="0"/>
        <v>4887</v>
      </c>
      <c r="L33" s="38">
        <f t="shared" si="4"/>
        <v>128247.09749999997</v>
      </c>
      <c r="M33" s="37">
        <f t="shared" si="5"/>
        <v>42749.032499999972</v>
      </c>
    </row>
    <row r="34" spans="1:13" x14ac:dyDescent="0.25">
      <c r="A34" t="s">
        <v>319</v>
      </c>
      <c r="B34" t="s">
        <v>284</v>
      </c>
      <c r="C34" t="s">
        <v>113</v>
      </c>
      <c r="D34" t="s">
        <v>144</v>
      </c>
      <c r="E34" s="38">
        <v>46.454999999999998</v>
      </c>
      <c r="F34" s="40">
        <v>4725.25</v>
      </c>
      <c r="G34" s="37">
        <f t="shared" si="1"/>
        <v>219511.48874999999</v>
      </c>
      <c r="H34" s="37">
        <f t="shared" si="6"/>
        <v>23626.25</v>
      </c>
      <c r="I34" s="37">
        <f t="shared" si="2"/>
        <v>243137.73874999999</v>
      </c>
      <c r="J34" s="37">
        <f t="shared" si="3"/>
        <v>77.182500000000005</v>
      </c>
      <c r="K34" s="39">
        <f t="shared" si="0"/>
        <v>4725.25</v>
      </c>
      <c r="L34" s="38">
        <f t="shared" si="4"/>
        <v>364706.60812500003</v>
      </c>
      <c r="M34" s="37">
        <f t="shared" si="5"/>
        <v>121568.86937500004</v>
      </c>
    </row>
    <row r="35" spans="1:13" x14ac:dyDescent="0.25">
      <c r="A35" t="s">
        <v>318</v>
      </c>
      <c r="B35" t="s">
        <v>284</v>
      </c>
      <c r="C35" t="s">
        <v>113</v>
      </c>
      <c r="D35" t="s">
        <v>144</v>
      </c>
      <c r="E35" s="38">
        <v>46.454999999999998</v>
      </c>
      <c r="F35" s="40">
        <v>4326.25</v>
      </c>
      <c r="G35" s="37">
        <f t="shared" si="1"/>
        <v>200975.94375000001</v>
      </c>
      <c r="H35" s="37">
        <f t="shared" si="6"/>
        <v>21631.25</v>
      </c>
      <c r="I35" s="37">
        <f t="shared" si="2"/>
        <v>222607.19375000001</v>
      </c>
      <c r="J35" s="37">
        <f t="shared" si="3"/>
        <v>77.182500000000005</v>
      </c>
      <c r="K35" s="39">
        <f t="shared" si="0"/>
        <v>4326.25</v>
      </c>
      <c r="L35" s="38">
        <f t="shared" si="4"/>
        <v>333910.79062500002</v>
      </c>
      <c r="M35" s="37">
        <f t="shared" si="5"/>
        <v>111303.59687500002</v>
      </c>
    </row>
    <row r="36" spans="1:13" x14ac:dyDescent="0.25">
      <c r="A36" t="s">
        <v>317</v>
      </c>
      <c r="B36" t="s">
        <v>284</v>
      </c>
      <c r="C36" t="s">
        <v>113</v>
      </c>
      <c r="D36" t="s">
        <v>144</v>
      </c>
      <c r="E36" s="38">
        <v>46.454999999999998</v>
      </c>
      <c r="F36" s="40">
        <v>3953.5</v>
      </c>
      <c r="G36" s="37">
        <f t="shared" si="1"/>
        <v>183659.8425</v>
      </c>
      <c r="H36" s="37">
        <f t="shared" si="6"/>
        <v>19767.5</v>
      </c>
      <c r="I36" s="37">
        <f t="shared" si="2"/>
        <v>203427.3425</v>
      </c>
      <c r="J36" s="37">
        <f t="shared" si="3"/>
        <v>77.182500000000005</v>
      </c>
      <c r="K36" s="39">
        <f t="shared" ref="K36:K67" si="7">F36</f>
        <v>3953.5</v>
      </c>
      <c r="L36" s="38">
        <f t="shared" si="4"/>
        <v>305141.01375000004</v>
      </c>
      <c r="M36" s="37">
        <f t="shared" si="5"/>
        <v>101713.67125000004</v>
      </c>
    </row>
    <row r="37" spans="1:13" x14ac:dyDescent="0.25">
      <c r="A37" t="s">
        <v>316</v>
      </c>
      <c r="B37" t="s">
        <v>284</v>
      </c>
      <c r="C37" t="s">
        <v>113</v>
      </c>
      <c r="D37" t="s">
        <v>239</v>
      </c>
      <c r="E37" s="38">
        <v>180.565</v>
      </c>
      <c r="F37" s="40">
        <v>4226.5</v>
      </c>
      <c r="G37" s="37">
        <f t="shared" si="1"/>
        <v>763157.97250000003</v>
      </c>
      <c r="H37" s="37">
        <f t="shared" si="6"/>
        <v>21132.5</v>
      </c>
      <c r="I37" s="37">
        <f t="shared" si="2"/>
        <v>784290.47250000003</v>
      </c>
      <c r="J37" s="37">
        <f t="shared" si="3"/>
        <v>278.34750000000003</v>
      </c>
      <c r="K37" s="39">
        <f t="shared" si="7"/>
        <v>4226.5</v>
      </c>
      <c r="L37" s="38">
        <f t="shared" si="4"/>
        <v>1176435.70875</v>
      </c>
      <c r="M37" s="37">
        <f t="shared" si="5"/>
        <v>392145.23624999996</v>
      </c>
    </row>
    <row r="38" spans="1:13" x14ac:dyDescent="0.25">
      <c r="A38" t="s">
        <v>315</v>
      </c>
      <c r="B38" t="s">
        <v>284</v>
      </c>
      <c r="C38" t="s">
        <v>113</v>
      </c>
      <c r="D38" t="s">
        <v>239</v>
      </c>
      <c r="E38" s="38">
        <v>217.1575</v>
      </c>
      <c r="F38" s="40">
        <v>4217.25</v>
      </c>
      <c r="G38" s="37">
        <f t="shared" si="1"/>
        <v>915807.46687500004</v>
      </c>
      <c r="H38" s="37">
        <f t="shared" si="6"/>
        <v>21086.25</v>
      </c>
      <c r="I38" s="37">
        <f t="shared" si="2"/>
        <v>936893.71687500004</v>
      </c>
      <c r="J38" s="37">
        <f t="shared" si="3"/>
        <v>333.23624999999998</v>
      </c>
      <c r="K38" s="39">
        <f t="shared" si="7"/>
        <v>4217.25</v>
      </c>
      <c r="L38" s="38">
        <f t="shared" si="4"/>
        <v>1405340.5753124999</v>
      </c>
      <c r="M38" s="37">
        <f t="shared" si="5"/>
        <v>468446.85843749985</v>
      </c>
    </row>
    <row r="39" spans="1:13" x14ac:dyDescent="0.25">
      <c r="A39" t="s">
        <v>315</v>
      </c>
      <c r="B39" t="s">
        <v>284</v>
      </c>
      <c r="C39" t="s">
        <v>113</v>
      </c>
      <c r="D39" t="s">
        <v>239</v>
      </c>
      <c r="E39" s="38">
        <v>217.1575</v>
      </c>
      <c r="F39" s="40">
        <v>4117.75</v>
      </c>
      <c r="G39" s="37">
        <f t="shared" si="1"/>
        <v>894200.29562500003</v>
      </c>
      <c r="H39" s="37">
        <f t="shared" si="6"/>
        <v>20588.75</v>
      </c>
      <c r="I39" s="37">
        <f t="shared" si="2"/>
        <v>914789.04562500003</v>
      </c>
      <c r="J39" s="37">
        <f t="shared" si="3"/>
        <v>333.23624999999998</v>
      </c>
      <c r="K39" s="39">
        <f t="shared" si="7"/>
        <v>4117.75</v>
      </c>
      <c r="L39" s="38">
        <f t="shared" si="4"/>
        <v>1372183.5684374999</v>
      </c>
      <c r="M39" s="37">
        <f t="shared" si="5"/>
        <v>457394.5228124999</v>
      </c>
    </row>
    <row r="40" spans="1:13" x14ac:dyDescent="0.25">
      <c r="A40" t="s">
        <v>314</v>
      </c>
      <c r="B40" t="s">
        <v>284</v>
      </c>
      <c r="C40" t="s">
        <v>113</v>
      </c>
      <c r="D40" t="s">
        <v>239</v>
      </c>
      <c r="E40" s="38">
        <v>180.565</v>
      </c>
      <c r="F40" s="40">
        <v>3940.5</v>
      </c>
      <c r="G40" s="37">
        <f t="shared" si="1"/>
        <v>711516.38249999995</v>
      </c>
      <c r="H40" s="37">
        <f t="shared" si="6"/>
        <v>19702.5</v>
      </c>
      <c r="I40" s="37">
        <f t="shared" si="2"/>
        <v>731218.88249999995</v>
      </c>
      <c r="J40" s="37">
        <f t="shared" si="3"/>
        <v>278.34750000000003</v>
      </c>
      <c r="K40" s="39">
        <f t="shared" si="7"/>
        <v>3940.5</v>
      </c>
      <c r="L40" s="38">
        <f t="shared" si="4"/>
        <v>1096828.3237500002</v>
      </c>
      <c r="M40" s="37">
        <f t="shared" si="5"/>
        <v>365609.44125000027</v>
      </c>
    </row>
    <row r="41" spans="1:13" x14ac:dyDescent="0.25">
      <c r="A41" t="s">
        <v>313</v>
      </c>
      <c r="B41" t="s">
        <v>284</v>
      </c>
      <c r="C41" t="s">
        <v>113</v>
      </c>
      <c r="D41" t="s">
        <v>239</v>
      </c>
      <c r="E41" s="38">
        <v>180.565</v>
      </c>
      <c r="F41" s="40">
        <v>3801</v>
      </c>
      <c r="G41" s="37">
        <f t="shared" si="1"/>
        <v>686327.56499999994</v>
      </c>
      <c r="H41" s="37">
        <f t="shared" si="6"/>
        <v>19005</v>
      </c>
      <c r="I41" s="37">
        <f t="shared" si="2"/>
        <v>705332.56499999994</v>
      </c>
      <c r="J41" s="37">
        <f t="shared" si="3"/>
        <v>278.34750000000003</v>
      </c>
      <c r="K41" s="39">
        <f t="shared" si="7"/>
        <v>3801</v>
      </c>
      <c r="L41" s="38">
        <f t="shared" si="4"/>
        <v>1057998.8475000001</v>
      </c>
      <c r="M41" s="37">
        <f t="shared" si="5"/>
        <v>352666.2825000002</v>
      </c>
    </row>
    <row r="42" spans="1:13" x14ac:dyDescent="0.25">
      <c r="A42" t="s">
        <v>312</v>
      </c>
      <c r="B42" t="s">
        <v>284</v>
      </c>
      <c r="C42" t="s">
        <v>194</v>
      </c>
      <c r="D42" t="s">
        <v>294</v>
      </c>
      <c r="E42" s="38">
        <v>6.1875</v>
      </c>
      <c r="F42" s="40">
        <v>3766.25</v>
      </c>
      <c r="G42" s="37">
        <f t="shared" si="1"/>
        <v>23303.671875</v>
      </c>
      <c r="H42" s="37">
        <f t="shared" si="6"/>
        <v>18831.25</v>
      </c>
      <c r="I42" s="37">
        <f t="shared" si="2"/>
        <v>42134.921875</v>
      </c>
      <c r="J42" s="37">
        <f t="shared" si="3"/>
        <v>16.78125</v>
      </c>
      <c r="K42" s="39">
        <f t="shared" si="7"/>
        <v>3766.25</v>
      </c>
      <c r="L42" s="38">
        <f t="shared" si="4"/>
        <v>63202.3828125</v>
      </c>
      <c r="M42" s="37">
        <f t="shared" si="5"/>
        <v>21067.4609375</v>
      </c>
    </row>
    <row r="43" spans="1:13" x14ac:dyDescent="0.25">
      <c r="A43" t="s">
        <v>311</v>
      </c>
      <c r="B43" t="s">
        <v>284</v>
      </c>
      <c r="C43" t="s">
        <v>194</v>
      </c>
      <c r="D43" t="s">
        <v>294</v>
      </c>
      <c r="E43" s="38">
        <v>6.1875</v>
      </c>
      <c r="F43" s="40">
        <v>4846.5</v>
      </c>
      <c r="G43" s="37">
        <f t="shared" si="1"/>
        <v>29987.71875</v>
      </c>
      <c r="H43" s="37">
        <f t="shared" si="6"/>
        <v>24232.5</v>
      </c>
      <c r="I43" s="37">
        <f t="shared" si="2"/>
        <v>54220.21875</v>
      </c>
      <c r="J43" s="37">
        <f t="shared" si="3"/>
        <v>16.78125</v>
      </c>
      <c r="K43" s="39">
        <f t="shared" si="7"/>
        <v>4846.5</v>
      </c>
      <c r="L43" s="38">
        <f t="shared" si="4"/>
        <v>81330.328125</v>
      </c>
      <c r="M43" s="37">
        <f t="shared" si="5"/>
        <v>27110.109375</v>
      </c>
    </row>
    <row r="44" spans="1:13" x14ac:dyDescent="0.25">
      <c r="A44" t="s">
        <v>310</v>
      </c>
      <c r="B44" t="s">
        <v>284</v>
      </c>
      <c r="C44" t="s">
        <v>194</v>
      </c>
      <c r="D44" t="s">
        <v>294</v>
      </c>
      <c r="E44" s="38">
        <v>6.1875</v>
      </c>
      <c r="F44" s="40">
        <v>4564.75</v>
      </c>
      <c r="G44" s="37">
        <f t="shared" si="1"/>
        <v>28244.390625</v>
      </c>
      <c r="H44" s="37">
        <f t="shared" si="6"/>
        <v>22823.75</v>
      </c>
      <c r="I44" s="37">
        <f t="shared" si="2"/>
        <v>51068.140625</v>
      </c>
      <c r="J44" s="37">
        <f t="shared" si="3"/>
        <v>16.78125</v>
      </c>
      <c r="K44" s="39">
        <f t="shared" si="7"/>
        <v>4564.75</v>
      </c>
      <c r="L44" s="38">
        <f t="shared" si="4"/>
        <v>76602.2109375</v>
      </c>
      <c r="M44" s="37">
        <f t="shared" si="5"/>
        <v>25534.0703125</v>
      </c>
    </row>
    <row r="45" spans="1:13" x14ac:dyDescent="0.25">
      <c r="A45" t="s">
        <v>309</v>
      </c>
      <c r="B45" t="s">
        <v>284</v>
      </c>
      <c r="C45" t="s">
        <v>194</v>
      </c>
      <c r="D45" t="s">
        <v>294</v>
      </c>
      <c r="E45" s="38">
        <v>6.1875</v>
      </c>
      <c r="F45" s="40">
        <v>4899.75</v>
      </c>
      <c r="G45" s="37">
        <f t="shared" si="1"/>
        <v>30317.203125</v>
      </c>
      <c r="H45" s="37">
        <f t="shared" si="6"/>
        <v>24498.75</v>
      </c>
      <c r="I45" s="37">
        <f t="shared" si="2"/>
        <v>54815.953125</v>
      </c>
      <c r="J45" s="37">
        <f t="shared" si="3"/>
        <v>16.78125</v>
      </c>
      <c r="K45" s="39">
        <f t="shared" si="7"/>
        <v>4899.75</v>
      </c>
      <c r="L45" s="38">
        <f t="shared" si="4"/>
        <v>82223.9296875</v>
      </c>
      <c r="M45" s="37">
        <f t="shared" si="5"/>
        <v>27407.9765625</v>
      </c>
    </row>
    <row r="46" spans="1:13" x14ac:dyDescent="0.25">
      <c r="A46" t="s">
        <v>308</v>
      </c>
      <c r="B46" t="s">
        <v>284</v>
      </c>
      <c r="C46" t="s">
        <v>194</v>
      </c>
      <c r="D46" t="s">
        <v>305</v>
      </c>
      <c r="E46" s="38">
        <v>7.7324999999999999</v>
      </c>
      <c r="F46" s="40">
        <v>4096.25</v>
      </c>
      <c r="G46" s="37">
        <f t="shared" si="1"/>
        <v>31674.253124999999</v>
      </c>
      <c r="H46" s="37">
        <f t="shared" si="6"/>
        <v>20481.25</v>
      </c>
      <c r="I46" s="37">
        <f t="shared" si="2"/>
        <v>52155.503125000003</v>
      </c>
      <c r="J46" s="37">
        <f t="shared" si="3"/>
        <v>19.098749999999999</v>
      </c>
      <c r="K46" s="39">
        <f t="shared" si="7"/>
        <v>4096.25</v>
      </c>
      <c r="L46" s="38">
        <f t="shared" si="4"/>
        <v>78233.254687499997</v>
      </c>
      <c r="M46" s="37">
        <f t="shared" si="5"/>
        <v>26077.751562499994</v>
      </c>
    </row>
    <row r="47" spans="1:13" x14ac:dyDescent="0.25">
      <c r="A47" t="s">
        <v>307</v>
      </c>
      <c r="B47" t="s">
        <v>284</v>
      </c>
      <c r="C47" t="s">
        <v>194</v>
      </c>
      <c r="D47" t="s">
        <v>305</v>
      </c>
      <c r="E47" s="38">
        <v>7.7324999999999999</v>
      </c>
      <c r="F47" s="40">
        <v>4189.5</v>
      </c>
      <c r="G47" s="37">
        <f t="shared" si="1"/>
        <v>32395.30875</v>
      </c>
      <c r="H47" s="37">
        <f t="shared" si="6"/>
        <v>20947.5</v>
      </c>
      <c r="I47" s="37">
        <f t="shared" si="2"/>
        <v>53342.808749999997</v>
      </c>
      <c r="J47" s="37">
        <f t="shared" si="3"/>
        <v>19.098749999999999</v>
      </c>
      <c r="K47" s="39">
        <f t="shared" si="7"/>
        <v>4189.5</v>
      </c>
      <c r="L47" s="38">
        <f t="shared" si="4"/>
        <v>80014.213124999995</v>
      </c>
      <c r="M47" s="37">
        <f t="shared" si="5"/>
        <v>26671.404374999998</v>
      </c>
    </row>
    <row r="48" spans="1:13" x14ac:dyDescent="0.25">
      <c r="A48" t="s">
        <v>306</v>
      </c>
      <c r="B48" t="s">
        <v>284</v>
      </c>
      <c r="C48" t="s">
        <v>194</v>
      </c>
      <c r="D48" t="s">
        <v>305</v>
      </c>
      <c r="E48" s="38">
        <v>7.7324999999999999</v>
      </c>
      <c r="F48" s="40">
        <v>4517.75</v>
      </c>
      <c r="G48" s="37">
        <f t="shared" si="1"/>
        <v>34933.501875000002</v>
      </c>
      <c r="H48" s="37">
        <f t="shared" si="6"/>
        <v>22588.75</v>
      </c>
      <c r="I48" s="37">
        <f t="shared" si="2"/>
        <v>57522.251875000002</v>
      </c>
      <c r="J48" s="37">
        <f t="shared" si="3"/>
        <v>19.098749999999999</v>
      </c>
      <c r="K48" s="39">
        <f t="shared" si="7"/>
        <v>4517.75</v>
      </c>
      <c r="L48" s="38">
        <f t="shared" si="4"/>
        <v>86283.377812499995</v>
      </c>
      <c r="M48" s="37">
        <f t="shared" si="5"/>
        <v>28761.125937499994</v>
      </c>
    </row>
    <row r="49" spans="1:13" x14ac:dyDescent="0.25">
      <c r="A49" t="s">
        <v>304</v>
      </c>
      <c r="B49" t="s">
        <v>284</v>
      </c>
      <c r="C49" t="s">
        <v>194</v>
      </c>
      <c r="D49" t="s">
        <v>298</v>
      </c>
      <c r="E49" s="38">
        <v>2.4275000000000002</v>
      </c>
      <c r="F49" s="40">
        <v>4585</v>
      </c>
      <c r="G49" s="37">
        <f t="shared" si="1"/>
        <v>11130.087500000001</v>
      </c>
      <c r="H49" s="37">
        <f t="shared" si="6"/>
        <v>22925</v>
      </c>
      <c r="I49" s="37">
        <f t="shared" si="2"/>
        <v>34055.087500000001</v>
      </c>
      <c r="J49" s="37">
        <f t="shared" si="3"/>
        <v>11.141249999999999</v>
      </c>
      <c r="K49" s="39">
        <f t="shared" si="7"/>
        <v>4585</v>
      </c>
      <c r="L49" s="38">
        <f t="shared" si="4"/>
        <v>51082.631249999999</v>
      </c>
      <c r="M49" s="37">
        <f t="shared" si="5"/>
        <v>17027.543749999997</v>
      </c>
    </row>
    <row r="50" spans="1:13" x14ac:dyDescent="0.25">
      <c r="A50" t="s">
        <v>304</v>
      </c>
      <c r="B50" t="s">
        <v>284</v>
      </c>
      <c r="C50" t="s">
        <v>194</v>
      </c>
      <c r="D50" t="s">
        <v>298</v>
      </c>
      <c r="E50" s="38">
        <v>2.29</v>
      </c>
      <c r="F50" s="40">
        <v>3779.25</v>
      </c>
      <c r="G50" s="37">
        <f t="shared" si="1"/>
        <v>8654.4825000000001</v>
      </c>
      <c r="H50" s="37">
        <f t="shared" si="6"/>
        <v>18896.25</v>
      </c>
      <c r="I50" s="37">
        <f t="shared" si="2"/>
        <v>27550.732499999998</v>
      </c>
      <c r="J50" s="37">
        <f t="shared" si="3"/>
        <v>10.935</v>
      </c>
      <c r="K50" s="39">
        <f t="shared" si="7"/>
        <v>3779.25</v>
      </c>
      <c r="L50" s="38">
        <f t="shared" si="4"/>
        <v>41326.098750000005</v>
      </c>
      <c r="M50" s="37">
        <f t="shared" si="5"/>
        <v>13775.366250000006</v>
      </c>
    </row>
    <row r="51" spans="1:13" x14ac:dyDescent="0.25">
      <c r="A51" t="s">
        <v>303</v>
      </c>
      <c r="B51" t="s">
        <v>284</v>
      </c>
      <c r="C51" t="s">
        <v>194</v>
      </c>
      <c r="D51" t="s">
        <v>298</v>
      </c>
      <c r="E51" s="38">
        <v>2.4275000000000002</v>
      </c>
      <c r="F51" s="40">
        <v>4572.25</v>
      </c>
      <c r="G51" s="37">
        <f t="shared" si="1"/>
        <v>11099.136875</v>
      </c>
      <c r="H51" s="37">
        <f t="shared" si="6"/>
        <v>22861.25</v>
      </c>
      <c r="I51" s="37">
        <f t="shared" si="2"/>
        <v>33960.386874999997</v>
      </c>
      <c r="J51" s="37">
        <f t="shared" si="3"/>
        <v>11.141249999999999</v>
      </c>
      <c r="K51" s="39">
        <f t="shared" si="7"/>
        <v>4572.25</v>
      </c>
      <c r="L51" s="38">
        <f t="shared" si="4"/>
        <v>50940.580312499995</v>
      </c>
      <c r="M51" s="37">
        <f t="shared" si="5"/>
        <v>16980.193437499998</v>
      </c>
    </row>
    <row r="52" spans="1:13" x14ac:dyDescent="0.25">
      <c r="A52" t="s">
        <v>303</v>
      </c>
      <c r="B52" t="s">
        <v>284</v>
      </c>
      <c r="C52" t="s">
        <v>194</v>
      </c>
      <c r="D52" t="s">
        <v>298</v>
      </c>
      <c r="E52" s="38">
        <v>2.29</v>
      </c>
      <c r="F52" s="40">
        <v>4206.75</v>
      </c>
      <c r="G52" s="37">
        <f t="shared" si="1"/>
        <v>9633.4575000000004</v>
      </c>
      <c r="H52" s="37">
        <f t="shared" si="6"/>
        <v>21033.75</v>
      </c>
      <c r="I52" s="37">
        <f t="shared" si="2"/>
        <v>30667.2075</v>
      </c>
      <c r="J52" s="37">
        <f t="shared" si="3"/>
        <v>10.935</v>
      </c>
      <c r="K52" s="39">
        <f t="shared" si="7"/>
        <v>4206.75</v>
      </c>
      <c r="L52" s="38">
        <f t="shared" si="4"/>
        <v>46000.811249999999</v>
      </c>
      <c r="M52" s="37">
        <f t="shared" si="5"/>
        <v>15333.603749999998</v>
      </c>
    </row>
    <row r="53" spans="1:13" x14ac:dyDescent="0.25">
      <c r="A53" t="s">
        <v>302</v>
      </c>
      <c r="B53" t="s">
        <v>284</v>
      </c>
      <c r="C53" t="s">
        <v>194</v>
      </c>
      <c r="D53" t="s">
        <v>298</v>
      </c>
      <c r="E53" s="38">
        <v>2.4275000000000002</v>
      </c>
      <c r="F53" s="40">
        <v>4657.75</v>
      </c>
      <c r="G53" s="37">
        <f t="shared" si="1"/>
        <v>11306.688125000001</v>
      </c>
      <c r="H53" s="37">
        <f t="shared" si="6"/>
        <v>23288.75</v>
      </c>
      <c r="I53" s="37">
        <f t="shared" si="2"/>
        <v>34595.438125000001</v>
      </c>
      <c r="J53" s="37">
        <f t="shared" si="3"/>
        <v>11.141249999999999</v>
      </c>
      <c r="K53" s="39">
        <f t="shared" si="7"/>
        <v>4657.75</v>
      </c>
      <c r="L53" s="38">
        <f t="shared" si="4"/>
        <v>51893.157187500001</v>
      </c>
      <c r="M53" s="37">
        <f t="shared" si="5"/>
        <v>17297.7190625</v>
      </c>
    </row>
    <row r="54" spans="1:13" x14ac:dyDescent="0.25">
      <c r="A54" t="s">
        <v>302</v>
      </c>
      <c r="B54" t="s">
        <v>284</v>
      </c>
      <c r="C54" t="s">
        <v>194</v>
      </c>
      <c r="D54" t="s">
        <v>298</v>
      </c>
      <c r="E54" s="38">
        <v>2.29</v>
      </c>
      <c r="F54" s="40">
        <v>4590.25</v>
      </c>
      <c r="G54" s="37">
        <f t="shared" si="1"/>
        <v>10511.672500000001</v>
      </c>
      <c r="H54" s="37">
        <f t="shared" si="6"/>
        <v>22951.25</v>
      </c>
      <c r="I54" s="37">
        <f t="shared" si="2"/>
        <v>33462.922500000001</v>
      </c>
      <c r="J54" s="37">
        <f t="shared" si="3"/>
        <v>10.935</v>
      </c>
      <c r="K54" s="39">
        <f t="shared" si="7"/>
        <v>4590.25</v>
      </c>
      <c r="L54" s="38">
        <f t="shared" si="4"/>
        <v>50194.383750000001</v>
      </c>
      <c r="M54" s="37">
        <f t="shared" si="5"/>
        <v>16731.46125</v>
      </c>
    </row>
    <row r="55" spans="1:13" x14ac:dyDescent="0.25">
      <c r="A55" t="s">
        <v>301</v>
      </c>
      <c r="B55" t="s">
        <v>284</v>
      </c>
      <c r="C55" t="s">
        <v>194</v>
      </c>
      <c r="D55" t="s">
        <v>298</v>
      </c>
      <c r="E55" s="38">
        <v>3.9175</v>
      </c>
      <c r="F55" s="40">
        <v>4896.75</v>
      </c>
      <c r="G55" s="37">
        <f t="shared" si="1"/>
        <v>19183.018124999999</v>
      </c>
      <c r="H55" s="37">
        <f t="shared" si="6"/>
        <v>24483.75</v>
      </c>
      <c r="I55" s="37">
        <f t="shared" si="2"/>
        <v>43666.768125000002</v>
      </c>
      <c r="J55" s="37">
        <f t="shared" si="3"/>
        <v>13.376250000000001</v>
      </c>
      <c r="K55" s="39">
        <f t="shared" si="7"/>
        <v>4896.75</v>
      </c>
      <c r="L55" s="38">
        <f t="shared" si="4"/>
        <v>65500.152187500003</v>
      </c>
      <c r="M55" s="37">
        <f t="shared" si="5"/>
        <v>21833.384062500001</v>
      </c>
    </row>
    <row r="56" spans="1:13" x14ac:dyDescent="0.25">
      <c r="A56" t="s">
        <v>300</v>
      </c>
      <c r="B56" t="s">
        <v>284</v>
      </c>
      <c r="C56" t="s">
        <v>194</v>
      </c>
      <c r="D56" t="s">
        <v>298</v>
      </c>
      <c r="E56" s="38">
        <v>3.9175</v>
      </c>
      <c r="F56" s="40">
        <v>4746.25</v>
      </c>
      <c r="G56" s="37">
        <f t="shared" si="1"/>
        <v>18593.434375000001</v>
      </c>
      <c r="H56" s="37">
        <f t="shared" si="6"/>
        <v>23731.25</v>
      </c>
      <c r="I56" s="37">
        <f t="shared" si="2"/>
        <v>42324.684374999997</v>
      </c>
      <c r="J56" s="37">
        <f t="shared" si="3"/>
        <v>13.376250000000001</v>
      </c>
      <c r="K56" s="39">
        <f t="shared" si="7"/>
        <v>4746.25</v>
      </c>
      <c r="L56" s="38">
        <f t="shared" si="4"/>
        <v>63487.026562500003</v>
      </c>
      <c r="M56" s="37">
        <f t="shared" si="5"/>
        <v>21162.342187500006</v>
      </c>
    </row>
    <row r="57" spans="1:13" x14ac:dyDescent="0.25">
      <c r="A57" t="s">
        <v>299</v>
      </c>
      <c r="B57" t="s">
        <v>284</v>
      </c>
      <c r="C57" t="s">
        <v>194</v>
      </c>
      <c r="D57" t="s">
        <v>298</v>
      </c>
      <c r="E57" s="38">
        <v>3.9175</v>
      </c>
      <c r="F57" s="40">
        <v>4312.5</v>
      </c>
      <c r="G57" s="37">
        <f t="shared" si="1"/>
        <v>16894.21875</v>
      </c>
      <c r="H57" s="37">
        <f t="shared" si="6"/>
        <v>21562.5</v>
      </c>
      <c r="I57" s="37">
        <f t="shared" si="2"/>
        <v>38456.71875</v>
      </c>
      <c r="J57" s="37">
        <f t="shared" si="3"/>
        <v>13.376250000000001</v>
      </c>
      <c r="K57" s="39">
        <f t="shared" si="7"/>
        <v>4312.5</v>
      </c>
      <c r="L57" s="38">
        <f t="shared" si="4"/>
        <v>57685.078125</v>
      </c>
      <c r="M57" s="37">
        <f t="shared" si="5"/>
        <v>19228.359375</v>
      </c>
    </row>
    <row r="58" spans="1:13" x14ac:dyDescent="0.25">
      <c r="A58" t="s">
        <v>297</v>
      </c>
      <c r="B58" t="s">
        <v>284</v>
      </c>
      <c r="C58" t="s">
        <v>194</v>
      </c>
      <c r="D58" t="s">
        <v>294</v>
      </c>
      <c r="E58" s="38">
        <v>6.5449999999999999</v>
      </c>
      <c r="F58" s="40">
        <v>4481</v>
      </c>
      <c r="G58" s="37">
        <f t="shared" si="1"/>
        <v>29328.145</v>
      </c>
      <c r="H58" s="37">
        <f t="shared" si="6"/>
        <v>22405</v>
      </c>
      <c r="I58" s="37">
        <f t="shared" si="2"/>
        <v>51733.145000000004</v>
      </c>
      <c r="J58" s="37">
        <f t="shared" si="3"/>
        <v>17.317499999999999</v>
      </c>
      <c r="K58" s="39">
        <f t="shared" si="7"/>
        <v>4481</v>
      </c>
      <c r="L58" s="38">
        <f t="shared" si="4"/>
        <v>77599.717499999999</v>
      </c>
      <c r="M58" s="37">
        <f t="shared" si="5"/>
        <v>25866.572499999995</v>
      </c>
    </row>
    <row r="59" spans="1:13" x14ac:dyDescent="0.25">
      <c r="A59" t="s">
        <v>296</v>
      </c>
      <c r="B59" t="s">
        <v>284</v>
      </c>
      <c r="C59" t="s">
        <v>194</v>
      </c>
      <c r="D59" t="s">
        <v>294</v>
      </c>
      <c r="E59" s="38">
        <v>6.5449999999999999</v>
      </c>
      <c r="F59" s="40">
        <v>3828.5</v>
      </c>
      <c r="G59" s="37">
        <f t="shared" si="1"/>
        <v>25057.532500000001</v>
      </c>
      <c r="H59" s="37">
        <f t="shared" si="6"/>
        <v>19142.5</v>
      </c>
      <c r="I59" s="37">
        <f t="shared" si="2"/>
        <v>44200.032500000001</v>
      </c>
      <c r="J59" s="37">
        <f t="shared" si="3"/>
        <v>17.317499999999999</v>
      </c>
      <c r="K59" s="39">
        <f t="shared" si="7"/>
        <v>3828.5</v>
      </c>
      <c r="L59" s="38">
        <f t="shared" si="4"/>
        <v>66300.048750000002</v>
      </c>
      <c r="M59" s="37">
        <f t="shared" si="5"/>
        <v>22100.016250000001</v>
      </c>
    </row>
    <row r="60" spans="1:13" x14ac:dyDescent="0.25">
      <c r="A60" t="s">
        <v>295</v>
      </c>
      <c r="B60" t="s">
        <v>284</v>
      </c>
      <c r="C60" t="s">
        <v>194</v>
      </c>
      <c r="D60" t="s">
        <v>294</v>
      </c>
      <c r="E60" s="38">
        <v>6.5449999999999999</v>
      </c>
      <c r="F60" s="40">
        <v>4142.75</v>
      </c>
      <c r="G60" s="37">
        <f t="shared" si="1"/>
        <v>27114.298749999998</v>
      </c>
      <c r="H60" s="37">
        <f t="shared" si="6"/>
        <v>20713.75</v>
      </c>
      <c r="I60" s="37">
        <f t="shared" si="2"/>
        <v>47828.048750000002</v>
      </c>
      <c r="J60" s="37">
        <f t="shared" si="3"/>
        <v>17.317499999999999</v>
      </c>
      <c r="K60" s="39">
        <f t="shared" si="7"/>
        <v>4142.75</v>
      </c>
      <c r="L60" s="38">
        <f t="shared" si="4"/>
        <v>71742.073124999995</v>
      </c>
      <c r="M60" s="37">
        <f t="shared" si="5"/>
        <v>23914.024374999994</v>
      </c>
    </row>
    <row r="61" spans="1:13" x14ac:dyDescent="0.25">
      <c r="A61" t="s">
        <v>293</v>
      </c>
      <c r="B61" t="s">
        <v>284</v>
      </c>
      <c r="C61" t="s">
        <v>113</v>
      </c>
      <c r="D61" t="s">
        <v>290</v>
      </c>
      <c r="E61" s="38">
        <v>19.48</v>
      </c>
      <c r="F61" s="40">
        <v>4552.25</v>
      </c>
      <c r="G61" s="37">
        <f t="shared" si="1"/>
        <v>88677.83</v>
      </c>
      <c r="H61" s="37">
        <f t="shared" si="6"/>
        <v>22761.25</v>
      </c>
      <c r="I61" s="37">
        <f t="shared" si="2"/>
        <v>111439.08</v>
      </c>
      <c r="J61" s="37">
        <f t="shared" si="3"/>
        <v>36.72</v>
      </c>
      <c r="K61" s="39">
        <f t="shared" si="7"/>
        <v>4552.25</v>
      </c>
      <c r="L61" s="38">
        <f t="shared" si="4"/>
        <v>167158.62</v>
      </c>
      <c r="M61" s="37">
        <f t="shared" si="5"/>
        <v>55719.539999999994</v>
      </c>
    </row>
    <row r="62" spans="1:13" x14ac:dyDescent="0.25">
      <c r="A62" t="s">
        <v>292</v>
      </c>
      <c r="B62" t="s">
        <v>284</v>
      </c>
      <c r="C62" t="s">
        <v>113</v>
      </c>
      <c r="D62" t="s">
        <v>290</v>
      </c>
      <c r="E62" s="38">
        <v>28.47</v>
      </c>
      <c r="F62" s="40">
        <v>4809.25</v>
      </c>
      <c r="G62" s="37">
        <f t="shared" si="1"/>
        <v>136919.3475</v>
      </c>
      <c r="H62" s="37">
        <f t="shared" si="6"/>
        <v>24046.25</v>
      </c>
      <c r="I62" s="37">
        <f t="shared" si="2"/>
        <v>160965.5975</v>
      </c>
      <c r="J62" s="37">
        <f t="shared" si="3"/>
        <v>50.204999999999998</v>
      </c>
      <c r="K62" s="39">
        <f t="shared" si="7"/>
        <v>4809.25</v>
      </c>
      <c r="L62" s="38">
        <f t="shared" si="4"/>
        <v>241448.39624999999</v>
      </c>
      <c r="M62" s="37">
        <f t="shared" si="5"/>
        <v>80482.798749999987</v>
      </c>
    </row>
    <row r="63" spans="1:13" x14ac:dyDescent="0.25">
      <c r="A63" t="s">
        <v>291</v>
      </c>
      <c r="B63" t="s">
        <v>284</v>
      </c>
      <c r="C63" t="s">
        <v>113</v>
      </c>
      <c r="D63" t="s">
        <v>290</v>
      </c>
      <c r="E63" s="38">
        <v>44.954999999999998</v>
      </c>
      <c r="F63" s="40">
        <v>4199.5</v>
      </c>
      <c r="G63" s="37">
        <f t="shared" si="1"/>
        <v>188788.52249999999</v>
      </c>
      <c r="H63" s="37">
        <f t="shared" si="6"/>
        <v>20997.5</v>
      </c>
      <c r="I63" s="37">
        <f t="shared" si="2"/>
        <v>209786.02249999999</v>
      </c>
      <c r="J63" s="37">
        <f t="shared" si="3"/>
        <v>74.932500000000005</v>
      </c>
      <c r="K63" s="39">
        <f t="shared" si="7"/>
        <v>4199.5</v>
      </c>
      <c r="L63" s="38">
        <f t="shared" si="4"/>
        <v>314679.03375</v>
      </c>
      <c r="M63" s="37">
        <f t="shared" si="5"/>
        <v>104893.01125000001</v>
      </c>
    </row>
    <row r="64" spans="1:13" x14ac:dyDescent="0.25">
      <c r="A64" t="s">
        <v>289</v>
      </c>
      <c r="B64" t="s">
        <v>284</v>
      </c>
      <c r="C64" t="s">
        <v>119</v>
      </c>
      <c r="D64" t="s">
        <v>253</v>
      </c>
      <c r="E64" s="38">
        <v>85.912499999999994</v>
      </c>
      <c r="F64" s="40">
        <v>3987.25</v>
      </c>
      <c r="G64" s="37">
        <f t="shared" si="1"/>
        <v>342554.61562499998</v>
      </c>
      <c r="H64" s="37">
        <f t="shared" si="6"/>
        <v>19936.25</v>
      </c>
      <c r="I64" s="37">
        <f t="shared" si="2"/>
        <v>362490.86562499998</v>
      </c>
      <c r="J64" s="37">
        <f t="shared" si="3"/>
        <v>136.36875000000001</v>
      </c>
      <c r="K64" s="39">
        <f t="shared" si="7"/>
        <v>3987.25</v>
      </c>
      <c r="L64" s="38">
        <f t="shared" si="4"/>
        <v>543736.29843750002</v>
      </c>
      <c r="M64" s="37">
        <f t="shared" si="5"/>
        <v>181245.43281250005</v>
      </c>
    </row>
    <row r="65" spans="1:13" x14ac:dyDescent="0.25">
      <c r="A65" t="s">
        <v>288</v>
      </c>
      <c r="B65" t="s">
        <v>284</v>
      </c>
      <c r="C65" t="s">
        <v>119</v>
      </c>
      <c r="D65" t="s">
        <v>118</v>
      </c>
      <c r="E65" s="38">
        <v>73.644999999999996</v>
      </c>
      <c r="F65" s="40">
        <v>4553.25</v>
      </c>
      <c r="G65" s="37">
        <f t="shared" si="1"/>
        <v>335324.09625</v>
      </c>
      <c r="H65" s="37">
        <f t="shared" si="6"/>
        <v>22766.25</v>
      </c>
      <c r="I65" s="37">
        <f t="shared" si="2"/>
        <v>358090.34625</v>
      </c>
      <c r="J65" s="37">
        <f t="shared" si="3"/>
        <v>117.9675</v>
      </c>
      <c r="K65" s="39">
        <f t="shared" si="7"/>
        <v>4553.25</v>
      </c>
      <c r="L65" s="38">
        <f t="shared" si="4"/>
        <v>537135.51937500003</v>
      </c>
      <c r="M65" s="37">
        <f t="shared" si="5"/>
        <v>179045.17312500003</v>
      </c>
    </row>
    <row r="66" spans="1:13" x14ac:dyDescent="0.25">
      <c r="A66" t="s">
        <v>287</v>
      </c>
      <c r="B66" t="s">
        <v>284</v>
      </c>
      <c r="C66" t="s">
        <v>119</v>
      </c>
      <c r="D66" t="s">
        <v>253</v>
      </c>
      <c r="E66" s="38">
        <v>85.912499999999994</v>
      </c>
      <c r="F66" s="40">
        <v>4154</v>
      </c>
      <c r="G66" s="37">
        <f t="shared" si="1"/>
        <v>356880.52499999997</v>
      </c>
      <c r="H66" s="37">
        <f t="shared" si="6"/>
        <v>20770</v>
      </c>
      <c r="I66" s="37">
        <f t="shared" si="2"/>
        <v>377650.52499999997</v>
      </c>
      <c r="J66" s="37">
        <f t="shared" si="3"/>
        <v>136.36875000000001</v>
      </c>
      <c r="K66" s="39">
        <f t="shared" si="7"/>
        <v>4154</v>
      </c>
      <c r="L66" s="38">
        <f t="shared" si="4"/>
        <v>566475.78749999998</v>
      </c>
      <c r="M66" s="37">
        <f t="shared" si="5"/>
        <v>188825.26250000001</v>
      </c>
    </row>
    <row r="67" spans="1:13" x14ac:dyDescent="0.25">
      <c r="A67" t="s">
        <v>286</v>
      </c>
      <c r="B67" t="s">
        <v>284</v>
      </c>
      <c r="C67" t="s">
        <v>119</v>
      </c>
      <c r="D67" t="s">
        <v>253</v>
      </c>
      <c r="E67" s="38">
        <v>85.912499999999994</v>
      </c>
      <c r="F67" s="40">
        <v>4309.75</v>
      </c>
      <c r="G67" s="37">
        <f t="shared" si="1"/>
        <v>370261.39687499998</v>
      </c>
      <c r="H67" s="37">
        <f t="shared" si="6"/>
        <v>21548.75</v>
      </c>
      <c r="I67" s="37">
        <f t="shared" si="2"/>
        <v>391810.14687499998</v>
      </c>
      <c r="J67" s="37">
        <f t="shared" si="3"/>
        <v>136.36875000000001</v>
      </c>
      <c r="K67" s="39">
        <f t="shared" si="7"/>
        <v>4309.75</v>
      </c>
      <c r="L67" s="38">
        <f t="shared" si="4"/>
        <v>587715.22031250002</v>
      </c>
      <c r="M67" s="37">
        <f t="shared" si="5"/>
        <v>195905.07343750005</v>
      </c>
    </row>
    <row r="68" spans="1:13" x14ac:dyDescent="0.25">
      <c r="A68" t="s">
        <v>285</v>
      </c>
      <c r="B68" t="s">
        <v>284</v>
      </c>
      <c r="C68" t="s">
        <v>119</v>
      </c>
      <c r="D68" t="s">
        <v>253</v>
      </c>
      <c r="E68" s="38">
        <v>85.912499999999994</v>
      </c>
      <c r="F68" s="40">
        <v>4467.75</v>
      </c>
      <c r="G68" s="37">
        <f t="shared" si="1"/>
        <v>383835.57187499997</v>
      </c>
      <c r="H68" s="37">
        <f t="shared" si="6"/>
        <v>22338.75</v>
      </c>
      <c r="I68" s="37">
        <f t="shared" si="2"/>
        <v>406174.32187499997</v>
      </c>
      <c r="J68" s="37">
        <f t="shared" si="3"/>
        <v>136.36875000000001</v>
      </c>
      <c r="K68" s="39">
        <f t="shared" ref="K68:K99" si="8">F68</f>
        <v>4467.75</v>
      </c>
      <c r="L68" s="38">
        <f t="shared" si="4"/>
        <v>609261.48281249998</v>
      </c>
      <c r="M68" s="37">
        <f t="shared" si="5"/>
        <v>203087.16093750001</v>
      </c>
    </row>
    <row r="69" spans="1:13" x14ac:dyDescent="0.25">
      <c r="A69" t="s">
        <v>283</v>
      </c>
      <c r="B69" t="s">
        <v>257</v>
      </c>
      <c r="C69" t="s">
        <v>113</v>
      </c>
      <c r="D69" t="s">
        <v>239</v>
      </c>
      <c r="E69" s="38">
        <v>217.1575</v>
      </c>
      <c r="F69" s="40">
        <v>3935.5</v>
      </c>
      <c r="G69" s="37">
        <f t="shared" ref="G69:G132" si="9">E69*F69</f>
        <v>854623.34124999994</v>
      </c>
      <c r="H69" s="37">
        <f t="shared" si="6"/>
        <v>19677.5</v>
      </c>
      <c r="I69" s="37">
        <f t="shared" ref="I69:I132" si="10">G69+H69</f>
        <v>874300.84124999994</v>
      </c>
      <c r="J69" s="37">
        <f t="shared" ref="J69:J132" si="11">(E69+H69/F69)*150/100</f>
        <v>333.23624999999998</v>
      </c>
      <c r="K69" s="39">
        <f t="shared" si="8"/>
        <v>3935.5</v>
      </c>
      <c r="L69" s="38">
        <f t="shared" ref="L69:L132" si="12">J69*K69</f>
        <v>1311451.2618749999</v>
      </c>
      <c r="M69" s="37">
        <f t="shared" ref="M69:M132" si="13">L69-I69</f>
        <v>437150.42062499991</v>
      </c>
    </row>
    <row r="70" spans="1:13" x14ac:dyDescent="0.25">
      <c r="A70" t="s">
        <v>282</v>
      </c>
      <c r="B70" t="s">
        <v>257</v>
      </c>
      <c r="C70" t="s">
        <v>157</v>
      </c>
      <c r="D70" t="s">
        <v>278</v>
      </c>
      <c r="E70" s="38">
        <v>3.0074999999999998</v>
      </c>
      <c r="F70" s="40">
        <v>4949</v>
      </c>
      <c r="G70" s="37">
        <f t="shared" si="9"/>
        <v>14884.117499999998</v>
      </c>
      <c r="H70" s="37">
        <f t="shared" ref="H70:H133" si="14">$P$1*F70</f>
        <v>24745</v>
      </c>
      <c r="I70" s="37">
        <f t="shared" si="10"/>
        <v>39629.1175</v>
      </c>
      <c r="J70" s="37">
        <f t="shared" si="11"/>
        <v>12.01125</v>
      </c>
      <c r="K70" s="39">
        <f t="shared" si="8"/>
        <v>4949</v>
      </c>
      <c r="L70" s="38">
        <f t="shared" si="12"/>
        <v>59443.676250000004</v>
      </c>
      <c r="M70" s="37">
        <f t="shared" si="13"/>
        <v>19814.558750000004</v>
      </c>
    </row>
    <row r="71" spans="1:13" x14ac:dyDescent="0.25">
      <c r="A71" t="s">
        <v>279</v>
      </c>
      <c r="B71" t="s">
        <v>134</v>
      </c>
      <c r="C71" t="s">
        <v>157</v>
      </c>
      <c r="D71" t="s">
        <v>278</v>
      </c>
      <c r="E71" s="38">
        <v>3.0074999999999998</v>
      </c>
      <c r="F71" s="40">
        <v>4394.25</v>
      </c>
      <c r="G71" s="37">
        <f t="shared" si="9"/>
        <v>13215.706875</v>
      </c>
      <c r="H71" s="37">
        <f t="shared" si="14"/>
        <v>21971.25</v>
      </c>
      <c r="I71" s="37">
        <f t="shared" si="10"/>
        <v>35186.956875000003</v>
      </c>
      <c r="J71" s="37">
        <f t="shared" si="11"/>
        <v>12.01125</v>
      </c>
      <c r="K71" s="39">
        <f t="shared" si="8"/>
        <v>4394.25</v>
      </c>
      <c r="L71" s="38">
        <f t="shared" si="12"/>
        <v>52780.435312500005</v>
      </c>
      <c r="M71" s="37">
        <f t="shared" si="13"/>
        <v>17593.478437500002</v>
      </c>
    </row>
    <row r="72" spans="1:13" x14ac:dyDescent="0.25">
      <c r="A72" t="s">
        <v>281</v>
      </c>
      <c r="B72" t="s">
        <v>210</v>
      </c>
      <c r="C72" t="s">
        <v>194</v>
      </c>
      <c r="D72" t="s">
        <v>209</v>
      </c>
      <c r="E72" s="38">
        <v>0.85</v>
      </c>
      <c r="F72" s="40">
        <v>3811.75</v>
      </c>
      <c r="G72" s="37">
        <f t="shared" si="9"/>
        <v>3239.9874999999997</v>
      </c>
      <c r="H72" s="37">
        <f t="shared" si="14"/>
        <v>19058.75</v>
      </c>
      <c r="I72" s="37">
        <f t="shared" si="10"/>
        <v>22298.737499999999</v>
      </c>
      <c r="J72" s="37">
        <f t="shared" si="11"/>
        <v>8.7750000000000004</v>
      </c>
      <c r="K72" s="39">
        <f t="shared" si="8"/>
        <v>3811.75</v>
      </c>
      <c r="L72" s="38">
        <f t="shared" si="12"/>
        <v>33448.106250000004</v>
      </c>
      <c r="M72" s="37">
        <f t="shared" si="13"/>
        <v>11149.368750000005</v>
      </c>
    </row>
    <row r="73" spans="1:13" x14ac:dyDescent="0.25">
      <c r="A73" t="s">
        <v>280</v>
      </c>
      <c r="B73" t="s">
        <v>210</v>
      </c>
      <c r="C73" t="s">
        <v>194</v>
      </c>
      <c r="D73" t="s">
        <v>209</v>
      </c>
      <c r="E73" s="38">
        <v>0.85</v>
      </c>
      <c r="F73" s="40">
        <v>4125.25</v>
      </c>
      <c r="G73" s="37">
        <f t="shared" si="9"/>
        <v>3506.4625000000001</v>
      </c>
      <c r="H73" s="37">
        <f t="shared" si="14"/>
        <v>20626.25</v>
      </c>
      <c r="I73" s="37">
        <f t="shared" si="10"/>
        <v>24132.712500000001</v>
      </c>
      <c r="J73" s="37">
        <f t="shared" si="11"/>
        <v>8.7750000000000004</v>
      </c>
      <c r="K73" s="39">
        <f t="shared" si="8"/>
        <v>4125.25</v>
      </c>
      <c r="L73" s="38">
        <f t="shared" si="12"/>
        <v>36199.068749999999</v>
      </c>
      <c r="M73" s="37">
        <f t="shared" si="13"/>
        <v>12066.356249999997</v>
      </c>
    </row>
    <row r="74" spans="1:13" x14ac:dyDescent="0.25">
      <c r="A74" t="s">
        <v>279</v>
      </c>
      <c r="B74" t="s">
        <v>134</v>
      </c>
      <c r="C74" t="s">
        <v>157</v>
      </c>
      <c r="D74" t="s">
        <v>278</v>
      </c>
      <c r="E74" s="38">
        <v>3.47</v>
      </c>
      <c r="F74" s="40">
        <v>4326.75</v>
      </c>
      <c r="G74" s="37">
        <f t="shared" si="9"/>
        <v>15013.8225</v>
      </c>
      <c r="H74" s="37">
        <f t="shared" si="14"/>
        <v>21633.75</v>
      </c>
      <c r="I74" s="37">
        <f t="shared" si="10"/>
        <v>36647.572500000002</v>
      </c>
      <c r="J74" s="37">
        <f t="shared" si="11"/>
        <v>12.705</v>
      </c>
      <c r="K74" s="39">
        <f t="shared" si="8"/>
        <v>4326.75</v>
      </c>
      <c r="L74" s="38">
        <f t="shared" si="12"/>
        <v>54971.358749999999</v>
      </c>
      <c r="M74" s="37">
        <f t="shared" si="13"/>
        <v>18323.786249999997</v>
      </c>
    </row>
    <row r="75" spans="1:13" x14ac:dyDescent="0.25">
      <c r="A75" t="s">
        <v>277</v>
      </c>
      <c r="B75" t="s">
        <v>223</v>
      </c>
      <c r="C75" t="s">
        <v>194</v>
      </c>
      <c r="D75" t="s">
        <v>276</v>
      </c>
      <c r="E75" s="38">
        <v>1.4275</v>
      </c>
      <c r="F75" s="40">
        <v>4072.25</v>
      </c>
      <c r="G75" s="37">
        <f t="shared" si="9"/>
        <v>5813.1368750000001</v>
      </c>
      <c r="H75" s="37">
        <f t="shared" si="14"/>
        <v>20361.25</v>
      </c>
      <c r="I75" s="37">
        <f t="shared" si="10"/>
        <v>26174.386875</v>
      </c>
      <c r="J75" s="37">
        <f t="shared" si="11"/>
        <v>9.6412499999999994</v>
      </c>
      <c r="K75" s="39">
        <f t="shared" si="8"/>
        <v>4072.25</v>
      </c>
      <c r="L75" s="38">
        <f t="shared" si="12"/>
        <v>39261.580312499995</v>
      </c>
      <c r="M75" s="37">
        <f t="shared" si="13"/>
        <v>13087.193437499995</v>
      </c>
    </row>
    <row r="76" spans="1:13" x14ac:dyDescent="0.25">
      <c r="A76" t="s">
        <v>275</v>
      </c>
      <c r="B76" t="s">
        <v>223</v>
      </c>
      <c r="C76" t="s">
        <v>194</v>
      </c>
      <c r="D76" t="s">
        <v>193</v>
      </c>
      <c r="E76" s="38">
        <v>7.93</v>
      </c>
      <c r="F76" s="40">
        <v>4452</v>
      </c>
      <c r="G76" s="37">
        <f t="shared" si="9"/>
        <v>35304.36</v>
      </c>
      <c r="H76" s="37">
        <f t="shared" si="14"/>
        <v>22260</v>
      </c>
      <c r="I76" s="37">
        <f t="shared" si="10"/>
        <v>57564.36</v>
      </c>
      <c r="J76" s="37">
        <f t="shared" si="11"/>
        <v>19.395</v>
      </c>
      <c r="K76" s="39">
        <f t="shared" si="8"/>
        <v>4452</v>
      </c>
      <c r="L76" s="38">
        <f t="shared" si="12"/>
        <v>86346.54</v>
      </c>
      <c r="M76" s="37">
        <f t="shared" si="13"/>
        <v>28782.179999999993</v>
      </c>
    </row>
    <row r="77" spans="1:13" x14ac:dyDescent="0.25">
      <c r="A77" t="s">
        <v>274</v>
      </c>
      <c r="B77" t="s">
        <v>223</v>
      </c>
      <c r="C77" t="s">
        <v>194</v>
      </c>
      <c r="D77" t="s">
        <v>193</v>
      </c>
      <c r="E77" s="38">
        <v>7.93</v>
      </c>
      <c r="F77" s="40">
        <v>4171</v>
      </c>
      <c r="G77" s="37">
        <f t="shared" si="9"/>
        <v>33076.03</v>
      </c>
      <c r="H77" s="37">
        <f t="shared" si="14"/>
        <v>20855</v>
      </c>
      <c r="I77" s="37">
        <f t="shared" si="10"/>
        <v>53931.03</v>
      </c>
      <c r="J77" s="37">
        <f t="shared" si="11"/>
        <v>19.395</v>
      </c>
      <c r="K77" s="39">
        <f t="shared" si="8"/>
        <v>4171</v>
      </c>
      <c r="L77" s="38">
        <f t="shared" si="12"/>
        <v>80896.544999999998</v>
      </c>
      <c r="M77" s="37">
        <f t="shared" si="13"/>
        <v>26965.514999999999</v>
      </c>
    </row>
    <row r="78" spans="1:13" x14ac:dyDescent="0.25">
      <c r="A78" t="s">
        <v>273</v>
      </c>
      <c r="B78" t="s">
        <v>223</v>
      </c>
      <c r="C78" t="s">
        <v>194</v>
      </c>
      <c r="D78" t="s">
        <v>193</v>
      </c>
      <c r="E78" s="38">
        <v>7.93</v>
      </c>
      <c r="F78" s="40">
        <v>4753.75</v>
      </c>
      <c r="G78" s="37">
        <f t="shared" si="9"/>
        <v>37697.237499999996</v>
      </c>
      <c r="H78" s="37">
        <f t="shared" si="14"/>
        <v>23768.75</v>
      </c>
      <c r="I78" s="37">
        <f t="shared" si="10"/>
        <v>61465.987499999996</v>
      </c>
      <c r="J78" s="37">
        <f t="shared" si="11"/>
        <v>19.395</v>
      </c>
      <c r="K78" s="39">
        <f t="shared" si="8"/>
        <v>4753.75</v>
      </c>
      <c r="L78" s="38">
        <f t="shared" si="12"/>
        <v>92198.981249999997</v>
      </c>
      <c r="M78" s="37">
        <f t="shared" si="13"/>
        <v>30732.993750000001</v>
      </c>
    </row>
    <row r="79" spans="1:13" x14ac:dyDescent="0.25">
      <c r="A79" t="s">
        <v>272</v>
      </c>
      <c r="B79" t="s">
        <v>223</v>
      </c>
      <c r="C79" t="s">
        <v>194</v>
      </c>
      <c r="D79" t="s">
        <v>193</v>
      </c>
      <c r="E79" s="38">
        <v>7.93</v>
      </c>
      <c r="F79" s="40">
        <v>3819.5</v>
      </c>
      <c r="G79" s="37">
        <f t="shared" si="9"/>
        <v>30288.634999999998</v>
      </c>
      <c r="H79" s="37">
        <f t="shared" si="14"/>
        <v>19097.5</v>
      </c>
      <c r="I79" s="37">
        <f t="shared" si="10"/>
        <v>49386.134999999995</v>
      </c>
      <c r="J79" s="37">
        <f t="shared" si="11"/>
        <v>19.395</v>
      </c>
      <c r="K79" s="39">
        <f t="shared" si="8"/>
        <v>3819.5</v>
      </c>
      <c r="L79" s="38">
        <f t="shared" si="12"/>
        <v>74079.202499999999</v>
      </c>
      <c r="M79" s="37">
        <f t="shared" si="13"/>
        <v>24693.067500000005</v>
      </c>
    </row>
    <row r="80" spans="1:13" x14ac:dyDescent="0.25">
      <c r="A80" t="s">
        <v>271</v>
      </c>
      <c r="B80" t="s">
        <v>120</v>
      </c>
      <c r="C80" t="s">
        <v>113</v>
      </c>
      <c r="D80" t="s">
        <v>144</v>
      </c>
      <c r="E80" s="38">
        <v>155.96</v>
      </c>
      <c r="F80" s="40">
        <v>4528</v>
      </c>
      <c r="G80" s="37">
        <f t="shared" si="9"/>
        <v>706186.88</v>
      </c>
      <c r="H80" s="37">
        <f t="shared" si="14"/>
        <v>22640</v>
      </c>
      <c r="I80" s="37">
        <f t="shared" si="10"/>
        <v>728826.88</v>
      </c>
      <c r="J80" s="37">
        <f t="shared" si="11"/>
        <v>241.44</v>
      </c>
      <c r="K80" s="39">
        <f t="shared" si="8"/>
        <v>4528</v>
      </c>
      <c r="L80" s="38">
        <f t="shared" si="12"/>
        <v>1093240.3200000001</v>
      </c>
      <c r="M80" s="37">
        <f t="shared" si="13"/>
        <v>364413.44000000006</v>
      </c>
    </row>
    <row r="81" spans="1:13" x14ac:dyDescent="0.25">
      <c r="A81" t="s">
        <v>270</v>
      </c>
      <c r="B81" t="s">
        <v>120</v>
      </c>
      <c r="C81" t="s">
        <v>113</v>
      </c>
      <c r="D81" t="s">
        <v>144</v>
      </c>
      <c r="E81" s="38">
        <v>176.70249999999999</v>
      </c>
      <c r="F81" s="40">
        <v>3996.25</v>
      </c>
      <c r="G81" s="37">
        <f t="shared" si="9"/>
        <v>706147.36562499998</v>
      </c>
      <c r="H81" s="37">
        <f t="shared" si="14"/>
        <v>19981.25</v>
      </c>
      <c r="I81" s="37">
        <f t="shared" si="10"/>
        <v>726128.61562499998</v>
      </c>
      <c r="J81" s="37">
        <f t="shared" si="11"/>
        <v>272.55374999999998</v>
      </c>
      <c r="K81" s="39">
        <f t="shared" si="8"/>
        <v>3996.25</v>
      </c>
      <c r="L81" s="38">
        <f t="shared" si="12"/>
        <v>1089192.9234374999</v>
      </c>
      <c r="M81" s="37">
        <f t="shared" si="13"/>
        <v>363064.30781249993</v>
      </c>
    </row>
    <row r="82" spans="1:13" x14ac:dyDescent="0.25">
      <c r="A82" t="s">
        <v>269</v>
      </c>
      <c r="B82" t="s">
        <v>120</v>
      </c>
      <c r="C82" t="s">
        <v>113</v>
      </c>
      <c r="D82" t="s">
        <v>144</v>
      </c>
      <c r="E82" s="38">
        <v>176.70249999999999</v>
      </c>
      <c r="F82" s="40">
        <v>4064.25</v>
      </c>
      <c r="G82" s="37">
        <f t="shared" si="9"/>
        <v>718163.135625</v>
      </c>
      <c r="H82" s="37">
        <f t="shared" si="14"/>
        <v>20321.25</v>
      </c>
      <c r="I82" s="37">
        <f t="shared" si="10"/>
        <v>738484.385625</v>
      </c>
      <c r="J82" s="37">
        <f t="shared" si="11"/>
        <v>272.55374999999998</v>
      </c>
      <c r="K82" s="39">
        <f t="shared" si="8"/>
        <v>4064.25</v>
      </c>
      <c r="L82" s="38">
        <f t="shared" si="12"/>
        <v>1107726.5784374999</v>
      </c>
      <c r="M82" s="37">
        <f t="shared" si="13"/>
        <v>369242.19281249994</v>
      </c>
    </row>
    <row r="83" spans="1:13" x14ac:dyDescent="0.25">
      <c r="A83" t="s">
        <v>268</v>
      </c>
      <c r="B83" t="s">
        <v>120</v>
      </c>
      <c r="C83" t="s">
        <v>113</v>
      </c>
      <c r="D83" t="s">
        <v>144</v>
      </c>
      <c r="E83" s="38">
        <v>155.96</v>
      </c>
      <c r="F83" s="40">
        <v>4599.5</v>
      </c>
      <c r="G83" s="37">
        <f t="shared" si="9"/>
        <v>717338.02</v>
      </c>
      <c r="H83" s="37">
        <f t="shared" si="14"/>
        <v>22997.5</v>
      </c>
      <c r="I83" s="37">
        <f t="shared" si="10"/>
        <v>740335.52</v>
      </c>
      <c r="J83" s="37">
        <f t="shared" si="11"/>
        <v>241.44</v>
      </c>
      <c r="K83" s="39">
        <f t="shared" si="8"/>
        <v>4599.5</v>
      </c>
      <c r="L83" s="38">
        <f t="shared" si="12"/>
        <v>1110503.28</v>
      </c>
      <c r="M83" s="37">
        <f t="shared" si="13"/>
        <v>370167.76</v>
      </c>
    </row>
    <row r="84" spans="1:13" x14ac:dyDescent="0.25">
      <c r="A84" t="s">
        <v>267</v>
      </c>
      <c r="B84" t="s">
        <v>120</v>
      </c>
      <c r="C84" t="s">
        <v>113</v>
      </c>
      <c r="D84" t="s">
        <v>144</v>
      </c>
      <c r="E84" s="38">
        <v>155.96</v>
      </c>
      <c r="F84" s="40">
        <v>4392.25</v>
      </c>
      <c r="G84" s="37">
        <f t="shared" si="9"/>
        <v>685015.31</v>
      </c>
      <c r="H84" s="37">
        <f t="shared" si="14"/>
        <v>21961.25</v>
      </c>
      <c r="I84" s="37">
        <f t="shared" si="10"/>
        <v>706976.56</v>
      </c>
      <c r="J84" s="37">
        <f t="shared" si="11"/>
        <v>241.44</v>
      </c>
      <c r="K84" s="39">
        <f t="shared" si="8"/>
        <v>4392.25</v>
      </c>
      <c r="L84" s="38">
        <f t="shared" si="12"/>
        <v>1060464.8400000001</v>
      </c>
      <c r="M84" s="37">
        <f t="shared" si="13"/>
        <v>353488.28</v>
      </c>
    </row>
    <row r="85" spans="1:13" x14ac:dyDescent="0.25">
      <c r="A85" t="s">
        <v>266</v>
      </c>
      <c r="B85" t="s">
        <v>257</v>
      </c>
      <c r="C85" t="s">
        <v>119</v>
      </c>
      <c r="D85" t="s">
        <v>253</v>
      </c>
      <c r="E85" s="38">
        <v>542.82249999999999</v>
      </c>
      <c r="F85" s="40">
        <v>3811.25</v>
      </c>
      <c r="G85" s="37">
        <f t="shared" si="9"/>
        <v>2068832.253125</v>
      </c>
      <c r="H85" s="37">
        <f t="shared" si="14"/>
        <v>19056.25</v>
      </c>
      <c r="I85" s="37">
        <f t="shared" si="10"/>
        <v>2087888.503125</v>
      </c>
      <c r="J85" s="37">
        <f t="shared" si="11"/>
        <v>821.73374999999999</v>
      </c>
      <c r="K85" s="39">
        <f t="shared" si="8"/>
        <v>3811.25</v>
      </c>
      <c r="L85" s="38">
        <f t="shared" si="12"/>
        <v>3131832.7546874997</v>
      </c>
      <c r="M85" s="37">
        <f t="shared" si="13"/>
        <v>1043944.2515624997</v>
      </c>
    </row>
    <row r="86" spans="1:13" x14ac:dyDescent="0.25">
      <c r="A86" t="s">
        <v>265</v>
      </c>
      <c r="B86" t="s">
        <v>257</v>
      </c>
      <c r="C86" t="s">
        <v>119</v>
      </c>
      <c r="D86" t="s">
        <v>253</v>
      </c>
      <c r="E86" s="38">
        <v>542.82249999999999</v>
      </c>
      <c r="F86" s="40">
        <v>4471</v>
      </c>
      <c r="G86" s="37">
        <f t="shared" si="9"/>
        <v>2426959.3975</v>
      </c>
      <c r="H86" s="37">
        <f t="shared" si="14"/>
        <v>22355</v>
      </c>
      <c r="I86" s="37">
        <f t="shared" si="10"/>
        <v>2449314.3975</v>
      </c>
      <c r="J86" s="37">
        <f t="shared" si="11"/>
        <v>821.73374999999999</v>
      </c>
      <c r="K86" s="39">
        <f t="shared" si="8"/>
        <v>4471</v>
      </c>
      <c r="L86" s="38">
        <f t="shared" si="12"/>
        <v>3673971.5962499999</v>
      </c>
      <c r="M86" s="37">
        <f t="shared" si="13"/>
        <v>1224657.19875</v>
      </c>
    </row>
    <row r="87" spans="1:13" x14ac:dyDescent="0.25">
      <c r="A87" t="s">
        <v>264</v>
      </c>
      <c r="B87" t="s">
        <v>257</v>
      </c>
      <c r="C87" t="s">
        <v>119</v>
      </c>
      <c r="D87" t="s">
        <v>253</v>
      </c>
      <c r="E87" s="38">
        <v>542.82249999999999</v>
      </c>
      <c r="F87" s="40">
        <v>4793.75</v>
      </c>
      <c r="G87" s="37">
        <f t="shared" si="9"/>
        <v>2602155.359375</v>
      </c>
      <c r="H87" s="37">
        <f t="shared" si="14"/>
        <v>23968.75</v>
      </c>
      <c r="I87" s="37">
        <f t="shared" si="10"/>
        <v>2626124.109375</v>
      </c>
      <c r="J87" s="37">
        <f t="shared" si="11"/>
        <v>821.73374999999999</v>
      </c>
      <c r="K87" s="39">
        <f t="shared" si="8"/>
        <v>4793.75</v>
      </c>
      <c r="L87" s="38">
        <f t="shared" si="12"/>
        <v>3939186.1640625</v>
      </c>
      <c r="M87" s="37">
        <f t="shared" si="13"/>
        <v>1313062.0546875</v>
      </c>
    </row>
    <row r="88" spans="1:13" x14ac:dyDescent="0.25">
      <c r="A88" t="s">
        <v>263</v>
      </c>
      <c r="B88" t="s">
        <v>120</v>
      </c>
      <c r="C88" t="s">
        <v>119</v>
      </c>
      <c r="D88" t="s">
        <v>118</v>
      </c>
      <c r="E88" s="38">
        <v>478.03750000000002</v>
      </c>
      <c r="F88" s="40">
        <v>3850.25</v>
      </c>
      <c r="G88" s="37">
        <f t="shared" si="9"/>
        <v>1840563.8843750001</v>
      </c>
      <c r="H88" s="37">
        <f t="shared" si="14"/>
        <v>19251.25</v>
      </c>
      <c r="I88" s="37">
        <f t="shared" si="10"/>
        <v>1859815.1343750001</v>
      </c>
      <c r="J88" s="37">
        <f t="shared" si="11"/>
        <v>724.55624999999998</v>
      </c>
      <c r="K88" s="39">
        <f t="shared" si="8"/>
        <v>3850.25</v>
      </c>
      <c r="L88" s="38">
        <f t="shared" si="12"/>
        <v>2789722.7015625001</v>
      </c>
      <c r="M88" s="37">
        <f t="shared" si="13"/>
        <v>929907.56718749995</v>
      </c>
    </row>
    <row r="89" spans="1:13" x14ac:dyDescent="0.25">
      <c r="A89" t="s">
        <v>262</v>
      </c>
      <c r="B89" t="s">
        <v>120</v>
      </c>
      <c r="C89" t="s">
        <v>119</v>
      </c>
      <c r="D89" t="s">
        <v>118</v>
      </c>
      <c r="E89" s="38">
        <v>478.03750000000002</v>
      </c>
      <c r="F89" s="40">
        <v>4690.75</v>
      </c>
      <c r="G89" s="37">
        <f t="shared" si="9"/>
        <v>2242354.4031250002</v>
      </c>
      <c r="H89" s="37">
        <f t="shared" si="14"/>
        <v>23453.75</v>
      </c>
      <c r="I89" s="37">
        <f t="shared" si="10"/>
        <v>2265808.1531250002</v>
      </c>
      <c r="J89" s="37">
        <f t="shared" si="11"/>
        <v>724.55624999999998</v>
      </c>
      <c r="K89" s="39">
        <f t="shared" si="8"/>
        <v>4690.75</v>
      </c>
      <c r="L89" s="38">
        <f t="shared" si="12"/>
        <v>3398712.2296874998</v>
      </c>
      <c r="M89" s="37">
        <f t="shared" si="13"/>
        <v>1132904.0765624996</v>
      </c>
    </row>
    <row r="90" spans="1:13" x14ac:dyDescent="0.25">
      <c r="A90" t="s">
        <v>261</v>
      </c>
      <c r="B90" t="s">
        <v>120</v>
      </c>
      <c r="C90" t="s">
        <v>119</v>
      </c>
      <c r="D90" t="s">
        <v>118</v>
      </c>
      <c r="E90" s="38">
        <v>478.03750000000002</v>
      </c>
      <c r="F90" s="40">
        <v>4288.5</v>
      </c>
      <c r="G90" s="37">
        <f t="shared" si="9"/>
        <v>2050063.8187500001</v>
      </c>
      <c r="H90" s="37">
        <f t="shared" si="14"/>
        <v>21442.5</v>
      </c>
      <c r="I90" s="37">
        <f t="shared" si="10"/>
        <v>2071506.3187500001</v>
      </c>
      <c r="J90" s="37">
        <f t="shared" si="11"/>
        <v>724.55624999999998</v>
      </c>
      <c r="K90" s="39">
        <f t="shared" si="8"/>
        <v>4288.5</v>
      </c>
      <c r="L90" s="38">
        <f t="shared" si="12"/>
        <v>3107259.4781249999</v>
      </c>
      <c r="M90" s="37">
        <f t="shared" si="13"/>
        <v>1035753.1593749998</v>
      </c>
    </row>
    <row r="91" spans="1:13" x14ac:dyDescent="0.25">
      <c r="A91" t="s">
        <v>260</v>
      </c>
      <c r="B91" t="s">
        <v>257</v>
      </c>
      <c r="C91" t="s">
        <v>119</v>
      </c>
      <c r="D91" t="s">
        <v>253</v>
      </c>
      <c r="E91" s="38">
        <v>379.69749999999999</v>
      </c>
      <c r="F91" s="40">
        <v>4256.75</v>
      </c>
      <c r="G91" s="37">
        <f t="shared" si="9"/>
        <v>1616277.3331249999</v>
      </c>
      <c r="H91" s="37">
        <f t="shared" si="14"/>
        <v>21283.75</v>
      </c>
      <c r="I91" s="37">
        <f t="shared" si="10"/>
        <v>1637561.0831249999</v>
      </c>
      <c r="J91" s="37">
        <f t="shared" si="11"/>
        <v>577.04624999999999</v>
      </c>
      <c r="K91" s="39">
        <f t="shared" si="8"/>
        <v>4256.75</v>
      </c>
      <c r="L91" s="38">
        <f t="shared" si="12"/>
        <v>2456341.6246874998</v>
      </c>
      <c r="M91" s="37">
        <f t="shared" si="13"/>
        <v>818780.54156249994</v>
      </c>
    </row>
    <row r="92" spans="1:13" x14ac:dyDescent="0.25">
      <c r="A92" t="s">
        <v>259</v>
      </c>
      <c r="B92" t="s">
        <v>257</v>
      </c>
      <c r="C92" t="s">
        <v>119</v>
      </c>
      <c r="D92" t="s">
        <v>253</v>
      </c>
      <c r="E92" s="38">
        <v>379.69749999999999</v>
      </c>
      <c r="F92" s="40">
        <v>3995</v>
      </c>
      <c r="G92" s="37">
        <f t="shared" si="9"/>
        <v>1516891.5125</v>
      </c>
      <c r="H92" s="37">
        <f t="shared" si="14"/>
        <v>19975</v>
      </c>
      <c r="I92" s="37">
        <f t="shared" si="10"/>
        <v>1536866.5125</v>
      </c>
      <c r="J92" s="37">
        <f t="shared" si="11"/>
        <v>577.04624999999999</v>
      </c>
      <c r="K92" s="39">
        <f t="shared" si="8"/>
        <v>3995</v>
      </c>
      <c r="L92" s="38">
        <f t="shared" si="12"/>
        <v>2305299.7687499998</v>
      </c>
      <c r="M92" s="37">
        <f t="shared" si="13"/>
        <v>768433.25624999986</v>
      </c>
    </row>
    <row r="93" spans="1:13" x14ac:dyDescent="0.25">
      <c r="A93" t="s">
        <v>258</v>
      </c>
      <c r="B93" t="s">
        <v>257</v>
      </c>
      <c r="C93" t="s">
        <v>119</v>
      </c>
      <c r="D93" t="s">
        <v>253</v>
      </c>
      <c r="E93" s="38">
        <v>379.69749999999999</v>
      </c>
      <c r="F93" s="40">
        <v>4632.5</v>
      </c>
      <c r="G93" s="37">
        <f t="shared" si="9"/>
        <v>1758948.66875</v>
      </c>
      <c r="H93" s="37">
        <f t="shared" si="14"/>
        <v>23162.5</v>
      </c>
      <c r="I93" s="37">
        <f t="shared" si="10"/>
        <v>1782111.16875</v>
      </c>
      <c r="J93" s="37">
        <f t="shared" si="11"/>
        <v>577.04624999999999</v>
      </c>
      <c r="K93" s="39">
        <f t="shared" si="8"/>
        <v>4632.5</v>
      </c>
      <c r="L93" s="38">
        <f t="shared" si="12"/>
        <v>2673166.7531249998</v>
      </c>
      <c r="M93" s="37">
        <f t="shared" si="13"/>
        <v>891055.58437499986</v>
      </c>
    </row>
    <row r="94" spans="1:13" x14ac:dyDescent="0.25">
      <c r="A94" t="s">
        <v>256</v>
      </c>
      <c r="B94" t="s">
        <v>126</v>
      </c>
      <c r="C94" t="s">
        <v>119</v>
      </c>
      <c r="D94" t="s">
        <v>253</v>
      </c>
      <c r="E94" s="38">
        <v>151.41249999999999</v>
      </c>
      <c r="F94" s="40">
        <v>4917.5</v>
      </c>
      <c r="G94" s="37">
        <f t="shared" si="9"/>
        <v>744570.96875</v>
      </c>
      <c r="H94" s="37">
        <f t="shared" si="14"/>
        <v>24587.5</v>
      </c>
      <c r="I94" s="37">
        <f t="shared" si="10"/>
        <v>769158.46875</v>
      </c>
      <c r="J94" s="37">
        <f t="shared" si="11"/>
        <v>234.61875000000001</v>
      </c>
      <c r="K94" s="39">
        <f t="shared" si="8"/>
        <v>4917.5</v>
      </c>
      <c r="L94" s="38">
        <f t="shared" si="12"/>
        <v>1153737.703125</v>
      </c>
      <c r="M94" s="37">
        <f t="shared" si="13"/>
        <v>384579.234375</v>
      </c>
    </row>
    <row r="95" spans="1:13" x14ac:dyDescent="0.25">
      <c r="A95" t="s">
        <v>255</v>
      </c>
      <c r="B95" t="s">
        <v>126</v>
      </c>
      <c r="C95" t="s">
        <v>119</v>
      </c>
      <c r="D95" t="s">
        <v>253</v>
      </c>
      <c r="E95" s="38">
        <v>178.27</v>
      </c>
      <c r="F95" s="40">
        <v>4232.5</v>
      </c>
      <c r="G95" s="37">
        <f t="shared" si="9"/>
        <v>754527.77500000002</v>
      </c>
      <c r="H95" s="37">
        <f t="shared" si="14"/>
        <v>21162.5</v>
      </c>
      <c r="I95" s="37">
        <f t="shared" si="10"/>
        <v>775690.27500000002</v>
      </c>
      <c r="J95" s="37">
        <f t="shared" si="11"/>
        <v>274.90499999999997</v>
      </c>
      <c r="K95" s="39">
        <f t="shared" si="8"/>
        <v>4232.5</v>
      </c>
      <c r="L95" s="38">
        <f t="shared" si="12"/>
        <v>1163535.4124999999</v>
      </c>
      <c r="M95" s="37">
        <f t="shared" si="13"/>
        <v>387845.13749999984</v>
      </c>
    </row>
    <row r="96" spans="1:13" x14ac:dyDescent="0.25">
      <c r="A96" t="s">
        <v>254</v>
      </c>
      <c r="B96" t="s">
        <v>126</v>
      </c>
      <c r="C96" t="s">
        <v>119</v>
      </c>
      <c r="D96" t="s">
        <v>253</v>
      </c>
      <c r="E96" s="38">
        <v>151.41249999999999</v>
      </c>
      <c r="F96" s="40">
        <v>3892</v>
      </c>
      <c r="G96" s="37">
        <f t="shared" si="9"/>
        <v>589297.44999999995</v>
      </c>
      <c r="H96" s="37">
        <f t="shared" si="14"/>
        <v>19460</v>
      </c>
      <c r="I96" s="37">
        <f t="shared" si="10"/>
        <v>608757.44999999995</v>
      </c>
      <c r="J96" s="37">
        <f t="shared" si="11"/>
        <v>234.61875000000001</v>
      </c>
      <c r="K96" s="39">
        <f t="shared" si="8"/>
        <v>3892</v>
      </c>
      <c r="L96" s="38">
        <f t="shared" si="12"/>
        <v>913136.17500000005</v>
      </c>
      <c r="M96" s="37">
        <f t="shared" si="13"/>
        <v>304378.72500000009</v>
      </c>
    </row>
    <row r="97" spans="1:13" x14ac:dyDescent="0.25">
      <c r="A97" t="s">
        <v>252</v>
      </c>
      <c r="B97" t="s">
        <v>114</v>
      </c>
      <c r="C97" t="s">
        <v>113</v>
      </c>
      <c r="D97" t="s">
        <v>249</v>
      </c>
      <c r="E97" s="38">
        <v>16.452500000000001</v>
      </c>
      <c r="F97" s="40">
        <v>3840</v>
      </c>
      <c r="G97" s="37">
        <f t="shared" si="9"/>
        <v>63177.600000000006</v>
      </c>
      <c r="H97" s="37">
        <f t="shared" si="14"/>
        <v>19200</v>
      </c>
      <c r="I97" s="37">
        <f t="shared" si="10"/>
        <v>82377.600000000006</v>
      </c>
      <c r="J97" s="37">
        <f t="shared" si="11"/>
        <v>32.178750000000001</v>
      </c>
      <c r="K97" s="39">
        <f t="shared" si="8"/>
        <v>3840</v>
      </c>
      <c r="L97" s="38">
        <f t="shared" si="12"/>
        <v>123566.40000000001</v>
      </c>
      <c r="M97" s="37">
        <f t="shared" si="13"/>
        <v>41188.800000000003</v>
      </c>
    </row>
    <row r="98" spans="1:13" x14ac:dyDescent="0.25">
      <c r="A98" t="s">
        <v>251</v>
      </c>
      <c r="B98" t="s">
        <v>114</v>
      </c>
      <c r="C98" t="s">
        <v>113</v>
      </c>
      <c r="D98" t="s">
        <v>249</v>
      </c>
      <c r="E98" s="38">
        <v>19.48</v>
      </c>
      <c r="F98" s="40">
        <v>3881.75</v>
      </c>
      <c r="G98" s="37">
        <f t="shared" si="9"/>
        <v>75616.490000000005</v>
      </c>
      <c r="H98" s="37">
        <f t="shared" si="14"/>
        <v>19408.75</v>
      </c>
      <c r="I98" s="37">
        <f t="shared" si="10"/>
        <v>95025.24</v>
      </c>
      <c r="J98" s="37">
        <f t="shared" si="11"/>
        <v>36.72</v>
      </c>
      <c r="K98" s="39">
        <f t="shared" si="8"/>
        <v>3881.75</v>
      </c>
      <c r="L98" s="38">
        <f t="shared" si="12"/>
        <v>142537.85999999999</v>
      </c>
      <c r="M98" s="37">
        <f t="shared" si="13"/>
        <v>47512.619999999981</v>
      </c>
    </row>
    <row r="99" spans="1:13" x14ac:dyDescent="0.25">
      <c r="A99" t="s">
        <v>250</v>
      </c>
      <c r="B99" t="s">
        <v>114</v>
      </c>
      <c r="C99" t="s">
        <v>113</v>
      </c>
      <c r="D99" t="s">
        <v>249</v>
      </c>
      <c r="E99" s="38">
        <v>25.4725</v>
      </c>
      <c r="F99" s="40">
        <v>4603.75</v>
      </c>
      <c r="G99" s="37">
        <f t="shared" si="9"/>
        <v>117269.02187500001</v>
      </c>
      <c r="H99" s="37">
        <f t="shared" si="14"/>
        <v>23018.75</v>
      </c>
      <c r="I99" s="37">
        <f t="shared" si="10"/>
        <v>140287.77187500001</v>
      </c>
      <c r="J99" s="37">
        <f t="shared" si="11"/>
        <v>45.708750000000002</v>
      </c>
      <c r="K99" s="39">
        <f t="shared" si="8"/>
        <v>4603.75</v>
      </c>
      <c r="L99" s="38">
        <f t="shared" si="12"/>
        <v>210431.65781250002</v>
      </c>
      <c r="M99" s="37">
        <f t="shared" si="13"/>
        <v>70143.885937500017</v>
      </c>
    </row>
    <row r="100" spans="1:13" x14ac:dyDescent="0.25">
      <c r="A100" t="s">
        <v>248</v>
      </c>
      <c r="B100" t="s">
        <v>114</v>
      </c>
      <c r="C100" t="s">
        <v>113</v>
      </c>
      <c r="D100" t="s">
        <v>245</v>
      </c>
      <c r="E100" s="38">
        <v>3.7949999999999999</v>
      </c>
      <c r="F100" s="40">
        <v>3969.75</v>
      </c>
      <c r="G100" s="37">
        <f t="shared" si="9"/>
        <v>15065.20125</v>
      </c>
      <c r="H100" s="37">
        <f t="shared" si="14"/>
        <v>19848.75</v>
      </c>
      <c r="I100" s="37">
        <f t="shared" si="10"/>
        <v>34913.951249999998</v>
      </c>
      <c r="J100" s="37">
        <f t="shared" si="11"/>
        <v>13.192500000000001</v>
      </c>
      <c r="K100" s="39">
        <f t="shared" ref="K100:K131" si="15">F100</f>
        <v>3969.75</v>
      </c>
      <c r="L100" s="38">
        <f t="shared" si="12"/>
        <v>52370.926875000005</v>
      </c>
      <c r="M100" s="37">
        <f t="shared" si="13"/>
        <v>17456.975625000006</v>
      </c>
    </row>
    <row r="101" spans="1:13" x14ac:dyDescent="0.25">
      <c r="A101" t="s">
        <v>247</v>
      </c>
      <c r="B101" t="s">
        <v>114</v>
      </c>
      <c r="C101" t="s">
        <v>113</v>
      </c>
      <c r="D101" t="s">
        <v>245</v>
      </c>
      <c r="E101" s="38">
        <v>11.355</v>
      </c>
      <c r="F101" s="40">
        <v>4169.5</v>
      </c>
      <c r="G101" s="37">
        <f t="shared" si="9"/>
        <v>47344.672500000001</v>
      </c>
      <c r="H101" s="37">
        <f t="shared" si="14"/>
        <v>20847.5</v>
      </c>
      <c r="I101" s="37">
        <f t="shared" si="10"/>
        <v>68192.172500000001</v>
      </c>
      <c r="J101" s="37">
        <f t="shared" si="11"/>
        <v>24.532499999999999</v>
      </c>
      <c r="K101" s="39">
        <f t="shared" si="15"/>
        <v>4169.5</v>
      </c>
      <c r="L101" s="38">
        <f t="shared" si="12"/>
        <v>102288.25874999999</v>
      </c>
      <c r="M101" s="37">
        <f t="shared" si="13"/>
        <v>34096.086249999993</v>
      </c>
    </row>
    <row r="102" spans="1:13" x14ac:dyDescent="0.25">
      <c r="A102" t="s">
        <v>246</v>
      </c>
      <c r="B102" t="s">
        <v>114</v>
      </c>
      <c r="C102" t="s">
        <v>113</v>
      </c>
      <c r="D102" t="s">
        <v>245</v>
      </c>
      <c r="E102" s="38">
        <v>13.845000000000001</v>
      </c>
      <c r="F102" s="40">
        <v>4679.5</v>
      </c>
      <c r="G102" s="37">
        <f t="shared" si="9"/>
        <v>64787.677500000005</v>
      </c>
      <c r="H102" s="37">
        <f t="shared" si="14"/>
        <v>23397.5</v>
      </c>
      <c r="I102" s="37">
        <f t="shared" si="10"/>
        <v>88185.177500000005</v>
      </c>
      <c r="J102" s="37">
        <f t="shared" si="11"/>
        <v>28.267499999999998</v>
      </c>
      <c r="K102" s="39">
        <f t="shared" si="15"/>
        <v>4679.5</v>
      </c>
      <c r="L102" s="38">
        <f t="shared" si="12"/>
        <v>132277.76624999999</v>
      </c>
      <c r="M102" s="37">
        <f t="shared" si="13"/>
        <v>44092.588749999981</v>
      </c>
    </row>
    <row r="103" spans="1:13" x14ac:dyDescent="0.25">
      <c r="A103" t="s">
        <v>244</v>
      </c>
      <c r="B103" t="s">
        <v>114</v>
      </c>
      <c r="C103" t="s">
        <v>113</v>
      </c>
      <c r="D103" t="s">
        <v>139</v>
      </c>
      <c r="E103" s="38">
        <v>4.4950000000000001</v>
      </c>
      <c r="F103" s="40">
        <v>3920.75</v>
      </c>
      <c r="G103" s="37">
        <f t="shared" si="9"/>
        <v>17623.771250000002</v>
      </c>
      <c r="H103" s="37">
        <f t="shared" si="14"/>
        <v>19603.75</v>
      </c>
      <c r="I103" s="37">
        <f t="shared" si="10"/>
        <v>37227.521250000005</v>
      </c>
      <c r="J103" s="37">
        <f t="shared" si="11"/>
        <v>14.242500000000001</v>
      </c>
      <c r="K103" s="39">
        <f t="shared" si="15"/>
        <v>3920.75</v>
      </c>
      <c r="L103" s="38">
        <f t="shared" si="12"/>
        <v>55841.281875000008</v>
      </c>
      <c r="M103" s="37">
        <f t="shared" si="13"/>
        <v>18613.760625000003</v>
      </c>
    </row>
    <row r="104" spans="1:13" x14ac:dyDescent="0.25">
      <c r="A104" t="s">
        <v>244</v>
      </c>
      <c r="B104" t="s">
        <v>114</v>
      </c>
      <c r="C104" t="s">
        <v>113</v>
      </c>
      <c r="D104" t="s">
        <v>139</v>
      </c>
      <c r="E104" s="38">
        <v>4.9450000000000003</v>
      </c>
      <c r="F104" s="40">
        <v>4634.25</v>
      </c>
      <c r="G104" s="37">
        <f t="shared" si="9"/>
        <v>22916.366250000003</v>
      </c>
      <c r="H104" s="37">
        <f t="shared" si="14"/>
        <v>23171.25</v>
      </c>
      <c r="I104" s="37">
        <f t="shared" si="10"/>
        <v>46087.616250000006</v>
      </c>
      <c r="J104" s="37">
        <f t="shared" si="11"/>
        <v>14.9175</v>
      </c>
      <c r="K104" s="39">
        <f t="shared" si="15"/>
        <v>4634.25</v>
      </c>
      <c r="L104" s="38">
        <f t="shared" si="12"/>
        <v>69131.424375000002</v>
      </c>
      <c r="M104" s="37">
        <f t="shared" si="13"/>
        <v>23043.808124999996</v>
      </c>
    </row>
    <row r="105" spans="1:13" x14ac:dyDescent="0.25">
      <c r="A105" t="s">
        <v>243</v>
      </c>
      <c r="B105" t="s">
        <v>114</v>
      </c>
      <c r="C105" t="s">
        <v>113</v>
      </c>
      <c r="D105" t="s">
        <v>139</v>
      </c>
      <c r="E105" s="38">
        <v>13.35</v>
      </c>
      <c r="F105" s="40">
        <v>4634.25</v>
      </c>
      <c r="G105" s="37">
        <f t="shared" si="9"/>
        <v>61867.237499999996</v>
      </c>
      <c r="H105" s="37">
        <f t="shared" si="14"/>
        <v>23171.25</v>
      </c>
      <c r="I105" s="37">
        <f t="shared" si="10"/>
        <v>85038.487499999988</v>
      </c>
      <c r="J105" s="37">
        <f t="shared" si="11"/>
        <v>27.524999999999999</v>
      </c>
      <c r="K105" s="39">
        <f t="shared" si="15"/>
        <v>4634.25</v>
      </c>
      <c r="L105" s="38">
        <f t="shared" si="12"/>
        <v>127557.73125</v>
      </c>
      <c r="M105" s="37">
        <f t="shared" si="13"/>
        <v>42519.243750000009</v>
      </c>
    </row>
    <row r="106" spans="1:13" x14ac:dyDescent="0.25">
      <c r="A106" t="s">
        <v>242</v>
      </c>
      <c r="B106" t="s">
        <v>114</v>
      </c>
      <c r="C106" t="s">
        <v>113</v>
      </c>
      <c r="D106" t="s">
        <v>139</v>
      </c>
      <c r="E106" s="38">
        <v>4.4950000000000001</v>
      </c>
      <c r="F106" s="40">
        <v>4039</v>
      </c>
      <c r="G106" s="37">
        <f t="shared" si="9"/>
        <v>18155.305</v>
      </c>
      <c r="H106" s="37">
        <f t="shared" si="14"/>
        <v>20195</v>
      </c>
      <c r="I106" s="37">
        <f t="shared" si="10"/>
        <v>38350.305</v>
      </c>
      <c r="J106" s="37">
        <f t="shared" si="11"/>
        <v>14.242500000000001</v>
      </c>
      <c r="K106" s="39">
        <f t="shared" si="15"/>
        <v>4039</v>
      </c>
      <c r="L106" s="38">
        <f t="shared" si="12"/>
        <v>57525.457500000004</v>
      </c>
      <c r="M106" s="37">
        <f t="shared" si="13"/>
        <v>19175.152500000004</v>
      </c>
    </row>
    <row r="107" spans="1:13" x14ac:dyDescent="0.25">
      <c r="A107" t="s">
        <v>242</v>
      </c>
      <c r="B107" t="s">
        <v>114</v>
      </c>
      <c r="C107" t="s">
        <v>113</v>
      </c>
      <c r="D107" t="s">
        <v>139</v>
      </c>
      <c r="E107" s="38">
        <v>4.9450000000000003</v>
      </c>
      <c r="F107" s="40">
        <v>4594.25</v>
      </c>
      <c r="G107" s="37">
        <f t="shared" si="9"/>
        <v>22718.56625</v>
      </c>
      <c r="H107" s="37">
        <f t="shared" si="14"/>
        <v>22971.25</v>
      </c>
      <c r="I107" s="37">
        <f t="shared" si="10"/>
        <v>45689.816250000003</v>
      </c>
      <c r="J107" s="37">
        <f t="shared" si="11"/>
        <v>14.9175</v>
      </c>
      <c r="K107" s="39">
        <f t="shared" si="15"/>
        <v>4594.25</v>
      </c>
      <c r="L107" s="38">
        <f t="shared" si="12"/>
        <v>68534.724375000005</v>
      </c>
      <c r="M107" s="37">
        <f t="shared" si="13"/>
        <v>22844.908125000002</v>
      </c>
    </row>
    <row r="108" spans="1:13" x14ac:dyDescent="0.25">
      <c r="A108" t="s">
        <v>241</v>
      </c>
      <c r="B108" t="s">
        <v>126</v>
      </c>
      <c r="C108" t="s">
        <v>113</v>
      </c>
      <c r="D108" t="s">
        <v>239</v>
      </c>
      <c r="E108" s="38">
        <v>75.03</v>
      </c>
      <c r="F108" s="40">
        <v>4053.25</v>
      </c>
      <c r="G108" s="37">
        <f t="shared" si="9"/>
        <v>304115.34750000003</v>
      </c>
      <c r="H108" s="37">
        <f t="shared" si="14"/>
        <v>20266.25</v>
      </c>
      <c r="I108" s="37">
        <f t="shared" si="10"/>
        <v>324381.59750000003</v>
      </c>
      <c r="J108" s="37">
        <f t="shared" si="11"/>
        <v>120.045</v>
      </c>
      <c r="K108" s="39">
        <f t="shared" si="15"/>
        <v>4053.25</v>
      </c>
      <c r="L108" s="38">
        <f t="shared" si="12"/>
        <v>486572.39624999999</v>
      </c>
      <c r="M108" s="37">
        <f t="shared" si="13"/>
        <v>162190.79874999996</v>
      </c>
    </row>
    <row r="109" spans="1:13" x14ac:dyDescent="0.25">
      <c r="A109" t="s">
        <v>240</v>
      </c>
      <c r="B109" t="s">
        <v>126</v>
      </c>
      <c r="C109" t="s">
        <v>113</v>
      </c>
      <c r="D109" t="s">
        <v>239</v>
      </c>
      <c r="E109" s="38">
        <v>75.03</v>
      </c>
      <c r="F109" s="40">
        <v>3962</v>
      </c>
      <c r="G109" s="37">
        <f t="shared" si="9"/>
        <v>297268.86</v>
      </c>
      <c r="H109" s="37">
        <f t="shared" si="14"/>
        <v>19810</v>
      </c>
      <c r="I109" s="37">
        <f t="shared" si="10"/>
        <v>317078.86</v>
      </c>
      <c r="J109" s="37">
        <f t="shared" si="11"/>
        <v>120.045</v>
      </c>
      <c r="K109" s="39">
        <f t="shared" si="15"/>
        <v>3962</v>
      </c>
      <c r="L109" s="38">
        <f t="shared" si="12"/>
        <v>475618.29</v>
      </c>
      <c r="M109" s="37">
        <f t="shared" si="13"/>
        <v>158539.43</v>
      </c>
    </row>
    <row r="110" spans="1:13" x14ac:dyDescent="0.25">
      <c r="A110" t="s">
        <v>238</v>
      </c>
      <c r="B110" t="s">
        <v>237</v>
      </c>
      <c r="C110" t="s">
        <v>157</v>
      </c>
      <c r="D110" t="s">
        <v>236</v>
      </c>
      <c r="E110" s="38">
        <v>12.89</v>
      </c>
      <c r="F110" s="40">
        <v>4528.5</v>
      </c>
      <c r="G110" s="37">
        <f t="shared" si="9"/>
        <v>58372.365000000005</v>
      </c>
      <c r="H110" s="37">
        <f t="shared" si="14"/>
        <v>22642.5</v>
      </c>
      <c r="I110" s="37">
        <f t="shared" si="10"/>
        <v>81014.865000000005</v>
      </c>
      <c r="J110" s="37">
        <f t="shared" si="11"/>
        <v>26.835000000000001</v>
      </c>
      <c r="K110" s="39">
        <f t="shared" si="15"/>
        <v>4528.5</v>
      </c>
      <c r="L110" s="38">
        <f t="shared" si="12"/>
        <v>121522.2975</v>
      </c>
      <c r="M110" s="37">
        <f t="shared" si="13"/>
        <v>40507.432499999995</v>
      </c>
    </row>
    <row r="111" spans="1:13" x14ac:dyDescent="0.25">
      <c r="A111" t="s">
        <v>235</v>
      </c>
      <c r="B111" t="s">
        <v>114</v>
      </c>
      <c r="C111" t="s">
        <v>157</v>
      </c>
      <c r="D111" t="s">
        <v>234</v>
      </c>
      <c r="E111" s="38">
        <v>2.5775000000000001</v>
      </c>
      <c r="F111" s="40">
        <v>4688.75</v>
      </c>
      <c r="G111" s="37">
        <f t="shared" si="9"/>
        <v>12085.253125000001</v>
      </c>
      <c r="H111" s="37">
        <f t="shared" si="14"/>
        <v>23443.75</v>
      </c>
      <c r="I111" s="37">
        <f t="shared" si="10"/>
        <v>35529.003125000003</v>
      </c>
      <c r="J111" s="37">
        <f t="shared" si="11"/>
        <v>11.366250000000001</v>
      </c>
      <c r="K111" s="39">
        <f t="shared" si="15"/>
        <v>4688.75</v>
      </c>
      <c r="L111" s="38">
        <f t="shared" si="12"/>
        <v>53293.504687500004</v>
      </c>
      <c r="M111" s="37">
        <f t="shared" si="13"/>
        <v>17764.501562500001</v>
      </c>
    </row>
    <row r="112" spans="1:13" x14ac:dyDescent="0.25">
      <c r="A112" t="s">
        <v>233</v>
      </c>
      <c r="B112" t="s">
        <v>114</v>
      </c>
      <c r="C112" t="s">
        <v>157</v>
      </c>
      <c r="D112" t="s">
        <v>231</v>
      </c>
      <c r="E112" s="38">
        <v>2.0625</v>
      </c>
      <c r="F112" s="40">
        <v>4327.25</v>
      </c>
      <c r="G112" s="37">
        <f t="shared" si="9"/>
        <v>8924.953125</v>
      </c>
      <c r="H112" s="37">
        <f t="shared" si="14"/>
        <v>21636.25</v>
      </c>
      <c r="I112" s="37">
        <f t="shared" si="10"/>
        <v>30561.203125</v>
      </c>
      <c r="J112" s="37">
        <f t="shared" si="11"/>
        <v>10.59375</v>
      </c>
      <c r="K112" s="39">
        <f t="shared" si="15"/>
        <v>4327.25</v>
      </c>
      <c r="L112" s="38">
        <f t="shared" si="12"/>
        <v>45841.8046875</v>
      </c>
      <c r="M112" s="37">
        <f t="shared" si="13"/>
        <v>15280.6015625</v>
      </c>
    </row>
    <row r="113" spans="1:13" x14ac:dyDescent="0.25">
      <c r="A113" t="s">
        <v>232</v>
      </c>
      <c r="B113" t="s">
        <v>114</v>
      </c>
      <c r="C113" t="s">
        <v>157</v>
      </c>
      <c r="D113" t="s">
        <v>231</v>
      </c>
      <c r="E113" s="38">
        <v>2.5775000000000001</v>
      </c>
      <c r="F113" s="40">
        <v>3832</v>
      </c>
      <c r="G113" s="37">
        <f t="shared" si="9"/>
        <v>9876.9800000000014</v>
      </c>
      <c r="H113" s="37">
        <f t="shared" si="14"/>
        <v>19160</v>
      </c>
      <c r="I113" s="37">
        <f t="shared" si="10"/>
        <v>29036.980000000003</v>
      </c>
      <c r="J113" s="37">
        <f t="shared" si="11"/>
        <v>11.366250000000001</v>
      </c>
      <c r="K113" s="39">
        <f t="shared" si="15"/>
        <v>3832</v>
      </c>
      <c r="L113" s="38">
        <f t="shared" si="12"/>
        <v>43555.47</v>
      </c>
      <c r="M113" s="37">
        <f t="shared" si="13"/>
        <v>14518.489999999998</v>
      </c>
    </row>
    <row r="114" spans="1:13" x14ac:dyDescent="0.25">
      <c r="A114" t="s">
        <v>230</v>
      </c>
      <c r="B114" t="s">
        <v>114</v>
      </c>
      <c r="C114" t="s">
        <v>157</v>
      </c>
      <c r="D114" t="s">
        <v>227</v>
      </c>
      <c r="E114" s="38">
        <v>1.4424999999999999</v>
      </c>
      <c r="F114" s="40">
        <v>4076.25</v>
      </c>
      <c r="G114" s="37">
        <f t="shared" si="9"/>
        <v>5879.9906249999995</v>
      </c>
      <c r="H114" s="37">
        <f t="shared" si="14"/>
        <v>20381.25</v>
      </c>
      <c r="I114" s="37">
        <f t="shared" si="10"/>
        <v>26261.240624999999</v>
      </c>
      <c r="J114" s="37">
        <f t="shared" si="11"/>
        <v>9.6637500000000003</v>
      </c>
      <c r="K114" s="39">
        <f t="shared" si="15"/>
        <v>4076.25</v>
      </c>
      <c r="L114" s="38">
        <f t="shared" si="12"/>
        <v>39391.860937500001</v>
      </c>
      <c r="M114" s="37">
        <f t="shared" si="13"/>
        <v>13130.620312500003</v>
      </c>
    </row>
    <row r="115" spans="1:13" x14ac:dyDescent="0.25">
      <c r="A115" t="s">
        <v>229</v>
      </c>
      <c r="B115" t="s">
        <v>114</v>
      </c>
      <c r="C115" t="s">
        <v>157</v>
      </c>
      <c r="D115" t="s">
        <v>227</v>
      </c>
      <c r="E115" s="38">
        <v>3.6074999999999999</v>
      </c>
      <c r="F115" s="40">
        <v>3838</v>
      </c>
      <c r="G115" s="37">
        <f t="shared" si="9"/>
        <v>13845.584999999999</v>
      </c>
      <c r="H115" s="37">
        <f t="shared" si="14"/>
        <v>19190</v>
      </c>
      <c r="I115" s="37">
        <f t="shared" si="10"/>
        <v>33035.584999999999</v>
      </c>
      <c r="J115" s="37">
        <f t="shared" si="11"/>
        <v>12.911250000000001</v>
      </c>
      <c r="K115" s="39">
        <f t="shared" si="15"/>
        <v>3838</v>
      </c>
      <c r="L115" s="38">
        <f t="shared" si="12"/>
        <v>49553.377500000002</v>
      </c>
      <c r="M115" s="37">
        <f t="shared" si="13"/>
        <v>16517.792500000003</v>
      </c>
    </row>
    <row r="116" spans="1:13" x14ac:dyDescent="0.25">
      <c r="A116" t="s">
        <v>228</v>
      </c>
      <c r="B116" t="s">
        <v>114</v>
      </c>
      <c r="C116" t="s">
        <v>157</v>
      </c>
      <c r="D116" t="s">
        <v>227</v>
      </c>
      <c r="E116" s="38">
        <v>4.6399999999999997</v>
      </c>
      <c r="F116" s="40">
        <v>4785</v>
      </c>
      <c r="G116" s="37">
        <f t="shared" si="9"/>
        <v>22202.399999999998</v>
      </c>
      <c r="H116" s="37">
        <f t="shared" si="14"/>
        <v>23925</v>
      </c>
      <c r="I116" s="37">
        <f t="shared" si="10"/>
        <v>46127.399999999994</v>
      </c>
      <c r="J116" s="37">
        <f t="shared" si="11"/>
        <v>14.46</v>
      </c>
      <c r="K116" s="39">
        <f t="shared" si="15"/>
        <v>4785</v>
      </c>
      <c r="L116" s="38">
        <f t="shared" si="12"/>
        <v>69191.100000000006</v>
      </c>
      <c r="M116" s="37">
        <f t="shared" si="13"/>
        <v>23063.700000000012</v>
      </c>
    </row>
    <row r="117" spans="1:13" x14ac:dyDescent="0.25">
      <c r="A117" t="s">
        <v>226</v>
      </c>
      <c r="B117" t="s">
        <v>223</v>
      </c>
      <c r="C117" t="s">
        <v>194</v>
      </c>
      <c r="D117" t="s">
        <v>222</v>
      </c>
      <c r="E117" s="38">
        <v>9.2799999999999994</v>
      </c>
      <c r="F117" s="40">
        <v>4902</v>
      </c>
      <c r="G117" s="37">
        <f t="shared" si="9"/>
        <v>45490.559999999998</v>
      </c>
      <c r="H117" s="37">
        <f t="shared" si="14"/>
        <v>24510</v>
      </c>
      <c r="I117" s="37">
        <f t="shared" si="10"/>
        <v>70000.56</v>
      </c>
      <c r="J117" s="37">
        <f t="shared" si="11"/>
        <v>21.42</v>
      </c>
      <c r="K117" s="39">
        <f t="shared" si="15"/>
        <v>4902</v>
      </c>
      <c r="L117" s="38">
        <f t="shared" si="12"/>
        <v>105000.84000000001</v>
      </c>
      <c r="M117" s="37">
        <f t="shared" si="13"/>
        <v>35000.280000000013</v>
      </c>
    </row>
    <row r="118" spans="1:13" x14ac:dyDescent="0.25">
      <c r="A118" t="s">
        <v>225</v>
      </c>
      <c r="B118" t="s">
        <v>223</v>
      </c>
      <c r="C118" t="s">
        <v>194</v>
      </c>
      <c r="D118" t="s">
        <v>222</v>
      </c>
      <c r="E118" s="38">
        <v>9.2799999999999994</v>
      </c>
      <c r="F118" s="40">
        <v>4316.5</v>
      </c>
      <c r="G118" s="37">
        <f t="shared" si="9"/>
        <v>40057.119999999995</v>
      </c>
      <c r="H118" s="37">
        <f t="shared" si="14"/>
        <v>21582.5</v>
      </c>
      <c r="I118" s="37">
        <f t="shared" si="10"/>
        <v>61639.619999999995</v>
      </c>
      <c r="J118" s="37">
        <f t="shared" si="11"/>
        <v>21.42</v>
      </c>
      <c r="K118" s="39">
        <f t="shared" si="15"/>
        <v>4316.5</v>
      </c>
      <c r="L118" s="38">
        <f t="shared" si="12"/>
        <v>92459.430000000008</v>
      </c>
      <c r="M118" s="37">
        <f t="shared" si="13"/>
        <v>30819.810000000012</v>
      </c>
    </row>
    <row r="119" spans="1:13" x14ac:dyDescent="0.25">
      <c r="A119" t="s">
        <v>224</v>
      </c>
      <c r="B119" t="s">
        <v>223</v>
      </c>
      <c r="C119" t="s">
        <v>194</v>
      </c>
      <c r="D119" t="s">
        <v>222</v>
      </c>
      <c r="E119" s="38">
        <v>9.2799999999999994</v>
      </c>
      <c r="F119" s="40">
        <v>4661.75</v>
      </c>
      <c r="G119" s="37">
        <f t="shared" si="9"/>
        <v>43261.039999999994</v>
      </c>
      <c r="H119" s="37">
        <f t="shared" si="14"/>
        <v>23308.75</v>
      </c>
      <c r="I119" s="37">
        <f t="shared" si="10"/>
        <v>66569.789999999994</v>
      </c>
      <c r="J119" s="37">
        <f t="shared" si="11"/>
        <v>21.42</v>
      </c>
      <c r="K119" s="39">
        <f t="shared" si="15"/>
        <v>4661.75</v>
      </c>
      <c r="L119" s="38">
        <f t="shared" si="12"/>
        <v>99854.685000000012</v>
      </c>
      <c r="M119" s="37">
        <f t="shared" si="13"/>
        <v>33284.895000000019</v>
      </c>
    </row>
    <row r="120" spans="1:13" x14ac:dyDescent="0.25">
      <c r="A120" t="s">
        <v>221</v>
      </c>
      <c r="B120" t="s">
        <v>134</v>
      </c>
      <c r="C120" t="s">
        <v>194</v>
      </c>
      <c r="D120" t="s">
        <v>218</v>
      </c>
      <c r="E120" s="38">
        <v>5.9375</v>
      </c>
      <c r="F120" s="40">
        <v>3794.25</v>
      </c>
      <c r="G120" s="37">
        <f t="shared" si="9"/>
        <v>22528.359375</v>
      </c>
      <c r="H120" s="37">
        <f t="shared" si="14"/>
        <v>18971.25</v>
      </c>
      <c r="I120" s="37">
        <f t="shared" si="10"/>
        <v>41499.609375</v>
      </c>
      <c r="J120" s="37">
        <f t="shared" si="11"/>
        <v>16.40625</v>
      </c>
      <c r="K120" s="39">
        <f t="shared" si="15"/>
        <v>3794.25</v>
      </c>
      <c r="L120" s="38">
        <f t="shared" si="12"/>
        <v>62249.4140625</v>
      </c>
      <c r="M120" s="37">
        <f t="shared" si="13"/>
        <v>20749.8046875</v>
      </c>
    </row>
    <row r="121" spans="1:13" x14ac:dyDescent="0.25">
      <c r="A121" t="s">
        <v>220</v>
      </c>
      <c r="B121" t="s">
        <v>134</v>
      </c>
      <c r="C121" t="s">
        <v>194</v>
      </c>
      <c r="D121" t="s">
        <v>218</v>
      </c>
      <c r="E121" s="38">
        <v>5.9375</v>
      </c>
      <c r="F121" s="40">
        <v>4813</v>
      </c>
      <c r="G121" s="37">
        <f t="shared" si="9"/>
        <v>28577.1875</v>
      </c>
      <c r="H121" s="37">
        <f t="shared" si="14"/>
        <v>24065</v>
      </c>
      <c r="I121" s="37">
        <f t="shared" si="10"/>
        <v>52642.1875</v>
      </c>
      <c r="J121" s="37">
        <f t="shared" si="11"/>
        <v>16.40625</v>
      </c>
      <c r="K121" s="39">
        <f t="shared" si="15"/>
        <v>4813</v>
      </c>
      <c r="L121" s="38">
        <f t="shared" si="12"/>
        <v>78963.28125</v>
      </c>
      <c r="M121" s="37">
        <f t="shared" si="13"/>
        <v>26321.09375</v>
      </c>
    </row>
    <row r="122" spans="1:13" x14ac:dyDescent="0.25">
      <c r="A122" t="s">
        <v>219</v>
      </c>
      <c r="B122" t="s">
        <v>134</v>
      </c>
      <c r="C122" t="s">
        <v>194</v>
      </c>
      <c r="D122" t="s">
        <v>218</v>
      </c>
      <c r="E122" s="38">
        <v>5.9375</v>
      </c>
      <c r="F122" s="40">
        <v>4655.75</v>
      </c>
      <c r="G122" s="37">
        <f t="shared" si="9"/>
        <v>27643.515625</v>
      </c>
      <c r="H122" s="37">
        <f t="shared" si="14"/>
        <v>23278.75</v>
      </c>
      <c r="I122" s="37">
        <f t="shared" si="10"/>
        <v>50922.265625</v>
      </c>
      <c r="J122" s="37">
        <f t="shared" si="11"/>
        <v>16.40625</v>
      </c>
      <c r="K122" s="39">
        <f t="shared" si="15"/>
        <v>4655.75</v>
      </c>
      <c r="L122" s="38">
        <f t="shared" si="12"/>
        <v>76383.3984375</v>
      </c>
      <c r="M122" s="37">
        <f t="shared" si="13"/>
        <v>25461.1328125</v>
      </c>
    </row>
    <row r="123" spans="1:13" x14ac:dyDescent="0.25">
      <c r="A123" t="s">
        <v>217</v>
      </c>
      <c r="B123" t="s">
        <v>114</v>
      </c>
      <c r="C123" t="s">
        <v>157</v>
      </c>
      <c r="D123" t="s">
        <v>214</v>
      </c>
      <c r="E123" s="38">
        <v>0.46750000000000003</v>
      </c>
      <c r="F123" s="40">
        <v>3845.5</v>
      </c>
      <c r="G123" s="37">
        <f t="shared" si="9"/>
        <v>1797.77125</v>
      </c>
      <c r="H123" s="37">
        <f t="shared" si="14"/>
        <v>19227.5</v>
      </c>
      <c r="I123" s="37">
        <f t="shared" si="10"/>
        <v>21025.271250000002</v>
      </c>
      <c r="J123" s="37">
        <f t="shared" si="11"/>
        <v>8.2012499999999999</v>
      </c>
      <c r="K123" s="39">
        <f t="shared" si="15"/>
        <v>3845.5</v>
      </c>
      <c r="L123" s="38">
        <f t="shared" si="12"/>
        <v>31537.906875000001</v>
      </c>
      <c r="M123" s="37">
        <f t="shared" si="13"/>
        <v>10512.635624999999</v>
      </c>
    </row>
    <row r="124" spans="1:13" x14ac:dyDescent="0.25">
      <c r="A124" t="s">
        <v>216</v>
      </c>
      <c r="B124" t="s">
        <v>114</v>
      </c>
      <c r="C124" t="s">
        <v>157</v>
      </c>
      <c r="D124" t="s">
        <v>214</v>
      </c>
      <c r="E124" s="38">
        <v>0.93500000000000005</v>
      </c>
      <c r="F124" s="40">
        <v>4382.75</v>
      </c>
      <c r="G124" s="37">
        <f t="shared" si="9"/>
        <v>4097.8712500000001</v>
      </c>
      <c r="H124" s="37">
        <f t="shared" si="14"/>
        <v>21913.75</v>
      </c>
      <c r="I124" s="37">
        <f t="shared" si="10"/>
        <v>26011.62125</v>
      </c>
      <c r="J124" s="37">
        <f t="shared" si="11"/>
        <v>8.9025000000000016</v>
      </c>
      <c r="K124" s="39">
        <f t="shared" si="15"/>
        <v>4382.75</v>
      </c>
      <c r="L124" s="38">
        <f t="shared" si="12"/>
        <v>39017.431875000009</v>
      </c>
      <c r="M124" s="37">
        <f t="shared" si="13"/>
        <v>13005.810625000009</v>
      </c>
    </row>
    <row r="125" spans="1:13" x14ac:dyDescent="0.25">
      <c r="A125" t="s">
        <v>215</v>
      </c>
      <c r="B125" t="s">
        <v>114</v>
      </c>
      <c r="C125" t="s">
        <v>157</v>
      </c>
      <c r="D125" t="s">
        <v>214</v>
      </c>
      <c r="E125" s="38">
        <v>0.84</v>
      </c>
      <c r="F125" s="40">
        <v>3761.25</v>
      </c>
      <c r="G125" s="37">
        <f t="shared" si="9"/>
        <v>3159.45</v>
      </c>
      <c r="H125" s="37">
        <f t="shared" si="14"/>
        <v>18806.25</v>
      </c>
      <c r="I125" s="37">
        <f t="shared" si="10"/>
        <v>21965.7</v>
      </c>
      <c r="J125" s="37">
        <f t="shared" si="11"/>
        <v>8.76</v>
      </c>
      <c r="K125" s="39">
        <f t="shared" si="15"/>
        <v>3761.25</v>
      </c>
      <c r="L125" s="38">
        <f t="shared" si="12"/>
        <v>32948.549999999996</v>
      </c>
      <c r="M125" s="37">
        <f t="shared" si="13"/>
        <v>10982.849999999995</v>
      </c>
    </row>
    <row r="126" spans="1:13" x14ac:dyDescent="0.25">
      <c r="A126" t="s">
        <v>213</v>
      </c>
      <c r="B126" t="s">
        <v>114</v>
      </c>
      <c r="C126" t="s">
        <v>157</v>
      </c>
      <c r="D126" t="s">
        <v>156</v>
      </c>
      <c r="E126" s="38">
        <v>0.215</v>
      </c>
      <c r="F126" s="40">
        <v>3963</v>
      </c>
      <c r="G126" s="37">
        <f t="shared" si="9"/>
        <v>852.04499999999996</v>
      </c>
      <c r="H126" s="37">
        <f t="shared" si="14"/>
        <v>19815</v>
      </c>
      <c r="I126" s="37">
        <f t="shared" si="10"/>
        <v>20667.044999999998</v>
      </c>
      <c r="J126" s="37">
        <f t="shared" si="11"/>
        <v>7.8224999999999998</v>
      </c>
      <c r="K126" s="39">
        <f t="shared" si="15"/>
        <v>3963</v>
      </c>
      <c r="L126" s="38">
        <f t="shared" si="12"/>
        <v>31000.567499999997</v>
      </c>
      <c r="M126" s="37">
        <f t="shared" si="13"/>
        <v>10333.522499999999</v>
      </c>
    </row>
    <row r="127" spans="1:13" x14ac:dyDescent="0.25">
      <c r="A127" t="s">
        <v>212</v>
      </c>
      <c r="B127" t="s">
        <v>210</v>
      </c>
      <c r="C127" t="s">
        <v>194</v>
      </c>
      <c r="D127" t="s">
        <v>209</v>
      </c>
      <c r="E127" s="38">
        <v>0.84</v>
      </c>
      <c r="F127" s="40">
        <v>4890.25</v>
      </c>
      <c r="G127" s="37">
        <f t="shared" si="9"/>
        <v>4107.8099999999995</v>
      </c>
      <c r="H127" s="37">
        <f t="shared" si="14"/>
        <v>24451.25</v>
      </c>
      <c r="I127" s="37">
        <f t="shared" si="10"/>
        <v>28559.059999999998</v>
      </c>
      <c r="J127" s="37">
        <f t="shared" si="11"/>
        <v>8.76</v>
      </c>
      <c r="K127" s="39">
        <f t="shared" si="15"/>
        <v>4890.25</v>
      </c>
      <c r="L127" s="38">
        <f t="shared" si="12"/>
        <v>42838.59</v>
      </c>
      <c r="M127" s="37">
        <f t="shared" si="13"/>
        <v>14279.529999999999</v>
      </c>
    </row>
    <row r="128" spans="1:13" x14ac:dyDescent="0.25">
      <c r="A128" t="s">
        <v>211</v>
      </c>
      <c r="B128" t="s">
        <v>210</v>
      </c>
      <c r="C128" t="s">
        <v>194</v>
      </c>
      <c r="D128" t="s">
        <v>209</v>
      </c>
      <c r="E128" s="38">
        <v>0.84</v>
      </c>
      <c r="F128" s="40">
        <v>4731.25</v>
      </c>
      <c r="G128" s="37">
        <f t="shared" si="9"/>
        <v>3974.25</v>
      </c>
      <c r="H128" s="37">
        <f t="shared" si="14"/>
        <v>23656.25</v>
      </c>
      <c r="I128" s="37">
        <f t="shared" si="10"/>
        <v>27630.5</v>
      </c>
      <c r="J128" s="37">
        <f t="shared" si="11"/>
        <v>8.76</v>
      </c>
      <c r="K128" s="39">
        <f t="shared" si="15"/>
        <v>4731.25</v>
      </c>
      <c r="L128" s="38">
        <f t="shared" si="12"/>
        <v>41445.75</v>
      </c>
      <c r="M128" s="37">
        <f t="shared" si="13"/>
        <v>13815.25</v>
      </c>
    </row>
    <row r="129" spans="1:13" x14ac:dyDescent="0.25">
      <c r="A129" t="s">
        <v>208</v>
      </c>
      <c r="B129" t="s">
        <v>114</v>
      </c>
      <c r="C129" t="s">
        <v>157</v>
      </c>
      <c r="D129" t="s">
        <v>207</v>
      </c>
      <c r="E129" s="38">
        <v>11.22</v>
      </c>
      <c r="F129" s="40">
        <v>4993.25</v>
      </c>
      <c r="G129" s="37">
        <f t="shared" si="9"/>
        <v>56024.265000000007</v>
      </c>
      <c r="H129" s="37">
        <f t="shared" si="14"/>
        <v>24966.25</v>
      </c>
      <c r="I129" s="37">
        <f t="shared" si="10"/>
        <v>80990.515000000014</v>
      </c>
      <c r="J129" s="37">
        <f t="shared" si="11"/>
        <v>24.33</v>
      </c>
      <c r="K129" s="39">
        <f t="shared" si="15"/>
        <v>4993.25</v>
      </c>
      <c r="L129" s="38">
        <f t="shared" si="12"/>
        <v>121485.77249999999</v>
      </c>
      <c r="M129" s="37">
        <f t="shared" si="13"/>
        <v>40495.257499999978</v>
      </c>
    </row>
    <row r="130" spans="1:13" x14ac:dyDescent="0.25">
      <c r="A130" t="s">
        <v>206</v>
      </c>
      <c r="B130" t="s">
        <v>114</v>
      </c>
      <c r="C130" t="s">
        <v>157</v>
      </c>
      <c r="D130" t="s">
        <v>205</v>
      </c>
      <c r="E130" s="38">
        <v>0.74250000000000005</v>
      </c>
      <c r="F130" s="40">
        <v>4539.75</v>
      </c>
      <c r="G130" s="37">
        <f t="shared" si="9"/>
        <v>3370.7643750000002</v>
      </c>
      <c r="H130" s="37">
        <f t="shared" si="14"/>
        <v>22698.75</v>
      </c>
      <c r="I130" s="37">
        <f t="shared" si="10"/>
        <v>26069.514374999999</v>
      </c>
      <c r="J130" s="37">
        <f t="shared" si="11"/>
        <v>8.6137499999999996</v>
      </c>
      <c r="K130" s="39">
        <f t="shared" si="15"/>
        <v>4539.75</v>
      </c>
      <c r="L130" s="38">
        <f t="shared" si="12"/>
        <v>39104.271562499998</v>
      </c>
      <c r="M130" s="37">
        <f t="shared" si="13"/>
        <v>13034.757187499999</v>
      </c>
    </row>
    <row r="131" spans="1:13" x14ac:dyDescent="0.25">
      <c r="A131" t="s">
        <v>204</v>
      </c>
      <c r="B131" t="s">
        <v>114</v>
      </c>
      <c r="C131" t="s">
        <v>157</v>
      </c>
      <c r="D131" t="s">
        <v>203</v>
      </c>
      <c r="E131" s="38">
        <v>2.0550000000000002</v>
      </c>
      <c r="F131" s="40">
        <v>3829</v>
      </c>
      <c r="G131" s="37">
        <f t="shared" si="9"/>
        <v>7868.5950000000003</v>
      </c>
      <c r="H131" s="37">
        <f t="shared" si="14"/>
        <v>19145</v>
      </c>
      <c r="I131" s="37">
        <f t="shared" si="10"/>
        <v>27013.595000000001</v>
      </c>
      <c r="J131" s="37">
        <f t="shared" si="11"/>
        <v>10.5825</v>
      </c>
      <c r="K131" s="39">
        <f t="shared" si="15"/>
        <v>3829</v>
      </c>
      <c r="L131" s="38">
        <f t="shared" si="12"/>
        <v>40520.392500000002</v>
      </c>
      <c r="M131" s="37">
        <f t="shared" si="13"/>
        <v>13506.797500000001</v>
      </c>
    </row>
    <row r="132" spans="1:13" x14ac:dyDescent="0.25">
      <c r="A132" t="s">
        <v>202</v>
      </c>
      <c r="B132" t="s">
        <v>114</v>
      </c>
      <c r="C132" t="s">
        <v>157</v>
      </c>
      <c r="D132" t="s">
        <v>201</v>
      </c>
      <c r="E132" s="38">
        <v>14.8675</v>
      </c>
      <c r="F132" s="40">
        <v>4127.75</v>
      </c>
      <c r="G132" s="37">
        <f t="shared" si="9"/>
        <v>61369.323124999995</v>
      </c>
      <c r="H132" s="37">
        <f t="shared" si="14"/>
        <v>20638.75</v>
      </c>
      <c r="I132" s="37">
        <f t="shared" si="10"/>
        <v>82008.073124999995</v>
      </c>
      <c r="J132" s="37">
        <f t="shared" si="11"/>
        <v>29.80125</v>
      </c>
      <c r="K132" s="39">
        <f t="shared" ref="K132:K163" si="16">F132</f>
        <v>4127.75</v>
      </c>
      <c r="L132" s="38">
        <f t="shared" si="12"/>
        <v>123012.10968749999</v>
      </c>
      <c r="M132" s="37">
        <f t="shared" si="13"/>
        <v>41004.036562499998</v>
      </c>
    </row>
    <row r="133" spans="1:13" x14ac:dyDescent="0.25">
      <c r="A133" t="s">
        <v>200</v>
      </c>
      <c r="B133" t="s">
        <v>120</v>
      </c>
      <c r="C133" t="s">
        <v>157</v>
      </c>
      <c r="D133" t="s">
        <v>199</v>
      </c>
      <c r="E133" s="38">
        <v>5.1425000000000001</v>
      </c>
      <c r="F133" s="40">
        <v>4839.25</v>
      </c>
      <c r="G133" s="37">
        <f t="shared" ref="G133:G196" si="17">E133*F133</f>
        <v>24885.843124999999</v>
      </c>
      <c r="H133" s="37">
        <f t="shared" si="14"/>
        <v>24196.25</v>
      </c>
      <c r="I133" s="37">
        <f t="shared" ref="I133:I196" si="18">G133+H133</f>
        <v>49082.093124999999</v>
      </c>
      <c r="J133" s="37">
        <f t="shared" ref="J133:J196" si="19">(E133+H133/F133)*150/100</f>
        <v>15.213749999999999</v>
      </c>
      <c r="K133" s="39">
        <f t="shared" si="16"/>
        <v>4839.25</v>
      </c>
      <c r="L133" s="38">
        <f t="shared" ref="L133:L196" si="20">J133*K133</f>
        <v>73623.139687499992</v>
      </c>
      <c r="M133" s="37">
        <f t="shared" ref="M133:M196" si="21">L133-I133</f>
        <v>24541.046562499992</v>
      </c>
    </row>
    <row r="134" spans="1:13" x14ac:dyDescent="0.25">
      <c r="A134" t="s">
        <v>198</v>
      </c>
      <c r="B134" t="s">
        <v>126</v>
      </c>
      <c r="C134" t="s">
        <v>194</v>
      </c>
      <c r="D134" t="s">
        <v>193</v>
      </c>
      <c r="E134" s="38">
        <v>10.3925</v>
      </c>
      <c r="F134" s="40">
        <v>4554.5</v>
      </c>
      <c r="G134" s="37">
        <f t="shared" si="17"/>
        <v>47332.641250000001</v>
      </c>
      <c r="H134" s="37">
        <f t="shared" ref="H134:H197" si="22">$P$1*F134</f>
        <v>22772.5</v>
      </c>
      <c r="I134" s="37">
        <f t="shared" si="18"/>
        <v>70105.141250000001</v>
      </c>
      <c r="J134" s="37">
        <f t="shared" si="19"/>
        <v>23.088750000000001</v>
      </c>
      <c r="K134" s="39">
        <f t="shared" si="16"/>
        <v>4554.5</v>
      </c>
      <c r="L134" s="38">
        <f t="shared" si="20"/>
        <v>105157.71187500001</v>
      </c>
      <c r="M134" s="37">
        <f t="shared" si="21"/>
        <v>35052.570625000008</v>
      </c>
    </row>
    <row r="135" spans="1:13" x14ac:dyDescent="0.25">
      <c r="A135" t="s">
        <v>197</v>
      </c>
      <c r="B135" t="s">
        <v>126</v>
      </c>
      <c r="C135" t="s">
        <v>194</v>
      </c>
      <c r="D135" t="s">
        <v>193</v>
      </c>
      <c r="E135" s="38">
        <v>10.3925</v>
      </c>
      <c r="F135" s="40">
        <v>4071</v>
      </c>
      <c r="G135" s="37">
        <f t="shared" si="17"/>
        <v>42307.8675</v>
      </c>
      <c r="H135" s="37">
        <f t="shared" si="22"/>
        <v>20355</v>
      </c>
      <c r="I135" s="37">
        <f t="shared" si="18"/>
        <v>62662.8675</v>
      </c>
      <c r="J135" s="37">
        <f t="shared" si="19"/>
        <v>23.088750000000001</v>
      </c>
      <c r="K135" s="39">
        <f t="shared" si="16"/>
        <v>4071</v>
      </c>
      <c r="L135" s="38">
        <f t="shared" si="20"/>
        <v>93994.301250000004</v>
      </c>
      <c r="M135" s="37">
        <f t="shared" si="21"/>
        <v>31331.433750000004</v>
      </c>
    </row>
    <row r="136" spans="1:13" x14ac:dyDescent="0.25">
      <c r="A136" t="s">
        <v>196</v>
      </c>
      <c r="B136" t="s">
        <v>126</v>
      </c>
      <c r="C136" t="s">
        <v>194</v>
      </c>
      <c r="D136" t="s">
        <v>193</v>
      </c>
      <c r="E136" s="38">
        <v>10.3925</v>
      </c>
      <c r="F136" s="40">
        <v>4083</v>
      </c>
      <c r="G136" s="37">
        <f t="shared" si="17"/>
        <v>42432.577499999999</v>
      </c>
      <c r="H136" s="37">
        <f t="shared" si="22"/>
        <v>20415</v>
      </c>
      <c r="I136" s="37">
        <f t="shared" si="18"/>
        <v>62847.577499999999</v>
      </c>
      <c r="J136" s="37">
        <f t="shared" si="19"/>
        <v>23.088750000000001</v>
      </c>
      <c r="K136" s="39">
        <f t="shared" si="16"/>
        <v>4083</v>
      </c>
      <c r="L136" s="38">
        <f t="shared" si="20"/>
        <v>94271.366250000006</v>
      </c>
      <c r="M136" s="37">
        <f t="shared" si="21"/>
        <v>31423.788750000007</v>
      </c>
    </row>
    <row r="137" spans="1:13" x14ac:dyDescent="0.25">
      <c r="A137" t="s">
        <v>195</v>
      </c>
      <c r="B137" t="s">
        <v>126</v>
      </c>
      <c r="C137" t="s">
        <v>194</v>
      </c>
      <c r="D137" t="s">
        <v>193</v>
      </c>
      <c r="E137" s="38">
        <v>10.3925</v>
      </c>
      <c r="F137" s="40">
        <v>3916.25</v>
      </c>
      <c r="G137" s="37">
        <f t="shared" si="17"/>
        <v>40699.628125000003</v>
      </c>
      <c r="H137" s="37">
        <f t="shared" si="22"/>
        <v>19581.25</v>
      </c>
      <c r="I137" s="37">
        <f t="shared" si="18"/>
        <v>60280.878125000003</v>
      </c>
      <c r="J137" s="37">
        <f t="shared" si="19"/>
        <v>23.088750000000001</v>
      </c>
      <c r="K137" s="39">
        <f t="shared" si="16"/>
        <v>3916.25</v>
      </c>
      <c r="L137" s="38">
        <f t="shared" si="20"/>
        <v>90421.317187499997</v>
      </c>
      <c r="M137" s="37">
        <f t="shared" si="21"/>
        <v>30140.439062499994</v>
      </c>
    </row>
    <row r="138" spans="1:13" x14ac:dyDescent="0.25">
      <c r="A138" t="s">
        <v>192</v>
      </c>
      <c r="B138" t="s">
        <v>126</v>
      </c>
      <c r="C138" t="s">
        <v>113</v>
      </c>
      <c r="D138" t="s">
        <v>185</v>
      </c>
      <c r="E138" s="38">
        <v>150.435</v>
      </c>
      <c r="F138" s="40">
        <v>4224.25</v>
      </c>
      <c r="G138" s="37">
        <f t="shared" si="17"/>
        <v>635475.04874999996</v>
      </c>
      <c r="H138" s="37">
        <f t="shared" si="22"/>
        <v>21121.25</v>
      </c>
      <c r="I138" s="37">
        <f t="shared" si="18"/>
        <v>656596.29874999996</v>
      </c>
      <c r="J138" s="37">
        <f t="shared" si="19"/>
        <v>233.1525</v>
      </c>
      <c r="K138" s="39">
        <f t="shared" si="16"/>
        <v>4224.25</v>
      </c>
      <c r="L138" s="38">
        <f t="shared" si="20"/>
        <v>984894.448125</v>
      </c>
      <c r="M138" s="37">
        <f t="shared" si="21"/>
        <v>328298.14937500004</v>
      </c>
    </row>
    <row r="139" spans="1:13" x14ac:dyDescent="0.25">
      <c r="A139" t="s">
        <v>191</v>
      </c>
      <c r="B139" t="s">
        <v>126</v>
      </c>
      <c r="C139" t="s">
        <v>113</v>
      </c>
      <c r="D139" t="s">
        <v>185</v>
      </c>
      <c r="E139" s="38">
        <v>49.962499999999999</v>
      </c>
      <c r="F139" s="40">
        <v>3925.25</v>
      </c>
      <c r="G139" s="37">
        <f t="shared" si="17"/>
        <v>196115.30312500001</v>
      </c>
      <c r="H139" s="37">
        <f t="shared" si="22"/>
        <v>19626.25</v>
      </c>
      <c r="I139" s="37">
        <f t="shared" si="18"/>
        <v>215741.55312500001</v>
      </c>
      <c r="J139" s="37">
        <f t="shared" si="19"/>
        <v>82.443749999999994</v>
      </c>
      <c r="K139" s="39">
        <f t="shared" si="16"/>
        <v>3925.25</v>
      </c>
      <c r="L139" s="38">
        <f t="shared" si="20"/>
        <v>323612.32968749997</v>
      </c>
      <c r="M139" s="37">
        <f t="shared" si="21"/>
        <v>107870.77656249996</v>
      </c>
    </row>
    <row r="140" spans="1:13" x14ac:dyDescent="0.25">
      <c r="A140" t="s">
        <v>190</v>
      </c>
      <c r="B140" t="s">
        <v>126</v>
      </c>
      <c r="C140" t="s">
        <v>113</v>
      </c>
      <c r="D140" t="s">
        <v>185</v>
      </c>
      <c r="E140" s="38">
        <v>150.435</v>
      </c>
      <c r="F140" s="40">
        <v>4252.75</v>
      </c>
      <c r="G140" s="37">
        <f t="shared" si="17"/>
        <v>639762.44625000004</v>
      </c>
      <c r="H140" s="37">
        <f t="shared" si="22"/>
        <v>21263.75</v>
      </c>
      <c r="I140" s="37">
        <f t="shared" si="18"/>
        <v>661026.19625000004</v>
      </c>
      <c r="J140" s="37">
        <f t="shared" si="19"/>
        <v>233.1525</v>
      </c>
      <c r="K140" s="39">
        <f t="shared" si="16"/>
        <v>4252.75</v>
      </c>
      <c r="L140" s="38">
        <f t="shared" si="20"/>
        <v>991539.29437500006</v>
      </c>
      <c r="M140" s="37">
        <f t="shared" si="21"/>
        <v>330513.09812500002</v>
      </c>
    </row>
    <row r="141" spans="1:13" x14ac:dyDescent="0.25">
      <c r="A141" t="s">
        <v>189</v>
      </c>
      <c r="B141" t="s">
        <v>126</v>
      </c>
      <c r="C141" t="s">
        <v>113</v>
      </c>
      <c r="D141" t="s">
        <v>185</v>
      </c>
      <c r="E141" s="38">
        <v>150.435</v>
      </c>
      <c r="F141" s="40">
        <v>4308.25</v>
      </c>
      <c r="G141" s="37">
        <f t="shared" si="17"/>
        <v>648111.58875</v>
      </c>
      <c r="H141" s="37">
        <f t="shared" si="22"/>
        <v>21541.25</v>
      </c>
      <c r="I141" s="37">
        <f t="shared" si="18"/>
        <v>669652.83875</v>
      </c>
      <c r="J141" s="37">
        <f t="shared" si="19"/>
        <v>233.1525</v>
      </c>
      <c r="K141" s="39">
        <f t="shared" si="16"/>
        <v>4308.25</v>
      </c>
      <c r="L141" s="38">
        <f t="shared" si="20"/>
        <v>1004479.2581250001</v>
      </c>
      <c r="M141" s="37">
        <f t="shared" si="21"/>
        <v>334826.41937500006</v>
      </c>
    </row>
    <row r="142" spans="1:13" x14ac:dyDescent="0.25">
      <c r="A142" t="s">
        <v>188</v>
      </c>
      <c r="B142" t="s">
        <v>126</v>
      </c>
      <c r="C142" t="s">
        <v>113</v>
      </c>
      <c r="D142" t="s">
        <v>185</v>
      </c>
      <c r="E142" s="38">
        <v>150.435</v>
      </c>
      <c r="F142" s="40">
        <v>3813</v>
      </c>
      <c r="G142" s="37">
        <f t="shared" si="17"/>
        <v>573608.65500000003</v>
      </c>
      <c r="H142" s="37">
        <f t="shared" si="22"/>
        <v>19065</v>
      </c>
      <c r="I142" s="37">
        <f t="shared" si="18"/>
        <v>592673.65500000003</v>
      </c>
      <c r="J142" s="37">
        <f t="shared" si="19"/>
        <v>233.1525</v>
      </c>
      <c r="K142" s="39">
        <f t="shared" si="16"/>
        <v>3813</v>
      </c>
      <c r="L142" s="38">
        <f t="shared" si="20"/>
        <v>889010.48250000004</v>
      </c>
      <c r="M142" s="37">
        <f t="shared" si="21"/>
        <v>296336.82750000001</v>
      </c>
    </row>
    <row r="143" spans="1:13" x14ac:dyDescent="0.25">
      <c r="A143" t="s">
        <v>187</v>
      </c>
      <c r="B143" t="s">
        <v>120</v>
      </c>
      <c r="C143" t="s">
        <v>113</v>
      </c>
      <c r="D143" t="s">
        <v>142</v>
      </c>
      <c r="E143" s="38">
        <v>13.4825</v>
      </c>
      <c r="F143" s="40">
        <v>4725.5</v>
      </c>
      <c r="G143" s="37">
        <f t="shared" si="17"/>
        <v>63711.553749999999</v>
      </c>
      <c r="H143" s="37">
        <f t="shared" si="22"/>
        <v>23627.5</v>
      </c>
      <c r="I143" s="37">
        <f t="shared" si="18"/>
        <v>87339.053749999992</v>
      </c>
      <c r="J143" s="37">
        <f t="shared" si="19"/>
        <v>27.723750000000006</v>
      </c>
      <c r="K143" s="39">
        <f t="shared" si="16"/>
        <v>4725.5</v>
      </c>
      <c r="L143" s="38">
        <f t="shared" si="20"/>
        <v>131008.58062500003</v>
      </c>
      <c r="M143" s="37">
        <f t="shared" si="21"/>
        <v>43669.52687500004</v>
      </c>
    </row>
    <row r="144" spans="1:13" x14ac:dyDescent="0.25">
      <c r="A144" t="s">
        <v>186</v>
      </c>
      <c r="B144" t="s">
        <v>134</v>
      </c>
      <c r="C144" t="s">
        <v>113</v>
      </c>
      <c r="D144" t="s">
        <v>185</v>
      </c>
      <c r="E144" s="38">
        <v>49.962499999999999</v>
      </c>
      <c r="F144" s="40">
        <v>4888</v>
      </c>
      <c r="G144" s="37">
        <f t="shared" si="17"/>
        <v>244216.69999999998</v>
      </c>
      <c r="H144" s="37">
        <f t="shared" si="22"/>
        <v>24440</v>
      </c>
      <c r="I144" s="37">
        <f t="shared" si="18"/>
        <v>268656.69999999995</v>
      </c>
      <c r="J144" s="37">
        <f t="shared" si="19"/>
        <v>82.443749999999994</v>
      </c>
      <c r="K144" s="39">
        <f t="shared" si="16"/>
        <v>4888</v>
      </c>
      <c r="L144" s="38">
        <f t="shared" si="20"/>
        <v>402985.05</v>
      </c>
      <c r="M144" s="37">
        <f t="shared" si="21"/>
        <v>134328.35000000003</v>
      </c>
    </row>
    <row r="145" spans="1:13" x14ac:dyDescent="0.25">
      <c r="A145" t="s">
        <v>184</v>
      </c>
      <c r="B145" t="s">
        <v>120</v>
      </c>
      <c r="C145" t="s">
        <v>113</v>
      </c>
      <c r="D145" t="s">
        <v>144</v>
      </c>
      <c r="E145" s="38">
        <v>49.844999999999999</v>
      </c>
      <c r="F145" s="40">
        <v>4977.25</v>
      </c>
      <c r="G145" s="37">
        <f t="shared" si="17"/>
        <v>248091.02625</v>
      </c>
      <c r="H145" s="37">
        <f t="shared" si="22"/>
        <v>24886.25</v>
      </c>
      <c r="I145" s="37">
        <f t="shared" si="18"/>
        <v>272977.27625</v>
      </c>
      <c r="J145" s="37">
        <f t="shared" si="19"/>
        <v>82.267499999999998</v>
      </c>
      <c r="K145" s="39">
        <f t="shared" si="16"/>
        <v>4977.25</v>
      </c>
      <c r="L145" s="38">
        <f t="shared" si="20"/>
        <v>409465.91437499999</v>
      </c>
      <c r="M145" s="37">
        <f t="shared" si="21"/>
        <v>136488.638125</v>
      </c>
    </row>
    <row r="146" spans="1:13" x14ac:dyDescent="0.25">
      <c r="A146" t="s">
        <v>183</v>
      </c>
      <c r="B146" t="s">
        <v>120</v>
      </c>
      <c r="C146" t="s">
        <v>113</v>
      </c>
      <c r="D146" t="s">
        <v>144</v>
      </c>
      <c r="E146" s="38">
        <v>49.844999999999999</v>
      </c>
      <c r="F146" s="40">
        <v>4607.5</v>
      </c>
      <c r="G146" s="37">
        <f t="shared" si="17"/>
        <v>229660.83749999999</v>
      </c>
      <c r="H146" s="37">
        <f t="shared" si="22"/>
        <v>23037.5</v>
      </c>
      <c r="I146" s="37">
        <f t="shared" si="18"/>
        <v>252698.33749999999</v>
      </c>
      <c r="J146" s="37">
        <f t="shared" si="19"/>
        <v>82.267499999999998</v>
      </c>
      <c r="K146" s="39">
        <f t="shared" si="16"/>
        <v>4607.5</v>
      </c>
      <c r="L146" s="38">
        <f t="shared" si="20"/>
        <v>379047.50624999998</v>
      </c>
      <c r="M146" s="37">
        <f t="shared" si="21"/>
        <v>126349.16874999998</v>
      </c>
    </row>
    <row r="147" spans="1:13" x14ac:dyDescent="0.25">
      <c r="A147" t="s">
        <v>182</v>
      </c>
      <c r="B147" t="s">
        <v>120</v>
      </c>
      <c r="C147" t="s">
        <v>113</v>
      </c>
      <c r="D147" t="s">
        <v>144</v>
      </c>
      <c r="E147" s="38">
        <v>49.844999999999999</v>
      </c>
      <c r="F147" s="40">
        <v>4099.75</v>
      </c>
      <c r="G147" s="37">
        <f t="shared" si="17"/>
        <v>204352.03875000001</v>
      </c>
      <c r="H147" s="37">
        <f t="shared" si="22"/>
        <v>20498.75</v>
      </c>
      <c r="I147" s="37">
        <f t="shared" si="18"/>
        <v>224850.78875000001</v>
      </c>
      <c r="J147" s="37">
        <f t="shared" si="19"/>
        <v>82.267499999999998</v>
      </c>
      <c r="K147" s="39">
        <f t="shared" si="16"/>
        <v>4099.75</v>
      </c>
      <c r="L147" s="38">
        <f t="shared" si="20"/>
        <v>337276.18312499998</v>
      </c>
      <c r="M147" s="37">
        <f t="shared" si="21"/>
        <v>112425.39437499997</v>
      </c>
    </row>
    <row r="148" spans="1:13" x14ac:dyDescent="0.25">
      <c r="A148" t="s">
        <v>181</v>
      </c>
      <c r="B148" t="s">
        <v>120</v>
      </c>
      <c r="C148" t="s">
        <v>113</v>
      </c>
      <c r="D148" t="s">
        <v>137</v>
      </c>
      <c r="E148" s="38">
        <v>11.8225</v>
      </c>
      <c r="F148" s="40">
        <v>3897</v>
      </c>
      <c r="G148" s="37">
        <f t="shared" si="17"/>
        <v>46072.282500000001</v>
      </c>
      <c r="H148" s="37">
        <f t="shared" si="22"/>
        <v>19485</v>
      </c>
      <c r="I148" s="37">
        <f t="shared" si="18"/>
        <v>65557.282500000001</v>
      </c>
      <c r="J148" s="37">
        <f t="shared" si="19"/>
        <v>25.233749999999997</v>
      </c>
      <c r="K148" s="39">
        <f t="shared" si="16"/>
        <v>3897</v>
      </c>
      <c r="L148" s="38">
        <f t="shared" si="20"/>
        <v>98335.923749999987</v>
      </c>
      <c r="M148" s="37">
        <f t="shared" si="21"/>
        <v>32778.641249999986</v>
      </c>
    </row>
    <row r="149" spans="1:13" x14ac:dyDescent="0.25">
      <c r="A149" t="s">
        <v>180</v>
      </c>
      <c r="B149" t="s">
        <v>114</v>
      </c>
      <c r="C149" t="s">
        <v>113</v>
      </c>
      <c r="D149" t="s">
        <v>91</v>
      </c>
      <c r="E149" s="38">
        <v>3.01</v>
      </c>
      <c r="F149" s="40">
        <v>4918.25</v>
      </c>
      <c r="G149" s="37">
        <f t="shared" si="17"/>
        <v>14803.932499999999</v>
      </c>
      <c r="H149" s="37">
        <f t="shared" si="22"/>
        <v>24591.25</v>
      </c>
      <c r="I149" s="37">
        <f t="shared" si="18"/>
        <v>39395.182499999995</v>
      </c>
      <c r="J149" s="37">
        <f t="shared" si="19"/>
        <v>12.015000000000001</v>
      </c>
      <c r="K149" s="39">
        <f t="shared" si="16"/>
        <v>4918.25</v>
      </c>
      <c r="L149" s="38">
        <f t="shared" si="20"/>
        <v>59092.77375</v>
      </c>
      <c r="M149" s="37">
        <f t="shared" si="21"/>
        <v>19697.591250000005</v>
      </c>
    </row>
    <row r="150" spans="1:13" x14ac:dyDescent="0.25">
      <c r="A150" t="s">
        <v>179</v>
      </c>
      <c r="B150" t="s">
        <v>114</v>
      </c>
      <c r="C150" t="s">
        <v>113</v>
      </c>
      <c r="D150" t="s">
        <v>91</v>
      </c>
      <c r="E150" s="38">
        <v>4.3449999999999998</v>
      </c>
      <c r="F150" s="40">
        <v>4110.25</v>
      </c>
      <c r="G150" s="37">
        <f t="shared" si="17"/>
        <v>17859.036249999997</v>
      </c>
      <c r="H150" s="37">
        <f t="shared" si="22"/>
        <v>20551.25</v>
      </c>
      <c r="I150" s="37">
        <f t="shared" si="18"/>
        <v>38410.286249999997</v>
      </c>
      <c r="J150" s="37">
        <f t="shared" si="19"/>
        <v>14.017499999999998</v>
      </c>
      <c r="K150" s="39">
        <f t="shared" si="16"/>
        <v>4110.25</v>
      </c>
      <c r="L150" s="38">
        <f t="shared" si="20"/>
        <v>57615.429374999992</v>
      </c>
      <c r="M150" s="37">
        <f t="shared" si="21"/>
        <v>19205.143124999995</v>
      </c>
    </row>
    <row r="151" spans="1:13" x14ac:dyDescent="0.25">
      <c r="A151" t="s">
        <v>178</v>
      </c>
      <c r="B151" t="s">
        <v>114</v>
      </c>
      <c r="C151" t="s">
        <v>113</v>
      </c>
      <c r="D151" t="s">
        <v>91</v>
      </c>
      <c r="E151" s="38">
        <v>5.8425000000000002</v>
      </c>
      <c r="F151" s="40">
        <v>3830.75</v>
      </c>
      <c r="G151" s="37">
        <f t="shared" si="17"/>
        <v>22381.156875000001</v>
      </c>
      <c r="H151" s="37">
        <f t="shared" si="22"/>
        <v>19153.75</v>
      </c>
      <c r="I151" s="37">
        <f t="shared" si="18"/>
        <v>41534.906875000001</v>
      </c>
      <c r="J151" s="37">
        <f t="shared" si="19"/>
        <v>16.263750000000002</v>
      </c>
      <c r="K151" s="39">
        <f t="shared" si="16"/>
        <v>3830.75</v>
      </c>
      <c r="L151" s="38">
        <f t="shared" si="20"/>
        <v>62302.360312500008</v>
      </c>
      <c r="M151" s="37">
        <f t="shared" si="21"/>
        <v>20767.453437500008</v>
      </c>
    </row>
    <row r="152" spans="1:13" x14ac:dyDescent="0.25">
      <c r="A152" t="s">
        <v>177</v>
      </c>
      <c r="B152" t="s">
        <v>114</v>
      </c>
      <c r="C152" t="s">
        <v>113</v>
      </c>
      <c r="D152" t="s">
        <v>91</v>
      </c>
      <c r="E152" s="38">
        <v>3.01</v>
      </c>
      <c r="F152" s="40">
        <v>3934.75</v>
      </c>
      <c r="G152" s="37">
        <f t="shared" si="17"/>
        <v>11843.5975</v>
      </c>
      <c r="H152" s="37">
        <f t="shared" si="22"/>
        <v>19673.75</v>
      </c>
      <c r="I152" s="37">
        <f t="shared" si="18"/>
        <v>31517.3475</v>
      </c>
      <c r="J152" s="37">
        <f t="shared" si="19"/>
        <v>12.015000000000001</v>
      </c>
      <c r="K152" s="39">
        <f t="shared" si="16"/>
        <v>3934.75</v>
      </c>
      <c r="L152" s="38">
        <f t="shared" si="20"/>
        <v>47276.021250000005</v>
      </c>
      <c r="M152" s="37">
        <f t="shared" si="21"/>
        <v>15758.673750000005</v>
      </c>
    </row>
    <row r="153" spans="1:13" x14ac:dyDescent="0.25">
      <c r="A153" t="s">
        <v>176</v>
      </c>
      <c r="B153" t="s">
        <v>114</v>
      </c>
      <c r="C153" t="s">
        <v>113</v>
      </c>
      <c r="D153" t="s">
        <v>91</v>
      </c>
      <c r="E153" s="38">
        <v>4.3449999999999998</v>
      </c>
      <c r="F153" s="40">
        <v>4306</v>
      </c>
      <c r="G153" s="37">
        <f t="shared" si="17"/>
        <v>18709.57</v>
      </c>
      <c r="H153" s="37">
        <f t="shared" si="22"/>
        <v>21530</v>
      </c>
      <c r="I153" s="37">
        <f t="shared" si="18"/>
        <v>40239.57</v>
      </c>
      <c r="J153" s="37">
        <f t="shared" si="19"/>
        <v>14.017499999999998</v>
      </c>
      <c r="K153" s="39">
        <f t="shared" si="16"/>
        <v>4306</v>
      </c>
      <c r="L153" s="38">
        <f t="shared" si="20"/>
        <v>60359.354999999996</v>
      </c>
      <c r="M153" s="37">
        <f t="shared" si="21"/>
        <v>20119.784999999996</v>
      </c>
    </row>
    <row r="154" spans="1:13" x14ac:dyDescent="0.25">
      <c r="A154" t="s">
        <v>175</v>
      </c>
      <c r="B154" t="s">
        <v>114</v>
      </c>
      <c r="C154" t="s">
        <v>113</v>
      </c>
      <c r="D154" t="s">
        <v>91</v>
      </c>
      <c r="E154" s="38">
        <v>5.8425000000000002</v>
      </c>
      <c r="F154" s="40">
        <v>4266.5</v>
      </c>
      <c r="G154" s="37">
        <f t="shared" si="17"/>
        <v>24927.026250000003</v>
      </c>
      <c r="H154" s="37">
        <f t="shared" si="22"/>
        <v>21332.5</v>
      </c>
      <c r="I154" s="37">
        <f t="shared" si="18"/>
        <v>46259.526250000003</v>
      </c>
      <c r="J154" s="37">
        <f t="shared" si="19"/>
        <v>16.263750000000002</v>
      </c>
      <c r="K154" s="39">
        <f t="shared" si="16"/>
        <v>4266.5</v>
      </c>
      <c r="L154" s="38">
        <f t="shared" si="20"/>
        <v>69389.289375000008</v>
      </c>
      <c r="M154" s="37">
        <f t="shared" si="21"/>
        <v>23129.763125000005</v>
      </c>
    </row>
    <row r="155" spans="1:13" x14ac:dyDescent="0.25">
      <c r="A155" t="s">
        <v>174</v>
      </c>
      <c r="B155" t="s">
        <v>114</v>
      </c>
      <c r="C155" t="s">
        <v>113</v>
      </c>
      <c r="D155" t="s">
        <v>91</v>
      </c>
      <c r="E155" s="38">
        <v>3.01</v>
      </c>
      <c r="F155" s="40">
        <v>4858</v>
      </c>
      <c r="G155" s="37">
        <f t="shared" si="17"/>
        <v>14622.579999999998</v>
      </c>
      <c r="H155" s="37">
        <f t="shared" si="22"/>
        <v>24290</v>
      </c>
      <c r="I155" s="37">
        <f t="shared" si="18"/>
        <v>38912.58</v>
      </c>
      <c r="J155" s="37">
        <f t="shared" si="19"/>
        <v>12.015000000000001</v>
      </c>
      <c r="K155" s="39">
        <f t="shared" si="16"/>
        <v>4858</v>
      </c>
      <c r="L155" s="38">
        <f t="shared" si="20"/>
        <v>58368.87</v>
      </c>
      <c r="M155" s="37">
        <f t="shared" si="21"/>
        <v>19456.29</v>
      </c>
    </row>
    <row r="156" spans="1:13" x14ac:dyDescent="0.25">
      <c r="A156" t="s">
        <v>173</v>
      </c>
      <c r="B156" t="s">
        <v>114</v>
      </c>
      <c r="C156" t="s">
        <v>113</v>
      </c>
      <c r="D156" t="s">
        <v>91</v>
      </c>
      <c r="E156" s="38">
        <v>4.3449999999999998</v>
      </c>
      <c r="F156" s="40">
        <v>4543.75</v>
      </c>
      <c r="G156" s="37">
        <f t="shared" si="17"/>
        <v>19742.59375</v>
      </c>
      <c r="H156" s="37">
        <f t="shared" si="22"/>
        <v>22718.75</v>
      </c>
      <c r="I156" s="37">
        <f t="shared" si="18"/>
        <v>42461.34375</v>
      </c>
      <c r="J156" s="37">
        <f t="shared" si="19"/>
        <v>14.017499999999998</v>
      </c>
      <c r="K156" s="39">
        <f t="shared" si="16"/>
        <v>4543.75</v>
      </c>
      <c r="L156" s="38">
        <f t="shared" si="20"/>
        <v>63692.015624999993</v>
      </c>
      <c r="M156" s="37">
        <f t="shared" si="21"/>
        <v>21230.671874999993</v>
      </c>
    </row>
    <row r="157" spans="1:13" x14ac:dyDescent="0.25">
      <c r="A157" t="s">
        <v>172</v>
      </c>
      <c r="B157" t="s">
        <v>114</v>
      </c>
      <c r="C157" t="s">
        <v>113</v>
      </c>
      <c r="D157" t="s">
        <v>91</v>
      </c>
      <c r="E157" s="38">
        <v>5.8425000000000002</v>
      </c>
      <c r="F157" s="40">
        <v>4152.5</v>
      </c>
      <c r="G157" s="37">
        <f t="shared" si="17"/>
        <v>24260.981250000001</v>
      </c>
      <c r="H157" s="37">
        <f t="shared" si="22"/>
        <v>20762.5</v>
      </c>
      <c r="I157" s="37">
        <f t="shared" si="18"/>
        <v>45023.481249999997</v>
      </c>
      <c r="J157" s="37">
        <f t="shared" si="19"/>
        <v>16.263750000000002</v>
      </c>
      <c r="K157" s="39">
        <f t="shared" si="16"/>
        <v>4152.5</v>
      </c>
      <c r="L157" s="38">
        <f t="shared" si="20"/>
        <v>67535.221875000003</v>
      </c>
      <c r="M157" s="37">
        <f t="shared" si="21"/>
        <v>22511.740625000006</v>
      </c>
    </row>
    <row r="158" spans="1:13" x14ac:dyDescent="0.25">
      <c r="A158" t="s">
        <v>171</v>
      </c>
      <c r="B158" t="s">
        <v>120</v>
      </c>
      <c r="C158" t="s">
        <v>113</v>
      </c>
      <c r="D158" t="s">
        <v>144</v>
      </c>
      <c r="E158" s="38">
        <v>36.147500000000001</v>
      </c>
      <c r="F158" s="40">
        <v>4475.75</v>
      </c>
      <c r="G158" s="37">
        <f t="shared" si="17"/>
        <v>161787.173125</v>
      </c>
      <c r="H158" s="37">
        <f t="shared" si="22"/>
        <v>22378.75</v>
      </c>
      <c r="I158" s="37">
        <f t="shared" si="18"/>
        <v>184165.923125</v>
      </c>
      <c r="J158" s="37">
        <f t="shared" si="19"/>
        <v>61.721249999999998</v>
      </c>
      <c r="K158" s="39">
        <f t="shared" si="16"/>
        <v>4475.75</v>
      </c>
      <c r="L158" s="38">
        <f t="shared" si="20"/>
        <v>276248.88468750002</v>
      </c>
      <c r="M158" s="37">
        <f t="shared" si="21"/>
        <v>92082.961562500015</v>
      </c>
    </row>
    <row r="159" spans="1:13" x14ac:dyDescent="0.25">
      <c r="A159" t="s">
        <v>170</v>
      </c>
      <c r="B159" t="s">
        <v>120</v>
      </c>
      <c r="C159" t="s">
        <v>113</v>
      </c>
      <c r="D159" t="s">
        <v>144</v>
      </c>
      <c r="E159" s="38">
        <v>36.147500000000001</v>
      </c>
      <c r="F159" s="40">
        <v>4877.5</v>
      </c>
      <c r="G159" s="37">
        <f t="shared" si="17"/>
        <v>176309.43124999999</v>
      </c>
      <c r="H159" s="37">
        <f t="shared" si="22"/>
        <v>24387.5</v>
      </c>
      <c r="I159" s="37">
        <f t="shared" si="18"/>
        <v>200696.93124999999</v>
      </c>
      <c r="J159" s="37">
        <f t="shared" si="19"/>
        <v>61.721249999999998</v>
      </c>
      <c r="K159" s="39">
        <f t="shared" si="16"/>
        <v>4877.5</v>
      </c>
      <c r="L159" s="38">
        <f t="shared" si="20"/>
        <v>301045.39687499998</v>
      </c>
      <c r="M159" s="37">
        <f t="shared" si="21"/>
        <v>100348.46562499998</v>
      </c>
    </row>
    <row r="160" spans="1:13" x14ac:dyDescent="0.25">
      <c r="A160" t="s">
        <v>169</v>
      </c>
      <c r="B160" t="s">
        <v>120</v>
      </c>
      <c r="C160" t="s">
        <v>113</v>
      </c>
      <c r="D160" t="s">
        <v>144</v>
      </c>
      <c r="E160" s="38">
        <v>36.147500000000001</v>
      </c>
      <c r="F160" s="40">
        <v>4568.25</v>
      </c>
      <c r="G160" s="37">
        <f t="shared" si="17"/>
        <v>165130.81687499999</v>
      </c>
      <c r="H160" s="37">
        <f t="shared" si="22"/>
        <v>22841.25</v>
      </c>
      <c r="I160" s="37">
        <f t="shared" si="18"/>
        <v>187972.06687499999</v>
      </c>
      <c r="J160" s="37">
        <f t="shared" si="19"/>
        <v>61.721249999999998</v>
      </c>
      <c r="K160" s="39">
        <f t="shared" si="16"/>
        <v>4568.25</v>
      </c>
      <c r="L160" s="38">
        <f t="shared" si="20"/>
        <v>281958.10031249997</v>
      </c>
      <c r="M160" s="37">
        <f t="shared" si="21"/>
        <v>93986.03343749998</v>
      </c>
    </row>
    <row r="161" spans="1:13" x14ac:dyDescent="0.25">
      <c r="A161" t="s">
        <v>168</v>
      </c>
      <c r="B161" t="s">
        <v>120</v>
      </c>
      <c r="C161" t="s">
        <v>113</v>
      </c>
      <c r="D161" t="s">
        <v>144</v>
      </c>
      <c r="E161" s="38">
        <v>36.147500000000001</v>
      </c>
      <c r="F161" s="40">
        <v>3766.75</v>
      </c>
      <c r="G161" s="37">
        <f t="shared" si="17"/>
        <v>136158.59562500002</v>
      </c>
      <c r="H161" s="37">
        <f t="shared" si="22"/>
        <v>18833.75</v>
      </c>
      <c r="I161" s="37">
        <f t="shared" si="18"/>
        <v>154992.34562500002</v>
      </c>
      <c r="J161" s="37">
        <f t="shared" si="19"/>
        <v>61.721249999999998</v>
      </c>
      <c r="K161" s="39">
        <f t="shared" si="16"/>
        <v>3766.75</v>
      </c>
      <c r="L161" s="38">
        <f t="shared" si="20"/>
        <v>232488.5184375</v>
      </c>
      <c r="M161" s="37">
        <f t="shared" si="21"/>
        <v>77496.172812499979</v>
      </c>
    </row>
    <row r="162" spans="1:13" x14ac:dyDescent="0.25">
      <c r="A162" t="s">
        <v>167</v>
      </c>
      <c r="B162" t="s">
        <v>114</v>
      </c>
      <c r="C162" t="s">
        <v>157</v>
      </c>
      <c r="D162" t="s">
        <v>156</v>
      </c>
      <c r="E162" s="38">
        <v>0.46750000000000003</v>
      </c>
      <c r="F162" s="40">
        <v>4745.25</v>
      </c>
      <c r="G162" s="37">
        <f t="shared" si="17"/>
        <v>2218.4043750000001</v>
      </c>
      <c r="H162" s="37">
        <f t="shared" si="22"/>
        <v>23726.25</v>
      </c>
      <c r="I162" s="37">
        <f t="shared" si="18"/>
        <v>25944.654374999998</v>
      </c>
      <c r="J162" s="37">
        <f t="shared" si="19"/>
        <v>8.2012499999999999</v>
      </c>
      <c r="K162" s="39">
        <f t="shared" si="16"/>
        <v>4745.25</v>
      </c>
      <c r="L162" s="38">
        <f t="shared" si="20"/>
        <v>38916.981562499997</v>
      </c>
      <c r="M162" s="37">
        <f t="shared" si="21"/>
        <v>12972.327187499999</v>
      </c>
    </row>
    <row r="163" spans="1:13" x14ac:dyDescent="0.25">
      <c r="A163" t="s">
        <v>166</v>
      </c>
      <c r="B163" t="s">
        <v>114</v>
      </c>
      <c r="C163" t="s">
        <v>157</v>
      </c>
      <c r="D163" t="s">
        <v>156</v>
      </c>
      <c r="E163" s="38">
        <v>0.3725</v>
      </c>
      <c r="F163" s="40">
        <v>4184.75</v>
      </c>
      <c r="G163" s="37">
        <f t="shared" si="17"/>
        <v>1558.819375</v>
      </c>
      <c r="H163" s="37">
        <f t="shared" si="22"/>
        <v>20923.75</v>
      </c>
      <c r="I163" s="37">
        <f t="shared" si="18"/>
        <v>22482.569374999999</v>
      </c>
      <c r="J163" s="37">
        <f t="shared" si="19"/>
        <v>8.0587499999999981</v>
      </c>
      <c r="K163" s="39">
        <f t="shared" si="16"/>
        <v>4184.75</v>
      </c>
      <c r="L163" s="38">
        <f t="shared" si="20"/>
        <v>33723.854062499995</v>
      </c>
      <c r="M163" s="37">
        <f t="shared" si="21"/>
        <v>11241.284687499996</v>
      </c>
    </row>
    <row r="164" spans="1:13" x14ac:dyDescent="0.25">
      <c r="A164" t="s">
        <v>165</v>
      </c>
      <c r="B164" t="s">
        <v>114</v>
      </c>
      <c r="C164" t="s">
        <v>157</v>
      </c>
      <c r="D164" t="s">
        <v>156</v>
      </c>
      <c r="E164" s="38">
        <v>0.46750000000000003</v>
      </c>
      <c r="F164" s="40">
        <v>3943.75</v>
      </c>
      <c r="G164" s="37">
        <f t="shared" si="17"/>
        <v>1843.703125</v>
      </c>
      <c r="H164" s="37">
        <f t="shared" si="22"/>
        <v>19718.75</v>
      </c>
      <c r="I164" s="37">
        <f t="shared" si="18"/>
        <v>21562.453125</v>
      </c>
      <c r="J164" s="37">
        <f t="shared" si="19"/>
        <v>8.2012499999999999</v>
      </c>
      <c r="K164" s="39">
        <f t="shared" ref="K164:K200" si="23">F164</f>
        <v>3943.75</v>
      </c>
      <c r="L164" s="38">
        <f t="shared" si="20"/>
        <v>32343.6796875</v>
      </c>
      <c r="M164" s="37">
        <f t="shared" si="21"/>
        <v>10781.2265625</v>
      </c>
    </row>
    <row r="165" spans="1:13" x14ac:dyDescent="0.25">
      <c r="A165" t="s">
        <v>164</v>
      </c>
      <c r="B165" t="s">
        <v>114</v>
      </c>
      <c r="C165" t="s">
        <v>157</v>
      </c>
      <c r="D165" t="s">
        <v>156</v>
      </c>
      <c r="E165" s="38">
        <v>2.3374999999999999</v>
      </c>
      <c r="F165" s="40">
        <v>4494</v>
      </c>
      <c r="G165" s="37">
        <f t="shared" si="17"/>
        <v>10504.725</v>
      </c>
      <c r="H165" s="37">
        <f t="shared" si="22"/>
        <v>22470</v>
      </c>
      <c r="I165" s="37">
        <f t="shared" si="18"/>
        <v>32974.724999999999</v>
      </c>
      <c r="J165" s="37">
        <f t="shared" si="19"/>
        <v>11.00625</v>
      </c>
      <c r="K165" s="39">
        <f t="shared" si="23"/>
        <v>4494</v>
      </c>
      <c r="L165" s="38">
        <f t="shared" si="20"/>
        <v>49462.087500000001</v>
      </c>
      <c r="M165" s="37">
        <f t="shared" si="21"/>
        <v>16487.362500000003</v>
      </c>
    </row>
    <row r="166" spans="1:13" x14ac:dyDescent="0.25">
      <c r="A166" t="s">
        <v>163</v>
      </c>
      <c r="B166" t="s">
        <v>114</v>
      </c>
      <c r="C166" t="s">
        <v>157</v>
      </c>
      <c r="D166" t="s">
        <v>156</v>
      </c>
      <c r="E166" s="38">
        <v>2.8050000000000002</v>
      </c>
      <c r="F166" s="40">
        <v>3786.5</v>
      </c>
      <c r="G166" s="37">
        <f t="shared" si="17"/>
        <v>10621.1325</v>
      </c>
      <c r="H166" s="37">
        <f t="shared" si="22"/>
        <v>18932.5</v>
      </c>
      <c r="I166" s="37">
        <f t="shared" si="18"/>
        <v>29553.6325</v>
      </c>
      <c r="J166" s="37">
        <f t="shared" si="19"/>
        <v>11.7075</v>
      </c>
      <c r="K166" s="39">
        <f t="shared" si="23"/>
        <v>3786.5</v>
      </c>
      <c r="L166" s="38">
        <f t="shared" si="20"/>
        <v>44330.448749999996</v>
      </c>
      <c r="M166" s="37">
        <f t="shared" si="21"/>
        <v>14776.816249999996</v>
      </c>
    </row>
    <row r="167" spans="1:13" x14ac:dyDescent="0.25">
      <c r="A167" t="s">
        <v>162</v>
      </c>
      <c r="B167" t="s">
        <v>114</v>
      </c>
      <c r="C167" t="s">
        <v>157</v>
      </c>
      <c r="D167" t="s">
        <v>156</v>
      </c>
      <c r="E167" s="38">
        <v>3.2725</v>
      </c>
      <c r="F167" s="40">
        <v>4230.75</v>
      </c>
      <c r="G167" s="37">
        <f t="shared" si="17"/>
        <v>13845.129375</v>
      </c>
      <c r="H167" s="37">
        <f t="shared" si="22"/>
        <v>21153.75</v>
      </c>
      <c r="I167" s="37">
        <f t="shared" si="18"/>
        <v>34998.879375000004</v>
      </c>
      <c r="J167" s="37">
        <f t="shared" si="19"/>
        <v>12.408750000000003</v>
      </c>
      <c r="K167" s="39">
        <f t="shared" si="23"/>
        <v>4230.75</v>
      </c>
      <c r="L167" s="38">
        <f t="shared" si="20"/>
        <v>52498.319062500013</v>
      </c>
      <c r="M167" s="37">
        <f t="shared" si="21"/>
        <v>17499.439687500009</v>
      </c>
    </row>
    <row r="168" spans="1:13" x14ac:dyDescent="0.25">
      <c r="A168" t="s">
        <v>161</v>
      </c>
      <c r="B168" t="s">
        <v>114</v>
      </c>
      <c r="C168" t="s">
        <v>157</v>
      </c>
      <c r="D168" t="s">
        <v>156</v>
      </c>
      <c r="E168" s="38">
        <v>2.0099999999999998</v>
      </c>
      <c r="F168" s="40">
        <v>4832.25</v>
      </c>
      <c r="G168" s="37">
        <f t="shared" si="17"/>
        <v>9712.8224999999984</v>
      </c>
      <c r="H168" s="37">
        <f t="shared" si="22"/>
        <v>24161.25</v>
      </c>
      <c r="I168" s="37">
        <f t="shared" si="18"/>
        <v>33874.072499999995</v>
      </c>
      <c r="J168" s="37">
        <f t="shared" si="19"/>
        <v>10.515000000000001</v>
      </c>
      <c r="K168" s="39">
        <f t="shared" si="23"/>
        <v>4832.25</v>
      </c>
      <c r="L168" s="38">
        <f t="shared" si="20"/>
        <v>50811.108749999999</v>
      </c>
      <c r="M168" s="37">
        <f t="shared" si="21"/>
        <v>16937.036250000005</v>
      </c>
    </row>
    <row r="169" spans="1:13" x14ac:dyDescent="0.25">
      <c r="A169" t="s">
        <v>160</v>
      </c>
      <c r="B169" t="s">
        <v>114</v>
      </c>
      <c r="C169" t="s">
        <v>157</v>
      </c>
      <c r="D169" t="s">
        <v>156</v>
      </c>
      <c r="E169" s="38">
        <v>2.3374999999999999</v>
      </c>
      <c r="F169" s="40">
        <v>4809.5</v>
      </c>
      <c r="G169" s="37">
        <f t="shared" si="17"/>
        <v>11242.206249999999</v>
      </c>
      <c r="H169" s="37">
        <f t="shared" si="22"/>
        <v>24047.5</v>
      </c>
      <c r="I169" s="37">
        <f t="shared" si="18"/>
        <v>35289.706250000003</v>
      </c>
      <c r="J169" s="37">
        <f t="shared" si="19"/>
        <v>11.00625</v>
      </c>
      <c r="K169" s="39">
        <f t="shared" si="23"/>
        <v>4809.5</v>
      </c>
      <c r="L169" s="38">
        <f t="shared" si="20"/>
        <v>52934.559374999997</v>
      </c>
      <c r="M169" s="37">
        <f t="shared" si="21"/>
        <v>17644.853124999994</v>
      </c>
    </row>
    <row r="170" spans="1:13" x14ac:dyDescent="0.25">
      <c r="A170" t="s">
        <v>159</v>
      </c>
      <c r="B170" t="s">
        <v>114</v>
      </c>
      <c r="C170" t="s">
        <v>157</v>
      </c>
      <c r="D170" t="s">
        <v>156</v>
      </c>
      <c r="E170" s="38">
        <v>3.0474999999999999</v>
      </c>
      <c r="F170" s="40">
        <v>4893.25</v>
      </c>
      <c r="G170" s="37">
        <f t="shared" si="17"/>
        <v>14912.179375</v>
      </c>
      <c r="H170" s="37">
        <f t="shared" si="22"/>
        <v>24466.25</v>
      </c>
      <c r="I170" s="37">
        <f t="shared" si="18"/>
        <v>39378.429375</v>
      </c>
      <c r="J170" s="37">
        <f t="shared" si="19"/>
        <v>12.071249999999999</v>
      </c>
      <c r="K170" s="39">
        <f t="shared" si="23"/>
        <v>4893.25</v>
      </c>
      <c r="L170" s="38">
        <f t="shared" si="20"/>
        <v>59067.644062499996</v>
      </c>
      <c r="M170" s="37">
        <f t="shared" si="21"/>
        <v>19689.214687499996</v>
      </c>
    </row>
    <row r="171" spans="1:13" x14ac:dyDescent="0.25">
      <c r="A171" t="s">
        <v>158</v>
      </c>
      <c r="B171" t="s">
        <v>114</v>
      </c>
      <c r="C171" t="s">
        <v>157</v>
      </c>
      <c r="D171" t="s">
        <v>156</v>
      </c>
      <c r="E171" s="38">
        <v>2.71</v>
      </c>
      <c r="F171" s="40">
        <v>3940.25</v>
      </c>
      <c r="G171" s="37">
        <f t="shared" si="17"/>
        <v>10678.077499999999</v>
      </c>
      <c r="H171" s="37">
        <f t="shared" si="22"/>
        <v>19701.25</v>
      </c>
      <c r="I171" s="37">
        <f t="shared" si="18"/>
        <v>30379.327499999999</v>
      </c>
      <c r="J171" s="37">
        <f t="shared" si="19"/>
        <v>11.565</v>
      </c>
      <c r="K171" s="39">
        <f t="shared" si="23"/>
        <v>3940.25</v>
      </c>
      <c r="L171" s="38">
        <f t="shared" si="20"/>
        <v>45568.991249999999</v>
      </c>
      <c r="M171" s="37">
        <f t="shared" si="21"/>
        <v>15189.66375</v>
      </c>
    </row>
    <row r="172" spans="1:13" x14ac:dyDescent="0.25">
      <c r="A172" t="s">
        <v>155</v>
      </c>
      <c r="B172" t="s">
        <v>148</v>
      </c>
      <c r="C172" t="s">
        <v>113</v>
      </c>
      <c r="D172" t="s">
        <v>147</v>
      </c>
      <c r="E172" s="38">
        <v>4.4950000000000001</v>
      </c>
      <c r="F172" s="40">
        <v>4901.5</v>
      </c>
      <c r="G172" s="37">
        <f t="shared" si="17"/>
        <v>22032.2425</v>
      </c>
      <c r="H172" s="37">
        <f t="shared" si="22"/>
        <v>24507.5</v>
      </c>
      <c r="I172" s="37">
        <f t="shared" si="18"/>
        <v>46539.7425</v>
      </c>
      <c r="J172" s="37">
        <f t="shared" si="19"/>
        <v>14.242500000000001</v>
      </c>
      <c r="K172" s="39">
        <f t="shared" si="23"/>
        <v>4901.5</v>
      </c>
      <c r="L172" s="38">
        <f t="shared" si="20"/>
        <v>69809.613750000004</v>
      </c>
      <c r="M172" s="37">
        <f t="shared" si="21"/>
        <v>23269.871250000004</v>
      </c>
    </row>
    <row r="173" spans="1:13" x14ac:dyDescent="0.25">
      <c r="A173" t="s">
        <v>154</v>
      </c>
      <c r="B173" t="s">
        <v>148</v>
      </c>
      <c r="C173" t="s">
        <v>113</v>
      </c>
      <c r="D173" t="s">
        <v>147</v>
      </c>
      <c r="E173" s="38">
        <v>6.8925000000000001</v>
      </c>
      <c r="F173" s="40">
        <v>4552.75</v>
      </c>
      <c r="G173" s="37">
        <f t="shared" si="17"/>
        <v>31379.829375000001</v>
      </c>
      <c r="H173" s="37">
        <f t="shared" si="22"/>
        <v>22763.75</v>
      </c>
      <c r="I173" s="37">
        <f t="shared" si="18"/>
        <v>54143.579375000001</v>
      </c>
      <c r="J173" s="37">
        <f t="shared" si="19"/>
        <v>17.838750000000001</v>
      </c>
      <c r="K173" s="39">
        <f t="shared" si="23"/>
        <v>4552.75</v>
      </c>
      <c r="L173" s="38">
        <f t="shared" si="20"/>
        <v>81215.369062500002</v>
      </c>
      <c r="M173" s="37">
        <f t="shared" si="21"/>
        <v>27071.789687500001</v>
      </c>
    </row>
    <row r="174" spans="1:13" x14ac:dyDescent="0.25">
      <c r="A174" t="s">
        <v>153</v>
      </c>
      <c r="B174" t="s">
        <v>148</v>
      </c>
      <c r="C174" t="s">
        <v>113</v>
      </c>
      <c r="D174" t="s">
        <v>147</v>
      </c>
      <c r="E174" s="38">
        <v>8.99</v>
      </c>
      <c r="F174" s="40">
        <v>4139</v>
      </c>
      <c r="G174" s="37">
        <f t="shared" si="17"/>
        <v>37209.61</v>
      </c>
      <c r="H174" s="37">
        <f t="shared" si="22"/>
        <v>20695</v>
      </c>
      <c r="I174" s="37">
        <f t="shared" si="18"/>
        <v>57904.61</v>
      </c>
      <c r="J174" s="37">
        <f t="shared" si="19"/>
        <v>20.984999999999999</v>
      </c>
      <c r="K174" s="39">
        <f t="shared" si="23"/>
        <v>4139</v>
      </c>
      <c r="L174" s="38">
        <f t="shared" si="20"/>
        <v>86856.914999999994</v>
      </c>
      <c r="M174" s="37">
        <f t="shared" si="21"/>
        <v>28952.304999999993</v>
      </c>
    </row>
    <row r="175" spans="1:13" x14ac:dyDescent="0.25">
      <c r="A175" t="s">
        <v>152</v>
      </c>
      <c r="B175" t="s">
        <v>148</v>
      </c>
      <c r="C175" t="s">
        <v>113</v>
      </c>
      <c r="D175" t="s">
        <v>147</v>
      </c>
      <c r="E175" s="38">
        <v>4.4950000000000001</v>
      </c>
      <c r="F175" s="40">
        <v>4725</v>
      </c>
      <c r="G175" s="37">
        <f t="shared" si="17"/>
        <v>21238.875</v>
      </c>
      <c r="H175" s="37">
        <f t="shared" si="22"/>
        <v>23625</v>
      </c>
      <c r="I175" s="37">
        <f t="shared" si="18"/>
        <v>44863.875</v>
      </c>
      <c r="J175" s="37">
        <f t="shared" si="19"/>
        <v>14.242500000000001</v>
      </c>
      <c r="K175" s="39">
        <f t="shared" si="23"/>
        <v>4725</v>
      </c>
      <c r="L175" s="38">
        <f t="shared" si="20"/>
        <v>67295.8125</v>
      </c>
      <c r="M175" s="37">
        <f t="shared" si="21"/>
        <v>22431.9375</v>
      </c>
    </row>
    <row r="176" spans="1:13" x14ac:dyDescent="0.25">
      <c r="A176" t="s">
        <v>151</v>
      </c>
      <c r="B176" t="s">
        <v>148</v>
      </c>
      <c r="C176" t="s">
        <v>113</v>
      </c>
      <c r="D176" t="s">
        <v>147</v>
      </c>
      <c r="E176" s="38">
        <v>6.8925000000000001</v>
      </c>
      <c r="F176" s="40">
        <v>4308.25</v>
      </c>
      <c r="G176" s="37">
        <f t="shared" si="17"/>
        <v>29694.613125</v>
      </c>
      <c r="H176" s="37">
        <f t="shared" si="22"/>
        <v>21541.25</v>
      </c>
      <c r="I176" s="37">
        <f t="shared" si="18"/>
        <v>51235.863125000003</v>
      </c>
      <c r="J176" s="37">
        <f t="shared" si="19"/>
        <v>17.838750000000001</v>
      </c>
      <c r="K176" s="39">
        <f t="shared" si="23"/>
        <v>4308.25</v>
      </c>
      <c r="L176" s="38">
        <f t="shared" si="20"/>
        <v>76853.794687500005</v>
      </c>
      <c r="M176" s="37">
        <f t="shared" si="21"/>
        <v>25617.931562500002</v>
      </c>
    </row>
    <row r="177" spans="1:13" x14ac:dyDescent="0.25">
      <c r="A177" t="s">
        <v>150</v>
      </c>
      <c r="B177" t="s">
        <v>148</v>
      </c>
      <c r="C177" t="s">
        <v>113</v>
      </c>
      <c r="D177" t="s">
        <v>147</v>
      </c>
      <c r="E177" s="38">
        <v>8.99</v>
      </c>
      <c r="F177" s="40">
        <v>4859.5</v>
      </c>
      <c r="G177" s="37">
        <f t="shared" si="17"/>
        <v>43686.904999999999</v>
      </c>
      <c r="H177" s="37">
        <f t="shared" si="22"/>
        <v>24297.5</v>
      </c>
      <c r="I177" s="37">
        <f t="shared" si="18"/>
        <v>67984.404999999999</v>
      </c>
      <c r="J177" s="37">
        <f t="shared" si="19"/>
        <v>20.984999999999999</v>
      </c>
      <c r="K177" s="39">
        <f t="shared" si="23"/>
        <v>4859.5</v>
      </c>
      <c r="L177" s="38">
        <f t="shared" si="20"/>
        <v>101976.6075</v>
      </c>
      <c r="M177" s="37">
        <f t="shared" si="21"/>
        <v>33992.202499999999</v>
      </c>
    </row>
    <row r="178" spans="1:13" x14ac:dyDescent="0.25">
      <c r="A178" t="s">
        <v>149</v>
      </c>
      <c r="B178" t="s">
        <v>148</v>
      </c>
      <c r="C178" t="s">
        <v>113</v>
      </c>
      <c r="D178" t="s">
        <v>147</v>
      </c>
      <c r="E178" s="38">
        <v>8.99</v>
      </c>
      <c r="F178" s="40">
        <v>4923.75</v>
      </c>
      <c r="G178" s="37">
        <f t="shared" si="17"/>
        <v>44264.512500000004</v>
      </c>
      <c r="H178" s="37">
        <f t="shared" si="22"/>
        <v>24618.75</v>
      </c>
      <c r="I178" s="37">
        <f t="shared" si="18"/>
        <v>68883.262500000012</v>
      </c>
      <c r="J178" s="37">
        <f t="shared" si="19"/>
        <v>20.984999999999999</v>
      </c>
      <c r="K178" s="39">
        <f t="shared" si="23"/>
        <v>4923.75</v>
      </c>
      <c r="L178" s="38">
        <f t="shared" si="20"/>
        <v>103324.89375</v>
      </c>
      <c r="M178" s="37">
        <f t="shared" si="21"/>
        <v>34441.631249999991</v>
      </c>
    </row>
    <row r="179" spans="1:13" x14ac:dyDescent="0.25">
      <c r="A179" t="s">
        <v>146</v>
      </c>
      <c r="B179" t="s">
        <v>120</v>
      </c>
      <c r="C179" t="s">
        <v>113</v>
      </c>
      <c r="D179" t="s">
        <v>144</v>
      </c>
      <c r="E179" s="38">
        <v>49.844999999999999</v>
      </c>
      <c r="F179" s="40">
        <v>4740</v>
      </c>
      <c r="G179" s="37">
        <f t="shared" si="17"/>
        <v>236265.3</v>
      </c>
      <c r="H179" s="37">
        <f t="shared" si="22"/>
        <v>23700</v>
      </c>
      <c r="I179" s="37">
        <f t="shared" si="18"/>
        <v>259965.3</v>
      </c>
      <c r="J179" s="37">
        <f t="shared" si="19"/>
        <v>82.267499999999998</v>
      </c>
      <c r="K179" s="39">
        <f t="shared" si="23"/>
        <v>4740</v>
      </c>
      <c r="L179" s="38">
        <f t="shared" si="20"/>
        <v>389947.95</v>
      </c>
      <c r="M179" s="37">
        <f t="shared" si="21"/>
        <v>129982.65000000002</v>
      </c>
    </row>
    <row r="180" spans="1:13" x14ac:dyDescent="0.25">
      <c r="A180" t="s">
        <v>145</v>
      </c>
      <c r="B180" t="s">
        <v>120</v>
      </c>
      <c r="C180" t="s">
        <v>113</v>
      </c>
      <c r="D180" t="s">
        <v>144</v>
      </c>
      <c r="E180" s="38">
        <v>36.147500000000001</v>
      </c>
      <c r="F180" s="40">
        <v>4245.5</v>
      </c>
      <c r="G180" s="37">
        <f t="shared" si="17"/>
        <v>153464.21124999999</v>
      </c>
      <c r="H180" s="37">
        <f t="shared" si="22"/>
        <v>21227.5</v>
      </c>
      <c r="I180" s="37">
        <f t="shared" si="18"/>
        <v>174691.71124999999</v>
      </c>
      <c r="J180" s="37">
        <f t="shared" si="19"/>
        <v>61.721249999999998</v>
      </c>
      <c r="K180" s="39">
        <f t="shared" si="23"/>
        <v>4245.5</v>
      </c>
      <c r="L180" s="38">
        <f t="shared" si="20"/>
        <v>262037.56687499999</v>
      </c>
      <c r="M180" s="37">
        <f t="shared" si="21"/>
        <v>87345.855624999997</v>
      </c>
    </row>
    <row r="181" spans="1:13" x14ac:dyDescent="0.25">
      <c r="A181" t="s">
        <v>143</v>
      </c>
      <c r="B181" t="s">
        <v>120</v>
      </c>
      <c r="C181" t="s">
        <v>113</v>
      </c>
      <c r="D181" t="s">
        <v>142</v>
      </c>
      <c r="E181" s="38">
        <v>10.154999999999999</v>
      </c>
      <c r="F181" s="40">
        <v>4428</v>
      </c>
      <c r="G181" s="37">
        <f t="shared" si="17"/>
        <v>44966.34</v>
      </c>
      <c r="H181" s="37">
        <f t="shared" si="22"/>
        <v>22140</v>
      </c>
      <c r="I181" s="37">
        <f t="shared" si="18"/>
        <v>67106.34</v>
      </c>
      <c r="J181" s="37">
        <f t="shared" si="19"/>
        <v>22.732500000000002</v>
      </c>
      <c r="K181" s="39">
        <f t="shared" si="23"/>
        <v>4428</v>
      </c>
      <c r="L181" s="38">
        <f t="shared" si="20"/>
        <v>100659.51000000001</v>
      </c>
      <c r="M181" s="37">
        <f t="shared" si="21"/>
        <v>33553.170000000013</v>
      </c>
    </row>
    <row r="182" spans="1:13" x14ac:dyDescent="0.25">
      <c r="A182" t="s">
        <v>141</v>
      </c>
      <c r="B182" t="s">
        <v>114</v>
      </c>
      <c r="C182" t="s">
        <v>113</v>
      </c>
      <c r="D182" t="s">
        <v>139</v>
      </c>
      <c r="E182" s="38">
        <v>5.1150000000000002</v>
      </c>
      <c r="F182" s="40">
        <v>4288</v>
      </c>
      <c r="G182" s="37">
        <f t="shared" si="17"/>
        <v>21933.120000000003</v>
      </c>
      <c r="H182" s="37">
        <f t="shared" si="22"/>
        <v>21440</v>
      </c>
      <c r="I182" s="37">
        <f t="shared" si="18"/>
        <v>43373.120000000003</v>
      </c>
      <c r="J182" s="37">
        <f t="shared" si="19"/>
        <v>15.172499999999999</v>
      </c>
      <c r="K182" s="39">
        <f t="shared" si="23"/>
        <v>4288</v>
      </c>
      <c r="L182" s="38">
        <f t="shared" si="20"/>
        <v>65059.68</v>
      </c>
      <c r="M182" s="37">
        <f t="shared" si="21"/>
        <v>21686.559999999998</v>
      </c>
    </row>
    <row r="183" spans="1:13" x14ac:dyDescent="0.25">
      <c r="A183" t="s">
        <v>140</v>
      </c>
      <c r="B183" t="s">
        <v>114</v>
      </c>
      <c r="C183" t="s">
        <v>113</v>
      </c>
      <c r="D183" t="s">
        <v>139</v>
      </c>
      <c r="E183" s="38">
        <v>10.164999999999999</v>
      </c>
      <c r="F183" s="40">
        <v>4811.25</v>
      </c>
      <c r="G183" s="37">
        <f t="shared" si="17"/>
        <v>48906.356249999997</v>
      </c>
      <c r="H183" s="37">
        <f t="shared" si="22"/>
        <v>24056.25</v>
      </c>
      <c r="I183" s="37">
        <f t="shared" si="18"/>
        <v>72962.606249999997</v>
      </c>
      <c r="J183" s="37">
        <f t="shared" si="19"/>
        <v>22.747499999999999</v>
      </c>
      <c r="K183" s="39">
        <f t="shared" si="23"/>
        <v>4811.25</v>
      </c>
      <c r="L183" s="38">
        <f t="shared" si="20"/>
        <v>109443.90937499999</v>
      </c>
      <c r="M183" s="37">
        <f t="shared" si="21"/>
        <v>36481.303124999991</v>
      </c>
    </row>
    <row r="184" spans="1:13" x14ac:dyDescent="0.25">
      <c r="A184" t="s">
        <v>138</v>
      </c>
      <c r="B184" t="s">
        <v>120</v>
      </c>
      <c r="C184" t="s">
        <v>113</v>
      </c>
      <c r="D184" t="s">
        <v>137</v>
      </c>
      <c r="E184" s="38">
        <v>11.8225</v>
      </c>
      <c r="F184" s="40">
        <v>4399</v>
      </c>
      <c r="G184" s="37">
        <f t="shared" si="17"/>
        <v>52007.177499999998</v>
      </c>
      <c r="H184" s="37">
        <f t="shared" si="22"/>
        <v>21995</v>
      </c>
      <c r="I184" s="37">
        <f t="shared" si="18"/>
        <v>74002.177499999991</v>
      </c>
      <c r="J184" s="37">
        <f t="shared" si="19"/>
        <v>25.233749999999997</v>
      </c>
      <c r="K184" s="39">
        <f t="shared" si="23"/>
        <v>4399</v>
      </c>
      <c r="L184" s="38">
        <f t="shared" si="20"/>
        <v>111003.26624999999</v>
      </c>
      <c r="M184" s="37">
        <f t="shared" si="21"/>
        <v>37001.088749999995</v>
      </c>
    </row>
    <row r="185" spans="1:13" x14ac:dyDescent="0.25">
      <c r="A185" t="s">
        <v>78</v>
      </c>
      <c r="B185" t="s">
        <v>120</v>
      </c>
      <c r="C185" t="s">
        <v>113</v>
      </c>
      <c r="D185" t="s">
        <v>136</v>
      </c>
      <c r="E185" s="38">
        <v>2.2475000000000001</v>
      </c>
      <c r="F185" s="40">
        <v>4513.75</v>
      </c>
      <c r="G185" s="37">
        <f t="shared" si="17"/>
        <v>10144.653125000001</v>
      </c>
      <c r="H185" s="37">
        <f t="shared" si="22"/>
        <v>22568.75</v>
      </c>
      <c r="I185" s="37">
        <f t="shared" si="18"/>
        <v>32713.403125000001</v>
      </c>
      <c r="J185" s="37">
        <f t="shared" si="19"/>
        <v>10.87125</v>
      </c>
      <c r="K185" s="39">
        <f t="shared" si="23"/>
        <v>4513.75</v>
      </c>
      <c r="L185" s="38">
        <f t="shared" si="20"/>
        <v>49070.104687500003</v>
      </c>
      <c r="M185" s="37">
        <f t="shared" si="21"/>
        <v>16356.701562500002</v>
      </c>
    </row>
    <row r="186" spans="1:13" x14ac:dyDescent="0.25">
      <c r="A186" t="s">
        <v>135</v>
      </c>
      <c r="B186" t="s">
        <v>134</v>
      </c>
      <c r="C186" t="s">
        <v>119</v>
      </c>
      <c r="D186" t="s">
        <v>125</v>
      </c>
      <c r="E186" s="38">
        <v>188.78749999999999</v>
      </c>
      <c r="F186" s="40">
        <v>4363.25</v>
      </c>
      <c r="G186" s="37">
        <f t="shared" si="17"/>
        <v>823727.05937499995</v>
      </c>
      <c r="H186" s="37">
        <f t="shared" si="22"/>
        <v>21816.25</v>
      </c>
      <c r="I186" s="37">
        <f t="shared" si="18"/>
        <v>845543.30937499995</v>
      </c>
      <c r="J186" s="37">
        <f t="shared" si="19"/>
        <v>290.68124999999998</v>
      </c>
      <c r="K186" s="39">
        <f t="shared" si="23"/>
        <v>4363.25</v>
      </c>
      <c r="L186" s="38">
        <f t="shared" si="20"/>
        <v>1268314.9640624998</v>
      </c>
      <c r="M186" s="37">
        <f t="shared" si="21"/>
        <v>422771.65468749986</v>
      </c>
    </row>
    <row r="187" spans="1:13" x14ac:dyDescent="0.25">
      <c r="A187" t="s">
        <v>133</v>
      </c>
      <c r="B187" t="s">
        <v>126</v>
      </c>
      <c r="C187" t="s">
        <v>119</v>
      </c>
      <c r="D187" t="s">
        <v>125</v>
      </c>
      <c r="E187" s="38">
        <v>370.48500000000001</v>
      </c>
      <c r="F187" s="40">
        <v>4388.75</v>
      </c>
      <c r="G187" s="37">
        <f t="shared" si="17"/>
        <v>1625966.04375</v>
      </c>
      <c r="H187" s="37">
        <f t="shared" si="22"/>
        <v>21943.75</v>
      </c>
      <c r="I187" s="37">
        <f t="shared" si="18"/>
        <v>1647909.79375</v>
      </c>
      <c r="J187" s="37">
        <f t="shared" si="19"/>
        <v>563.22749999999996</v>
      </c>
      <c r="K187" s="39">
        <f t="shared" si="23"/>
        <v>4388.75</v>
      </c>
      <c r="L187" s="38">
        <f t="shared" si="20"/>
        <v>2471864.6906249998</v>
      </c>
      <c r="M187" s="37">
        <f t="shared" si="21"/>
        <v>823954.89687499986</v>
      </c>
    </row>
    <row r="188" spans="1:13" x14ac:dyDescent="0.25">
      <c r="A188" t="s">
        <v>132</v>
      </c>
      <c r="B188" t="s">
        <v>126</v>
      </c>
      <c r="C188" t="s">
        <v>119</v>
      </c>
      <c r="D188" t="s">
        <v>125</v>
      </c>
      <c r="E188" s="38">
        <v>370.48500000000001</v>
      </c>
      <c r="F188" s="40">
        <v>4916.75</v>
      </c>
      <c r="G188" s="37">
        <f t="shared" si="17"/>
        <v>1821582.12375</v>
      </c>
      <c r="H188" s="37">
        <f t="shared" si="22"/>
        <v>24583.75</v>
      </c>
      <c r="I188" s="37">
        <f t="shared" si="18"/>
        <v>1846165.87375</v>
      </c>
      <c r="J188" s="37">
        <f t="shared" si="19"/>
        <v>563.22749999999996</v>
      </c>
      <c r="K188" s="39">
        <f t="shared" si="23"/>
        <v>4916.75</v>
      </c>
      <c r="L188" s="38">
        <f t="shared" si="20"/>
        <v>2769248.8106249999</v>
      </c>
      <c r="M188" s="37">
        <f t="shared" si="21"/>
        <v>923082.9368749999</v>
      </c>
    </row>
    <row r="189" spans="1:13" x14ac:dyDescent="0.25">
      <c r="A189" t="s">
        <v>131</v>
      </c>
      <c r="B189" t="s">
        <v>126</v>
      </c>
      <c r="C189" t="s">
        <v>119</v>
      </c>
      <c r="D189" t="s">
        <v>125</v>
      </c>
      <c r="E189" s="38">
        <v>370.48500000000001</v>
      </c>
      <c r="F189" s="40">
        <v>4647.25</v>
      </c>
      <c r="G189" s="37">
        <f t="shared" si="17"/>
        <v>1721736.41625</v>
      </c>
      <c r="H189" s="37">
        <f t="shared" si="22"/>
        <v>23236.25</v>
      </c>
      <c r="I189" s="37">
        <f t="shared" si="18"/>
        <v>1744972.66625</v>
      </c>
      <c r="J189" s="37">
        <f t="shared" si="19"/>
        <v>563.22749999999996</v>
      </c>
      <c r="K189" s="39">
        <f t="shared" si="23"/>
        <v>4647.25</v>
      </c>
      <c r="L189" s="38">
        <f t="shared" si="20"/>
        <v>2617458.9993749997</v>
      </c>
      <c r="M189" s="37">
        <f t="shared" si="21"/>
        <v>872486.33312499966</v>
      </c>
    </row>
    <row r="190" spans="1:13" x14ac:dyDescent="0.25">
      <c r="A190" t="s">
        <v>130</v>
      </c>
      <c r="B190" t="s">
        <v>126</v>
      </c>
      <c r="C190" t="s">
        <v>119</v>
      </c>
      <c r="D190" t="s">
        <v>125</v>
      </c>
      <c r="E190" s="38">
        <v>370.48500000000001</v>
      </c>
      <c r="F190" s="40">
        <v>4568.75</v>
      </c>
      <c r="G190" s="37">
        <f t="shared" si="17"/>
        <v>1692653.34375</v>
      </c>
      <c r="H190" s="37">
        <f t="shared" si="22"/>
        <v>22843.75</v>
      </c>
      <c r="I190" s="37">
        <f t="shared" si="18"/>
        <v>1715497.09375</v>
      </c>
      <c r="J190" s="37">
        <f t="shared" si="19"/>
        <v>563.22749999999996</v>
      </c>
      <c r="K190" s="39">
        <f t="shared" si="23"/>
        <v>4568.75</v>
      </c>
      <c r="L190" s="38">
        <f t="shared" si="20"/>
        <v>2573245.640625</v>
      </c>
      <c r="M190" s="37">
        <f t="shared" si="21"/>
        <v>857748.546875</v>
      </c>
    </row>
    <row r="191" spans="1:13" x14ac:dyDescent="0.25">
      <c r="A191" t="s">
        <v>129</v>
      </c>
      <c r="B191" t="s">
        <v>126</v>
      </c>
      <c r="C191" t="s">
        <v>119</v>
      </c>
      <c r="D191" t="s">
        <v>125</v>
      </c>
      <c r="E191" s="38">
        <v>115.36</v>
      </c>
      <c r="F191" s="40">
        <v>4827.75</v>
      </c>
      <c r="G191" s="37">
        <f t="shared" si="17"/>
        <v>556929.24</v>
      </c>
      <c r="H191" s="37">
        <f t="shared" si="22"/>
        <v>24138.75</v>
      </c>
      <c r="I191" s="37">
        <f t="shared" si="18"/>
        <v>581067.99</v>
      </c>
      <c r="J191" s="37">
        <f t="shared" si="19"/>
        <v>180.54</v>
      </c>
      <c r="K191" s="39">
        <f t="shared" si="23"/>
        <v>4827.75</v>
      </c>
      <c r="L191" s="38">
        <f t="shared" si="20"/>
        <v>871601.98499999999</v>
      </c>
      <c r="M191" s="37">
        <f t="shared" si="21"/>
        <v>290533.995</v>
      </c>
    </row>
    <row r="192" spans="1:13" x14ac:dyDescent="0.25">
      <c r="A192" t="s">
        <v>128</v>
      </c>
      <c r="B192" t="s">
        <v>126</v>
      </c>
      <c r="C192" t="s">
        <v>119</v>
      </c>
      <c r="D192" t="s">
        <v>125</v>
      </c>
      <c r="E192" s="38">
        <v>115.36</v>
      </c>
      <c r="F192" s="40">
        <v>4544.5</v>
      </c>
      <c r="G192" s="37">
        <f t="shared" si="17"/>
        <v>524253.52</v>
      </c>
      <c r="H192" s="37">
        <f t="shared" si="22"/>
        <v>22722.5</v>
      </c>
      <c r="I192" s="37">
        <f t="shared" si="18"/>
        <v>546976.02</v>
      </c>
      <c r="J192" s="37">
        <f t="shared" si="19"/>
        <v>180.54</v>
      </c>
      <c r="K192" s="39">
        <f t="shared" si="23"/>
        <v>4544.5</v>
      </c>
      <c r="L192" s="38">
        <f t="shared" si="20"/>
        <v>820464.02999999991</v>
      </c>
      <c r="M192" s="37">
        <f t="shared" si="21"/>
        <v>273488.00999999989</v>
      </c>
    </row>
    <row r="193" spans="1:17" x14ac:dyDescent="0.25">
      <c r="A193" t="s">
        <v>127</v>
      </c>
      <c r="B193" t="s">
        <v>126</v>
      </c>
      <c r="C193" t="s">
        <v>119</v>
      </c>
      <c r="D193" t="s">
        <v>125</v>
      </c>
      <c r="E193" s="38">
        <v>115.36</v>
      </c>
      <c r="F193" s="40">
        <v>4624.75</v>
      </c>
      <c r="G193" s="37">
        <f t="shared" si="17"/>
        <v>533511.16</v>
      </c>
      <c r="H193" s="37">
        <f t="shared" si="22"/>
        <v>23123.75</v>
      </c>
      <c r="I193" s="37">
        <f t="shared" si="18"/>
        <v>556634.91</v>
      </c>
      <c r="J193" s="37">
        <f t="shared" si="19"/>
        <v>180.54</v>
      </c>
      <c r="K193" s="39">
        <f t="shared" si="23"/>
        <v>4624.75</v>
      </c>
      <c r="L193" s="38">
        <f t="shared" si="20"/>
        <v>834952.36499999999</v>
      </c>
      <c r="M193" s="37">
        <f t="shared" si="21"/>
        <v>278317.45499999996</v>
      </c>
    </row>
    <row r="194" spans="1:17" x14ac:dyDescent="0.25">
      <c r="A194" t="s">
        <v>124</v>
      </c>
      <c r="B194" t="s">
        <v>120</v>
      </c>
      <c r="C194" t="s">
        <v>119</v>
      </c>
      <c r="D194" t="s">
        <v>118</v>
      </c>
      <c r="E194" s="38">
        <v>104.94499999999999</v>
      </c>
      <c r="F194" s="40">
        <v>4579.75</v>
      </c>
      <c r="G194" s="37">
        <f t="shared" si="17"/>
        <v>480621.86374999996</v>
      </c>
      <c r="H194" s="37">
        <f t="shared" si="22"/>
        <v>22898.75</v>
      </c>
      <c r="I194" s="37">
        <f t="shared" si="18"/>
        <v>503520.61374999996</v>
      </c>
      <c r="J194" s="37">
        <f t="shared" si="19"/>
        <v>164.91749999999999</v>
      </c>
      <c r="K194" s="39">
        <f t="shared" si="23"/>
        <v>4579.75</v>
      </c>
      <c r="L194" s="38">
        <f t="shared" si="20"/>
        <v>755280.92062499991</v>
      </c>
      <c r="M194" s="37">
        <f t="shared" si="21"/>
        <v>251760.30687499995</v>
      </c>
      <c r="Q194" s="41"/>
    </row>
    <row r="195" spans="1:17" x14ac:dyDescent="0.25">
      <c r="A195" t="s">
        <v>123</v>
      </c>
      <c r="B195" t="s">
        <v>120</v>
      </c>
      <c r="C195" t="s">
        <v>119</v>
      </c>
      <c r="D195" t="s">
        <v>118</v>
      </c>
      <c r="E195" s="38">
        <v>104.94499999999999</v>
      </c>
      <c r="F195" s="40">
        <v>4769.25</v>
      </c>
      <c r="G195" s="37">
        <f t="shared" si="17"/>
        <v>500508.94124999997</v>
      </c>
      <c r="H195" s="37">
        <f t="shared" si="22"/>
        <v>23846.25</v>
      </c>
      <c r="I195" s="37">
        <f t="shared" si="18"/>
        <v>524355.19124999992</v>
      </c>
      <c r="J195" s="37">
        <f t="shared" si="19"/>
        <v>164.91749999999999</v>
      </c>
      <c r="K195" s="39">
        <f t="shared" si="23"/>
        <v>4769.25</v>
      </c>
      <c r="L195" s="38">
        <f t="shared" si="20"/>
        <v>786532.78687499999</v>
      </c>
      <c r="M195" s="37">
        <f t="shared" si="21"/>
        <v>262177.59562500007</v>
      </c>
    </row>
    <row r="196" spans="1:17" x14ac:dyDescent="0.25">
      <c r="A196" t="s">
        <v>122</v>
      </c>
      <c r="B196" t="s">
        <v>120</v>
      </c>
      <c r="C196" t="s">
        <v>119</v>
      </c>
      <c r="D196" t="s">
        <v>118</v>
      </c>
      <c r="E196" s="38">
        <v>104.94499999999999</v>
      </c>
      <c r="F196" s="40">
        <v>3845.25</v>
      </c>
      <c r="G196" s="37">
        <f t="shared" si="17"/>
        <v>403539.76124999998</v>
      </c>
      <c r="H196" s="37">
        <f t="shared" si="22"/>
        <v>19226.25</v>
      </c>
      <c r="I196" s="37">
        <f t="shared" si="18"/>
        <v>422766.01124999998</v>
      </c>
      <c r="J196" s="37">
        <f t="shared" si="19"/>
        <v>164.91749999999999</v>
      </c>
      <c r="K196" s="39">
        <f t="shared" si="23"/>
        <v>3845.25</v>
      </c>
      <c r="L196" s="38">
        <f t="shared" si="20"/>
        <v>634149.01687499997</v>
      </c>
      <c r="M196" s="37">
        <f t="shared" si="21"/>
        <v>211383.00562499999</v>
      </c>
    </row>
    <row r="197" spans="1:17" x14ac:dyDescent="0.25">
      <c r="A197" t="s">
        <v>121</v>
      </c>
      <c r="B197" t="s">
        <v>120</v>
      </c>
      <c r="C197" t="s">
        <v>119</v>
      </c>
      <c r="D197" t="s">
        <v>118</v>
      </c>
      <c r="E197" s="38">
        <v>104.94499999999999</v>
      </c>
      <c r="F197" s="40">
        <v>4988.75</v>
      </c>
      <c r="G197" s="37">
        <f t="shared" ref="G197:G200" si="24">E197*F197</f>
        <v>523544.36874999997</v>
      </c>
      <c r="H197" s="37">
        <f t="shared" si="22"/>
        <v>24943.75</v>
      </c>
      <c r="I197" s="37">
        <f t="shared" ref="I197:I200" si="25">G197+H197</f>
        <v>548488.11874999991</v>
      </c>
      <c r="J197" s="37">
        <f t="shared" ref="J197:J200" si="26">(E197+H197/F197)*150/100</f>
        <v>164.91749999999999</v>
      </c>
      <c r="K197" s="39">
        <f t="shared" si="23"/>
        <v>4988.75</v>
      </c>
      <c r="L197" s="38">
        <f t="shared" ref="L197:L200" si="27">J197*K197</f>
        <v>822732.17812499998</v>
      </c>
      <c r="M197" s="37">
        <f t="shared" ref="M197:M200" si="28">L197-I197</f>
        <v>274244.05937500007</v>
      </c>
    </row>
    <row r="198" spans="1:17" x14ac:dyDescent="0.25">
      <c r="A198" t="s">
        <v>117</v>
      </c>
      <c r="B198" t="s">
        <v>114</v>
      </c>
      <c r="C198" t="s">
        <v>113</v>
      </c>
      <c r="D198" t="s">
        <v>112</v>
      </c>
      <c r="E198" s="38">
        <v>5.9924999999999997</v>
      </c>
      <c r="F198" s="40">
        <v>3783.25</v>
      </c>
      <c r="G198" s="37">
        <f t="shared" si="24"/>
        <v>22671.125625000001</v>
      </c>
      <c r="H198" s="37">
        <f t="shared" ref="H198:H200" si="29">$P$1*F198</f>
        <v>18916.25</v>
      </c>
      <c r="I198" s="37">
        <f t="shared" si="25"/>
        <v>41587.375625000001</v>
      </c>
      <c r="J198" s="37">
        <f t="shared" si="26"/>
        <v>16.48875</v>
      </c>
      <c r="K198" s="39">
        <f t="shared" si="23"/>
        <v>3783.25</v>
      </c>
      <c r="L198" s="38">
        <f t="shared" si="27"/>
        <v>62381.063437500001</v>
      </c>
      <c r="M198" s="37">
        <f t="shared" si="28"/>
        <v>20793.6878125</v>
      </c>
    </row>
    <row r="199" spans="1:17" x14ac:dyDescent="0.25">
      <c r="A199" t="s">
        <v>116</v>
      </c>
      <c r="B199" t="s">
        <v>114</v>
      </c>
      <c r="C199" t="s">
        <v>113</v>
      </c>
      <c r="D199" t="s">
        <v>112</v>
      </c>
      <c r="E199" s="38">
        <v>11.237500000000001</v>
      </c>
      <c r="F199" s="40">
        <v>4717.75</v>
      </c>
      <c r="G199" s="37">
        <f t="shared" si="24"/>
        <v>53015.715625000004</v>
      </c>
      <c r="H199" s="37">
        <f t="shared" si="29"/>
        <v>23588.75</v>
      </c>
      <c r="I199" s="37">
        <f t="shared" si="25"/>
        <v>76604.465625000012</v>
      </c>
      <c r="J199" s="37">
        <f t="shared" si="26"/>
        <v>24.356249999999999</v>
      </c>
      <c r="K199" s="39">
        <f t="shared" si="23"/>
        <v>4717.75</v>
      </c>
      <c r="L199" s="38">
        <f t="shared" si="27"/>
        <v>114906.6984375</v>
      </c>
      <c r="M199" s="37">
        <f t="shared" si="28"/>
        <v>38302.232812499991</v>
      </c>
    </row>
    <row r="200" spans="1:17" x14ac:dyDescent="0.25">
      <c r="A200" t="s">
        <v>115</v>
      </c>
      <c r="B200" t="s">
        <v>114</v>
      </c>
      <c r="C200" t="s">
        <v>113</v>
      </c>
      <c r="D200" t="s">
        <v>112</v>
      </c>
      <c r="E200" s="38">
        <v>13.484999999999999</v>
      </c>
      <c r="F200" s="40">
        <v>4766.5</v>
      </c>
      <c r="G200" s="37">
        <f t="shared" si="24"/>
        <v>64276.252499999995</v>
      </c>
      <c r="H200" s="37">
        <f t="shared" si="29"/>
        <v>23832.5</v>
      </c>
      <c r="I200" s="37">
        <f t="shared" si="25"/>
        <v>88108.752500000002</v>
      </c>
      <c r="J200" s="37">
        <f t="shared" si="26"/>
        <v>27.727499999999999</v>
      </c>
      <c r="K200" s="39">
        <f t="shared" si="23"/>
        <v>4766.5</v>
      </c>
      <c r="L200" s="38">
        <f t="shared" si="27"/>
        <v>132163.12875</v>
      </c>
      <c r="M200" s="37">
        <f t="shared" si="28"/>
        <v>44054.376250000001</v>
      </c>
    </row>
    <row r="201" spans="1:17" ht="15.75" thickBot="1" x14ac:dyDescent="0.3">
      <c r="G201" s="35">
        <f t="shared" ref="G201:M201" si="30">SUM(G4:G200)</f>
        <v>70764990.998125017</v>
      </c>
      <c r="H201" s="35">
        <f t="shared" si="30"/>
        <v>4301328.75</v>
      </c>
      <c r="I201" s="35">
        <f t="shared" si="30"/>
        <v>75066319.748125017</v>
      </c>
      <c r="J201" s="35">
        <f t="shared" si="30"/>
        <v>25919.879999999976</v>
      </c>
      <c r="K201" s="36">
        <f t="shared" si="30"/>
        <v>860265.75</v>
      </c>
      <c r="L201" s="35">
        <f t="shared" si="30"/>
        <v>112599479.62218751</v>
      </c>
      <c r="M201" s="35">
        <f t="shared" si="30"/>
        <v>37533159.874062501</v>
      </c>
    </row>
    <row r="202" spans="1:17" ht="15.75" thickTop="1" x14ac:dyDescent="0.25"/>
  </sheetData>
  <mergeCells count="13">
    <mergeCell ref="A1:A3"/>
    <mergeCell ref="B1:B3"/>
    <mergeCell ref="C1:C3"/>
    <mergeCell ref="K1:K3"/>
    <mergeCell ref="L1:L3"/>
    <mergeCell ref="M1:M3"/>
    <mergeCell ref="D1:D3"/>
    <mergeCell ref="E1:E3"/>
    <mergeCell ref="F1:F3"/>
    <mergeCell ref="G1:G3"/>
    <mergeCell ref="H1:H3"/>
    <mergeCell ref="I1:I3"/>
    <mergeCell ref="J1:J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5C060-3220-49EA-9D87-175EC2129C47}">
  <sheetPr codeName="Sheet7"/>
  <dimension ref="A1:P83"/>
  <sheetViews>
    <sheetView zoomScale="120" zoomScaleNormal="120" workbookViewId="0">
      <pane ySplit="3" topLeftCell="A16" activePane="bottomLeft" state="frozen"/>
      <selection pane="bottomLeft" activeCell="H29" sqref="H29"/>
    </sheetView>
  </sheetViews>
  <sheetFormatPr defaultRowHeight="15" x14ac:dyDescent="0.25"/>
  <cols>
    <col min="1" max="1" width="11" customWidth="1"/>
    <col min="2" max="2" width="17.28515625" customWidth="1"/>
    <col min="3" max="3" width="18.5703125" customWidth="1"/>
    <col min="4" max="4" width="17.140625" customWidth="1"/>
    <col min="5" max="5" width="16.42578125" customWidth="1"/>
  </cols>
  <sheetData>
    <row r="1" spans="1:10" ht="29.25" customHeight="1" x14ac:dyDescent="0.25">
      <c r="A1" s="95" t="s">
        <v>367</v>
      </c>
      <c r="B1" s="95"/>
      <c r="C1" s="95"/>
      <c r="D1" s="95"/>
      <c r="E1" s="95"/>
      <c r="F1" s="95"/>
    </row>
    <row r="3" spans="1:10" ht="37.5" x14ac:dyDescent="0.25">
      <c r="B3" s="48" t="s">
        <v>366</v>
      </c>
      <c r="C3" s="49" t="s">
        <v>365</v>
      </c>
      <c r="D3" s="48" t="s">
        <v>104</v>
      </c>
      <c r="E3" s="48" t="s">
        <v>364</v>
      </c>
      <c r="G3" s="51" t="s">
        <v>370</v>
      </c>
    </row>
    <row r="4" spans="1:10" x14ac:dyDescent="0.25">
      <c r="B4" s="46">
        <v>45017</v>
      </c>
      <c r="C4" s="40">
        <v>4151</v>
      </c>
      <c r="D4" s="38">
        <v>200</v>
      </c>
      <c r="E4" s="45">
        <f t="shared" ref="E4:E33" si="0">C4*D4</f>
        <v>830200</v>
      </c>
      <c r="G4">
        <v>10</v>
      </c>
      <c r="H4">
        <f>G4*$J$4</f>
        <v>9</v>
      </c>
      <c r="J4">
        <v>0.9</v>
      </c>
    </row>
    <row r="5" spans="1:10" x14ac:dyDescent="0.25">
      <c r="B5" s="46">
        <v>45018</v>
      </c>
      <c r="C5" s="40">
        <v>3076</v>
      </c>
      <c r="D5" s="38">
        <v>200</v>
      </c>
      <c r="E5" s="45">
        <f t="shared" si="0"/>
        <v>615200</v>
      </c>
      <c r="G5">
        <v>20</v>
      </c>
      <c r="H5">
        <f t="shared" ref="H5:H6" si="1">G5*$J$4</f>
        <v>18</v>
      </c>
    </row>
    <row r="6" spans="1:10" x14ac:dyDescent="0.25">
      <c r="B6" s="46">
        <v>45019</v>
      </c>
      <c r="C6" s="40">
        <v>3928</v>
      </c>
      <c r="D6" s="38">
        <v>200</v>
      </c>
      <c r="E6" s="45">
        <f t="shared" si="0"/>
        <v>785600</v>
      </c>
      <c r="G6">
        <v>4</v>
      </c>
      <c r="H6">
        <f t="shared" si="1"/>
        <v>3.6</v>
      </c>
    </row>
    <row r="7" spans="1:10" x14ac:dyDescent="0.25">
      <c r="B7" s="46">
        <v>45020</v>
      </c>
      <c r="C7" s="40">
        <v>4850</v>
      </c>
      <c r="D7" s="38">
        <v>200</v>
      </c>
      <c r="E7" s="45">
        <f t="shared" si="0"/>
        <v>970000</v>
      </c>
    </row>
    <row r="8" spans="1:10" x14ac:dyDescent="0.25">
      <c r="B8" s="46">
        <v>45021</v>
      </c>
      <c r="C8" s="40">
        <v>4802</v>
      </c>
      <c r="D8" s="38">
        <v>200</v>
      </c>
      <c r="E8" s="45">
        <f t="shared" si="0"/>
        <v>960400</v>
      </c>
    </row>
    <row r="9" spans="1:10" x14ac:dyDescent="0.25">
      <c r="B9" s="46">
        <v>45022</v>
      </c>
      <c r="C9" s="40">
        <v>3787</v>
      </c>
      <c r="D9" s="38">
        <v>200</v>
      </c>
      <c r="E9" s="45">
        <f t="shared" si="0"/>
        <v>757400</v>
      </c>
      <c r="G9" s="16">
        <f>(G5-G4)/G4</f>
        <v>1</v>
      </c>
    </row>
    <row r="10" spans="1:10" x14ac:dyDescent="0.25">
      <c r="B10" s="46">
        <v>45023</v>
      </c>
      <c r="C10" s="40">
        <v>2920</v>
      </c>
      <c r="D10" s="38">
        <v>200</v>
      </c>
      <c r="E10" s="45">
        <f t="shared" si="0"/>
        <v>584000</v>
      </c>
    </row>
    <row r="11" spans="1:10" x14ac:dyDescent="0.25">
      <c r="B11" s="46">
        <v>45024</v>
      </c>
      <c r="C11" s="40">
        <v>4646</v>
      </c>
      <c r="D11" s="38">
        <v>200</v>
      </c>
      <c r="E11" s="45">
        <f t="shared" si="0"/>
        <v>929200</v>
      </c>
    </row>
    <row r="12" spans="1:10" x14ac:dyDescent="0.25">
      <c r="B12" s="46">
        <v>45025</v>
      </c>
      <c r="C12" s="40">
        <v>4697</v>
      </c>
      <c r="D12" s="38">
        <v>200</v>
      </c>
      <c r="E12" s="45">
        <f t="shared" si="0"/>
        <v>939400</v>
      </c>
    </row>
    <row r="13" spans="1:10" x14ac:dyDescent="0.25">
      <c r="B13" s="46">
        <v>45026</v>
      </c>
      <c r="C13" s="40">
        <v>3570</v>
      </c>
      <c r="D13" s="38">
        <v>200</v>
      </c>
      <c r="E13" s="45">
        <f t="shared" si="0"/>
        <v>714000</v>
      </c>
    </row>
    <row r="14" spans="1:10" x14ac:dyDescent="0.25">
      <c r="B14" s="46">
        <v>45027</v>
      </c>
      <c r="C14" s="40">
        <v>3920</v>
      </c>
      <c r="D14" s="38">
        <v>200</v>
      </c>
      <c r="E14" s="45">
        <f t="shared" si="0"/>
        <v>784000</v>
      </c>
    </row>
    <row r="15" spans="1:10" x14ac:dyDescent="0.25">
      <c r="B15" s="46">
        <v>45028</v>
      </c>
      <c r="C15" s="40">
        <v>4819</v>
      </c>
      <c r="D15" s="38">
        <v>200</v>
      </c>
      <c r="E15" s="45">
        <f t="shared" si="0"/>
        <v>963800</v>
      </c>
    </row>
    <row r="16" spans="1:10" x14ac:dyDescent="0.25">
      <c r="B16" s="46">
        <v>45029</v>
      </c>
      <c r="C16" s="40">
        <v>4538</v>
      </c>
      <c r="D16" s="38">
        <v>200</v>
      </c>
      <c r="E16" s="45">
        <f t="shared" si="0"/>
        <v>907600</v>
      </c>
      <c r="G16">
        <v>0</v>
      </c>
      <c r="H16">
        <v>100</v>
      </c>
      <c r="I16">
        <v>200</v>
      </c>
      <c r="J16" t="s">
        <v>368</v>
      </c>
    </row>
    <row r="17" spans="2:16" x14ac:dyDescent="0.25">
      <c r="B17" s="46">
        <v>45030</v>
      </c>
      <c r="C17" s="40">
        <v>2653</v>
      </c>
      <c r="D17" s="38">
        <v>200</v>
      </c>
      <c r="E17" s="45">
        <f t="shared" si="0"/>
        <v>530600</v>
      </c>
      <c r="G17">
        <f>COUNTA(G16:J16)</f>
        <v>4</v>
      </c>
    </row>
    <row r="18" spans="2:16" x14ac:dyDescent="0.25">
      <c r="B18" s="46">
        <v>45031</v>
      </c>
      <c r="C18" s="40">
        <v>2710</v>
      </c>
      <c r="D18" s="38">
        <v>200</v>
      </c>
      <c r="E18" s="45">
        <f t="shared" si="0"/>
        <v>542000</v>
      </c>
      <c r="G18" t="e">
        <f>SUM(x,G2710)</f>
        <v>#NAME?</v>
      </c>
    </row>
    <row r="19" spans="2:16" x14ac:dyDescent="0.25">
      <c r="B19" s="46">
        <v>45032</v>
      </c>
      <c r="C19" s="40">
        <v>4921</v>
      </c>
      <c r="D19" s="38">
        <v>200</v>
      </c>
      <c r="E19" s="45">
        <f t="shared" si="0"/>
        <v>984200</v>
      </c>
      <c r="G19">
        <v>5</v>
      </c>
    </row>
    <row r="20" spans="2:16" x14ac:dyDescent="0.25">
      <c r="B20" s="46">
        <v>45033</v>
      </c>
      <c r="C20" s="40">
        <v>2597</v>
      </c>
      <c r="D20" s="38">
        <v>200</v>
      </c>
      <c r="E20" s="45">
        <f t="shared" si="0"/>
        <v>519400</v>
      </c>
      <c r="G20">
        <v>2</v>
      </c>
    </row>
    <row r="21" spans="2:16" x14ac:dyDescent="0.25">
      <c r="B21" s="46">
        <v>45034</v>
      </c>
      <c r="C21" s="40">
        <v>2682</v>
      </c>
      <c r="D21" s="38">
        <v>200</v>
      </c>
      <c r="E21" s="45">
        <f t="shared" si="0"/>
        <v>536400</v>
      </c>
    </row>
    <row r="22" spans="2:16" x14ac:dyDescent="0.25">
      <c r="B22" s="46">
        <v>45035</v>
      </c>
      <c r="C22" s="40">
        <v>4199</v>
      </c>
      <c r="D22" s="38">
        <v>200</v>
      </c>
      <c r="E22" s="45">
        <f t="shared" si="0"/>
        <v>839800</v>
      </c>
    </row>
    <row r="23" spans="2:16" x14ac:dyDescent="0.25">
      <c r="B23" s="46">
        <v>45036</v>
      </c>
      <c r="C23" s="40">
        <v>4325</v>
      </c>
      <c r="D23" s="38">
        <v>200</v>
      </c>
      <c r="E23" s="45">
        <f t="shared" si="0"/>
        <v>865000</v>
      </c>
      <c r="P23" s="47"/>
    </row>
    <row r="24" spans="2:16" x14ac:dyDescent="0.25">
      <c r="B24" s="46">
        <v>45037</v>
      </c>
      <c r="C24" s="40">
        <v>3545</v>
      </c>
      <c r="D24" s="38">
        <v>200</v>
      </c>
      <c r="E24" s="45">
        <f t="shared" si="0"/>
        <v>709000</v>
      </c>
      <c r="P24" s="47"/>
    </row>
    <row r="25" spans="2:16" x14ac:dyDescent="0.25">
      <c r="B25" s="46">
        <v>45038</v>
      </c>
      <c r="C25" s="40">
        <v>2783</v>
      </c>
      <c r="D25" s="38">
        <v>200</v>
      </c>
      <c r="E25" s="45">
        <f t="shared" si="0"/>
        <v>556600</v>
      </c>
      <c r="P25" s="47"/>
    </row>
    <row r="26" spans="2:16" x14ac:dyDescent="0.25">
      <c r="B26" s="46">
        <v>45039</v>
      </c>
      <c r="C26" s="40">
        <v>4820</v>
      </c>
      <c r="D26" s="38">
        <v>200</v>
      </c>
      <c r="E26" s="45">
        <f t="shared" si="0"/>
        <v>964000</v>
      </c>
      <c r="P26" s="47"/>
    </row>
    <row r="27" spans="2:16" x14ac:dyDescent="0.25">
      <c r="B27" s="46">
        <v>45040</v>
      </c>
      <c r="C27" s="40">
        <v>4774</v>
      </c>
      <c r="D27" s="38">
        <v>200</v>
      </c>
      <c r="E27" s="45">
        <f t="shared" si="0"/>
        <v>954800</v>
      </c>
      <c r="P27" s="47"/>
    </row>
    <row r="28" spans="2:16" x14ac:dyDescent="0.25">
      <c r="B28" s="46">
        <v>45041</v>
      </c>
      <c r="C28" s="40">
        <v>3782</v>
      </c>
      <c r="D28" s="38">
        <v>200</v>
      </c>
      <c r="E28" s="45">
        <f t="shared" si="0"/>
        <v>756400</v>
      </c>
      <c r="P28" s="47"/>
    </row>
    <row r="29" spans="2:16" x14ac:dyDescent="0.25">
      <c r="B29" s="46">
        <v>45042</v>
      </c>
      <c r="C29" s="40">
        <v>3774</v>
      </c>
      <c r="D29" s="38">
        <v>200</v>
      </c>
      <c r="E29" s="45">
        <f t="shared" si="0"/>
        <v>754800</v>
      </c>
      <c r="G29">
        <v>10</v>
      </c>
      <c r="H29">
        <v>5</v>
      </c>
      <c r="I29">
        <v>2</v>
      </c>
    </row>
    <row r="30" spans="2:16" x14ac:dyDescent="0.25">
      <c r="B30" s="46">
        <v>45043</v>
      </c>
      <c r="C30" s="40">
        <v>3870</v>
      </c>
      <c r="D30" s="38">
        <v>200</v>
      </c>
      <c r="E30" s="45">
        <f t="shared" si="0"/>
        <v>774000</v>
      </c>
    </row>
    <row r="31" spans="2:16" x14ac:dyDescent="0.25">
      <c r="B31" s="46">
        <v>45044</v>
      </c>
      <c r="C31" s="40">
        <v>3871</v>
      </c>
      <c r="D31" s="38">
        <v>200</v>
      </c>
      <c r="E31" s="45">
        <f t="shared" si="0"/>
        <v>774200</v>
      </c>
    </row>
    <row r="32" spans="2:16" x14ac:dyDescent="0.25">
      <c r="B32" s="46">
        <v>45045</v>
      </c>
      <c r="C32" s="40">
        <v>3728</v>
      </c>
      <c r="D32" s="38">
        <v>200</v>
      </c>
      <c r="E32" s="45">
        <f t="shared" si="0"/>
        <v>745600</v>
      </c>
      <c r="G32" s="52"/>
    </row>
    <row r="33" spans="2:5" x14ac:dyDescent="0.25">
      <c r="B33" s="46">
        <v>45046</v>
      </c>
      <c r="C33" s="40">
        <v>2560</v>
      </c>
      <c r="D33" s="38">
        <v>200</v>
      </c>
      <c r="E33" s="45">
        <f t="shared" si="0"/>
        <v>512000</v>
      </c>
    </row>
    <row r="34" spans="2:5" x14ac:dyDescent="0.25">
      <c r="B34" s="46"/>
      <c r="C34" s="40"/>
      <c r="D34" s="38"/>
      <c r="E34" s="45"/>
    </row>
    <row r="35" spans="2:5" x14ac:dyDescent="0.25">
      <c r="B35" s="44" t="s">
        <v>363</v>
      </c>
      <c r="C35" s="45">
        <f>SUM(E4:E33)</f>
        <v>23059600</v>
      </c>
    </row>
    <row r="36" spans="2:5" x14ac:dyDescent="0.25">
      <c r="B36" s="44" t="s">
        <v>362</v>
      </c>
      <c r="C36" s="39">
        <f>SUM(C4:C33)</f>
        <v>115298</v>
      </c>
    </row>
    <row r="37" spans="2:5" x14ac:dyDescent="0.25">
      <c r="B37" s="43" t="s">
        <v>361</v>
      </c>
      <c r="C37" s="39">
        <f>MIN(C23:C33)</f>
        <v>2560</v>
      </c>
      <c r="D37" s="50">
        <f>INDEX(B4:B33, MATCH(C37, C4:C33, 0))</f>
        <v>45046</v>
      </c>
    </row>
    <row r="38" spans="2:5" x14ac:dyDescent="0.25">
      <c r="B38" s="43" t="s">
        <v>360</v>
      </c>
      <c r="C38" s="39">
        <f>MAX(C4:C33)</f>
        <v>4921</v>
      </c>
      <c r="D38" s="50">
        <f>INDEX(B5:B34, MATCH(C38, C5:C34, 0))</f>
        <v>45032</v>
      </c>
    </row>
    <row r="39" spans="2:5" x14ac:dyDescent="0.25">
      <c r="B39" s="43" t="s">
        <v>359</v>
      </c>
      <c r="C39" s="39">
        <f>B33-B4+1</f>
        <v>30</v>
      </c>
    </row>
    <row r="40" spans="2:5" x14ac:dyDescent="0.25">
      <c r="B40" s="43" t="s">
        <v>358</v>
      </c>
      <c r="C40" s="38">
        <f>C35/C39</f>
        <v>768653.33333333337</v>
      </c>
    </row>
    <row r="49" spans="3:3" x14ac:dyDescent="0.25">
      <c r="C49">
        <v>4</v>
      </c>
    </row>
    <row r="50" spans="3:3" x14ac:dyDescent="0.25">
      <c r="C50" t="s">
        <v>368</v>
      </c>
    </row>
    <row r="52" spans="3:3" x14ac:dyDescent="0.25">
      <c r="C52">
        <v>7</v>
      </c>
    </row>
    <row r="54" spans="3:3" x14ac:dyDescent="0.25">
      <c r="C54">
        <v>9</v>
      </c>
    </row>
    <row r="55" spans="3:3" x14ac:dyDescent="0.25">
      <c r="C55" t="s">
        <v>369</v>
      </c>
    </row>
    <row r="57" spans="3:3" x14ac:dyDescent="0.25">
      <c r="C57" t="e" vm="7">
        <f>_xleta.COUNTA</f>
        <v>#VALUE!</v>
      </c>
    </row>
    <row r="73" spans="3:6" x14ac:dyDescent="0.25">
      <c r="C73">
        <v>10</v>
      </c>
    </row>
    <row r="74" spans="3:6" x14ac:dyDescent="0.25">
      <c r="C74">
        <v>20</v>
      </c>
    </row>
    <row r="75" spans="3:6" x14ac:dyDescent="0.25">
      <c r="C75">
        <v>30</v>
      </c>
    </row>
    <row r="76" spans="3:6" x14ac:dyDescent="0.25">
      <c r="C76">
        <f>MAX(C73:C74)</f>
        <v>20</v>
      </c>
    </row>
    <row r="79" spans="3:6" x14ac:dyDescent="0.25">
      <c r="D79">
        <v>2</v>
      </c>
      <c r="F79">
        <v>300</v>
      </c>
    </row>
    <row r="80" spans="3:6" x14ac:dyDescent="0.25">
      <c r="D80">
        <v>3</v>
      </c>
      <c r="F80">
        <v>300</v>
      </c>
    </row>
    <row r="81" spans="4:6" x14ac:dyDescent="0.25">
      <c r="D81">
        <v>4</v>
      </c>
      <c r="F81">
        <v>0</v>
      </c>
    </row>
    <row r="82" spans="4:6" x14ac:dyDescent="0.25">
      <c r="D82" t="s">
        <v>368</v>
      </c>
      <c r="F82">
        <f>AVERAGE(F79:F81)</f>
        <v>200</v>
      </c>
    </row>
    <row r="83" spans="4:6" x14ac:dyDescent="0.25">
      <c r="D83">
        <f>AVERAGE(D79:D82)</f>
        <v>3</v>
      </c>
    </row>
  </sheetData>
  <mergeCells count="1">
    <mergeCell ref="A1:F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EC1E3-90C0-4064-8F5C-0BA993E4F33A}">
  <dimension ref="A1:I428"/>
  <sheetViews>
    <sheetView zoomScaleNormal="100" workbookViewId="0">
      <pane ySplit="1" topLeftCell="A2" activePane="bottomLeft" state="frozen"/>
      <selection pane="bottomLeft" activeCell="C36" sqref="C36"/>
    </sheetView>
  </sheetViews>
  <sheetFormatPr defaultRowHeight="15" x14ac:dyDescent="0.25"/>
  <cols>
    <col min="1" max="1" width="20.42578125" bestFit="1" customWidth="1"/>
    <col min="2" max="2" width="33.7109375" customWidth="1"/>
    <col min="3" max="3" width="19.28515625" customWidth="1"/>
    <col min="4" max="4" width="20.28515625" bestFit="1" customWidth="1"/>
    <col min="5" max="5" width="11.7109375" customWidth="1"/>
    <col min="6" max="6" width="15.7109375" customWidth="1"/>
    <col min="9" max="9" width="13.42578125" bestFit="1" customWidth="1"/>
  </cols>
  <sheetData>
    <row r="1" spans="1:9" ht="31.5" x14ac:dyDescent="0.25">
      <c r="A1" s="53" t="s">
        <v>408</v>
      </c>
      <c r="B1" s="53" t="s">
        <v>407</v>
      </c>
      <c r="C1" s="53" t="s">
        <v>0</v>
      </c>
      <c r="D1" s="53" t="s">
        <v>406</v>
      </c>
      <c r="E1" s="54" t="s">
        <v>405</v>
      </c>
      <c r="F1" s="53" t="s">
        <v>55</v>
      </c>
      <c r="G1" s="53" t="s">
        <v>404</v>
      </c>
    </row>
    <row r="2" spans="1:9" x14ac:dyDescent="0.25">
      <c r="A2" t="s">
        <v>373</v>
      </c>
      <c r="B2" t="s">
        <v>409</v>
      </c>
      <c r="C2" t="s">
        <v>410</v>
      </c>
      <c r="D2" t="s">
        <v>403</v>
      </c>
      <c r="E2" t="s">
        <v>33</v>
      </c>
      <c r="F2" t="s">
        <v>411</v>
      </c>
      <c r="G2" t="s">
        <v>56</v>
      </c>
      <c r="I2" t="s">
        <v>1154</v>
      </c>
    </row>
    <row r="3" spans="1:9" x14ac:dyDescent="0.25">
      <c r="A3" t="s">
        <v>374</v>
      </c>
      <c r="B3" t="s">
        <v>412</v>
      </c>
      <c r="C3" t="s">
        <v>413</v>
      </c>
      <c r="D3" t="s">
        <v>403</v>
      </c>
      <c r="E3" t="s">
        <v>33</v>
      </c>
      <c r="F3" t="s">
        <v>411</v>
      </c>
      <c r="G3" t="s">
        <v>56</v>
      </c>
      <c r="I3" t="str">
        <f>MID(I2,5,4)</f>
        <v>Bike</v>
      </c>
    </row>
    <row r="4" spans="1:9" x14ac:dyDescent="0.25">
      <c r="A4" t="s">
        <v>374</v>
      </c>
      <c r="B4" t="s">
        <v>414</v>
      </c>
      <c r="C4" t="s">
        <v>415</v>
      </c>
      <c r="D4" t="s">
        <v>403</v>
      </c>
      <c r="E4" t="s">
        <v>33</v>
      </c>
      <c r="F4" t="s">
        <v>411</v>
      </c>
      <c r="G4" t="s">
        <v>56</v>
      </c>
    </row>
    <row r="5" spans="1:9" x14ac:dyDescent="0.25">
      <c r="A5" t="s">
        <v>373</v>
      </c>
      <c r="B5" t="s">
        <v>416</v>
      </c>
      <c r="C5" t="s">
        <v>417</v>
      </c>
      <c r="D5" t="s">
        <v>403</v>
      </c>
      <c r="E5" t="s">
        <v>33</v>
      </c>
      <c r="F5" t="s">
        <v>411</v>
      </c>
      <c r="G5" t="s">
        <v>56</v>
      </c>
      <c r="I5" t="str">
        <f>UPPER(I2)</f>
        <v>EASTBIKE SHOP</v>
      </c>
    </row>
    <row r="6" spans="1:9" x14ac:dyDescent="0.25">
      <c r="A6" t="s">
        <v>373</v>
      </c>
      <c r="B6" t="s">
        <v>418</v>
      </c>
      <c r="C6" t="s">
        <v>419</v>
      </c>
      <c r="D6" t="s">
        <v>403</v>
      </c>
      <c r="E6" t="s">
        <v>33</v>
      </c>
      <c r="F6" t="s">
        <v>411</v>
      </c>
      <c r="G6" t="s">
        <v>56</v>
      </c>
    </row>
    <row r="7" spans="1:9" ht="15.75" x14ac:dyDescent="0.25">
      <c r="A7" t="s">
        <v>373</v>
      </c>
      <c r="B7" t="s">
        <v>420</v>
      </c>
      <c r="C7" t="s">
        <v>421</v>
      </c>
      <c r="D7" t="s">
        <v>403</v>
      </c>
      <c r="E7" t="s">
        <v>33</v>
      </c>
      <c r="F7" t="s">
        <v>411</v>
      </c>
      <c r="G7" t="s">
        <v>56</v>
      </c>
      <c r="I7" s="55" t="s">
        <v>645</v>
      </c>
    </row>
    <row r="8" spans="1:9" x14ac:dyDescent="0.25">
      <c r="A8" t="s">
        <v>372</v>
      </c>
      <c r="B8" t="s">
        <v>422</v>
      </c>
      <c r="C8" t="s">
        <v>423</v>
      </c>
      <c r="D8" t="s">
        <v>403</v>
      </c>
      <c r="E8" t="s">
        <v>33</v>
      </c>
      <c r="F8" t="s">
        <v>411</v>
      </c>
      <c r="G8" t="s">
        <v>56</v>
      </c>
      <c r="I8" t="str">
        <f>RIGHT(I7,5)</f>
        <v>Beach</v>
      </c>
    </row>
    <row r="9" spans="1:9" x14ac:dyDescent="0.25">
      <c r="A9" t="s">
        <v>372</v>
      </c>
      <c r="B9" t="s">
        <v>424</v>
      </c>
      <c r="C9" t="s">
        <v>423</v>
      </c>
      <c r="D9" t="s">
        <v>403</v>
      </c>
      <c r="E9" t="s">
        <v>33</v>
      </c>
      <c r="F9" t="s">
        <v>411</v>
      </c>
      <c r="G9" t="s">
        <v>56</v>
      </c>
    </row>
    <row r="10" spans="1:9" x14ac:dyDescent="0.25">
      <c r="A10" t="s">
        <v>372</v>
      </c>
      <c r="B10" t="s">
        <v>425</v>
      </c>
      <c r="C10" t="s">
        <v>423</v>
      </c>
      <c r="D10" t="s">
        <v>403</v>
      </c>
      <c r="E10" t="s">
        <v>33</v>
      </c>
      <c r="F10" t="s">
        <v>411</v>
      </c>
      <c r="G10" t="s">
        <v>56</v>
      </c>
    </row>
    <row r="11" spans="1:9" x14ac:dyDescent="0.25">
      <c r="A11" t="s">
        <v>373</v>
      </c>
      <c r="B11" t="s">
        <v>426</v>
      </c>
      <c r="C11" t="s">
        <v>427</v>
      </c>
      <c r="D11" t="s">
        <v>403</v>
      </c>
      <c r="E11" t="s">
        <v>33</v>
      </c>
      <c r="F11" t="s">
        <v>411</v>
      </c>
      <c r="G11" t="s">
        <v>56</v>
      </c>
    </row>
    <row r="12" spans="1:9" x14ac:dyDescent="0.25">
      <c r="A12" t="s">
        <v>374</v>
      </c>
      <c r="B12" t="s">
        <v>428</v>
      </c>
      <c r="C12" t="s">
        <v>429</v>
      </c>
      <c r="D12" t="s">
        <v>403</v>
      </c>
      <c r="E12" t="s">
        <v>33</v>
      </c>
      <c r="F12" t="s">
        <v>411</v>
      </c>
      <c r="G12" t="s">
        <v>56</v>
      </c>
    </row>
    <row r="13" spans="1:9" x14ac:dyDescent="0.25">
      <c r="A13" t="s">
        <v>372</v>
      </c>
      <c r="B13" t="s">
        <v>430</v>
      </c>
      <c r="C13" t="s">
        <v>431</v>
      </c>
      <c r="D13" t="s">
        <v>403</v>
      </c>
      <c r="E13" t="s">
        <v>33</v>
      </c>
      <c r="F13" t="s">
        <v>411</v>
      </c>
      <c r="G13" t="s">
        <v>56</v>
      </c>
    </row>
    <row r="14" spans="1:9" x14ac:dyDescent="0.25">
      <c r="A14" t="s">
        <v>372</v>
      </c>
      <c r="B14" t="s">
        <v>432</v>
      </c>
      <c r="C14" t="s">
        <v>433</v>
      </c>
      <c r="D14" t="s">
        <v>403</v>
      </c>
      <c r="E14" t="s">
        <v>33</v>
      </c>
      <c r="F14" t="s">
        <v>411</v>
      </c>
      <c r="G14" t="s">
        <v>56</v>
      </c>
    </row>
    <row r="15" spans="1:9" x14ac:dyDescent="0.25">
      <c r="A15" t="s">
        <v>372</v>
      </c>
      <c r="B15" t="s">
        <v>434</v>
      </c>
      <c r="C15" t="s">
        <v>435</v>
      </c>
      <c r="D15" t="s">
        <v>403</v>
      </c>
      <c r="E15" t="s">
        <v>33</v>
      </c>
      <c r="F15" t="s">
        <v>411</v>
      </c>
      <c r="G15" t="s">
        <v>56</v>
      </c>
    </row>
    <row r="16" spans="1:9" x14ac:dyDescent="0.25">
      <c r="A16" t="s">
        <v>374</v>
      </c>
      <c r="B16" t="s">
        <v>436</v>
      </c>
      <c r="C16" t="s">
        <v>437</v>
      </c>
      <c r="D16" t="s">
        <v>403</v>
      </c>
      <c r="E16" t="s">
        <v>33</v>
      </c>
      <c r="F16" t="s">
        <v>411</v>
      </c>
      <c r="G16" t="s">
        <v>56</v>
      </c>
    </row>
    <row r="17" spans="1:7" x14ac:dyDescent="0.25">
      <c r="A17" t="s">
        <v>372</v>
      </c>
      <c r="B17" t="s">
        <v>438</v>
      </c>
      <c r="C17" t="s">
        <v>437</v>
      </c>
      <c r="D17" t="s">
        <v>403</v>
      </c>
      <c r="E17" t="s">
        <v>33</v>
      </c>
      <c r="F17" t="s">
        <v>411</v>
      </c>
      <c r="G17" t="s">
        <v>56</v>
      </c>
    </row>
    <row r="18" spans="1:7" x14ac:dyDescent="0.25">
      <c r="A18" t="s">
        <v>373</v>
      </c>
      <c r="B18" t="s">
        <v>439</v>
      </c>
      <c r="C18" t="s">
        <v>440</v>
      </c>
      <c r="D18" t="s">
        <v>403</v>
      </c>
      <c r="E18" t="s">
        <v>33</v>
      </c>
      <c r="F18" t="s">
        <v>411</v>
      </c>
      <c r="G18" t="s">
        <v>56</v>
      </c>
    </row>
    <row r="19" spans="1:7" x14ac:dyDescent="0.25">
      <c r="A19" t="s">
        <v>373</v>
      </c>
      <c r="B19" t="s">
        <v>441</v>
      </c>
      <c r="C19" t="s">
        <v>442</v>
      </c>
      <c r="D19" t="s">
        <v>403</v>
      </c>
      <c r="E19" t="s">
        <v>33</v>
      </c>
      <c r="F19" t="s">
        <v>411</v>
      </c>
      <c r="G19" t="s">
        <v>56</v>
      </c>
    </row>
    <row r="20" spans="1:7" x14ac:dyDescent="0.25">
      <c r="A20" t="s">
        <v>373</v>
      </c>
      <c r="B20" t="s">
        <v>443</v>
      </c>
      <c r="C20" t="s">
        <v>444</v>
      </c>
      <c r="D20" t="s">
        <v>403</v>
      </c>
      <c r="E20" t="s">
        <v>33</v>
      </c>
      <c r="F20" t="s">
        <v>411</v>
      </c>
      <c r="G20" t="s">
        <v>56</v>
      </c>
    </row>
    <row r="21" spans="1:7" x14ac:dyDescent="0.25">
      <c r="A21" t="s">
        <v>374</v>
      </c>
      <c r="B21" t="s">
        <v>445</v>
      </c>
      <c r="C21" t="s">
        <v>446</v>
      </c>
      <c r="D21" t="s">
        <v>403</v>
      </c>
      <c r="E21" t="s">
        <v>33</v>
      </c>
      <c r="F21" t="s">
        <v>411</v>
      </c>
      <c r="G21" t="s">
        <v>56</v>
      </c>
    </row>
    <row r="22" spans="1:7" x14ac:dyDescent="0.25">
      <c r="A22" t="s">
        <v>374</v>
      </c>
      <c r="B22" t="s">
        <v>447</v>
      </c>
      <c r="C22" t="s">
        <v>446</v>
      </c>
      <c r="D22" t="s">
        <v>403</v>
      </c>
      <c r="E22" t="s">
        <v>33</v>
      </c>
      <c r="F22" t="s">
        <v>411</v>
      </c>
      <c r="G22" t="s">
        <v>56</v>
      </c>
    </row>
    <row r="23" spans="1:7" x14ac:dyDescent="0.25">
      <c r="A23" t="s">
        <v>374</v>
      </c>
      <c r="B23" t="s">
        <v>448</v>
      </c>
      <c r="C23" t="s">
        <v>446</v>
      </c>
      <c r="D23" t="s">
        <v>403</v>
      </c>
      <c r="E23" t="s">
        <v>33</v>
      </c>
      <c r="F23" t="s">
        <v>411</v>
      </c>
      <c r="G23" t="s">
        <v>56</v>
      </c>
    </row>
    <row r="24" spans="1:7" x14ac:dyDescent="0.25">
      <c r="A24" t="s">
        <v>373</v>
      </c>
      <c r="B24" t="s">
        <v>449</v>
      </c>
      <c r="C24" t="s">
        <v>450</v>
      </c>
      <c r="D24" t="s">
        <v>403</v>
      </c>
      <c r="E24" t="s">
        <v>33</v>
      </c>
      <c r="F24" t="s">
        <v>411</v>
      </c>
      <c r="G24" t="s">
        <v>56</v>
      </c>
    </row>
    <row r="25" spans="1:7" x14ac:dyDescent="0.25">
      <c r="A25" t="s">
        <v>372</v>
      </c>
      <c r="B25" t="s">
        <v>451</v>
      </c>
      <c r="C25" t="s">
        <v>452</v>
      </c>
      <c r="D25" t="s">
        <v>403</v>
      </c>
      <c r="E25" t="s">
        <v>33</v>
      </c>
      <c r="F25" t="s">
        <v>411</v>
      </c>
      <c r="G25" t="s">
        <v>56</v>
      </c>
    </row>
    <row r="26" spans="1:7" x14ac:dyDescent="0.25">
      <c r="A26" t="s">
        <v>373</v>
      </c>
      <c r="B26" t="s">
        <v>453</v>
      </c>
      <c r="C26" t="s">
        <v>454</v>
      </c>
      <c r="D26" t="s">
        <v>403</v>
      </c>
      <c r="E26" t="s">
        <v>33</v>
      </c>
      <c r="F26" t="s">
        <v>411</v>
      </c>
      <c r="G26" t="s">
        <v>56</v>
      </c>
    </row>
    <row r="27" spans="1:7" x14ac:dyDescent="0.25">
      <c r="A27" t="s">
        <v>374</v>
      </c>
      <c r="B27" t="s">
        <v>455</v>
      </c>
      <c r="C27" t="s">
        <v>456</v>
      </c>
      <c r="D27" t="s">
        <v>403</v>
      </c>
      <c r="E27" t="s">
        <v>33</v>
      </c>
      <c r="F27" t="s">
        <v>411</v>
      </c>
      <c r="G27" t="s">
        <v>56</v>
      </c>
    </row>
    <row r="28" spans="1:7" x14ac:dyDescent="0.25">
      <c r="A28" t="s">
        <v>373</v>
      </c>
      <c r="B28" t="s">
        <v>457</v>
      </c>
      <c r="C28" t="s">
        <v>458</v>
      </c>
      <c r="D28" t="s">
        <v>403</v>
      </c>
      <c r="E28" t="s">
        <v>33</v>
      </c>
      <c r="F28" t="s">
        <v>411</v>
      </c>
      <c r="G28" t="s">
        <v>56</v>
      </c>
    </row>
    <row r="29" spans="1:7" x14ac:dyDescent="0.25">
      <c r="A29" t="s">
        <v>374</v>
      </c>
      <c r="B29" t="s">
        <v>459</v>
      </c>
      <c r="C29" t="s">
        <v>460</v>
      </c>
      <c r="D29" t="s">
        <v>403</v>
      </c>
      <c r="E29" t="s">
        <v>33</v>
      </c>
      <c r="F29" t="s">
        <v>411</v>
      </c>
      <c r="G29" t="s">
        <v>56</v>
      </c>
    </row>
    <row r="30" spans="1:7" x14ac:dyDescent="0.25">
      <c r="A30" t="s">
        <v>374</v>
      </c>
      <c r="B30" t="s">
        <v>461</v>
      </c>
      <c r="C30" t="s">
        <v>462</v>
      </c>
      <c r="D30" t="s">
        <v>403</v>
      </c>
      <c r="E30" t="s">
        <v>33</v>
      </c>
      <c r="F30" t="s">
        <v>411</v>
      </c>
      <c r="G30" t="s">
        <v>56</v>
      </c>
    </row>
    <row r="31" spans="1:7" x14ac:dyDescent="0.25">
      <c r="A31" t="s">
        <v>372</v>
      </c>
      <c r="B31" t="s">
        <v>463</v>
      </c>
      <c r="C31" t="s">
        <v>464</v>
      </c>
      <c r="D31" t="s">
        <v>403</v>
      </c>
      <c r="E31" t="s">
        <v>33</v>
      </c>
      <c r="F31" t="s">
        <v>411</v>
      </c>
      <c r="G31" t="s">
        <v>56</v>
      </c>
    </row>
    <row r="32" spans="1:7" x14ac:dyDescent="0.25">
      <c r="A32" t="s">
        <v>372</v>
      </c>
      <c r="B32" t="s">
        <v>465</v>
      </c>
      <c r="C32" t="s">
        <v>466</v>
      </c>
      <c r="D32" t="s">
        <v>403</v>
      </c>
      <c r="E32" t="s">
        <v>33</v>
      </c>
      <c r="F32" t="s">
        <v>411</v>
      </c>
      <c r="G32" t="s">
        <v>56</v>
      </c>
    </row>
    <row r="33" spans="1:7" x14ac:dyDescent="0.25">
      <c r="A33" t="s">
        <v>373</v>
      </c>
      <c r="B33" t="s">
        <v>467</v>
      </c>
      <c r="C33" t="s">
        <v>468</v>
      </c>
      <c r="D33" t="s">
        <v>403</v>
      </c>
      <c r="E33" t="s">
        <v>33</v>
      </c>
      <c r="F33" t="s">
        <v>411</v>
      </c>
      <c r="G33" t="s">
        <v>56</v>
      </c>
    </row>
    <row r="34" spans="1:7" x14ac:dyDescent="0.25">
      <c r="A34" t="s">
        <v>372</v>
      </c>
      <c r="B34" t="s">
        <v>469</v>
      </c>
      <c r="C34" t="s">
        <v>470</v>
      </c>
      <c r="D34" t="s">
        <v>403</v>
      </c>
      <c r="E34" t="s">
        <v>33</v>
      </c>
      <c r="F34" t="s">
        <v>411</v>
      </c>
      <c r="G34" t="s">
        <v>56</v>
      </c>
    </row>
    <row r="35" spans="1:7" x14ac:dyDescent="0.25">
      <c r="A35" t="s">
        <v>374</v>
      </c>
      <c r="B35" t="s">
        <v>471</v>
      </c>
      <c r="C35" t="s">
        <v>472</v>
      </c>
      <c r="D35" t="s">
        <v>403</v>
      </c>
      <c r="E35" t="s">
        <v>33</v>
      </c>
      <c r="F35" t="s">
        <v>411</v>
      </c>
      <c r="G35" t="s">
        <v>56</v>
      </c>
    </row>
    <row r="36" spans="1:7" x14ac:dyDescent="0.25">
      <c r="A36" t="s">
        <v>372</v>
      </c>
      <c r="B36" t="s">
        <v>473</v>
      </c>
      <c r="C36" t="s">
        <v>474</v>
      </c>
      <c r="D36" t="s">
        <v>403</v>
      </c>
      <c r="E36" t="s">
        <v>33</v>
      </c>
      <c r="F36" t="s">
        <v>411</v>
      </c>
      <c r="G36" t="s">
        <v>56</v>
      </c>
    </row>
    <row r="37" spans="1:7" x14ac:dyDescent="0.25">
      <c r="A37" t="s">
        <v>373</v>
      </c>
      <c r="B37" t="s">
        <v>475</v>
      </c>
      <c r="C37" t="s">
        <v>476</v>
      </c>
      <c r="D37" t="s">
        <v>403</v>
      </c>
      <c r="E37" t="s">
        <v>33</v>
      </c>
      <c r="F37" t="s">
        <v>411</v>
      </c>
      <c r="G37" t="s">
        <v>56</v>
      </c>
    </row>
    <row r="38" spans="1:7" x14ac:dyDescent="0.25">
      <c r="A38" t="s">
        <v>372</v>
      </c>
      <c r="B38" t="s">
        <v>477</v>
      </c>
      <c r="C38" t="s">
        <v>478</v>
      </c>
      <c r="D38" t="s">
        <v>403</v>
      </c>
      <c r="E38" t="s">
        <v>33</v>
      </c>
      <c r="F38" t="s">
        <v>411</v>
      </c>
      <c r="G38" t="s">
        <v>56</v>
      </c>
    </row>
    <row r="39" spans="1:7" x14ac:dyDescent="0.25">
      <c r="A39" t="s">
        <v>374</v>
      </c>
      <c r="B39" t="s">
        <v>479</v>
      </c>
      <c r="C39" t="s">
        <v>478</v>
      </c>
      <c r="D39" t="s">
        <v>403</v>
      </c>
      <c r="E39" t="s">
        <v>33</v>
      </c>
      <c r="F39" t="s">
        <v>411</v>
      </c>
      <c r="G39" t="s">
        <v>56</v>
      </c>
    </row>
    <row r="40" spans="1:7" x14ac:dyDescent="0.25">
      <c r="A40" t="s">
        <v>374</v>
      </c>
      <c r="B40" t="s">
        <v>480</v>
      </c>
      <c r="C40" t="s">
        <v>481</v>
      </c>
      <c r="D40" t="s">
        <v>403</v>
      </c>
      <c r="E40" t="s">
        <v>33</v>
      </c>
      <c r="F40" t="s">
        <v>411</v>
      </c>
      <c r="G40" t="s">
        <v>56</v>
      </c>
    </row>
    <row r="41" spans="1:7" x14ac:dyDescent="0.25">
      <c r="A41" t="s">
        <v>374</v>
      </c>
      <c r="B41" t="s">
        <v>482</v>
      </c>
      <c r="C41" t="s">
        <v>483</v>
      </c>
      <c r="D41" t="s">
        <v>403</v>
      </c>
      <c r="E41" t="s">
        <v>33</v>
      </c>
      <c r="F41" t="s">
        <v>411</v>
      </c>
      <c r="G41" t="s">
        <v>56</v>
      </c>
    </row>
    <row r="42" spans="1:7" x14ac:dyDescent="0.25">
      <c r="A42" t="s">
        <v>372</v>
      </c>
      <c r="B42" t="s">
        <v>484</v>
      </c>
      <c r="C42" t="s">
        <v>485</v>
      </c>
      <c r="D42" t="s">
        <v>403</v>
      </c>
      <c r="E42" t="s">
        <v>33</v>
      </c>
      <c r="F42" t="s">
        <v>411</v>
      </c>
      <c r="G42" t="s">
        <v>56</v>
      </c>
    </row>
    <row r="43" spans="1:7" x14ac:dyDescent="0.25">
      <c r="A43" t="s">
        <v>373</v>
      </c>
      <c r="B43" t="s">
        <v>486</v>
      </c>
      <c r="C43" t="s">
        <v>487</v>
      </c>
      <c r="D43" t="s">
        <v>403</v>
      </c>
      <c r="E43" t="s">
        <v>33</v>
      </c>
      <c r="F43" t="s">
        <v>411</v>
      </c>
      <c r="G43" t="s">
        <v>56</v>
      </c>
    </row>
    <row r="44" spans="1:7" x14ac:dyDescent="0.25">
      <c r="A44" t="s">
        <v>374</v>
      </c>
      <c r="B44" t="s">
        <v>488</v>
      </c>
      <c r="C44" t="s">
        <v>487</v>
      </c>
      <c r="D44" t="s">
        <v>403</v>
      </c>
      <c r="E44" t="s">
        <v>33</v>
      </c>
      <c r="F44" t="s">
        <v>411</v>
      </c>
      <c r="G44" t="s">
        <v>56</v>
      </c>
    </row>
    <row r="45" spans="1:7" x14ac:dyDescent="0.25">
      <c r="A45" t="s">
        <v>374</v>
      </c>
      <c r="B45" t="s">
        <v>489</v>
      </c>
      <c r="C45" t="s">
        <v>490</v>
      </c>
      <c r="D45" t="s">
        <v>403</v>
      </c>
      <c r="E45" t="s">
        <v>33</v>
      </c>
      <c r="F45" t="s">
        <v>411</v>
      </c>
      <c r="G45" t="s">
        <v>56</v>
      </c>
    </row>
    <row r="46" spans="1:7" x14ac:dyDescent="0.25">
      <c r="A46" t="s">
        <v>372</v>
      </c>
      <c r="B46" t="s">
        <v>491</v>
      </c>
      <c r="C46" t="s">
        <v>490</v>
      </c>
      <c r="D46" t="s">
        <v>403</v>
      </c>
      <c r="E46" t="s">
        <v>33</v>
      </c>
      <c r="F46" t="s">
        <v>411</v>
      </c>
      <c r="G46" t="s">
        <v>56</v>
      </c>
    </row>
    <row r="47" spans="1:7" x14ac:dyDescent="0.25">
      <c r="A47" t="s">
        <v>374</v>
      </c>
      <c r="B47" t="s">
        <v>492</v>
      </c>
      <c r="C47" t="s">
        <v>493</v>
      </c>
      <c r="D47" t="s">
        <v>403</v>
      </c>
      <c r="E47" t="s">
        <v>33</v>
      </c>
      <c r="F47" t="s">
        <v>411</v>
      </c>
      <c r="G47" t="s">
        <v>56</v>
      </c>
    </row>
    <row r="48" spans="1:7" x14ac:dyDescent="0.25">
      <c r="A48" t="s">
        <v>374</v>
      </c>
      <c r="B48" t="s">
        <v>494</v>
      </c>
      <c r="C48" t="s">
        <v>495</v>
      </c>
      <c r="D48" t="s">
        <v>403</v>
      </c>
      <c r="E48" t="s">
        <v>33</v>
      </c>
      <c r="F48" t="s">
        <v>411</v>
      </c>
      <c r="G48" t="s">
        <v>56</v>
      </c>
    </row>
    <row r="49" spans="1:7" x14ac:dyDescent="0.25">
      <c r="A49" t="s">
        <v>373</v>
      </c>
      <c r="B49" t="s">
        <v>496</v>
      </c>
      <c r="C49" t="s">
        <v>495</v>
      </c>
      <c r="D49" t="s">
        <v>403</v>
      </c>
      <c r="E49" t="s">
        <v>33</v>
      </c>
      <c r="F49" t="s">
        <v>411</v>
      </c>
      <c r="G49" t="s">
        <v>56</v>
      </c>
    </row>
    <row r="50" spans="1:7" x14ac:dyDescent="0.25">
      <c r="A50" t="s">
        <v>373</v>
      </c>
      <c r="B50" t="s">
        <v>497</v>
      </c>
      <c r="C50" t="s">
        <v>498</v>
      </c>
      <c r="D50" t="s">
        <v>403</v>
      </c>
      <c r="E50" t="s">
        <v>33</v>
      </c>
      <c r="F50" t="s">
        <v>411</v>
      </c>
      <c r="G50" t="s">
        <v>56</v>
      </c>
    </row>
    <row r="51" spans="1:7" x14ac:dyDescent="0.25">
      <c r="A51" t="s">
        <v>373</v>
      </c>
      <c r="B51" t="s">
        <v>499</v>
      </c>
      <c r="C51" t="s">
        <v>500</v>
      </c>
      <c r="D51" t="s">
        <v>403</v>
      </c>
      <c r="E51" t="s">
        <v>33</v>
      </c>
      <c r="F51" t="s">
        <v>411</v>
      </c>
      <c r="G51" t="s">
        <v>56</v>
      </c>
    </row>
    <row r="52" spans="1:7" x14ac:dyDescent="0.25">
      <c r="A52" t="s">
        <v>374</v>
      </c>
      <c r="B52" t="s">
        <v>501</v>
      </c>
      <c r="C52" t="s">
        <v>502</v>
      </c>
      <c r="D52" t="s">
        <v>403</v>
      </c>
      <c r="E52" t="s">
        <v>33</v>
      </c>
      <c r="F52" t="s">
        <v>411</v>
      </c>
      <c r="G52" t="s">
        <v>56</v>
      </c>
    </row>
    <row r="53" spans="1:7" x14ac:dyDescent="0.25">
      <c r="A53" t="s">
        <v>374</v>
      </c>
      <c r="B53" t="s">
        <v>503</v>
      </c>
      <c r="C53" t="s">
        <v>504</v>
      </c>
      <c r="D53" t="s">
        <v>403</v>
      </c>
      <c r="E53" t="s">
        <v>33</v>
      </c>
      <c r="F53" t="s">
        <v>411</v>
      </c>
      <c r="G53" t="s">
        <v>56</v>
      </c>
    </row>
    <row r="54" spans="1:7" x14ac:dyDescent="0.25">
      <c r="A54" t="s">
        <v>374</v>
      </c>
      <c r="B54" t="s">
        <v>505</v>
      </c>
      <c r="C54" t="s">
        <v>506</v>
      </c>
      <c r="D54" t="s">
        <v>403</v>
      </c>
      <c r="E54" t="s">
        <v>33</v>
      </c>
      <c r="F54" t="s">
        <v>411</v>
      </c>
      <c r="G54" t="s">
        <v>56</v>
      </c>
    </row>
    <row r="55" spans="1:7" x14ac:dyDescent="0.25">
      <c r="A55" t="s">
        <v>373</v>
      </c>
      <c r="B55" t="s">
        <v>507</v>
      </c>
      <c r="C55" t="s">
        <v>506</v>
      </c>
      <c r="D55" t="s">
        <v>403</v>
      </c>
      <c r="E55" t="s">
        <v>33</v>
      </c>
      <c r="F55" t="s">
        <v>411</v>
      </c>
      <c r="G55" t="s">
        <v>56</v>
      </c>
    </row>
    <row r="56" spans="1:7" x14ac:dyDescent="0.25">
      <c r="A56" t="s">
        <v>373</v>
      </c>
      <c r="B56" t="s">
        <v>508</v>
      </c>
      <c r="C56" t="s">
        <v>509</v>
      </c>
      <c r="D56" t="s">
        <v>403</v>
      </c>
      <c r="E56" t="s">
        <v>33</v>
      </c>
      <c r="F56" t="s">
        <v>411</v>
      </c>
      <c r="G56" t="s">
        <v>56</v>
      </c>
    </row>
    <row r="57" spans="1:7" x14ac:dyDescent="0.25">
      <c r="A57" t="s">
        <v>374</v>
      </c>
      <c r="B57" t="s">
        <v>510</v>
      </c>
      <c r="C57" t="s">
        <v>511</v>
      </c>
      <c r="D57" t="s">
        <v>403</v>
      </c>
      <c r="E57" t="s">
        <v>33</v>
      </c>
      <c r="F57" t="s">
        <v>411</v>
      </c>
      <c r="G57" t="s">
        <v>56</v>
      </c>
    </row>
    <row r="58" spans="1:7" x14ac:dyDescent="0.25">
      <c r="A58" t="s">
        <v>374</v>
      </c>
      <c r="B58" t="s">
        <v>512</v>
      </c>
      <c r="C58" t="s">
        <v>511</v>
      </c>
      <c r="D58" t="s">
        <v>403</v>
      </c>
      <c r="E58" t="s">
        <v>33</v>
      </c>
      <c r="F58" t="s">
        <v>411</v>
      </c>
      <c r="G58" t="s">
        <v>56</v>
      </c>
    </row>
    <row r="59" spans="1:7" x14ac:dyDescent="0.25">
      <c r="A59" t="s">
        <v>372</v>
      </c>
      <c r="B59" t="s">
        <v>513</v>
      </c>
      <c r="C59" t="s">
        <v>514</v>
      </c>
      <c r="D59" t="s">
        <v>403</v>
      </c>
      <c r="E59" t="s">
        <v>33</v>
      </c>
      <c r="F59" t="s">
        <v>411</v>
      </c>
      <c r="G59" t="s">
        <v>56</v>
      </c>
    </row>
    <row r="60" spans="1:7" x14ac:dyDescent="0.25">
      <c r="A60" t="s">
        <v>373</v>
      </c>
      <c r="B60" t="s">
        <v>515</v>
      </c>
      <c r="C60" t="s">
        <v>516</v>
      </c>
      <c r="D60" t="s">
        <v>403</v>
      </c>
      <c r="E60" t="s">
        <v>33</v>
      </c>
      <c r="F60" t="s">
        <v>411</v>
      </c>
      <c r="G60" t="s">
        <v>56</v>
      </c>
    </row>
    <row r="61" spans="1:7" x14ac:dyDescent="0.25">
      <c r="A61" t="s">
        <v>372</v>
      </c>
      <c r="B61" t="s">
        <v>517</v>
      </c>
      <c r="C61" t="s">
        <v>518</v>
      </c>
      <c r="D61" t="s">
        <v>403</v>
      </c>
      <c r="E61" t="s">
        <v>33</v>
      </c>
      <c r="F61" t="s">
        <v>411</v>
      </c>
      <c r="G61" t="s">
        <v>56</v>
      </c>
    </row>
    <row r="62" spans="1:7" x14ac:dyDescent="0.25">
      <c r="A62" t="s">
        <v>372</v>
      </c>
      <c r="B62" t="s">
        <v>519</v>
      </c>
      <c r="C62" t="s">
        <v>520</v>
      </c>
      <c r="D62" t="s">
        <v>403</v>
      </c>
      <c r="E62" t="s">
        <v>33</v>
      </c>
      <c r="F62" t="s">
        <v>411</v>
      </c>
      <c r="G62" t="s">
        <v>56</v>
      </c>
    </row>
    <row r="63" spans="1:7" x14ac:dyDescent="0.25">
      <c r="A63" t="s">
        <v>373</v>
      </c>
      <c r="B63" t="s">
        <v>521</v>
      </c>
      <c r="C63" t="s">
        <v>522</v>
      </c>
      <c r="D63" t="s">
        <v>403</v>
      </c>
      <c r="E63" t="s">
        <v>33</v>
      </c>
      <c r="F63" t="s">
        <v>411</v>
      </c>
      <c r="G63" t="s">
        <v>56</v>
      </c>
    </row>
    <row r="64" spans="1:7" x14ac:dyDescent="0.25">
      <c r="A64" t="s">
        <v>372</v>
      </c>
      <c r="B64" t="s">
        <v>523</v>
      </c>
      <c r="C64" t="s">
        <v>522</v>
      </c>
      <c r="D64" t="s">
        <v>403</v>
      </c>
      <c r="E64" t="s">
        <v>33</v>
      </c>
      <c r="F64" t="s">
        <v>411</v>
      </c>
      <c r="G64" t="s">
        <v>56</v>
      </c>
    </row>
    <row r="65" spans="1:7" x14ac:dyDescent="0.25">
      <c r="A65" t="s">
        <v>372</v>
      </c>
      <c r="B65" t="s">
        <v>524</v>
      </c>
      <c r="C65" t="s">
        <v>525</v>
      </c>
      <c r="D65" t="s">
        <v>403</v>
      </c>
      <c r="E65" t="s">
        <v>33</v>
      </c>
      <c r="F65" t="s">
        <v>411</v>
      </c>
      <c r="G65" t="s">
        <v>56</v>
      </c>
    </row>
    <row r="66" spans="1:7" x14ac:dyDescent="0.25">
      <c r="A66" t="s">
        <v>372</v>
      </c>
      <c r="B66" t="s">
        <v>526</v>
      </c>
      <c r="C66" t="s">
        <v>527</v>
      </c>
      <c r="D66" t="s">
        <v>403</v>
      </c>
      <c r="E66" t="s">
        <v>33</v>
      </c>
      <c r="F66" t="s">
        <v>411</v>
      </c>
      <c r="G66" t="s">
        <v>56</v>
      </c>
    </row>
    <row r="67" spans="1:7" x14ac:dyDescent="0.25">
      <c r="A67" t="s">
        <v>373</v>
      </c>
      <c r="B67" t="s">
        <v>528</v>
      </c>
      <c r="C67" t="s">
        <v>529</v>
      </c>
      <c r="D67" t="s">
        <v>403</v>
      </c>
      <c r="E67" t="s">
        <v>33</v>
      </c>
      <c r="F67" t="s">
        <v>411</v>
      </c>
      <c r="G67" t="s">
        <v>56</v>
      </c>
    </row>
    <row r="68" spans="1:7" x14ac:dyDescent="0.25">
      <c r="A68" t="s">
        <v>373</v>
      </c>
      <c r="B68" t="s">
        <v>530</v>
      </c>
      <c r="C68" t="s">
        <v>531</v>
      </c>
      <c r="D68" t="s">
        <v>403</v>
      </c>
      <c r="E68" t="s">
        <v>33</v>
      </c>
      <c r="F68" t="s">
        <v>411</v>
      </c>
      <c r="G68" t="s">
        <v>56</v>
      </c>
    </row>
    <row r="69" spans="1:7" x14ac:dyDescent="0.25">
      <c r="A69" t="s">
        <v>373</v>
      </c>
      <c r="B69" t="s">
        <v>532</v>
      </c>
      <c r="C69" t="s">
        <v>533</v>
      </c>
      <c r="D69" t="s">
        <v>403</v>
      </c>
      <c r="E69" t="s">
        <v>33</v>
      </c>
      <c r="F69" t="s">
        <v>411</v>
      </c>
      <c r="G69" t="s">
        <v>56</v>
      </c>
    </row>
    <row r="70" spans="1:7" x14ac:dyDescent="0.25">
      <c r="A70" t="s">
        <v>373</v>
      </c>
      <c r="B70" t="s">
        <v>534</v>
      </c>
      <c r="C70" t="s">
        <v>535</v>
      </c>
      <c r="D70" t="s">
        <v>403</v>
      </c>
      <c r="E70" t="s">
        <v>33</v>
      </c>
      <c r="F70" t="s">
        <v>411</v>
      </c>
      <c r="G70" t="s">
        <v>56</v>
      </c>
    </row>
    <row r="71" spans="1:7" x14ac:dyDescent="0.25">
      <c r="A71" t="s">
        <v>372</v>
      </c>
      <c r="B71" t="s">
        <v>536</v>
      </c>
      <c r="C71" t="s">
        <v>537</v>
      </c>
      <c r="D71" t="s">
        <v>403</v>
      </c>
      <c r="E71" t="s">
        <v>33</v>
      </c>
      <c r="F71" t="s">
        <v>411</v>
      </c>
      <c r="G71" t="s">
        <v>56</v>
      </c>
    </row>
    <row r="72" spans="1:7" x14ac:dyDescent="0.25">
      <c r="A72" t="s">
        <v>372</v>
      </c>
      <c r="B72" t="s">
        <v>538</v>
      </c>
      <c r="C72" t="s">
        <v>539</v>
      </c>
      <c r="D72" t="s">
        <v>403</v>
      </c>
      <c r="E72" t="s">
        <v>33</v>
      </c>
      <c r="F72" t="s">
        <v>411</v>
      </c>
      <c r="G72" t="s">
        <v>56</v>
      </c>
    </row>
    <row r="73" spans="1:7" x14ac:dyDescent="0.25">
      <c r="A73" t="s">
        <v>373</v>
      </c>
      <c r="B73" t="s">
        <v>540</v>
      </c>
      <c r="C73" t="s">
        <v>541</v>
      </c>
      <c r="D73" t="s">
        <v>403</v>
      </c>
      <c r="E73" t="s">
        <v>33</v>
      </c>
      <c r="F73" t="s">
        <v>411</v>
      </c>
      <c r="G73" t="s">
        <v>56</v>
      </c>
    </row>
    <row r="74" spans="1:7" x14ac:dyDescent="0.25">
      <c r="A74" t="s">
        <v>374</v>
      </c>
      <c r="B74" t="s">
        <v>542</v>
      </c>
      <c r="C74" t="s">
        <v>543</v>
      </c>
      <c r="D74" t="s">
        <v>403</v>
      </c>
      <c r="E74" t="s">
        <v>33</v>
      </c>
      <c r="F74" t="s">
        <v>411</v>
      </c>
      <c r="G74" t="s">
        <v>56</v>
      </c>
    </row>
    <row r="75" spans="1:7" x14ac:dyDescent="0.25">
      <c r="A75" t="s">
        <v>373</v>
      </c>
      <c r="B75" t="s">
        <v>544</v>
      </c>
      <c r="C75" t="s">
        <v>545</v>
      </c>
      <c r="D75" t="s">
        <v>403</v>
      </c>
      <c r="E75" t="s">
        <v>33</v>
      </c>
      <c r="F75" t="s">
        <v>411</v>
      </c>
      <c r="G75" t="s">
        <v>56</v>
      </c>
    </row>
    <row r="76" spans="1:7" x14ac:dyDescent="0.25">
      <c r="A76" t="s">
        <v>374</v>
      </c>
      <c r="B76" t="s">
        <v>546</v>
      </c>
      <c r="C76" t="s">
        <v>547</v>
      </c>
      <c r="D76" t="s">
        <v>403</v>
      </c>
      <c r="E76" t="s">
        <v>33</v>
      </c>
      <c r="F76" t="s">
        <v>411</v>
      </c>
      <c r="G76" t="s">
        <v>56</v>
      </c>
    </row>
    <row r="77" spans="1:7" x14ac:dyDescent="0.25">
      <c r="A77" t="s">
        <v>373</v>
      </c>
      <c r="B77" t="s">
        <v>548</v>
      </c>
      <c r="C77" t="s">
        <v>547</v>
      </c>
      <c r="D77" t="s">
        <v>403</v>
      </c>
      <c r="E77" t="s">
        <v>33</v>
      </c>
      <c r="F77" t="s">
        <v>411</v>
      </c>
      <c r="G77" t="s">
        <v>56</v>
      </c>
    </row>
    <row r="78" spans="1:7" x14ac:dyDescent="0.25">
      <c r="A78" t="s">
        <v>373</v>
      </c>
      <c r="B78" t="s">
        <v>549</v>
      </c>
      <c r="C78" t="s">
        <v>550</v>
      </c>
      <c r="D78" t="s">
        <v>403</v>
      </c>
      <c r="E78" t="s">
        <v>33</v>
      </c>
      <c r="F78" t="s">
        <v>411</v>
      </c>
      <c r="G78" t="s">
        <v>56</v>
      </c>
    </row>
    <row r="79" spans="1:7" x14ac:dyDescent="0.25">
      <c r="A79" t="s">
        <v>374</v>
      </c>
      <c r="B79" t="s">
        <v>551</v>
      </c>
      <c r="C79" t="s">
        <v>552</v>
      </c>
      <c r="D79" t="s">
        <v>403</v>
      </c>
      <c r="E79" t="s">
        <v>33</v>
      </c>
      <c r="F79" t="s">
        <v>411</v>
      </c>
      <c r="G79" t="s">
        <v>56</v>
      </c>
    </row>
    <row r="80" spans="1:7" x14ac:dyDescent="0.25">
      <c r="A80" t="s">
        <v>372</v>
      </c>
      <c r="B80" t="s">
        <v>553</v>
      </c>
      <c r="C80" t="s">
        <v>554</v>
      </c>
      <c r="D80" t="s">
        <v>402</v>
      </c>
      <c r="E80" t="s">
        <v>33</v>
      </c>
      <c r="F80" t="s">
        <v>411</v>
      </c>
      <c r="G80" t="s">
        <v>56</v>
      </c>
    </row>
    <row r="81" spans="1:7" x14ac:dyDescent="0.25">
      <c r="A81" t="s">
        <v>372</v>
      </c>
      <c r="B81" t="s">
        <v>555</v>
      </c>
      <c r="C81" t="s">
        <v>556</v>
      </c>
      <c r="D81" t="s">
        <v>402</v>
      </c>
      <c r="E81" t="s">
        <v>33</v>
      </c>
      <c r="F81" t="s">
        <v>411</v>
      </c>
      <c r="G81" t="s">
        <v>56</v>
      </c>
    </row>
    <row r="82" spans="1:7" x14ac:dyDescent="0.25">
      <c r="A82" t="s">
        <v>373</v>
      </c>
      <c r="B82" t="s">
        <v>557</v>
      </c>
      <c r="C82" t="s">
        <v>558</v>
      </c>
      <c r="D82" t="s">
        <v>402</v>
      </c>
      <c r="E82" t="s">
        <v>33</v>
      </c>
      <c r="F82" t="s">
        <v>411</v>
      </c>
      <c r="G82" t="s">
        <v>56</v>
      </c>
    </row>
    <row r="83" spans="1:7" x14ac:dyDescent="0.25">
      <c r="A83" t="s">
        <v>372</v>
      </c>
      <c r="B83" t="s">
        <v>559</v>
      </c>
      <c r="C83" t="s">
        <v>558</v>
      </c>
      <c r="D83" t="s">
        <v>402</v>
      </c>
      <c r="E83" t="s">
        <v>33</v>
      </c>
      <c r="F83" t="s">
        <v>411</v>
      </c>
      <c r="G83" t="s">
        <v>56</v>
      </c>
    </row>
    <row r="84" spans="1:7" x14ac:dyDescent="0.25">
      <c r="A84" t="s">
        <v>373</v>
      </c>
      <c r="B84" t="s">
        <v>560</v>
      </c>
      <c r="C84" t="s">
        <v>561</v>
      </c>
      <c r="D84" t="s">
        <v>402</v>
      </c>
      <c r="E84" t="s">
        <v>33</v>
      </c>
      <c r="F84" t="s">
        <v>411</v>
      </c>
      <c r="G84" t="s">
        <v>56</v>
      </c>
    </row>
    <row r="85" spans="1:7" x14ac:dyDescent="0.25">
      <c r="A85" t="s">
        <v>373</v>
      </c>
      <c r="B85" t="s">
        <v>562</v>
      </c>
      <c r="C85" t="s">
        <v>563</v>
      </c>
      <c r="D85" t="s">
        <v>402</v>
      </c>
      <c r="E85" t="s">
        <v>33</v>
      </c>
      <c r="F85" t="s">
        <v>411</v>
      </c>
      <c r="G85" t="s">
        <v>56</v>
      </c>
    </row>
    <row r="86" spans="1:7" x14ac:dyDescent="0.25">
      <c r="A86" t="s">
        <v>372</v>
      </c>
      <c r="B86" t="s">
        <v>564</v>
      </c>
      <c r="C86" t="s">
        <v>565</v>
      </c>
      <c r="D86" t="s">
        <v>401</v>
      </c>
      <c r="E86" t="s">
        <v>33</v>
      </c>
      <c r="F86" t="s">
        <v>411</v>
      </c>
      <c r="G86" t="s">
        <v>56</v>
      </c>
    </row>
    <row r="87" spans="1:7" x14ac:dyDescent="0.25">
      <c r="A87" t="s">
        <v>373</v>
      </c>
      <c r="B87" t="s">
        <v>566</v>
      </c>
      <c r="C87" t="s">
        <v>565</v>
      </c>
      <c r="D87" t="s">
        <v>401</v>
      </c>
      <c r="E87" t="s">
        <v>33</v>
      </c>
      <c r="F87" t="s">
        <v>411</v>
      </c>
      <c r="G87" t="s">
        <v>56</v>
      </c>
    </row>
    <row r="88" spans="1:7" x14ac:dyDescent="0.25">
      <c r="A88" t="s">
        <v>372</v>
      </c>
      <c r="B88" t="s">
        <v>567</v>
      </c>
      <c r="C88" t="s">
        <v>568</v>
      </c>
      <c r="D88" t="s">
        <v>401</v>
      </c>
      <c r="E88" t="s">
        <v>33</v>
      </c>
      <c r="F88" t="s">
        <v>411</v>
      </c>
      <c r="G88" t="s">
        <v>56</v>
      </c>
    </row>
    <row r="89" spans="1:7" x14ac:dyDescent="0.25">
      <c r="A89" t="s">
        <v>372</v>
      </c>
      <c r="B89" t="s">
        <v>569</v>
      </c>
      <c r="C89" t="s">
        <v>570</v>
      </c>
      <c r="D89" t="s">
        <v>401</v>
      </c>
      <c r="E89" t="s">
        <v>33</v>
      </c>
      <c r="F89" t="s">
        <v>411</v>
      </c>
      <c r="G89" t="s">
        <v>56</v>
      </c>
    </row>
    <row r="90" spans="1:7" x14ac:dyDescent="0.25">
      <c r="A90" t="s">
        <v>374</v>
      </c>
      <c r="B90" t="s">
        <v>571</v>
      </c>
      <c r="C90" t="s">
        <v>572</v>
      </c>
      <c r="D90" t="s">
        <v>401</v>
      </c>
      <c r="E90" t="s">
        <v>33</v>
      </c>
      <c r="F90" t="s">
        <v>411</v>
      </c>
      <c r="G90" t="s">
        <v>56</v>
      </c>
    </row>
    <row r="91" spans="1:7" x14ac:dyDescent="0.25">
      <c r="A91" t="s">
        <v>374</v>
      </c>
      <c r="B91" t="s">
        <v>573</v>
      </c>
      <c r="C91" t="s">
        <v>572</v>
      </c>
      <c r="D91" t="s">
        <v>401</v>
      </c>
      <c r="E91" t="s">
        <v>33</v>
      </c>
      <c r="F91" t="s">
        <v>411</v>
      </c>
      <c r="G91" t="s">
        <v>56</v>
      </c>
    </row>
    <row r="92" spans="1:7" x14ac:dyDescent="0.25">
      <c r="A92" t="s">
        <v>372</v>
      </c>
      <c r="B92" t="s">
        <v>574</v>
      </c>
      <c r="C92" t="s">
        <v>572</v>
      </c>
      <c r="D92" t="s">
        <v>401</v>
      </c>
      <c r="E92" t="s">
        <v>33</v>
      </c>
      <c r="F92" t="s">
        <v>411</v>
      </c>
      <c r="G92" t="s">
        <v>56</v>
      </c>
    </row>
    <row r="93" spans="1:7" x14ac:dyDescent="0.25">
      <c r="A93" t="s">
        <v>374</v>
      </c>
      <c r="B93" t="s">
        <v>575</v>
      </c>
      <c r="C93" t="s">
        <v>576</v>
      </c>
      <c r="D93" t="s">
        <v>401</v>
      </c>
      <c r="E93" t="s">
        <v>33</v>
      </c>
      <c r="F93" t="s">
        <v>411</v>
      </c>
      <c r="G93" t="s">
        <v>56</v>
      </c>
    </row>
    <row r="94" spans="1:7" x14ac:dyDescent="0.25">
      <c r="A94" t="s">
        <v>373</v>
      </c>
      <c r="B94" t="s">
        <v>577</v>
      </c>
      <c r="C94" t="s">
        <v>576</v>
      </c>
      <c r="D94" t="s">
        <v>401</v>
      </c>
      <c r="E94" t="s">
        <v>33</v>
      </c>
      <c r="F94" t="s">
        <v>411</v>
      </c>
      <c r="G94" t="s">
        <v>56</v>
      </c>
    </row>
    <row r="95" spans="1:7" x14ac:dyDescent="0.25">
      <c r="A95" t="s">
        <v>373</v>
      </c>
      <c r="B95" t="s">
        <v>578</v>
      </c>
      <c r="C95" t="s">
        <v>579</v>
      </c>
      <c r="D95" t="s">
        <v>401</v>
      </c>
      <c r="E95" t="s">
        <v>33</v>
      </c>
      <c r="F95" t="s">
        <v>411</v>
      </c>
      <c r="G95" t="s">
        <v>56</v>
      </c>
    </row>
    <row r="96" spans="1:7" x14ac:dyDescent="0.25">
      <c r="A96" t="s">
        <v>374</v>
      </c>
      <c r="B96" t="s">
        <v>580</v>
      </c>
      <c r="C96" t="s">
        <v>581</v>
      </c>
      <c r="D96" t="s">
        <v>401</v>
      </c>
      <c r="E96" t="s">
        <v>33</v>
      </c>
      <c r="F96" t="s">
        <v>411</v>
      </c>
      <c r="G96" t="s">
        <v>56</v>
      </c>
    </row>
    <row r="97" spans="1:7" x14ac:dyDescent="0.25">
      <c r="A97" t="s">
        <v>372</v>
      </c>
      <c r="B97" t="s">
        <v>582</v>
      </c>
      <c r="C97" t="s">
        <v>581</v>
      </c>
      <c r="D97" t="s">
        <v>401</v>
      </c>
      <c r="E97" t="s">
        <v>33</v>
      </c>
      <c r="F97" t="s">
        <v>411</v>
      </c>
      <c r="G97" t="s">
        <v>56</v>
      </c>
    </row>
    <row r="98" spans="1:7" x14ac:dyDescent="0.25">
      <c r="A98" t="s">
        <v>374</v>
      </c>
      <c r="B98" t="s">
        <v>583</v>
      </c>
      <c r="C98" t="s">
        <v>584</v>
      </c>
      <c r="D98" t="s">
        <v>400</v>
      </c>
      <c r="E98" t="s">
        <v>33</v>
      </c>
      <c r="F98" t="s">
        <v>411</v>
      </c>
      <c r="G98" t="s">
        <v>56</v>
      </c>
    </row>
    <row r="99" spans="1:7" x14ac:dyDescent="0.25">
      <c r="A99" t="s">
        <v>373</v>
      </c>
      <c r="B99" t="s">
        <v>585</v>
      </c>
      <c r="C99" t="s">
        <v>586</v>
      </c>
      <c r="D99" t="s">
        <v>400</v>
      </c>
      <c r="E99" t="s">
        <v>33</v>
      </c>
      <c r="F99" t="s">
        <v>411</v>
      </c>
      <c r="G99" t="s">
        <v>56</v>
      </c>
    </row>
    <row r="100" spans="1:7" x14ac:dyDescent="0.25">
      <c r="A100" t="s">
        <v>374</v>
      </c>
      <c r="B100" t="s">
        <v>587</v>
      </c>
      <c r="C100" t="s">
        <v>588</v>
      </c>
      <c r="D100" t="s">
        <v>400</v>
      </c>
      <c r="E100" t="s">
        <v>33</v>
      </c>
      <c r="F100" t="s">
        <v>411</v>
      </c>
      <c r="G100" t="s">
        <v>56</v>
      </c>
    </row>
    <row r="101" spans="1:7" x14ac:dyDescent="0.25">
      <c r="A101" t="s">
        <v>372</v>
      </c>
      <c r="B101" t="s">
        <v>589</v>
      </c>
      <c r="C101" t="s">
        <v>590</v>
      </c>
      <c r="D101" t="s">
        <v>400</v>
      </c>
      <c r="E101" t="s">
        <v>33</v>
      </c>
      <c r="F101" t="s">
        <v>411</v>
      </c>
      <c r="G101" t="s">
        <v>56</v>
      </c>
    </row>
    <row r="102" spans="1:7" x14ac:dyDescent="0.25">
      <c r="A102" t="s">
        <v>374</v>
      </c>
      <c r="B102" t="s">
        <v>591</v>
      </c>
      <c r="C102" t="s">
        <v>592</v>
      </c>
      <c r="D102" t="s">
        <v>400</v>
      </c>
      <c r="E102" t="s">
        <v>33</v>
      </c>
      <c r="F102" t="s">
        <v>411</v>
      </c>
      <c r="G102" t="s">
        <v>56</v>
      </c>
    </row>
    <row r="103" spans="1:7" x14ac:dyDescent="0.25">
      <c r="A103" t="s">
        <v>372</v>
      </c>
      <c r="B103" t="s">
        <v>593</v>
      </c>
      <c r="C103" t="s">
        <v>592</v>
      </c>
      <c r="D103" t="s">
        <v>400</v>
      </c>
      <c r="E103" t="s">
        <v>33</v>
      </c>
      <c r="F103" t="s">
        <v>411</v>
      </c>
      <c r="G103" t="s">
        <v>56</v>
      </c>
    </row>
    <row r="104" spans="1:7" x14ac:dyDescent="0.25">
      <c r="A104" t="s">
        <v>374</v>
      </c>
      <c r="B104" t="s">
        <v>594</v>
      </c>
      <c r="C104" t="s">
        <v>595</v>
      </c>
      <c r="D104" t="s">
        <v>400</v>
      </c>
      <c r="E104" t="s">
        <v>33</v>
      </c>
      <c r="F104" t="s">
        <v>411</v>
      </c>
      <c r="G104" t="s">
        <v>56</v>
      </c>
    </row>
    <row r="105" spans="1:7" x14ac:dyDescent="0.25">
      <c r="A105" t="s">
        <v>373</v>
      </c>
      <c r="B105" t="s">
        <v>596</v>
      </c>
      <c r="C105" t="s">
        <v>597</v>
      </c>
      <c r="D105" t="s">
        <v>400</v>
      </c>
      <c r="E105" t="s">
        <v>33</v>
      </c>
      <c r="F105" t="s">
        <v>411</v>
      </c>
      <c r="G105" t="s">
        <v>56</v>
      </c>
    </row>
    <row r="106" spans="1:7" x14ac:dyDescent="0.25">
      <c r="A106" t="s">
        <v>374</v>
      </c>
      <c r="B106" t="s">
        <v>598</v>
      </c>
      <c r="C106" t="s">
        <v>597</v>
      </c>
      <c r="D106" t="s">
        <v>400</v>
      </c>
      <c r="E106" t="s">
        <v>33</v>
      </c>
      <c r="F106" t="s">
        <v>411</v>
      </c>
      <c r="G106" t="s">
        <v>56</v>
      </c>
    </row>
    <row r="107" spans="1:7" x14ac:dyDescent="0.25">
      <c r="A107" t="s">
        <v>374</v>
      </c>
      <c r="B107" t="s">
        <v>599</v>
      </c>
      <c r="C107" t="s">
        <v>600</v>
      </c>
      <c r="D107" t="s">
        <v>399</v>
      </c>
      <c r="E107" t="s">
        <v>33</v>
      </c>
      <c r="F107" t="s">
        <v>411</v>
      </c>
      <c r="G107" t="s">
        <v>56</v>
      </c>
    </row>
    <row r="108" spans="1:7" x14ac:dyDescent="0.25">
      <c r="A108" t="s">
        <v>373</v>
      </c>
      <c r="B108" t="s">
        <v>601</v>
      </c>
      <c r="C108" t="s">
        <v>602</v>
      </c>
      <c r="D108" t="s">
        <v>399</v>
      </c>
      <c r="E108" t="s">
        <v>33</v>
      </c>
      <c r="F108" t="s">
        <v>411</v>
      </c>
      <c r="G108" t="s">
        <v>56</v>
      </c>
    </row>
    <row r="109" spans="1:7" x14ac:dyDescent="0.25">
      <c r="A109" t="s">
        <v>372</v>
      </c>
      <c r="B109" t="s">
        <v>603</v>
      </c>
      <c r="C109" t="s">
        <v>604</v>
      </c>
      <c r="D109" t="s">
        <v>399</v>
      </c>
      <c r="E109" t="s">
        <v>33</v>
      </c>
      <c r="F109" t="s">
        <v>411</v>
      </c>
      <c r="G109" t="s">
        <v>56</v>
      </c>
    </row>
    <row r="110" spans="1:7" x14ac:dyDescent="0.25">
      <c r="A110" t="s">
        <v>374</v>
      </c>
      <c r="B110" t="s">
        <v>605</v>
      </c>
      <c r="C110" t="s">
        <v>606</v>
      </c>
      <c r="D110" t="s">
        <v>399</v>
      </c>
      <c r="E110" t="s">
        <v>33</v>
      </c>
      <c r="F110" t="s">
        <v>411</v>
      </c>
      <c r="G110" t="s">
        <v>56</v>
      </c>
    </row>
    <row r="111" spans="1:7" x14ac:dyDescent="0.25">
      <c r="A111" t="s">
        <v>372</v>
      </c>
      <c r="B111" t="s">
        <v>607</v>
      </c>
      <c r="C111" t="s">
        <v>606</v>
      </c>
      <c r="D111" t="s">
        <v>399</v>
      </c>
      <c r="E111" t="s">
        <v>33</v>
      </c>
      <c r="F111" t="s">
        <v>411</v>
      </c>
      <c r="G111" t="s">
        <v>56</v>
      </c>
    </row>
    <row r="112" spans="1:7" x14ac:dyDescent="0.25">
      <c r="A112" t="s">
        <v>374</v>
      </c>
      <c r="B112" t="s">
        <v>608</v>
      </c>
      <c r="C112" t="s">
        <v>609</v>
      </c>
      <c r="D112" t="s">
        <v>399</v>
      </c>
      <c r="E112" t="s">
        <v>33</v>
      </c>
      <c r="F112" t="s">
        <v>411</v>
      </c>
      <c r="G112" t="s">
        <v>56</v>
      </c>
    </row>
    <row r="113" spans="1:7" x14ac:dyDescent="0.25">
      <c r="A113" t="s">
        <v>374</v>
      </c>
      <c r="B113" t="s">
        <v>610</v>
      </c>
      <c r="C113" t="s">
        <v>611</v>
      </c>
      <c r="D113" t="s">
        <v>399</v>
      </c>
      <c r="E113" t="s">
        <v>33</v>
      </c>
      <c r="F113" t="s">
        <v>411</v>
      </c>
      <c r="G113" t="s">
        <v>56</v>
      </c>
    </row>
    <row r="114" spans="1:7" x14ac:dyDescent="0.25">
      <c r="A114" t="s">
        <v>373</v>
      </c>
      <c r="B114" t="s">
        <v>612</v>
      </c>
      <c r="C114" t="s">
        <v>613</v>
      </c>
      <c r="D114" t="s">
        <v>399</v>
      </c>
      <c r="E114" t="s">
        <v>33</v>
      </c>
      <c r="F114" t="s">
        <v>411</v>
      </c>
      <c r="G114" t="s">
        <v>56</v>
      </c>
    </row>
    <row r="115" spans="1:7" x14ac:dyDescent="0.25">
      <c r="A115" t="s">
        <v>374</v>
      </c>
      <c r="B115" t="s">
        <v>614</v>
      </c>
      <c r="C115" t="s">
        <v>615</v>
      </c>
      <c r="D115" t="s">
        <v>399</v>
      </c>
      <c r="E115" t="s">
        <v>33</v>
      </c>
      <c r="F115" t="s">
        <v>411</v>
      </c>
      <c r="G115" t="s">
        <v>56</v>
      </c>
    </row>
    <row r="116" spans="1:7" x14ac:dyDescent="0.25">
      <c r="A116" t="s">
        <v>374</v>
      </c>
      <c r="B116" t="s">
        <v>616</v>
      </c>
      <c r="C116" t="s">
        <v>617</v>
      </c>
      <c r="D116" t="s">
        <v>398</v>
      </c>
      <c r="E116" t="s">
        <v>33</v>
      </c>
      <c r="F116" t="s">
        <v>411</v>
      </c>
      <c r="G116" t="s">
        <v>56</v>
      </c>
    </row>
    <row r="117" spans="1:7" x14ac:dyDescent="0.25">
      <c r="A117" t="s">
        <v>372</v>
      </c>
      <c r="B117" t="s">
        <v>618</v>
      </c>
      <c r="C117" t="s">
        <v>619</v>
      </c>
      <c r="D117" t="s">
        <v>398</v>
      </c>
      <c r="E117" t="s">
        <v>33</v>
      </c>
      <c r="F117" t="s">
        <v>411</v>
      </c>
      <c r="G117" t="s">
        <v>56</v>
      </c>
    </row>
    <row r="118" spans="1:7" x14ac:dyDescent="0.25">
      <c r="A118" t="s">
        <v>373</v>
      </c>
      <c r="B118" t="s">
        <v>620</v>
      </c>
      <c r="C118" t="s">
        <v>621</v>
      </c>
      <c r="D118" t="s">
        <v>398</v>
      </c>
      <c r="E118" t="s">
        <v>33</v>
      </c>
      <c r="F118" t="s">
        <v>411</v>
      </c>
      <c r="G118" t="s">
        <v>56</v>
      </c>
    </row>
    <row r="119" spans="1:7" x14ac:dyDescent="0.25">
      <c r="A119" t="s">
        <v>374</v>
      </c>
      <c r="B119" t="s">
        <v>622</v>
      </c>
      <c r="C119" t="s">
        <v>621</v>
      </c>
      <c r="D119" t="s">
        <v>398</v>
      </c>
      <c r="E119" t="s">
        <v>33</v>
      </c>
      <c r="F119" t="s">
        <v>411</v>
      </c>
      <c r="G119" t="s">
        <v>56</v>
      </c>
    </row>
    <row r="120" spans="1:7" x14ac:dyDescent="0.25">
      <c r="A120" t="s">
        <v>374</v>
      </c>
      <c r="B120" t="s">
        <v>623</v>
      </c>
      <c r="C120" t="s">
        <v>624</v>
      </c>
      <c r="D120" t="s">
        <v>398</v>
      </c>
      <c r="E120" t="s">
        <v>33</v>
      </c>
      <c r="F120" t="s">
        <v>411</v>
      </c>
      <c r="G120" t="s">
        <v>56</v>
      </c>
    </row>
    <row r="121" spans="1:7" x14ac:dyDescent="0.25">
      <c r="A121" t="s">
        <v>374</v>
      </c>
      <c r="B121" t="s">
        <v>625</v>
      </c>
      <c r="C121" t="s">
        <v>626</v>
      </c>
      <c r="D121" t="s">
        <v>398</v>
      </c>
      <c r="E121" t="s">
        <v>33</v>
      </c>
      <c r="F121" t="s">
        <v>411</v>
      </c>
      <c r="G121" t="s">
        <v>56</v>
      </c>
    </row>
    <row r="122" spans="1:7" x14ac:dyDescent="0.25">
      <c r="A122" t="s">
        <v>374</v>
      </c>
      <c r="B122" t="s">
        <v>627</v>
      </c>
      <c r="C122" t="s">
        <v>628</v>
      </c>
      <c r="D122" t="s">
        <v>398</v>
      </c>
      <c r="E122" t="s">
        <v>33</v>
      </c>
      <c r="F122" t="s">
        <v>411</v>
      </c>
      <c r="G122" t="s">
        <v>56</v>
      </c>
    </row>
    <row r="123" spans="1:7" x14ac:dyDescent="0.25">
      <c r="A123" t="s">
        <v>373</v>
      </c>
      <c r="B123" t="s">
        <v>629</v>
      </c>
      <c r="C123" t="s">
        <v>630</v>
      </c>
      <c r="D123" t="s">
        <v>398</v>
      </c>
      <c r="E123" t="s">
        <v>33</v>
      </c>
      <c r="F123" t="s">
        <v>411</v>
      </c>
      <c r="G123" t="s">
        <v>56</v>
      </c>
    </row>
    <row r="124" spans="1:7" x14ac:dyDescent="0.25">
      <c r="A124" t="s">
        <v>374</v>
      </c>
      <c r="B124" t="s">
        <v>631</v>
      </c>
      <c r="C124" t="s">
        <v>632</v>
      </c>
      <c r="D124" t="s">
        <v>398</v>
      </c>
      <c r="E124" t="s">
        <v>33</v>
      </c>
      <c r="F124" t="s">
        <v>411</v>
      </c>
      <c r="G124" t="s">
        <v>56</v>
      </c>
    </row>
    <row r="125" spans="1:7" x14ac:dyDescent="0.25">
      <c r="A125" t="s">
        <v>374</v>
      </c>
      <c r="B125" t="s">
        <v>633</v>
      </c>
      <c r="C125" t="s">
        <v>634</v>
      </c>
      <c r="D125" t="s">
        <v>398</v>
      </c>
      <c r="E125" t="s">
        <v>33</v>
      </c>
      <c r="F125" t="s">
        <v>411</v>
      </c>
      <c r="G125" t="s">
        <v>56</v>
      </c>
    </row>
    <row r="126" spans="1:7" x14ac:dyDescent="0.25">
      <c r="A126" t="s">
        <v>372</v>
      </c>
      <c r="B126" t="s">
        <v>635</v>
      </c>
      <c r="C126" t="s">
        <v>634</v>
      </c>
      <c r="D126" t="s">
        <v>398</v>
      </c>
      <c r="E126" t="s">
        <v>33</v>
      </c>
      <c r="F126" t="s">
        <v>411</v>
      </c>
      <c r="G126" t="s">
        <v>56</v>
      </c>
    </row>
    <row r="127" spans="1:7" x14ac:dyDescent="0.25">
      <c r="A127" t="s">
        <v>372</v>
      </c>
      <c r="B127" t="s">
        <v>636</v>
      </c>
      <c r="C127" t="s">
        <v>634</v>
      </c>
      <c r="D127" t="s">
        <v>398</v>
      </c>
      <c r="E127" t="s">
        <v>33</v>
      </c>
      <c r="F127" t="s">
        <v>411</v>
      </c>
      <c r="G127" t="s">
        <v>56</v>
      </c>
    </row>
    <row r="128" spans="1:7" x14ac:dyDescent="0.25">
      <c r="A128" t="s">
        <v>374</v>
      </c>
      <c r="B128" t="s">
        <v>637</v>
      </c>
      <c r="C128" t="s">
        <v>634</v>
      </c>
      <c r="D128" t="s">
        <v>398</v>
      </c>
      <c r="E128" t="s">
        <v>33</v>
      </c>
      <c r="F128" t="s">
        <v>411</v>
      </c>
      <c r="G128" t="s">
        <v>56</v>
      </c>
    </row>
    <row r="129" spans="1:7" x14ac:dyDescent="0.25">
      <c r="A129" t="s">
        <v>372</v>
      </c>
      <c r="B129" t="s">
        <v>638</v>
      </c>
      <c r="C129" t="s">
        <v>634</v>
      </c>
      <c r="D129" t="s">
        <v>398</v>
      </c>
      <c r="E129" t="s">
        <v>33</v>
      </c>
      <c r="F129" t="s">
        <v>411</v>
      </c>
      <c r="G129" t="s">
        <v>56</v>
      </c>
    </row>
    <row r="130" spans="1:7" x14ac:dyDescent="0.25">
      <c r="A130" t="s">
        <v>373</v>
      </c>
      <c r="B130" t="s">
        <v>639</v>
      </c>
      <c r="C130" t="s">
        <v>634</v>
      </c>
      <c r="D130" t="s">
        <v>398</v>
      </c>
      <c r="E130" t="s">
        <v>33</v>
      </c>
      <c r="F130" t="s">
        <v>411</v>
      </c>
      <c r="G130" t="s">
        <v>56</v>
      </c>
    </row>
    <row r="131" spans="1:7" x14ac:dyDescent="0.25">
      <c r="A131" t="s">
        <v>373</v>
      </c>
      <c r="B131" t="s">
        <v>640</v>
      </c>
      <c r="C131" t="s">
        <v>634</v>
      </c>
      <c r="D131" t="s">
        <v>398</v>
      </c>
      <c r="E131" t="s">
        <v>33</v>
      </c>
      <c r="F131" t="s">
        <v>411</v>
      </c>
      <c r="G131" t="s">
        <v>56</v>
      </c>
    </row>
    <row r="132" spans="1:7" x14ac:dyDescent="0.25">
      <c r="A132" t="s">
        <v>373</v>
      </c>
      <c r="B132" t="s">
        <v>641</v>
      </c>
      <c r="C132" t="s">
        <v>634</v>
      </c>
      <c r="D132" t="s">
        <v>398</v>
      </c>
      <c r="E132" t="s">
        <v>33</v>
      </c>
      <c r="F132" t="s">
        <v>411</v>
      </c>
      <c r="G132" t="s">
        <v>56</v>
      </c>
    </row>
    <row r="133" spans="1:7" x14ac:dyDescent="0.25">
      <c r="A133" t="s">
        <v>374</v>
      </c>
      <c r="B133" t="s">
        <v>642</v>
      </c>
      <c r="C133" t="s">
        <v>634</v>
      </c>
      <c r="D133" t="s">
        <v>398</v>
      </c>
      <c r="E133" t="s">
        <v>33</v>
      </c>
      <c r="F133" t="s">
        <v>411</v>
      </c>
      <c r="G133" t="s">
        <v>56</v>
      </c>
    </row>
    <row r="134" spans="1:7" x14ac:dyDescent="0.25">
      <c r="A134" t="s">
        <v>373</v>
      </c>
      <c r="B134" t="s">
        <v>643</v>
      </c>
      <c r="C134" t="s">
        <v>634</v>
      </c>
      <c r="D134" t="s">
        <v>398</v>
      </c>
      <c r="E134" t="s">
        <v>33</v>
      </c>
      <c r="F134" t="s">
        <v>411</v>
      </c>
      <c r="G134" t="s">
        <v>56</v>
      </c>
    </row>
    <row r="135" spans="1:7" x14ac:dyDescent="0.25">
      <c r="A135" t="s">
        <v>372</v>
      </c>
      <c r="B135" t="s">
        <v>644</v>
      </c>
      <c r="C135" t="s">
        <v>645</v>
      </c>
      <c r="D135" t="s">
        <v>398</v>
      </c>
      <c r="E135" t="s">
        <v>33</v>
      </c>
      <c r="F135" t="s">
        <v>411</v>
      </c>
      <c r="G135" t="s">
        <v>56</v>
      </c>
    </row>
    <row r="136" spans="1:7" x14ac:dyDescent="0.25">
      <c r="A136" t="s">
        <v>372</v>
      </c>
      <c r="B136" t="s">
        <v>646</v>
      </c>
      <c r="C136" t="s">
        <v>647</v>
      </c>
      <c r="D136" t="s">
        <v>398</v>
      </c>
      <c r="E136" t="s">
        <v>33</v>
      </c>
      <c r="F136" t="s">
        <v>411</v>
      </c>
      <c r="G136" t="s">
        <v>56</v>
      </c>
    </row>
    <row r="137" spans="1:7" x14ac:dyDescent="0.25">
      <c r="A137" t="s">
        <v>374</v>
      </c>
      <c r="B137" t="s">
        <v>648</v>
      </c>
      <c r="C137" t="s">
        <v>647</v>
      </c>
      <c r="D137" t="s">
        <v>398</v>
      </c>
      <c r="E137" t="s">
        <v>33</v>
      </c>
      <c r="F137" t="s">
        <v>411</v>
      </c>
      <c r="G137" t="s">
        <v>56</v>
      </c>
    </row>
    <row r="138" spans="1:7" x14ac:dyDescent="0.25">
      <c r="A138" t="s">
        <v>374</v>
      </c>
      <c r="B138" t="s">
        <v>649</v>
      </c>
      <c r="C138" t="s">
        <v>647</v>
      </c>
      <c r="D138" t="s">
        <v>398</v>
      </c>
      <c r="E138" t="s">
        <v>33</v>
      </c>
      <c r="F138" t="s">
        <v>411</v>
      </c>
      <c r="G138" t="s">
        <v>56</v>
      </c>
    </row>
    <row r="139" spans="1:7" x14ac:dyDescent="0.25">
      <c r="A139" t="s">
        <v>372</v>
      </c>
      <c r="B139" t="s">
        <v>650</v>
      </c>
      <c r="C139" t="s">
        <v>651</v>
      </c>
      <c r="D139" t="s">
        <v>398</v>
      </c>
      <c r="E139" t="s">
        <v>33</v>
      </c>
      <c r="F139" t="s">
        <v>411</v>
      </c>
      <c r="G139" t="s">
        <v>56</v>
      </c>
    </row>
    <row r="140" spans="1:7" x14ac:dyDescent="0.25">
      <c r="A140" t="s">
        <v>373</v>
      </c>
      <c r="B140" t="s">
        <v>652</v>
      </c>
      <c r="C140" t="s">
        <v>653</v>
      </c>
      <c r="D140" t="s">
        <v>398</v>
      </c>
      <c r="E140" t="s">
        <v>33</v>
      </c>
      <c r="F140" t="s">
        <v>411</v>
      </c>
      <c r="G140" t="s">
        <v>56</v>
      </c>
    </row>
    <row r="141" spans="1:7" x14ac:dyDescent="0.25">
      <c r="A141" t="s">
        <v>373</v>
      </c>
      <c r="B141" t="s">
        <v>654</v>
      </c>
      <c r="C141" t="s">
        <v>655</v>
      </c>
      <c r="D141" t="s">
        <v>398</v>
      </c>
      <c r="E141" t="s">
        <v>33</v>
      </c>
      <c r="F141" t="s">
        <v>411</v>
      </c>
      <c r="G141" t="s">
        <v>56</v>
      </c>
    </row>
    <row r="142" spans="1:7" x14ac:dyDescent="0.25">
      <c r="A142" t="s">
        <v>373</v>
      </c>
      <c r="B142" t="s">
        <v>656</v>
      </c>
      <c r="C142" t="s">
        <v>657</v>
      </c>
      <c r="D142" t="s">
        <v>398</v>
      </c>
      <c r="E142" t="s">
        <v>33</v>
      </c>
      <c r="F142" t="s">
        <v>411</v>
      </c>
      <c r="G142" t="s">
        <v>56</v>
      </c>
    </row>
    <row r="143" spans="1:7" x14ac:dyDescent="0.25">
      <c r="A143" t="s">
        <v>374</v>
      </c>
      <c r="B143" t="s">
        <v>658</v>
      </c>
      <c r="C143" t="s">
        <v>659</v>
      </c>
      <c r="D143" t="s">
        <v>397</v>
      </c>
      <c r="E143" t="s">
        <v>33</v>
      </c>
      <c r="F143" t="s">
        <v>411</v>
      </c>
      <c r="G143" t="s">
        <v>56</v>
      </c>
    </row>
    <row r="144" spans="1:7" x14ac:dyDescent="0.25">
      <c r="A144" t="s">
        <v>374</v>
      </c>
      <c r="B144" t="s">
        <v>660</v>
      </c>
      <c r="C144" t="s">
        <v>661</v>
      </c>
      <c r="D144" t="s">
        <v>397</v>
      </c>
      <c r="E144" t="s">
        <v>33</v>
      </c>
      <c r="F144" t="s">
        <v>411</v>
      </c>
      <c r="G144" t="s">
        <v>56</v>
      </c>
    </row>
    <row r="145" spans="1:7" x14ac:dyDescent="0.25">
      <c r="A145" t="s">
        <v>374</v>
      </c>
      <c r="B145" t="s">
        <v>662</v>
      </c>
      <c r="C145" t="s">
        <v>663</v>
      </c>
      <c r="D145" t="s">
        <v>397</v>
      </c>
      <c r="E145" t="s">
        <v>33</v>
      </c>
      <c r="F145" t="s">
        <v>411</v>
      </c>
      <c r="G145" t="s">
        <v>56</v>
      </c>
    </row>
    <row r="146" spans="1:7" x14ac:dyDescent="0.25">
      <c r="A146" t="s">
        <v>373</v>
      </c>
      <c r="B146" t="s">
        <v>664</v>
      </c>
      <c r="C146" t="s">
        <v>665</v>
      </c>
      <c r="D146" t="s">
        <v>397</v>
      </c>
      <c r="E146" t="s">
        <v>33</v>
      </c>
      <c r="F146" t="s">
        <v>411</v>
      </c>
      <c r="G146" t="s">
        <v>56</v>
      </c>
    </row>
    <row r="147" spans="1:7" x14ac:dyDescent="0.25">
      <c r="A147" t="s">
        <v>374</v>
      </c>
      <c r="B147" t="s">
        <v>666</v>
      </c>
      <c r="C147" t="s">
        <v>667</v>
      </c>
      <c r="D147" t="s">
        <v>397</v>
      </c>
      <c r="E147" t="s">
        <v>33</v>
      </c>
      <c r="F147" t="s">
        <v>411</v>
      </c>
      <c r="G147" t="s">
        <v>56</v>
      </c>
    </row>
    <row r="148" spans="1:7" x14ac:dyDescent="0.25">
      <c r="A148" t="s">
        <v>374</v>
      </c>
      <c r="B148" t="s">
        <v>668</v>
      </c>
      <c r="C148" t="s">
        <v>669</v>
      </c>
      <c r="D148" t="s">
        <v>397</v>
      </c>
      <c r="E148" t="s">
        <v>33</v>
      </c>
      <c r="F148" t="s">
        <v>411</v>
      </c>
      <c r="G148" t="s">
        <v>56</v>
      </c>
    </row>
    <row r="149" spans="1:7" x14ac:dyDescent="0.25">
      <c r="A149" t="s">
        <v>373</v>
      </c>
      <c r="B149" t="s">
        <v>670</v>
      </c>
      <c r="C149" t="s">
        <v>671</v>
      </c>
      <c r="D149" t="s">
        <v>397</v>
      </c>
      <c r="E149" t="s">
        <v>33</v>
      </c>
      <c r="F149" t="s">
        <v>411</v>
      </c>
      <c r="G149" t="s">
        <v>56</v>
      </c>
    </row>
    <row r="150" spans="1:7" x14ac:dyDescent="0.25">
      <c r="A150" t="s">
        <v>373</v>
      </c>
      <c r="B150" t="s">
        <v>672</v>
      </c>
      <c r="C150" t="s">
        <v>673</v>
      </c>
      <c r="D150" t="s">
        <v>397</v>
      </c>
      <c r="E150" t="s">
        <v>33</v>
      </c>
      <c r="F150" t="s">
        <v>411</v>
      </c>
      <c r="G150" t="s">
        <v>56</v>
      </c>
    </row>
    <row r="151" spans="1:7" x14ac:dyDescent="0.25">
      <c r="A151" t="s">
        <v>373</v>
      </c>
      <c r="B151" t="s">
        <v>674</v>
      </c>
      <c r="C151" t="s">
        <v>675</v>
      </c>
      <c r="D151" t="s">
        <v>397</v>
      </c>
      <c r="E151" t="s">
        <v>33</v>
      </c>
      <c r="F151" t="s">
        <v>411</v>
      </c>
      <c r="G151" t="s">
        <v>56</v>
      </c>
    </row>
    <row r="152" spans="1:7" x14ac:dyDescent="0.25">
      <c r="A152" t="s">
        <v>372</v>
      </c>
      <c r="B152" t="s">
        <v>676</v>
      </c>
      <c r="C152" t="s">
        <v>677</v>
      </c>
      <c r="D152" t="s">
        <v>397</v>
      </c>
      <c r="E152" t="s">
        <v>33</v>
      </c>
      <c r="F152" t="s">
        <v>411</v>
      </c>
      <c r="G152" t="s">
        <v>56</v>
      </c>
    </row>
    <row r="153" spans="1:7" x14ac:dyDescent="0.25">
      <c r="A153" t="s">
        <v>373</v>
      </c>
      <c r="B153" t="s">
        <v>678</v>
      </c>
      <c r="C153" t="s">
        <v>677</v>
      </c>
      <c r="D153" t="s">
        <v>397</v>
      </c>
      <c r="E153" t="s">
        <v>33</v>
      </c>
      <c r="F153" t="s">
        <v>411</v>
      </c>
      <c r="G153" t="s">
        <v>56</v>
      </c>
    </row>
    <row r="154" spans="1:7" x14ac:dyDescent="0.25">
      <c r="A154" t="s">
        <v>372</v>
      </c>
      <c r="B154" t="s">
        <v>679</v>
      </c>
      <c r="C154" t="s">
        <v>680</v>
      </c>
      <c r="D154" t="s">
        <v>397</v>
      </c>
      <c r="E154" t="s">
        <v>33</v>
      </c>
      <c r="F154" t="s">
        <v>411</v>
      </c>
      <c r="G154" t="s">
        <v>56</v>
      </c>
    </row>
    <row r="155" spans="1:7" x14ac:dyDescent="0.25">
      <c r="A155" t="s">
        <v>373</v>
      </c>
      <c r="B155" t="s">
        <v>681</v>
      </c>
      <c r="C155" t="s">
        <v>682</v>
      </c>
      <c r="D155" t="s">
        <v>397</v>
      </c>
      <c r="E155" t="s">
        <v>33</v>
      </c>
      <c r="F155" t="s">
        <v>411</v>
      </c>
      <c r="G155" t="s">
        <v>56</v>
      </c>
    </row>
    <row r="156" spans="1:7" x14ac:dyDescent="0.25">
      <c r="A156" t="s">
        <v>374</v>
      </c>
      <c r="B156" t="s">
        <v>683</v>
      </c>
      <c r="C156" t="s">
        <v>684</v>
      </c>
      <c r="D156" t="s">
        <v>396</v>
      </c>
      <c r="E156" t="s">
        <v>33</v>
      </c>
      <c r="F156" t="s">
        <v>411</v>
      </c>
      <c r="G156" t="s">
        <v>56</v>
      </c>
    </row>
    <row r="157" spans="1:7" x14ac:dyDescent="0.25">
      <c r="A157" t="s">
        <v>374</v>
      </c>
      <c r="B157" t="s">
        <v>685</v>
      </c>
      <c r="C157" t="s">
        <v>686</v>
      </c>
      <c r="D157" t="s">
        <v>396</v>
      </c>
      <c r="E157" t="s">
        <v>33</v>
      </c>
      <c r="F157" t="s">
        <v>411</v>
      </c>
      <c r="G157" t="s">
        <v>56</v>
      </c>
    </row>
    <row r="158" spans="1:7" x14ac:dyDescent="0.25">
      <c r="A158" t="s">
        <v>373</v>
      </c>
      <c r="B158" t="s">
        <v>687</v>
      </c>
      <c r="C158" t="s">
        <v>688</v>
      </c>
      <c r="D158" t="s">
        <v>396</v>
      </c>
      <c r="E158" t="s">
        <v>33</v>
      </c>
      <c r="F158" t="s">
        <v>411</v>
      </c>
      <c r="G158" t="s">
        <v>56</v>
      </c>
    </row>
    <row r="159" spans="1:7" x14ac:dyDescent="0.25">
      <c r="A159" t="s">
        <v>372</v>
      </c>
      <c r="B159" t="s">
        <v>689</v>
      </c>
      <c r="C159" t="s">
        <v>690</v>
      </c>
      <c r="D159" t="s">
        <v>395</v>
      </c>
      <c r="E159" t="s">
        <v>33</v>
      </c>
      <c r="F159" t="s">
        <v>411</v>
      </c>
      <c r="G159" t="s">
        <v>56</v>
      </c>
    </row>
    <row r="160" spans="1:7" x14ac:dyDescent="0.25">
      <c r="A160" t="s">
        <v>373</v>
      </c>
      <c r="B160" t="s">
        <v>691</v>
      </c>
      <c r="C160" t="s">
        <v>692</v>
      </c>
      <c r="D160" t="s">
        <v>395</v>
      </c>
      <c r="E160" t="s">
        <v>33</v>
      </c>
      <c r="F160" t="s">
        <v>411</v>
      </c>
      <c r="G160" t="s">
        <v>56</v>
      </c>
    </row>
    <row r="161" spans="1:7" x14ac:dyDescent="0.25">
      <c r="A161" t="s">
        <v>373</v>
      </c>
      <c r="B161" t="s">
        <v>693</v>
      </c>
      <c r="C161" t="s">
        <v>692</v>
      </c>
      <c r="D161" t="s">
        <v>395</v>
      </c>
      <c r="E161" t="s">
        <v>33</v>
      </c>
      <c r="F161" t="s">
        <v>411</v>
      </c>
      <c r="G161" t="s">
        <v>56</v>
      </c>
    </row>
    <row r="162" spans="1:7" x14ac:dyDescent="0.25">
      <c r="A162" t="s">
        <v>374</v>
      </c>
      <c r="B162" t="s">
        <v>694</v>
      </c>
      <c r="C162" t="s">
        <v>692</v>
      </c>
      <c r="D162" t="s">
        <v>395</v>
      </c>
      <c r="E162" t="s">
        <v>33</v>
      </c>
      <c r="F162" t="s">
        <v>411</v>
      </c>
      <c r="G162" t="s">
        <v>56</v>
      </c>
    </row>
    <row r="163" spans="1:7" x14ac:dyDescent="0.25">
      <c r="A163" t="s">
        <v>374</v>
      </c>
      <c r="B163" t="s">
        <v>695</v>
      </c>
      <c r="C163" t="s">
        <v>692</v>
      </c>
      <c r="D163" t="s">
        <v>395</v>
      </c>
      <c r="E163" t="s">
        <v>33</v>
      </c>
      <c r="F163" t="s">
        <v>411</v>
      </c>
      <c r="G163" t="s">
        <v>56</v>
      </c>
    </row>
    <row r="164" spans="1:7" x14ac:dyDescent="0.25">
      <c r="A164" t="s">
        <v>374</v>
      </c>
      <c r="B164" t="s">
        <v>696</v>
      </c>
      <c r="C164" t="s">
        <v>692</v>
      </c>
      <c r="D164" t="s">
        <v>395</v>
      </c>
      <c r="E164" t="s">
        <v>33</v>
      </c>
      <c r="F164" t="s">
        <v>411</v>
      </c>
      <c r="G164" t="s">
        <v>56</v>
      </c>
    </row>
    <row r="165" spans="1:7" x14ac:dyDescent="0.25">
      <c r="A165" t="s">
        <v>373</v>
      </c>
      <c r="B165" t="s">
        <v>697</v>
      </c>
      <c r="C165" t="s">
        <v>698</v>
      </c>
      <c r="D165" t="s">
        <v>395</v>
      </c>
      <c r="E165" t="s">
        <v>33</v>
      </c>
      <c r="F165" t="s">
        <v>411</v>
      </c>
      <c r="G165" t="s">
        <v>56</v>
      </c>
    </row>
    <row r="166" spans="1:7" x14ac:dyDescent="0.25">
      <c r="A166" t="s">
        <v>374</v>
      </c>
      <c r="B166" t="s">
        <v>699</v>
      </c>
      <c r="C166" t="s">
        <v>700</v>
      </c>
      <c r="D166" t="s">
        <v>395</v>
      </c>
      <c r="E166" t="s">
        <v>33</v>
      </c>
      <c r="F166" t="s">
        <v>411</v>
      </c>
      <c r="G166" t="s">
        <v>56</v>
      </c>
    </row>
    <row r="167" spans="1:7" x14ac:dyDescent="0.25">
      <c r="A167" t="s">
        <v>374</v>
      </c>
      <c r="B167" t="s">
        <v>701</v>
      </c>
      <c r="C167" t="s">
        <v>702</v>
      </c>
      <c r="D167" t="s">
        <v>395</v>
      </c>
      <c r="E167" t="s">
        <v>33</v>
      </c>
      <c r="F167" t="s">
        <v>411</v>
      </c>
      <c r="G167" t="s">
        <v>56</v>
      </c>
    </row>
    <row r="168" spans="1:7" x14ac:dyDescent="0.25">
      <c r="A168" t="s">
        <v>372</v>
      </c>
      <c r="B168" t="s">
        <v>703</v>
      </c>
      <c r="C168" t="s">
        <v>704</v>
      </c>
      <c r="D168" t="s">
        <v>395</v>
      </c>
      <c r="E168" t="s">
        <v>33</v>
      </c>
      <c r="F168" t="s">
        <v>411</v>
      </c>
      <c r="G168" t="s">
        <v>56</v>
      </c>
    </row>
    <row r="169" spans="1:7" x14ac:dyDescent="0.25">
      <c r="A169" t="s">
        <v>373</v>
      </c>
      <c r="B169" t="s">
        <v>705</v>
      </c>
      <c r="C169" t="s">
        <v>706</v>
      </c>
      <c r="D169" t="s">
        <v>395</v>
      </c>
      <c r="E169" t="s">
        <v>33</v>
      </c>
      <c r="F169" t="s">
        <v>411</v>
      </c>
      <c r="G169" t="s">
        <v>56</v>
      </c>
    </row>
    <row r="170" spans="1:7" x14ac:dyDescent="0.25">
      <c r="A170" t="s">
        <v>373</v>
      </c>
      <c r="B170" t="s">
        <v>707</v>
      </c>
      <c r="C170" t="s">
        <v>708</v>
      </c>
      <c r="D170" t="s">
        <v>395</v>
      </c>
      <c r="E170" t="s">
        <v>33</v>
      </c>
      <c r="F170" t="s">
        <v>411</v>
      </c>
      <c r="G170" t="s">
        <v>56</v>
      </c>
    </row>
    <row r="171" spans="1:7" x14ac:dyDescent="0.25">
      <c r="A171" t="s">
        <v>372</v>
      </c>
      <c r="B171" t="s">
        <v>709</v>
      </c>
      <c r="C171" t="s">
        <v>710</v>
      </c>
      <c r="D171" t="s">
        <v>395</v>
      </c>
      <c r="E171" t="s">
        <v>33</v>
      </c>
      <c r="F171" t="s">
        <v>411</v>
      </c>
      <c r="G171" t="s">
        <v>56</v>
      </c>
    </row>
    <row r="172" spans="1:7" x14ac:dyDescent="0.25">
      <c r="A172" t="s">
        <v>373</v>
      </c>
      <c r="B172" t="s">
        <v>711</v>
      </c>
      <c r="C172" t="s">
        <v>712</v>
      </c>
      <c r="D172" t="s">
        <v>395</v>
      </c>
      <c r="E172" t="s">
        <v>33</v>
      </c>
      <c r="F172" t="s">
        <v>411</v>
      </c>
      <c r="G172" t="s">
        <v>56</v>
      </c>
    </row>
    <row r="173" spans="1:7" x14ac:dyDescent="0.25">
      <c r="A173" t="s">
        <v>374</v>
      </c>
      <c r="B173" t="s">
        <v>713</v>
      </c>
      <c r="C173" t="s">
        <v>712</v>
      </c>
      <c r="D173" t="s">
        <v>395</v>
      </c>
      <c r="E173" t="s">
        <v>33</v>
      </c>
      <c r="F173" t="s">
        <v>411</v>
      </c>
      <c r="G173" t="s">
        <v>56</v>
      </c>
    </row>
    <row r="174" spans="1:7" x14ac:dyDescent="0.25">
      <c r="A174" t="s">
        <v>372</v>
      </c>
      <c r="B174" t="s">
        <v>714</v>
      </c>
      <c r="C174" t="s">
        <v>715</v>
      </c>
      <c r="D174" t="s">
        <v>394</v>
      </c>
      <c r="E174" t="s">
        <v>33</v>
      </c>
      <c r="F174" t="s">
        <v>411</v>
      </c>
      <c r="G174" t="s">
        <v>56</v>
      </c>
    </row>
    <row r="175" spans="1:7" x14ac:dyDescent="0.25">
      <c r="A175" t="s">
        <v>374</v>
      </c>
      <c r="B175" t="s">
        <v>716</v>
      </c>
      <c r="C175" t="s">
        <v>717</v>
      </c>
      <c r="D175" t="s">
        <v>394</v>
      </c>
      <c r="E175" t="s">
        <v>33</v>
      </c>
      <c r="F175" t="s">
        <v>411</v>
      </c>
      <c r="G175" t="s">
        <v>56</v>
      </c>
    </row>
    <row r="176" spans="1:7" x14ac:dyDescent="0.25">
      <c r="A176" t="s">
        <v>374</v>
      </c>
      <c r="B176" t="s">
        <v>718</v>
      </c>
      <c r="C176" t="s">
        <v>719</v>
      </c>
      <c r="D176" t="s">
        <v>394</v>
      </c>
      <c r="E176" t="s">
        <v>33</v>
      </c>
      <c r="F176" t="s">
        <v>411</v>
      </c>
      <c r="G176" t="s">
        <v>56</v>
      </c>
    </row>
    <row r="177" spans="1:7" x14ac:dyDescent="0.25">
      <c r="A177" t="s">
        <v>372</v>
      </c>
      <c r="B177" t="s">
        <v>720</v>
      </c>
      <c r="C177" t="s">
        <v>719</v>
      </c>
      <c r="D177" t="s">
        <v>394</v>
      </c>
      <c r="E177" t="s">
        <v>33</v>
      </c>
      <c r="F177" t="s">
        <v>411</v>
      </c>
      <c r="G177" t="s">
        <v>56</v>
      </c>
    </row>
    <row r="178" spans="1:7" x14ac:dyDescent="0.25">
      <c r="A178" t="s">
        <v>372</v>
      </c>
      <c r="B178" t="s">
        <v>721</v>
      </c>
      <c r="C178" t="s">
        <v>719</v>
      </c>
      <c r="D178" t="s">
        <v>394</v>
      </c>
      <c r="E178" t="s">
        <v>33</v>
      </c>
      <c r="F178" t="s">
        <v>411</v>
      </c>
      <c r="G178" t="s">
        <v>56</v>
      </c>
    </row>
    <row r="179" spans="1:7" x14ac:dyDescent="0.25">
      <c r="A179" t="s">
        <v>374</v>
      </c>
      <c r="B179" t="s">
        <v>722</v>
      </c>
      <c r="C179" t="s">
        <v>723</v>
      </c>
      <c r="D179" t="s">
        <v>394</v>
      </c>
      <c r="E179" t="s">
        <v>33</v>
      </c>
      <c r="F179" t="s">
        <v>411</v>
      </c>
      <c r="G179" t="s">
        <v>56</v>
      </c>
    </row>
    <row r="180" spans="1:7" x14ac:dyDescent="0.25">
      <c r="A180" t="s">
        <v>372</v>
      </c>
      <c r="B180" t="s">
        <v>724</v>
      </c>
      <c r="C180" t="s">
        <v>725</v>
      </c>
      <c r="D180" t="s">
        <v>394</v>
      </c>
      <c r="E180" t="s">
        <v>33</v>
      </c>
      <c r="F180" t="s">
        <v>411</v>
      </c>
      <c r="G180" t="s">
        <v>56</v>
      </c>
    </row>
    <row r="181" spans="1:7" x14ac:dyDescent="0.25">
      <c r="A181" t="s">
        <v>372</v>
      </c>
      <c r="B181" t="s">
        <v>726</v>
      </c>
      <c r="C181" t="s">
        <v>727</v>
      </c>
      <c r="D181" t="s">
        <v>394</v>
      </c>
      <c r="E181" t="s">
        <v>33</v>
      </c>
      <c r="F181" t="s">
        <v>411</v>
      </c>
      <c r="G181" t="s">
        <v>56</v>
      </c>
    </row>
    <row r="182" spans="1:7" x14ac:dyDescent="0.25">
      <c r="A182" t="s">
        <v>372</v>
      </c>
      <c r="B182" t="s">
        <v>728</v>
      </c>
      <c r="C182" t="s">
        <v>729</v>
      </c>
      <c r="D182" t="s">
        <v>394</v>
      </c>
      <c r="E182" t="s">
        <v>33</v>
      </c>
      <c r="F182" t="s">
        <v>411</v>
      </c>
      <c r="G182" t="s">
        <v>56</v>
      </c>
    </row>
    <row r="183" spans="1:7" x14ac:dyDescent="0.25">
      <c r="A183" t="s">
        <v>374</v>
      </c>
      <c r="B183" t="s">
        <v>730</v>
      </c>
      <c r="C183" t="s">
        <v>731</v>
      </c>
      <c r="D183" t="s">
        <v>393</v>
      </c>
      <c r="E183" t="s">
        <v>33</v>
      </c>
      <c r="F183" t="s">
        <v>411</v>
      </c>
      <c r="G183" t="s">
        <v>56</v>
      </c>
    </row>
    <row r="184" spans="1:7" x14ac:dyDescent="0.25">
      <c r="A184" t="s">
        <v>372</v>
      </c>
      <c r="B184" t="s">
        <v>732</v>
      </c>
      <c r="C184" t="s">
        <v>556</v>
      </c>
      <c r="D184" t="s">
        <v>393</v>
      </c>
      <c r="E184" t="s">
        <v>33</v>
      </c>
      <c r="F184" t="s">
        <v>411</v>
      </c>
      <c r="G184" t="s">
        <v>56</v>
      </c>
    </row>
    <row r="185" spans="1:7" x14ac:dyDescent="0.25">
      <c r="A185" t="s">
        <v>373</v>
      </c>
      <c r="B185" t="s">
        <v>733</v>
      </c>
      <c r="C185" t="s">
        <v>734</v>
      </c>
      <c r="D185" t="s">
        <v>393</v>
      </c>
      <c r="E185" t="s">
        <v>33</v>
      </c>
      <c r="F185" t="s">
        <v>411</v>
      </c>
      <c r="G185" t="s">
        <v>56</v>
      </c>
    </row>
    <row r="186" spans="1:7" x14ac:dyDescent="0.25">
      <c r="A186" t="s">
        <v>374</v>
      </c>
      <c r="B186" t="s">
        <v>735</v>
      </c>
      <c r="C186" t="s">
        <v>736</v>
      </c>
      <c r="D186" t="s">
        <v>393</v>
      </c>
      <c r="E186" t="s">
        <v>33</v>
      </c>
      <c r="F186" t="s">
        <v>411</v>
      </c>
      <c r="G186" t="s">
        <v>56</v>
      </c>
    </row>
    <row r="187" spans="1:7" x14ac:dyDescent="0.25">
      <c r="A187" t="s">
        <v>373</v>
      </c>
      <c r="B187" t="s">
        <v>737</v>
      </c>
      <c r="C187" t="s">
        <v>738</v>
      </c>
      <c r="D187" t="s">
        <v>393</v>
      </c>
      <c r="E187" t="s">
        <v>33</v>
      </c>
      <c r="F187" t="s">
        <v>411</v>
      </c>
      <c r="G187" t="s">
        <v>56</v>
      </c>
    </row>
    <row r="188" spans="1:7" x14ac:dyDescent="0.25">
      <c r="A188" t="s">
        <v>373</v>
      </c>
      <c r="B188" t="s">
        <v>739</v>
      </c>
      <c r="C188" t="s">
        <v>740</v>
      </c>
      <c r="D188" t="s">
        <v>12</v>
      </c>
      <c r="E188" t="s">
        <v>33</v>
      </c>
      <c r="F188" t="s">
        <v>411</v>
      </c>
      <c r="G188" t="s">
        <v>56</v>
      </c>
    </row>
    <row r="189" spans="1:7" x14ac:dyDescent="0.25">
      <c r="A189" t="s">
        <v>373</v>
      </c>
      <c r="B189" t="s">
        <v>741</v>
      </c>
      <c r="C189" t="s">
        <v>742</v>
      </c>
      <c r="D189" t="s">
        <v>12</v>
      </c>
      <c r="E189" t="s">
        <v>33</v>
      </c>
      <c r="F189" t="s">
        <v>411</v>
      </c>
      <c r="G189" t="s">
        <v>56</v>
      </c>
    </row>
    <row r="190" spans="1:7" x14ac:dyDescent="0.25">
      <c r="A190" t="s">
        <v>373</v>
      </c>
      <c r="B190" t="s">
        <v>743</v>
      </c>
      <c r="C190" t="s">
        <v>744</v>
      </c>
      <c r="D190" t="s">
        <v>12</v>
      </c>
      <c r="E190" t="s">
        <v>33</v>
      </c>
      <c r="F190" t="s">
        <v>411</v>
      </c>
      <c r="G190" t="s">
        <v>56</v>
      </c>
    </row>
    <row r="191" spans="1:7" x14ac:dyDescent="0.25">
      <c r="A191" t="s">
        <v>373</v>
      </c>
      <c r="B191" t="s">
        <v>745</v>
      </c>
      <c r="C191" t="s">
        <v>746</v>
      </c>
      <c r="D191" t="s">
        <v>12</v>
      </c>
      <c r="E191" t="s">
        <v>33</v>
      </c>
      <c r="F191" t="s">
        <v>411</v>
      </c>
      <c r="G191" t="s">
        <v>56</v>
      </c>
    </row>
    <row r="192" spans="1:7" x14ac:dyDescent="0.25">
      <c r="A192" t="s">
        <v>372</v>
      </c>
      <c r="B192" t="s">
        <v>747</v>
      </c>
      <c r="C192" t="s">
        <v>748</v>
      </c>
      <c r="D192" t="s">
        <v>12</v>
      </c>
      <c r="E192" t="s">
        <v>33</v>
      </c>
      <c r="F192" t="s">
        <v>411</v>
      </c>
      <c r="G192" t="s">
        <v>56</v>
      </c>
    </row>
    <row r="193" spans="1:7" x14ac:dyDescent="0.25">
      <c r="A193" t="s">
        <v>372</v>
      </c>
      <c r="B193" t="s">
        <v>749</v>
      </c>
      <c r="C193" t="s">
        <v>750</v>
      </c>
      <c r="D193" t="s">
        <v>41</v>
      </c>
      <c r="E193" t="s">
        <v>33</v>
      </c>
      <c r="F193" t="s">
        <v>411</v>
      </c>
      <c r="G193" t="s">
        <v>56</v>
      </c>
    </row>
    <row r="194" spans="1:7" x14ac:dyDescent="0.25">
      <c r="A194" t="s">
        <v>374</v>
      </c>
      <c r="B194" t="s">
        <v>751</v>
      </c>
      <c r="C194" t="s">
        <v>750</v>
      </c>
      <c r="D194" t="s">
        <v>41</v>
      </c>
      <c r="E194" t="s">
        <v>33</v>
      </c>
      <c r="F194" t="s">
        <v>411</v>
      </c>
      <c r="G194" t="s">
        <v>56</v>
      </c>
    </row>
    <row r="195" spans="1:7" x14ac:dyDescent="0.25">
      <c r="A195" t="s">
        <v>372</v>
      </c>
      <c r="B195" t="s">
        <v>752</v>
      </c>
      <c r="C195" t="s">
        <v>753</v>
      </c>
      <c r="D195" t="s">
        <v>392</v>
      </c>
      <c r="E195" t="s">
        <v>33</v>
      </c>
      <c r="F195" t="s">
        <v>411</v>
      </c>
      <c r="G195" t="s">
        <v>56</v>
      </c>
    </row>
    <row r="196" spans="1:7" x14ac:dyDescent="0.25">
      <c r="A196" t="s">
        <v>373</v>
      </c>
      <c r="B196" t="s">
        <v>754</v>
      </c>
      <c r="C196" t="s">
        <v>755</v>
      </c>
      <c r="D196" t="s">
        <v>392</v>
      </c>
      <c r="E196" t="s">
        <v>33</v>
      </c>
      <c r="F196" t="s">
        <v>411</v>
      </c>
      <c r="G196" t="s">
        <v>56</v>
      </c>
    </row>
    <row r="197" spans="1:7" x14ac:dyDescent="0.25">
      <c r="A197" t="s">
        <v>372</v>
      </c>
      <c r="B197" t="s">
        <v>756</v>
      </c>
      <c r="C197" t="s">
        <v>757</v>
      </c>
      <c r="D197" t="s">
        <v>392</v>
      </c>
      <c r="E197" t="s">
        <v>33</v>
      </c>
      <c r="F197" t="s">
        <v>411</v>
      </c>
      <c r="G197" t="s">
        <v>56</v>
      </c>
    </row>
    <row r="198" spans="1:7" x14ac:dyDescent="0.25">
      <c r="A198" t="s">
        <v>372</v>
      </c>
      <c r="B198" t="s">
        <v>758</v>
      </c>
      <c r="C198" t="s">
        <v>759</v>
      </c>
      <c r="D198" t="s">
        <v>392</v>
      </c>
      <c r="E198" t="s">
        <v>33</v>
      </c>
      <c r="F198" t="s">
        <v>411</v>
      </c>
      <c r="G198" t="s">
        <v>56</v>
      </c>
    </row>
    <row r="199" spans="1:7" x14ac:dyDescent="0.25">
      <c r="A199" t="s">
        <v>373</v>
      </c>
      <c r="B199" t="s">
        <v>760</v>
      </c>
      <c r="C199" t="s">
        <v>761</v>
      </c>
      <c r="D199" t="s">
        <v>392</v>
      </c>
      <c r="E199" t="s">
        <v>33</v>
      </c>
      <c r="F199" t="s">
        <v>411</v>
      </c>
      <c r="G199" t="s">
        <v>56</v>
      </c>
    </row>
    <row r="200" spans="1:7" x14ac:dyDescent="0.25">
      <c r="A200" t="s">
        <v>373</v>
      </c>
      <c r="B200" t="s">
        <v>762</v>
      </c>
      <c r="C200" t="s">
        <v>763</v>
      </c>
      <c r="D200" t="s">
        <v>392</v>
      </c>
      <c r="E200" t="s">
        <v>33</v>
      </c>
      <c r="F200" t="s">
        <v>411</v>
      </c>
      <c r="G200" t="s">
        <v>56</v>
      </c>
    </row>
    <row r="201" spans="1:7" x14ac:dyDescent="0.25">
      <c r="A201" t="s">
        <v>374</v>
      </c>
      <c r="B201" t="s">
        <v>764</v>
      </c>
      <c r="C201" t="s">
        <v>765</v>
      </c>
      <c r="D201" t="s">
        <v>392</v>
      </c>
      <c r="E201" t="s">
        <v>33</v>
      </c>
      <c r="F201" t="s">
        <v>411</v>
      </c>
      <c r="G201" t="s">
        <v>56</v>
      </c>
    </row>
    <row r="202" spans="1:7" x14ac:dyDescent="0.25">
      <c r="A202" t="s">
        <v>373</v>
      </c>
      <c r="B202" t="s">
        <v>766</v>
      </c>
      <c r="C202" t="s">
        <v>767</v>
      </c>
      <c r="D202" t="s">
        <v>392</v>
      </c>
      <c r="E202" t="s">
        <v>33</v>
      </c>
      <c r="F202" t="s">
        <v>411</v>
      </c>
      <c r="G202" t="s">
        <v>56</v>
      </c>
    </row>
    <row r="203" spans="1:7" x14ac:dyDescent="0.25">
      <c r="A203" t="s">
        <v>373</v>
      </c>
      <c r="B203" t="s">
        <v>768</v>
      </c>
      <c r="C203" t="s">
        <v>769</v>
      </c>
      <c r="D203" t="s">
        <v>392</v>
      </c>
      <c r="E203" t="s">
        <v>33</v>
      </c>
      <c r="F203" t="s">
        <v>411</v>
      </c>
      <c r="G203" t="s">
        <v>56</v>
      </c>
    </row>
    <row r="204" spans="1:7" x14ac:dyDescent="0.25">
      <c r="A204" t="s">
        <v>373</v>
      </c>
      <c r="B204" t="s">
        <v>770</v>
      </c>
      <c r="C204" t="s">
        <v>771</v>
      </c>
      <c r="D204" t="s">
        <v>392</v>
      </c>
      <c r="E204" t="s">
        <v>33</v>
      </c>
      <c r="F204" t="s">
        <v>411</v>
      </c>
      <c r="G204" t="s">
        <v>56</v>
      </c>
    </row>
    <row r="205" spans="1:7" x14ac:dyDescent="0.25">
      <c r="A205" t="s">
        <v>373</v>
      </c>
      <c r="B205" t="s">
        <v>772</v>
      </c>
      <c r="C205" t="s">
        <v>773</v>
      </c>
      <c r="D205" t="s">
        <v>392</v>
      </c>
      <c r="E205" t="s">
        <v>33</v>
      </c>
      <c r="F205" t="s">
        <v>411</v>
      </c>
      <c r="G205" t="s">
        <v>56</v>
      </c>
    </row>
    <row r="206" spans="1:7" x14ac:dyDescent="0.25">
      <c r="A206" t="s">
        <v>372</v>
      </c>
      <c r="B206" t="s">
        <v>774</v>
      </c>
      <c r="C206" t="s">
        <v>773</v>
      </c>
      <c r="D206" t="s">
        <v>392</v>
      </c>
      <c r="E206" t="s">
        <v>33</v>
      </c>
      <c r="F206" t="s">
        <v>411</v>
      </c>
      <c r="G206" t="s">
        <v>56</v>
      </c>
    </row>
    <row r="207" spans="1:7" x14ac:dyDescent="0.25">
      <c r="A207" t="s">
        <v>373</v>
      </c>
      <c r="B207" t="s">
        <v>775</v>
      </c>
      <c r="C207" t="s">
        <v>776</v>
      </c>
      <c r="D207" t="s">
        <v>392</v>
      </c>
      <c r="E207" t="s">
        <v>33</v>
      </c>
      <c r="F207" t="s">
        <v>411</v>
      </c>
      <c r="G207" t="s">
        <v>56</v>
      </c>
    </row>
    <row r="208" spans="1:7" x14ac:dyDescent="0.25">
      <c r="A208" t="s">
        <v>374</v>
      </c>
      <c r="B208" t="s">
        <v>777</v>
      </c>
      <c r="C208" t="s">
        <v>778</v>
      </c>
      <c r="D208" t="s">
        <v>392</v>
      </c>
      <c r="E208" t="s">
        <v>33</v>
      </c>
      <c r="F208" t="s">
        <v>411</v>
      </c>
      <c r="G208" t="s">
        <v>56</v>
      </c>
    </row>
    <row r="209" spans="1:7" x14ac:dyDescent="0.25">
      <c r="A209" t="s">
        <v>374</v>
      </c>
      <c r="B209" t="s">
        <v>779</v>
      </c>
      <c r="C209" t="s">
        <v>780</v>
      </c>
      <c r="D209" t="s">
        <v>392</v>
      </c>
      <c r="E209" t="s">
        <v>33</v>
      </c>
      <c r="F209" t="s">
        <v>411</v>
      </c>
      <c r="G209" t="s">
        <v>56</v>
      </c>
    </row>
    <row r="210" spans="1:7" x14ac:dyDescent="0.25">
      <c r="A210" t="s">
        <v>372</v>
      </c>
      <c r="B210" t="s">
        <v>781</v>
      </c>
      <c r="C210" t="s">
        <v>782</v>
      </c>
      <c r="D210" t="s">
        <v>392</v>
      </c>
      <c r="E210" t="s">
        <v>33</v>
      </c>
      <c r="F210" t="s">
        <v>411</v>
      </c>
      <c r="G210" t="s">
        <v>56</v>
      </c>
    </row>
    <row r="211" spans="1:7" x14ac:dyDescent="0.25">
      <c r="A211" t="s">
        <v>374</v>
      </c>
      <c r="B211" t="s">
        <v>783</v>
      </c>
      <c r="C211" t="s">
        <v>784</v>
      </c>
      <c r="D211" t="s">
        <v>391</v>
      </c>
      <c r="E211" t="s">
        <v>33</v>
      </c>
      <c r="F211" t="s">
        <v>411</v>
      </c>
      <c r="G211" t="s">
        <v>56</v>
      </c>
    </row>
    <row r="212" spans="1:7" x14ac:dyDescent="0.25">
      <c r="A212" t="s">
        <v>373</v>
      </c>
      <c r="B212" t="s">
        <v>785</v>
      </c>
      <c r="C212" t="s">
        <v>786</v>
      </c>
      <c r="D212" t="s">
        <v>391</v>
      </c>
      <c r="E212" t="s">
        <v>33</v>
      </c>
      <c r="F212" t="s">
        <v>411</v>
      </c>
      <c r="G212" t="s">
        <v>56</v>
      </c>
    </row>
    <row r="213" spans="1:7" x14ac:dyDescent="0.25">
      <c r="A213" t="s">
        <v>372</v>
      </c>
      <c r="B213" t="s">
        <v>787</v>
      </c>
      <c r="C213" t="s">
        <v>788</v>
      </c>
      <c r="D213" t="s">
        <v>391</v>
      </c>
      <c r="E213" t="s">
        <v>33</v>
      </c>
      <c r="F213" t="s">
        <v>411</v>
      </c>
      <c r="G213" t="s">
        <v>56</v>
      </c>
    </row>
    <row r="214" spans="1:7" x14ac:dyDescent="0.25">
      <c r="A214" t="s">
        <v>374</v>
      </c>
      <c r="B214" t="s">
        <v>789</v>
      </c>
      <c r="C214" t="s">
        <v>790</v>
      </c>
      <c r="D214" t="s">
        <v>391</v>
      </c>
      <c r="E214" t="s">
        <v>33</v>
      </c>
      <c r="F214" t="s">
        <v>411</v>
      </c>
      <c r="G214" t="s">
        <v>56</v>
      </c>
    </row>
    <row r="215" spans="1:7" x14ac:dyDescent="0.25">
      <c r="A215" t="s">
        <v>372</v>
      </c>
      <c r="B215" t="s">
        <v>791</v>
      </c>
      <c r="C215" t="s">
        <v>792</v>
      </c>
      <c r="D215" t="s">
        <v>391</v>
      </c>
      <c r="E215" t="s">
        <v>33</v>
      </c>
      <c r="F215" t="s">
        <v>411</v>
      </c>
      <c r="G215" t="s">
        <v>56</v>
      </c>
    </row>
    <row r="216" spans="1:7" x14ac:dyDescent="0.25">
      <c r="A216" t="s">
        <v>373</v>
      </c>
      <c r="B216" t="s">
        <v>793</v>
      </c>
      <c r="C216" t="s">
        <v>794</v>
      </c>
      <c r="D216" t="s">
        <v>391</v>
      </c>
      <c r="E216" t="s">
        <v>33</v>
      </c>
      <c r="F216" t="s">
        <v>411</v>
      </c>
      <c r="G216" t="s">
        <v>56</v>
      </c>
    </row>
    <row r="217" spans="1:7" x14ac:dyDescent="0.25">
      <c r="A217" t="s">
        <v>373</v>
      </c>
      <c r="B217" t="s">
        <v>795</v>
      </c>
      <c r="C217" t="s">
        <v>796</v>
      </c>
      <c r="D217" t="s">
        <v>390</v>
      </c>
      <c r="E217" t="s">
        <v>33</v>
      </c>
      <c r="F217" t="s">
        <v>411</v>
      </c>
      <c r="G217" t="s">
        <v>56</v>
      </c>
    </row>
    <row r="218" spans="1:7" x14ac:dyDescent="0.25">
      <c r="A218" t="s">
        <v>374</v>
      </c>
      <c r="B218" t="s">
        <v>797</v>
      </c>
      <c r="C218" t="s">
        <v>798</v>
      </c>
      <c r="D218" t="s">
        <v>390</v>
      </c>
      <c r="E218" t="s">
        <v>33</v>
      </c>
      <c r="F218" t="s">
        <v>411</v>
      </c>
      <c r="G218" t="s">
        <v>56</v>
      </c>
    </row>
    <row r="219" spans="1:7" x14ac:dyDescent="0.25">
      <c r="A219" t="s">
        <v>373</v>
      </c>
      <c r="B219" t="s">
        <v>799</v>
      </c>
      <c r="C219" t="s">
        <v>800</v>
      </c>
      <c r="D219" t="s">
        <v>390</v>
      </c>
      <c r="E219" t="s">
        <v>33</v>
      </c>
      <c r="F219" t="s">
        <v>411</v>
      </c>
      <c r="G219" t="s">
        <v>56</v>
      </c>
    </row>
    <row r="220" spans="1:7" x14ac:dyDescent="0.25">
      <c r="A220" t="s">
        <v>372</v>
      </c>
      <c r="B220" t="s">
        <v>801</v>
      </c>
      <c r="C220" t="s">
        <v>802</v>
      </c>
      <c r="D220" t="s">
        <v>390</v>
      </c>
      <c r="E220" t="s">
        <v>33</v>
      </c>
      <c r="F220" t="s">
        <v>411</v>
      </c>
      <c r="G220" t="s">
        <v>56</v>
      </c>
    </row>
    <row r="221" spans="1:7" x14ac:dyDescent="0.25">
      <c r="A221" t="s">
        <v>373</v>
      </c>
      <c r="B221" t="s">
        <v>803</v>
      </c>
      <c r="C221" t="s">
        <v>802</v>
      </c>
      <c r="D221" t="s">
        <v>390</v>
      </c>
      <c r="E221" t="s">
        <v>33</v>
      </c>
      <c r="F221" t="s">
        <v>411</v>
      </c>
      <c r="G221" t="s">
        <v>56</v>
      </c>
    </row>
    <row r="222" spans="1:7" x14ac:dyDescent="0.25">
      <c r="A222" t="s">
        <v>374</v>
      </c>
      <c r="B222" t="s">
        <v>804</v>
      </c>
      <c r="C222" t="s">
        <v>805</v>
      </c>
      <c r="D222" t="s">
        <v>390</v>
      </c>
      <c r="E222" t="s">
        <v>33</v>
      </c>
      <c r="F222" t="s">
        <v>411</v>
      </c>
      <c r="G222" t="s">
        <v>56</v>
      </c>
    </row>
    <row r="223" spans="1:7" x14ac:dyDescent="0.25">
      <c r="A223" t="s">
        <v>372</v>
      </c>
      <c r="B223" t="s">
        <v>806</v>
      </c>
      <c r="C223" t="s">
        <v>807</v>
      </c>
      <c r="D223" t="s">
        <v>390</v>
      </c>
      <c r="E223" t="s">
        <v>33</v>
      </c>
      <c r="F223" t="s">
        <v>411</v>
      </c>
      <c r="G223" t="s">
        <v>56</v>
      </c>
    </row>
    <row r="224" spans="1:7" x14ac:dyDescent="0.25">
      <c r="A224" t="s">
        <v>374</v>
      </c>
      <c r="B224" t="s">
        <v>808</v>
      </c>
      <c r="C224" t="s">
        <v>809</v>
      </c>
      <c r="D224" t="s">
        <v>390</v>
      </c>
      <c r="E224" t="s">
        <v>33</v>
      </c>
      <c r="F224" t="s">
        <v>411</v>
      </c>
      <c r="G224" t="s">
        <v>56</v>
      </c>
    </row>
    <row r="225" spans="1:7" x14ac:dyDescent="0.25">
      <c r="A225" t="s">
        <v>372</v>
      </c>
      <c r="B225" t="s">
        <v>810</v>
      </c>
      <c r="C225" t="s">
        <v>809</v>
      </c>
      <c r="D225" t="s">
        <v>390</v>
      </c>
      <c r="E225" t="s">
        <v>33</v>
      </c>
      <c r="F225" t="s">
        <v>411</v>
      </c>
      <c r="G225" t="s">
        <v>56</v>
      </c>
    </row>
    <row r="226" spans="1:7" x14ac:dyDescent="0.25">
      <c r="A226" t="s">
        <v>373</v>
      </c>
      <c r="B226" t="s">
        <v>811</v>
      </c>
      <c r="C226" t="s">
        <v>809</v>
      </c>
      <c r="D226" t="s">
        <v>390</v>
      </c>
      <c r="E226" t="s">
        <v>33</v>
      </c>
      <c r="F226" t="s">
        <v>411</v>
      </c>
      <c r="G226" t="s">
        <v>56</v>
      </c>
    </row>
    <row r="227" spans="1:7" x14ac:dyDescent="0.25">
      <c r="A227" t="s">
        <v>373</v>
      </c>
      <c r="B227" t="s">
        <v>812</v>
      </c>
      <c r="C227" t="s">
        <v>809</v>
      </c>
      <c r="D227" t="s">
        <v>390</v>
      </c>
      <c r="E227" t="s">
        <v>33</v>
      </c>
      <c r="F227" t="s">
        <v>411</v>
      </c>
      <c r="G227" t="s">
        <v>56</v>
      </c>
    </row>
    <row r="228" spans="1:7" x14ac:dyDescent="0.25">
      <c r="A228" t="s">
        <v>372</v>
      </c>
      <c r="B228" t="s">
        <v>813</v>
      </c>
      <c r="C228" t="s">
        <v>814</v>
      </c>
      <c r="D228" t="s">
        <v>389</v>
      </c>
      <c r="E228" t="s">
        <v>33</v>
      </c>
      <c r="F228" t="s">
        <v>411</v>
      </c>
      <c r="G228" t="s">
        <v>56</v>
      </c>
    </row>
    <row r="229" spans="1:7" x14ac:dyDescent="0.25">
      <c r="A229" t="s">
        <v>372</v>
      </c>
      <c r="B229" t="s">
        <v>815</v>
      </c>
      <c r="C229" t="s">
        <v>816</v>
      </c>
      <c r="D229" t="s">
        <v>389</v>
      </c>
      <c r="E229" t="s">
        <v>33</v>
      </c>
      <c r="F229" t="s">
        <v>411</v>
      </c>
      <c r="G229" t="s">
        <v>56</v>
      </c>
    </row>
    <row r="230" spans="1:7" x14ac:dyDescent="0.25">
      <c r="A230" t="s">
        <v>372</v>
      </c>
      <c r="B230" t="s">
        <v>817</v>
      </c>
      <c r="C230" t="s">
        <v>818</v>
      </c>
      <c r="D230" t="s">
        <v>389</v>
      </c>
      <c r="E230" t="s">
        <v>33</v>
      </c>
      <c r="F230" t="s">
        <v>411</v>
      </c>
      <c r="G230" t="s">
        <v>56</v>
      </c>
    </row>
    <row r="231" spans="1:7" x14ac:dyDescent="0.25">
      <c r="A231" t="s">
        <v>373</v>
      </c>
      <c r="B231" t="s">
        <v>819</v>
      </c>
      <c r="C231" t="s">
        <v>820</v>
      </c>
      <c r="D231" t="s">
        <v>388</v>
      </c>
      <c r="E231" t="s">
        <v>33</v>
      </c>
      <c r="F231" t="s">
        <v>411</v>
      </c>
      <c r="G231" t="s">
        <v>56</v>
      </c>
    </row>
    <row r="232" spans="1:7" x14ac:dyDescent="0.25">
      <c r="A232" t="s">
        <v>372</v>
      </c>
      <c r="B232" t="s">
        <v>821</v>
      </c>
      <c r="C232" t="s">
        <v>822</v>
      </c>
      <c r="D232" t="s">
        <v>388</v>
      </c>
      <c r="E232" t="s">
        <v>33</v>
      </c>
      <c r="F232" t="s">
        <v>411</v>
      </c>
      <c r="G232" t="s">
        <v>56</v>
      </c>
    </row>
    <row r="233" spans="1:7" x14ac:dyDescent="0.25">
      <c r="A233" t="s">
        <v>373</v>
      </c>
      <c r="B233" t="s">
        <v>823</v>
      </c>
      <c r="C233" t="s">
        <v>824</v>
      </c>
      <c r="D233" t="s">
        <v>388</v>
      </c>
      <c r="E233" t="s">
        <v>33</v>
      </c>
      <c r="F233" t="s">
        <v>411</v>
      </c>
      <c r="G233" t="s">
        <v>56</v>
      </c>
    </row>
    <row r="234" spans="1:7" x14ac:dyDescent="0.25">
      <c r="A234" t="s">
        <v>374</v>
      </c>
      <c r="B234" t="s">
        <v>825</v>
      </c>
      <c r="C234" t="s">
        <v>826</v>
      </c>
      <c r="D234" t="s">
        <v>387</v>
      </c>
      <c r="E234" t="s">
        <v>33</v>
      </c>
      <c r="F234" t="s">
        <v>411</v>
      </c>
      <c r="G234" t="s">
        <v>56</v>
      </c>
    </row>
    <row r="235" spans="1:7" x14ac:dyDescent="0.25">
      <c r="A235" t="s">
        <v>372</v>
      </c>
      <c r="B235" t="s">
        <v>827</v>
      </c>
      <c r="C235" t="s">
        <v>828</v>
      </c>
      <c r="D235" t="s">
        <v>387</v>
      </c>
      <c r="E235" t="s">
        <v>33</v>
      </c>
      <c r="F235" t="s">
        <v>411</v>
      </c>
      <c r="G235" t="s">
        <v>56</v>
      </c>
    </row>
    <row r="236" spans="1:7" x14ac:dyDescent="0.25">
      <c r="A236" t="s">
        <v>372</v>
      </c>
      <c r="B236" t="s">
        <v>829</v>
      </c>
      <c r="C236" t="s">
        <v>830</v>
      </c>
      <c r="D236" t="s">
        <v>387</v>
      </c>
      <c r="E236" t="s">
        <v>33</v>
      </c>
      <c r="F236" t="s">
        <v>411</v>
      </c>
      <c r="G236" t="s">
        <v>56</v>
      </c>
    </row>
    <row r="237" spans="1:7" x14ac:dyDescent="0.25">
      <c r="A237" t="s">
        <v>374</v>
      </c>
      <c r="B237" t="s">
        <v>831</v>
      </c>
      <c r="C237" t="s">
        <v>832</v>
      </c>
      <c r="D237" t="s">
        <v>387</v>
      </c>
      <c r="E237" t="s">
        <v>33</v>
      </c>
      <c r="F237" t="s">
        <v>411</v>
      </c>
      <c r="G237" t="s">
        <v>56</v>
      </c>
    </row>
    <row r="238" spans="1:7" x14ac:dyDescent="0.25">
      <c r="A238" t="s">
        <v>373</v>
      </c>
      <c r="B238" t="s">
        <v>833</v>
      </c>
      <c r="C238" t="s">
        <v>834</v>
      </c>
      <c r="D238" t="s">
        <v>387</v>
      </c>
      <c r="E238" t="s">
        <v>33</v>
      </c>
      <c r="F238" t="s">
        <v>411</v>
      </c>
      <c r="G238" t="s">
        <v>56</v>
      </c>
    </row>
    <row r="239" spans="1:7" x14ac:dyDescent="0.25">
      <c r="A239" t="s">
        <v>374</v>
      </c>
      <c r="B239" t="s">
        <v>835</v>
      </c>
      <c r="C239" t="s">
        <v>836</v>
      </c>
      <c r="D239" t="s">
        <v>387</v>
      </c>
      <c r="E239" t="s">
        <v>33</v>
      </c>
      <c r="F239" t="s">
        <v>411</v>
      </c>
      <c r="G239" t="s">
        <v>56</v>
      </c>
    </row>
    <row r="240" spans="1:7" x14ac:dyDescent="0.25">
      <c r="A240" t="s">
        <v>374</v>
      </c>
      <c r="B240" t="s">
        <v>837</v>
      </c>
      <c r="C240" t="s">
        <v>838</v>
      </c>
      <c r="D240" t="s">
        <v>387</v>
      </c>
      <c r="E240" t="s">
        <v>33</v>
      </c>
      <c r="F240" t="s">
        <v>411</v>
      </c>
      <c r="G240" t="s">
        <v>56</v>
      </c>
    </row>
    <row r="241" spans="1:7" x14ac:dyDescent="0.25">
      <c r="A241" t="s">
        <v>374</v>
      </c>
      <c r="B241" t="s">
        <v>839</v>
      </c>
      <c r="C241" t="s">
        <v>840</v>
      </c>
      <c r="D241" t="s">
        <v>6</v>
      </c>
      <c r="E241" t="s">
        <v>33</v>
      </c>
      <c r="F241" t="s">
        <v>411</v>
      </c>
      <c r="G241" t="s">
        <v>56</v>
      </c>
    </row>
    <row r="242" spans="1:7" x14ac:dyDescent="0.25">
      <c r="A242" t="s">
        <v>372</v>
      </c>
      <c r="B242" t="s">
        <v>841</v>
      </c>
      <c r="C242" t="s">
        <v>842</v>
      </c>
      <c r="D242" t="s">
        <v>6</v>
      </c>
      <c r="E242" t="s">
        <v>33</v>
      </c>
      <c r="F242" t="s">
        <v>411</v>
      </c>
      <c r="G242" t="s">
        <v>56</v>
      </c>
    </row>
    <row r="243" spans="1:7" x14ac:dyDescent="0.25">
      <c r="A243" t="s">
        <v>374</v>
      </c>
      <c r="B243" t="s">
        <v>843</v>
      </c>
      <c r="C243" t="s">
        <v>842</v>
      </c>
      <c r="D243" t="s">
        <v>6</v>
      </c>
      <c r="E243" t="s">
        <v>33</v>
      </c>
      <c r="F243" t="s">
        <v>411</v>
      </c>
      <c r="G243" t="s">
        <v>56</v>
      </c>
    </row>
    <row r="244" spans="1:7" x14ac:dyDescent="0.25">
      <c r="A244" t="s">
        <v>374</v>
      </c>
      <c r="B244" t="s">
        <v>844</v>
      </c>
      <c r="C244" t="s">
        <v>845</v>
      </c>
      <c r="D244" t="s">
        <v>6</v>
      </c>
      <c r="E244" t="s">
        <v>33</v>
      </c>
      <c r="F244" t="s">
        <v>411</v>
      </c>
      <c r="G244" t="s">
        <v>56</v>
      </c>
    </row>
    <row r="245" spans="1:7" x14ac:dyDescent="0.25">
      <c r="A245" t="s">
        <v>374</v>
      </c>
      <c r="B245" t="s">
        <v>846</v>
      </c>
      <c r="C245" t="s">
        <v>847</v>
      </c>
      <c r="D245" t="s">
        <v>6</v>
      </c>
      <c r="E245" t="s">
        <v>33</v>
      </c>
      <c r="F245" t="s">
        <v>411</v>
      </c>
      <c r="G245" t="s">
        <v>56</v>
      </c>
    </row>
    <row r="246" spans="1:7" x14ac:dyDescent="0.25">
      <c r="A246" t="s">
        <v>372</v>
      </c>
      <c r="B246" t="s">
        <v>848</v>
      </c>
      <c r="C246" t="s">
        <v>849</v>
      </c>
      <c r="D246" t="s">
        <v>386</v>
      </c>
      <c r="E246" t="s">
        <v>33</v>
      </c>
      <c r="F246" t="s">
        <v>411</v>
      </c>
      <c r="G246" t="s">
        <v>56</v>
      </c>
    </row>
    <row r="247" spans="1:7" x14ac:dyDescent="0.25">
      <c r="A247" t="s">
        <v>372</v>
      </c>
      <c r="B247" t="s">
        <v>850</v>
      </c>
      <c r="C247" t="s">
        <v>851</v>
      </c>
      <c r="D247" t="s">
        <v>386</v>
      </c>
      <c r="E247" t="s">
        <v>33</v>
      </c>
      <c r="F247" t="s">
        <v>411</v>
      </c>
      <c r="G247" t="s">
        <v>56</v>
      </c>
    </row>
    <row r="248" spans="1:7" x14ac:dyDescent="0.25">
      <c r="A248" t="s">
        <v>373</v>
      </c>
      <c r="B248" t="s">
        <v>852</v>
      </c>
      <c r="C248" t="s">
        <v>853</v>
      </c>
      <c r="D248" t="s">
        <v>386</v>
      </c>
      <c r="E248" t="s">
        <v>33</v>
      </c>
      <c r="F248" t="s">
        <v>411</v>
      </c>
      <c r="G248" t="s">
        <v>56</v>
      </c>
    </row>
    <row r="249" spans="1:7" x14ac:dyDescent="0.25">
      <c r="A249" t="s">
        <v>372</v>
      </c>
      <c r="B249" t="s">
        <v>854</v>
      </c>
      <c r="C249" t="s">
        <v>855</v>
      </c>
      <c r="D249" t="s">
        <v>385</v>
      </c>
      <c r="E249" t="s">
        <v>33</v>
      </c>
      <c r="F249" t="s">
        <v>411</v>
      </c>
      <c r="G249" t="s">
        <v>56</v>
      </c>
    </row>
    <row r="250" spans="1:7" x14ac:dyDescent="0.25">
      <c r="A250" t="s">
        <v>373</v>
      </c>
      <c r="B250" t="s">
        <v>856</v>
      </c>
      <c r="C250" t="s">
        <v>857</v>
      </c>
      <c r="D250" t="s">
        <v>385</v>
      </c>
      <c r="E250" t="s">
        <v>33</v>
      </c>
      <c r="F250" t="s">
        <v>411</v>
      </c>
      <c r="G250" t="s">
        <v>56</v>
      </c>
    </row>
    <row r="251" spans="1:7" x14ac:dyDescent="0.25">
      <c r="A251" t="s">
        <v>373</v>
      </c>
      <c r="B251" t="s">
        <v>858</v>
      </c>
      <c r="C251" t="s">
        <v>857</v>
      </c>
      <c r="D251" t="s">
        <v>385</v>
      </c>
      <c r="E251" t="s">
        <v>33</v>
      </c>
      <c r="F251" t="s">
        <v>411</v>
      </c>
      <c r="G251" t="s">
        <v>56</v>
      </c>
    </row>
    <row r="252" spans="1:7" x14ac:dyDescent="0.25">
      <c r="A252" t="s">
        <v>372</v>
      </c>
      <c r="B252" t="s">
        <v>859</v>
      </c>
      <c r="C252" t="s">
        <v>857</v>
      </c>
      <c r="D252" t="s">
        <v>385</v>
      </c>
      <c r="E252" t="s">
        <v>33</v>
      </c>
      <c r="F252" t="s">
        <v>411</v>
      </c>
      <c r="G252" t="s">
        <v>56</v>
      </c>
    </row>
    <row r="253" spans="1:7" x14ac:dyDescent="0.25">
      <c r="A253" t="s">
        <v>374</v>
      </c>
      <c r="B253" t="s">
        <v>860</v>
      </c>
      <c r="C253" t="s">
        <v>861</v>
      </c>
      <c r="D253" t="s">
        <v>385</v>
      </c>
      <c r="E253" t="s">
        <v>33</v>
      </c>
      <c r="F253" t="s">
        <v>411</v>
      </c>
      <c r="G253" t="s">
        <v>56</v>
      </c>
    </row>
    <row r="254" spans="1:7" x14ac:dyDescent="0.25">
      <c r="A254" t="s">
        <v>372</v>
      </c>
      <c r="B254" t="s">
        <v>862</v>
      </c>
      <c r="C254" t="s">
        <v>863</v>
      </c>
      <c r="D254" t="s">
        <v>385</v>
      </c>
      <c r="E254" t="s">
        <v>33</v>
      </c>
      <c r="F254" t="s">
        <v>411</v>
      </c>
      <c r="G254" t="s">
        <v>56</v>
      </c>
    </row>
    <row r="255" spans="1:7" x14ac:dyDescent="0.25">
      <c r="A255" t="s">
        <v>372</v>
      </c>
      <c r="B255" t="s">
        <v>864</v>
      </c>
      <c r="C255" t="s">
        <v>865</v>
      </c>
      <c r="D255" t="s">
        <v>385</v>
      </c>
      <c r="E255" t="s">
        <v>33</v>
      </c>
      <c r="F255" t="s">
        <v>411</v>
      </c>
      <c r="G255" t="s">
        <v>56</v>
      </c>
    </row>
    <row r="256" spans="1:7" x14ac:dyDescent="0.25">
      <c r="A256" t="s">
        <v>373</v>
      </c>
      <c r="B256" t="s">
        <v>866</v>
      </c>
      <c r="C256" t="s">
        <v>867</v>
      </c>
      <c r="D256" t="s">
        <v>33</v>
      </c>
      <c r="E256" t="s">
        <v>33</v>
      </c>
      <c r="F256" t="s">
        <v>411</v>
      </c>
      <c r="G256" t="s">
        <v>56</v>
      </c>
    </row>
    <row r="257" spans="1:7" x14ac:dyDescent="0.25">
      <c r="A257" t="s">
        <v>373</v>
      </c>
      <c r="B257" t="s">
        <v>868</v>
      </c>
      <c r="C257" t="s">
        <v>869</v>
      </c>
      <c r="D257" t="s">
        <v>33</v>
      </c>
      <c r="E257" t="s">
        <v>33</v>
      </c>
      <c r="F257" t="s">
        <v>411</v>
      </c>
      <c r="G257" t="s">
        <v>56</v>
      </c>
    </row>
    <row r="258" spans="1:7" x14ac:dyDescent="0.25">
      <c r="A258" t="s">
        <v>373</v>
      </c>
      <c r="B258" t="s">
        <v>870</v>
      </c>
      <c r="C258" t="s">
        <v>871</v>
      </c>
      <c r="D258" t="s">
        <v>33</v>
      </c>
      <c r="E258" t="s">
        <v>33</v>
      </c>
      <c r="F258" t="s">
        <v>411</v>
      </c>
      <c r="G258" t="s">
        <v>56</v>
      </c>
    </row>
    <row r="259" spans="1:7" x14ac:dyDescent="0.25">
      <c r="A259" t="s">
        <v>374</v>
      </c>
      <c r="B259" t="s">
        <v>872</v>
      </c>
      <c r="C259" t="s">
        <v>873</v>
      </c>
      <c r="D259" t="s">
        <v>33</v>
      </c>
      <c r="E259" t="s">
        <v>33</v>
      </c>
      <c r="F259" t="s">
        <v>411</v>
      </c>
      <c r="G259" t="s">
        <v>56</v>
      </c>
    </row>
    <row r="260" spans="1:7" x14ac:dyDescent="0.25">
      <c r="A260" t="s">
        <v>373</v>
      </c>
      <c r="B260" t="s">
        <v>874</v>
      </c>
      <c r="C260" t="s">
        <v>875</v>
      </c>
      <c r="D260" t="s">
        <v>33</v>
      </c>
      <c r="E260" t="s">
        <v>33</v>
      </c>
      <c r="F260" t="s">
        <v>411</v>
      </c>
      <c r="G260" t="s">
        <v>56</v>
      </c>
    </row>
    <row r="261" spans="1:7" x14ac:dyDescent="0.25">
      <c r="A261" t="s">
        <v>373</v>
      </c>
      <c r="B261" t="s">
        <v>876</v>
      </c>
      <c r="C261" t="s">
        <v>877</v>
      </c>
      <c r="D261" t="s">
        <v>33</v>
      </c>
      <c r="E261" t="s">
        <v>33</v>
      </c>
      <c r="F261" t="s">
        <v>411</v>
      </c>
      <c r="G261" t="s">
        <v>56</v>
      </c>
    </row>
    <row r="262" spans="1:7" x14ac:dyDescent="0.25">
      <c r="A262" t="s">
        <v>374</v>
      </c>
      <c r="B262" t="s">
        <v>878</v>
      </c>
      <c r="C262" t="s">
        <v>879</v>
      </c>
      <c r="D262" t="s">
        <v>33</v>
      </c>
      <c r="E262" t="s">
        <v>33</v>
      </c>
      <c r="F262" t="s">
        <v>411</v>
      </c>
      <c r="G262" t="s">
        <v>56</v>
      </c>
    </row>
    <row r="263" spans="1:7" x14ac:dyDescent="0.25">
      <c r="A263" t="s">
        <v>372</v>
      </c>
      <c r="B263" t="s">
        <v>880</v>
      </c>
      <c r="C263" t="s">
        <v>881</v>
      </c>
      <c r="D263" t="s">
        <v>33</v>
      </c>
      <c r="E263" t="s">
        <v>33</v>
      </c>
      <c r="F263" t="s">
        <v>411</v>
      </c>
      <c r="G263" t="s">
        <v>56</v>
      </c>
    </row>
    <row r="264" spans="1:7" x14ac:dyDescent="0.25">
      <c r="A264" t="s">
        <v>372</v>
      </c>
      <c r="B264" t="s">
        <v>882</v>
      </c>
      <c r="C264" t="s">
        <v>883</v>
      </c>
      <c r="D264" t="s">
        <v>33</v>
      </c>
      <c r="E264" t="s">
        <v>33</v>
      </c>
      <c r="F264" t="s">
        <v>411</v>
      </c>
      <c r="G264" t="s">
        <v>56</v>
      </c>
    </row>
    <row r="265" spans="1:7" x14ac:dyDescent="0.25">
      <c r="A265" t="s">
        <v>373</v>
      </c>
      <c r="B265" t="s">
        <v>884</v>
      </c>
      <c r="C265" t="s">
        <v>33</v>
      </c>
      <c r="D265" t="s">
        <v>33</v>
      </c>
      <c r="E265" t="s">
        <v>33</v>
      </c>
      <c r="F265" t="s">
        <v>411</v>
      </c>
      <c r="G265" t="s">
        <v>56</v>
      </c>
    </row>
    <row r="266" spans="1:7" x14ac:dyDescent="0.25">
      <c r="A266" t="s">
        <v>374</v>
      </c>
      <c r="B266" t="s">
        <v>885</v>
      </c>
      <c r="C266" t="s">
        <v>886</v>
      </c>
      <c r="D266" t="s">
        <v>33</v>
      </c>
      <c r="E266" t="s">
        <v>33</v>
      </c>
      <c r="F266" t="s">
        <v>411</v>
      </c>
      <c r="G266" t="s">
        <v>56</v>
      </c>
    </row>
    <row r="267" spans="1:7" x14ac:dyDescent="0.25">
      <c r="A267" t="s">
        <v>373</v>
      </c>
      <c r="B267" t="s">
        <v>887</v>
      </c>
      <c r="C267" t="s">
        <v>888</v>
      </c>
      <c r="D267" t="s">
        <v>384</v>
      </c>
      <c r="E267" t="s">
        <v>33</v>
      </c>
      <c r="F267" t="s">
        <v>411</v>
      </c>
      <c r="G267" t="s">
        <v>56</v>
      </c>
    </row>
    <row r="268" spans="1:7" x14ac:dyDescent="0.25">
      <c r="A268" t="s">
        <v>372</v>
      </c>
      <c r="B268" t="s">
        <v>889</v>
      </c>
      <c r="C268" t="s">
        <v>890</v>
      </c>
      <c r="D268" t="s">
        <v>384</v>
      </c>
      <c r="E268" t="s">
        <v>33</v>
      </c>
      <c r="F268" t="s">
        <v>411</v>
      </c>
      <c r="G268" t="s">
        <v>56</v>
      </c>
    </row>
    <row r="269" spans="1:7" x14ac:dyDescent="0.25">
      <c r="A269" t="s">
        <v>373</v>
      </c>
      <c r="B269" t="s">
        <v>891</v>
      </c>
      <c r="C269" t="s">
        <v>890</v>
      </c>
      <c r="D269" t="s">
        <v>384</v>
      </c>
      <c r="E269" t="s">
        <v>33</v>
      </c>
      <c r="F269" t="s">
        <v>411</v>
      </c>
      <c r="G269" t="s">
        <v>56</v>
      </c>
    </row>
    <row r="270" spans="1:7" x14ac:dyDescent="0.25">
      <c r="A270" t="s">
        <v>372</v>
      </c>
      <c r="B270" t="s">
        <v>892</v>
      </c>
      <c r="C270" t="s">
        <v>669</v>
      </c>
      <c r="D270" t="s">
        <v>384</v>
      </c>
      <c r="E270" t="s">
        <v>33</v>
      </c>
      <c r="F270" t="s">
        <v>411</v>
      </c>
      <c r="G270" t="s">
        <v>56</v>
      </c>
    </row>
    <row r="271" spans="1:7" x14ac:dyDescent="0.25">
      <c r="A271" t="s">
        <v>372</v>
      </c>
      <c r="B271" t="s">
        <v>893</v>
      </c>
      <c r="C271" t="s">
        <v>894</v>
      </c>
      <c r="D271" t="s">
        <v>384</v>
      </c>
      <c r="E271" t="s">
        <v>33</v>
      </c>
      <c r="F271" t="s">
        <v>411</v>
      </c>
      <c r="G271" t="s">
        <v>56</v>
      </c>
    </row>
    <row r="272" spans="1:7" x14ac:dyDescent="0.25">
      <c r="A272" t="s">
        <v>372</v>
      </c>
      <c r="B272" t="s">
        <v>895</v>
      </c>
      <c r="C272" t="s">
        <v>896</v>
      </c>
      <c r="D272" t="s">
        <v>384</v>
      </c>
      <c r="E272" t="s">
        <v>33</v>
      </c>
      <c r="F272" t="s">
        <v>411</v>
      </c>
      <c r="G272" t="s">
        <v>56</v>
      </c>
    </row>
    <row r="273" spans="1:7" x14ac:dyDescent="0.25">
      <c r="A273" t="s">
        <v>372</v>
      </c>
      <c r="B273" t="s">
        <v>897</v>
      </c>
      <c r="C273" t="s">
        <v>755</v>
      </c>
      <c r="D273" t="s">
        <v>384</v>
      </c>
      <c r="E273" t="s">
        <v>33</v>
      </c>
      <c r="F273" t="s">
        <v>411</v>
      </c>
      <c r="G273" t="s">
        <v>56</v>
      </c>
    </row>
    <row r="274" spans="1:7" x14ac:dyDescent="0.25">
      <c r="A274" t="s">
        <v>374</v>
      </c>
      <c r="B274" t="s">
        <v>898</v>
      </c>
      <c r="C274" t="s">
        <v>899</v>
      </c>
      <c r="D274" t="s">
        <v>384</v>
      </c>
      <c r="E274" t="s">
        <v>33</v>
      </c>
      <c r="F274" t="s">
        <v>411</v>
      </c>
      <c r="G274" t="s">
        <v>56</v>
      </c>
    </row>
    <row r="275" spans="1:7" x14ac:dyDescent="0.25">
      <c r="A275" t="s">
        <v>374</v>
      </c>
      <c r="B275" t="s">
        <v>900</v>
      </c>
      <c r="C275" t="s">
        <v>901</v>
      </c>
      <c r="D275" t="s">
        <v>384</v>
      </c>
      <c r="E275" t="s">
        <v>33</v>
      </c>
      <c r="F275" t="s">
        <v>411</v>
      </c>
      <c r="G275" t="s">
        <v>56</v>
      </c>
    </row>
    <row r="276" spans="1:7" x14ac:dyDescent="0.25">
      <c r="A276" t="s">
        <v>374</v>
      </c>
      <c r="B276" t="s">
        <v>902</v>
      </c>
      <c r="C276" t="s">
        <v>903</v>
      </c>
      <c r="D276" t="s">
        <v>384</v>
      </c>
      <c r="E276" t="s">
        <v>33</v>
      </c>
      <c r="F276" t="s">
        <v>411</v>
      </c>
      <c r="G276" t="s">
        <v>56</v>
      </c>
    </row>
    <row r="277" spans="1:7" x14ac:dyDescent="0.25">
      <c r="A277" t="s">
        <v>373</v>
      </c>
      <c r="B277" t="s">
        <v>904</v>
      </c>
      <c r="C277" t="s">
        <v>905</v>
      </c>
      <c r="D277" t="s">
        <v>384</v>
      </c>
      <c r="E277" t="s">
        <v>33</v>
      </c>
      <c r="F277" t="s">
        <v>411</v>
      </c>
      <c r="G277" t="s">
        <v>56</v>
      </c>
    </row>
    <row r="278" spans="1:7" x14ac:dyDescent="0.25">
      <c r="A278" t="s">
        <v>372</v>
      </c>
      <c r="B278" t="s">
        <v>906</v>
      </c>
      <c r="C278" t="s">
        <v>907</v>
      </c>
      <c r="D278" t="s">
        <v>384</v>
      </c>
      <c r="E278" t="s">
        <v>33</v>
      </c>
      <c r="F278" t="s">
        <v>411</v>
      </c>
      <c r="G278" t="s">
        <v>56</v>
      </c>
    </row>
    <row r="279" spans="1:7" x14ac:dyDescent="0.25">
      <c r="A279" t="s">
        <v>374</v>
      </c>
      <c r="B279" t="s">
        <v>908</v>
      </c>
      <c r="C279" t="s">
        <v>909</v>
      </c>
      <c r="D279" t="s">
        <v>383</v>
      </c>
      <c r="E279" t="s">
        <v>33</v>
      </c>
      <c r="F279" t="s">
        <v>411</v>
      </c>
      <c r="G279" t="s">
        <v>56</v>
      </c>
    </row>
    <row r="280" spans="1:7" x14ac:dyDescent="0.25">
      <c r="A280" t="s">
        <v>373</v>
      </c>
      <c r="B280" t="s">
        <v>910</v>
      </c>
      <c r="C280" t="s">
        <v>909</v>
      </c>
      <c r="D280" t="s">
        <v>383</v>
      </c>
      <c r="E280" t="s">
        <v>33</v>
      </c>
      <c r="F280" t="s">
        <v>411</v>
      </c>
      <c r="G280" t="s">
        <v>56</v>
      </c>
    </row>
    <row r="281" spans="1:7" x14ac:dyDescent="0.25">
      <c r="A281" t="s">
        <v>374</v>
      </c>
      <c r="B281" t="s">
        <v>911</v>
      </c>
      <c r="C281" t="s">
        <v>912</v>
      </c>
      <c r="D281" t="s">
        <v>383</v>
      </c>
      <c r="E281" t="s">
        <v>33</v>
      </c>
      <c r="F281" t="s">
        <v>411</v>
      </c>
      <c r="G281" t="s">
        <v>56</v>
      </c>
    </row>
    <row r="282" spans="1:7" x14ac:dyDescent="0.25">
      <c r="A282" t="s">
        <v>374</v>
      </c>
      <c r="B282" t="s">
        <v>913</v>
      </c>
      <c r="C282" t="s">
        <v>912</v>
      </c>
      <c r="D282" t="s">
        <v>383</v>
      </c>
      <c r="E282" t="s">
        <v>33</v>
      </c>
      <c r="F282" t="s">
        <v>411</v>
      </c>
      <c r="G282" t="s">
        <v>56</v>
      </c>
    </row>
    <row r="283" spans="1:7" x14ac:dyDescent="0.25">
      <c r="A283" t="s">
        <v>373</v>
      </c>
      <c r="B283" t="s">
        <v>914</v>
      </c>
      <c r="C283" t="s">
        <v>915</v>
      </c>
      <c r="D283" t="s">
        <v>383</v>
      </c>
      <c r="E283" t="s">
        <v>33</v>
      </c>
      <c r="F283" t="s">
        <v>411</v>
      </c>
      <c r="G283" t="s">
        <v>56</v>
      </c>
    </row>
    <row r="284" spans="1:7" x14ac:dyDescent="0.25">
      <c r="A284" t="s">
        <v>372</v>
      </c>
      <c r="B284" t="s">
        <v>916</v>
      </c>
      <c r="C284" t="s">
        <v>915</v>
      </c>
      <c r="D284" t="s">
        <v>383</v>
      </c>
      <c r="E284" t="s">
        <v>33</v>
      </c>
      <c r="F284" t="s">
        <v>411</v>
      </c>
      <c r="G284" t="s">
        <v>56</v>
      </c>
    </row>
    <row r="285" spans="1:7" x14ac:dyDescent="0.25">
      <c r="A285" t="s">
        <v>372</v>
      </c>
      <c r="B285" t="s">
        <v>917</v>
      </c>
      <c r="C285" t="s">
        <v>918</v>
      </c>
      <c r="D285" t="s">
        <v>383</v>
      </c>
      <c r="E285" t="s">
        <v>33</v>
      </c>
      <c r="F285" t="s">
        <v>411</v>
      </c>
      <c r="G285" t="s">
        <v>56</v>
      </c>
    </row>
    <row r="286" spans="1:7" x14ac:dyDescent="0.25">
      <c r="A286" t="s">
        <v>372</v>
      </c>
      <c r="B286" t="s">
        <v>919</v>
      </c>
      <c r="C286" t="s">
        <v>920</v>
      </c>
      <c r="D286" t="s">
        <v>383</v>
      </c>
      <c r="E286" t="s">
        <v>33</v>
      </c>
      <c r="F286" t="s">
        <v>411</v>
      </c>
      <c r="G286" t="s">
        <v>56</v>
      </c>
    </row>
    <row r="287" spans="1:7" x14ac:dyDescent="0.25">
      <c r="A287" t="s">
        <v>374</v>
      </c>
      <c r="B287" t="s">
        <v>921</v>
      </c>
      <c r="C287" t="s">
        <v>790</v>
      </c>
      <c r="D287" t="s">
        <v>383</v>
      </c>
      <c r="E287" t="s">
        <v>33</v>
      </c>
      <c r="F287" t="s">
        <v>411</v>
      </c>
      <c r="G287" t="s">
        <v>56</v>
      </c>
    </row>
    <row r="288" spans="1:7" x14ac:dyDescent="0.25">
      <c r="A288" t="s">
        <v>372</v>
      </c>
      <c r="B288" t="s">
        <v>922</v>
      </c>
      <c r="C288" t="s">
        <v>790</v>
      </c>
      <c r="D288" t="s">
        <v>383</v>
      </c>
      <c r="E288" t="s">
        <v>33</v>
      </c>
      <c r="F288" t="s">
        <v>411</v>
      </c>
      <c r="G288" t="s">
        <v>56</v>
      </c>
    </row>
    <row r="289" spans="1:7" x14ac:dyDescent="0.25">
      <c r="A289" t="s">
        <v>374</v>
      </c>
      <c r="B289" t="s">
        <v>923</v>
      </c>
      <c r="C289" t="s">
        <v>924</v>
      </c>
      <c r="D289" t="s">
        <v>383</v>
      </c>
      <c r="E289" t="s">
        <v>33</v>
      </c>
      <c r="F289" t="s">
        <v>411</v>
      </c>
      <c r="G289" t="s">
        <v>56</v>
      </c>
    </row>
    <row r="290" spans="1:7" x14ac:dyDescent="0.25">
      <c r="A290" t="s">
        <v>373</v>
      </c>
      <c r="B290" t="s">
        <v>925</v>
      </c>
      <c r="C290" t="s">
        <v>926</v>
      </c>
      <c r="D290" t="s">
        <v>383</v>
      </c>
      <c r="E290" t="s">
        <v>33</v>
      </c>
      <c r="F290" t="s">
        <v>411</v>
      </c>
      <c r="G290" t="s">
        <v>56</v>
      </c>
    </row>
    <row r="291" spans="1:7" x14ac:dyDescent="0.25">
      <c r="A291" t="s">
        <v>373</v>
      </c>
      <c r="B291" t="s">
        <v>927</v>
      </c>
      <c r="C291" t="s">
        <v>926</v>
      </c>
      <c r="D291" t="s">
        <v>383</v>
      </c>
      <c r="E291" t="s">
        <v>33</v>
      </c>
      <c r="F291" t="s">
        <v>411</v>
      </c>
      <c r="G291" t="s">
        <v>56</v>
      </c>
    </row>
    <row r="292" spans="1:7" x14ac:dyDescent="0.25">
      <c r="A292" t="s">
        <v>374</v>
      </c>
      <c r="B292" t="s">
        <v>928</v>
      </c>
      <c r="C292" t="s">
        <v>926</v>
      </c>
      <c r="D292" t="s">
        <v>383</v>
      </c>
      <c r="E292" t="s">
        <v>33</v>
      </c>
      <c r="F292" t="s">
        <v>411</v>
      </c>
      <c r="G292" t="s">
        <v>56</v>
      </c>
    </row>
    <row r="293" spans="1:7" x14ac:dyDescent="0.25">
      <c r="A293" t="s">
        <v>372</v>
      </c>
      <c r="B293" t="s">
        <v>929</v>
      </c>
      <c r="C293" t="s">
        <v>930</v>
      </c>
      <c r="D293" t="s">
        <v>383</v>
      </c>
      <c r="E293" t="s">
        <v>33</v>
      </c>
      <c r="F293" t="s">
        <v>411</v>
      </c>
      <c r="G293" t="s">
        <v>56</v>
      </c>
    </row>
    <row r="294" spans="1:7" x14ac:dyDescent="0.25">
      <c r="A294" t="s">
        <v>372</v>
      </c>
      <c r="B294" t="s">
        <v>931</v>
      </c>
      <c r="C294" t="s">
        <v>932</v>
      </c>
      <c r="D294" t="s">
        <v>383</v>
      </c>
      <c r="E294" t="s">
        <v>33</v>
      </c>
      <c r="F294" t="s">
        <v>411</v>
      </c>
      <c r="G294" t="s">
        <v>56</v>
      </c>
    </row>
    <row r="295" spans="1:7" x14ac:dyDescent="0.25">
      <c r="A295" t="s">
        <v>373</v>
      </c>
      <c r="B295" t="s">
        <v>933</v>
      </c>
      <c r="C295" t="s">
        <v>934</v>
      </c>
      <c r="D295" t="s">
        <v>383</v>
      </c>
      <c r="E295" t="s">
        <v>33</v>
      </c>
      <c r="F295" t="s">
        <v>411</v>
      </c>
      <c r="G295" t="s">
        <v>56</v>
      </c>
    </row>
    <row r="296" spans="1:7" x14ac:dyDescent="0.25">
      <c r="A296" t="s">
        <v>374</v>
      </c>
      <c r="B296" t="s">
        <v>935</v>
      </c>
      <c r="C296" t="s">
        <v>936</v>
      </c>
      <c r="D296" t="s">
        <v>383</v>
      </c>
      <c r="E296" t="s">
        <v>33</v>
      </c>
      <c r="F296" t="s">
        <v>411</v>
      </c>
      <c r="G296" t="s">
        <v>56</v>
      </c>
    </row>
    <row r="297" spans="1:7" x14ac:dyDescent="0.25">
      <c r="A297" t="s">
        <v>373</v>
      </c>
      <c r="B297" t="s">
        <v>937</v>
      </c>
      <c r="C297" t="s">
        <v>938</v>
      </c>
      <c r="D297" t="s">
        <v>11</v>
      </c>
      <c r="E297" t="s">
        <v>33</v>
      </c>
      <c r="F297" t="s">
        <v>411</v>
      </c>
      <c r="G297" t="s">
        <v>56</v>
      </c>
    </row>
    <row r="298" spans="1:7" x14ac:dyDescent="0.25">
      <c r="A298" t="s">
        <v>373</v>
      </c>
      <c r="B298" t="s">
        <v>939</v>
      </c>
      <c r="C298" t="s">
        <v>940</v>
      </c>
      <c r="D298" t="s">
        <v>11</v>
      </c>
      <c r="E298" t="s">
        <v>33</v>
      </c>
      <c r="F298" t="s">
        <v>411</v>
      </c>
      <c r="G298" t="s">
        <v>56</v>
      </c>
    </row>
    <row r="299" spans="1:7" x14ac:dyDescent="0.25">
      <c r="A299" t="s">
        <v>374</v>
      </c>
      <c r="B299" t="s">
        <v>941</v>
      </c>
      <c r="C299" t="s">
        <v>942</v>
      </c>
      <c r="D299" t="s">
        <v>11</v>
      </c>
      <c r="E299" t="s">
        <v>33</v>
      </c>
      <c r="F299" t="s">
        <v>411</v>
      </c>
      <c r="G299" t="s">
        <v>56</v>
      </c>
    </row>
    <row r="300" spans="1:7" x14ac:dyDescent="0.25">
      <c r="A300" t="s">
        <v>372</v>
      </c>
      <c r="B300" t="s">
        <v>943</v>
      </c>
      <c r="C300" t="s">
        <v>944</v>
      </c>
      <c r="D300" t="s">
        <v>382</v>
      </c>
      <c r="E300" t="s">
        <v>33</v>
      </c>
      <c r="F300" t="s">
        <v>411</v>
      </c>
      <c r="G300" t="s">
        <v>56</v>
      </c>
    </row>
    <row r="301" spans="1:7" x14ac:dyDescent="0.25">
      <c r="A301" t="s">
        <v>373</v>
      </c>
      <c r="B301" t="s">
        <v>945</v>
      </c>
      <c r="C301" t="s">
        <v>946</v>
      </c>
      <c r="D301" t="s">
        <v>382</v>
      </c>
      <c r="E301" t="s">
        <v>33</v>
      </c>
      <c r="F301" t="s">
        <v>411</v>
      </c>
      <c r="G301" t="s">
        <v>56</v>
      </c>
    </row>
    <row r="302" spans="1:7" x14ac:dyDescent="0.25">
      <c r="A302" t="s">
        <v>373</v>
      </c>
      <c r="B302" t="s">
        <v>947</v>
      </c>
      <c r="C302" t="s">
        <v>948</v>
      </c>
      <c r="D302" t="s">
        <v>382</v>
      </c>
      <c r="E302" t="s">
        <v>33</v>
      </c>
      <c r="F302" t="s">
        <v>411</v>
      </c>
      <c r="G302" t="s">
        <v>56</v>
      </c>
    </row>
    <row r="303" spans="1:7" x14ac:dyDescent="0.25">
      <c r="A303" t="s">
        <v>372</v>
      </c>
      <c r="B303" t="s">
        <v>949</v>
      </c>
      <c r="C303" t="s">
        <v>950</v>
      </c>
      <c r="D303" t="s">
        <v>381</v>
      </c>
      <c r="E303" t="s">
        <v>33</v>
      </c>
      <c r="F303" t="s">
        <v>411</v>
      </c>
      <c r="G303" t="s">
        <v>56</v>
      </c>
    </row>
    <row r="304" spans="1:7" x14ac:dyDescent="0.25">
      <c r="A304" t="s">
        <v>374</v>
      </c>
      <c r="B304" t="s">
        <v>951</v>
      </c>
      <c r="C304" t="s">
        <v>952</v>
      </c>
      <c r="D304" t="s">
        <v>381</v>
      </c>
      <c r="E304" t="s">
        <v>33</v>
      </c>
      <c r="F304" t="s">
        <v>411</v>
      </c>
      <c r="G304" t="s">
        <v>56</v>
      </c>
    </row>
    <row r="305" spans="1:7" x14ac:dyDescent="0.25">
      <c r="A305" t="s">
        <v>373</v>
      </c>
      <c r="B305" t="s">
        <v>953</v>
      </c>
      <c r="C305" t="s">
        <v>954</v>
      </c>
      <c r="D305" t="s">
        <v>380</v>
      </c>
      <c r="E305" t="s">
        <v>33</v>
      </c>
      <c r="F305" t="s">
        <v>411</v>
      </c>
      <c r="G305" t="s">
        <v>56</v>
      </c>
    </row>
    <row r="306" spans="1:7" x14ac:dyDescent="0.25">
      <c r="A306" t="s">
        <v>372</v>
      </c>
      <c r="B306" t="s">
        <v>955</v>
      </c>
      <c r="C306" t="s">
        <v>956</v>
      </c>
      <c r="D306" t="s">
        <v>380</v>
      </c>
      <c r="E306" t="s">
        <v>33</v>
      </c>
      <c r="F306" t="s">
        <v>411</v>
      </c>
      <c r="G306" t="s">
        <v>56</v>
      </c>
    </row>
    <row r="307" spans="1:7" x14ac:dyDescent="0.25">
      <c r="A307" t="s">
        <v>372</v>
      </c>
      <c r="B307" t="s">
        <v>957</v>
      </c>
      <c r="C307" t="s">
        <v>958</v>
      </c>
      <c r="D307" t="s">
        <v>380</v>
      </c>
      <c r="E307" t="s">
        <v>33</v>
      </c>
      <c r="F307" t="s">
        <v>411</v>
      </c>
      <c r="G307" t="s">
        <v>56</v>
      </c>
    </row>
    <row r="308" spans="1:7" x14ac:dyDescent="0.25">
      <c r="A308" t="s">
        <v>372</v>
      </c>
      <c r="B308" t="s">
        <v>959</v>
      </c>
      <c r="C308" t="s">
        <v>960</v>
      </c>
      <c r="D308" t="s">
        <v>380</v>
      </c>
      <c r="E308" t="s">
        <v>33</v>
      </c>
      <c r="F308" t="s">
        <v>411</v>
      </c>
      <c r="G308" t="s">
        <v>56</v>
      </c>
    </row>
    <row r="309" spans="1:7" x14ac:dyDescent="0.25">
      <c r="A309" t="s">
        <v>372</v>
      </c>
      <c r="B309" t="s">
        <v>961</v>
      </c>
      <c r="C309" t="s">
        <v>962</v>
      </c>
      <c r="D309" t="s">
        <v>380</v>
      </c>
      <c r="E309" t="s">
        <v>33</v>
      </c>
      <c r="F309" t="s">
        <v>411</v>
      </c>
      <c r="G309" t="s">
        <v>56</v>
      </c>
    </row>
    <row r="310" spans="1:7" x14ac:dyDescent="0.25">
      <c r="A310" t="s">
        <v>373</v>
      </c>
      <c r="B310" t="s">
        <v>963</v>
      </c>
      <c r="C310" t="s">
        <v>964</v>
      </c>
      <c r="D310" t="s">
        <v>380</v>
      </c>
      <c r="E310" t="s">
        <v>33</v>
      </c>
      <c r="F310" t="s">
        <v>411</v>
      </c>
      <c r="G310" t="s">
        <v>56</v>
      </c>
    </row>
    <row r="311" spans="1:7" x14ac:dyDescent="0.25">
      <c r="A311" t="s">
        <v>374</v>
      </c>
      <c r="B311" t="s">
        <v>965</v>
      </c>
      <c r="C311" t="s">
        <v>964</v>
      </c>
      <c r="D311" t="s">
        <v>380</v>
      </c>
      <c r="E311" t="s">
        <v>33</v>
      </c>
      <c r="F311" t="s">
        <v>411</v>
      </c>
      <c r="G311" t="s">
        <v>56</v>
      </c>
    </row>
    <row r="312" spans="1:7" x14ac:dyDescent="0.25">
      <c r="A312" t="s">
        <v>374</v>
      </c>
      <c r="B312" t="s">
        <v>966</v>
      </c>
      <c r="C312" t="s">
        <v>964</v>
      </c>
      <c r="D312" t="s">
        <v>380</v>
      </c>
      <c r="E312" t="s">
        <v>33</v>
      </c>
      <c r="F312" t="s">
        <v>411</v>
      </c>
      <c r="G312" t="s">
        <v>56</v>
      </c>
    </row>
    <row r="313" spans="1:7" x14ac:dyDescent="0.25">
      <c r="A313" t="s">
        <v>374</v>
      </c>
      <c r="B313" t="s">
        <v>967</v>
      </c>
      <c r="C313" t="s">
        <v>964</v>
      </c>
      <c r="D313" t="s">
        <v>380</v>
      </c>
      <c r="E313" t="s">
        <v>33</v>
      </c>
      <c r="F313" t="s">
        <v>411</v>
      </c>
      <c r="G313" t="s">
        <v>56</v>
      </c>
    </row>
    <row r="314" spans="1:7" x14ac:dyDescent="0.25">
      <c r="A314" t="s">
        <v>374</v>
      </c>
      <c r="B314" t="s">
        <v>968</v>
      </c>
      <c r="C314" t="s">
        <v>969</v>
      </c>
      <c r="D314" t="s">
        <v>380</v>
      </c>
      <c r="E314" t="s">
        <v>33</v>
      </c>
      <c r="F314" t="s">
        <v>411</v>
      </c>
      <c r="G314" t="s">
        <v>56</v>
      </c>
    </row>
    <row r="315" spans="1:7" x14ac:dyDescent="0.25">
      <c r="A315" t="s">
        <v>372</v>
      </c>
      <c r="B315" t="s">
        <v>970</v>
      </c>
      <c r="C315" t="s">
        <v>969</v>
      </c>
      <c r="D315" t="s">
        <v>380</v>
      </c>
      <c r="E315" t="s">
        <v>33</v>
      </c>
      <c r="F315" t="s">
        <v>411</v>
      </c>
      <c r="G315" t="s">
        <v>56</v>
      </c>
    </row>
    <row r="316" spans="1:7" x14ac:dyDescent="0.25">
      <c r="A316" t="s">
        <v>372</v>
      </c>
      <c r="B316" t="s">
        <v>971</v>
      </c>
      <c r="C316" t="s">
        <v>969</v>
      </c>
      <c r="D316" t="s">
        <v>380</v>
      </c>
      <c r="E316" t="s">
        <v>33</v>
      </c>
      <c r="F316" t="s">
        <v>411</v>
      </c>
      <c r="G316" t="s">
        <v>56</v>
      </c>
    </row>
    <row r="317" spans="1:7" x14ac:dyDescent="0.25">
      <c r="A317" t="s">
        <v>373</v>
      </c>
      <c r="B317" t="s">
        <v>972</v>
      </c>
      <c r="C317" t="s">
        <v>973</v>
      </c>
      <c r="D317" t="s">
        <v>380</v>
      </c>
      <c r="E317" t="s">
        <v>33</v>
      </c>
      <c r="F317" t="s">
        <v>411</v>
      </c>
      <c r="G317" t="s">
        <v>56</v>
      </c>
    </row>
    <row r="318" spans="1:7" x14ac:dyDescent="0.25">
      <c r="A318" t="s">
        <v>374</v>
      </c>
      <c r="B318" t="s">
        <v>974</v>
      </c>
      <c r="C318" t="s">
        <v>973</v>
      </c>
      <c r="D318" t="s">
        <v>380</v>
      </c>
      <c r="E318" t="s">
        <v>33</v>
      </c>
      <c r="F318" t="s">
        <v>411</v>
      </c>
      <c r="G318" t="s">
        <v>56</v>
      </c>
    </row>
    <row r="319" spans="1:7" x14ac:dyDescent="0.25">
      <c r="A319" t="s">
        <v>373</v>
      </c>
      <c r="B319" t="s">
        <v>975</v>
      </c>
      <c r="C319" t="s">
        <v>973</v>
      </c>
      <c r="D319" t="s">
        <v>380</v>
      </c>
      <c r="E319" t="s">
        <v>33</v>
      </c>
      <c r="F319" t="s">
        <v>411</v>
      </c>
      <c r="G319" t="s">
        <v>56</v>
      </c>
    </row>
    <row r="320" spans="1:7" x14ac:dyDescent="0.25">
      <c r="A320" t="s">
        <v>374</v>
      </c>
      <c r="B320" t="s">
        <v>976</v>
      </c>
      <c r="C320" t="s">
        <v>977</v>
      </c>
      <c r="D320" t="s">
        <v>380</v>
      </c>
      <c r="E320" t="s">
        <v>33</v>
      </c>
      <c r="F320" t="s">
        <v>411</v>
      </c>
      <c r="G320" t="s">
        <v>56</v>
      </c>
    </row>
    <row r="321" spans="1:7" x14ac:dyDescent="0.25">
      <c r="A321" t="s">
        <v>372</v>
      </c>
      <c r="B321" t="s">
        <v>978</v>
      </c>
      <c r="C321" t="s">
        <v>979</v>
      </c>
      <c r="D321" t="s">
        <v>379</v>
      </c>
      <c r="E321" t="s">
        <v>33</v>
      </c>
      <c r="F321" t="s">
        <v>411</v>
      </c>
      <c r="G321" t="s">
        <v>56</v>
      </c>
    </row>
    <row r="322" spans="1:7" x14ac:dyDescent="0.25">
      <c r="A322" t="s">
        <v>374</v>
      </c>
      <c r="B322" t="s">
        <v>980</v>
      </c>
      <c r="C322" t="s">
        <v>981</v>
      </c>
      <c r="D322" t="s">
        <v>379</v>
      </c>
      <c r="E322" t="s">
        <v>33</v>
      </c>
      <c r="F322" t="s">
        <v>411</v>
      </c>
      <c r="G322" t="s">
        <v>56</v>
      </c>
    </row>
    <row r="323" spans="1:7" x14ac:dyDescent="0.25">
      <c r="A323" t="s">
        <v>374</v>
      </c>
      <c r="B323" t="s">
        <v>982</v>
      </c>
      <c r="C323" t="s">
        <v>983</v>
      </c>
      <c r="D323" t="s">
        <v>379</v>
      </c>
      <c r="E323" t="s">
        <v>33</v>
      </c>
      <c r="F323" t="s">
        <v>411</v>
      </c>
      <c r="G323" t="s">
        <v>56</v>
      </c>
    </row>
    <row r="324" spans="1:7" x14ac:dyDescent="0.25">
      <c r="A324" t="s">
        <v>372</v>
      </c>
      <c r="B324" t="s">
        <v>984</v>
      </c>
      <c r="C324" t="s">
        <v>985</v>
      </c>
      <c r="D324" t="s">
        <v>379</v>
      </c>
      <c r="E324" t="s">
        <v>33</v>
      </c>
      <c r="F324" t="s">
        <v>411</v>
      </c>
      <c r="G324" t="s">
        <v>56</v>
      </c>
    </row>
    <row r="325" spans="1:7" x14ac:dyDescent="0.25">
      <c r="A325" t="s">
        <v>373</v>
      </c>
      <c r="B325" t="s">
        <v>986</v>
      </c>
      <c r="C325" t="s">
        <v>987</v>
      </c>
      <c r="D325" t="s">
        <v>379</v>
      </c>
      <c r="E325" t="s">
        <v>33</v>
      </c>
      <c r="F325" t="s">
        <v>411</v>
      </c>
      <c r="G325" t="s">
        <v>56</v>
      </c>
    </row>
    <row r="326" spans="1:7" x14ac:dyDescent="0.25">
      <c r="A326" t="s">
        <v>374</v>
      </c>
      <c r="B326" t="s">
        <v>988</v>
      </c>
      <c r="C326" t="s">
        <v>989</v>
      </c>
      <c r="D326" t="s">
        <v>379</v>
      </c>
      <c r="E326" t="s">
        <v>33</v>
      </c>
      <c r="F326" t="s">
        <v>411</v>
      </c>
      <c r="G326" t="s">
        <v>56</v>
      </c>
    </row>
    <row r="327" spans="1:7" x14ac:dyDescent="0.25">
      <c r="A327" t="s">
        <v>372</v>
      </c>
      <c r="B327" t="s">
        <v>990</v>
      </c>
      <c r="C327" t="s">
        <v>991</v>
      </c>
      <c r="D327" t="s">
        <v>379</v>
      </c>
      <c r="E327" t="s">
        <v>33</v>
      </c>
      <c r="F327" t="s">
        <v>411</v>
      </c>
      <c r="G327" t="s">
        <v>56</v>
      </c>
    </row>
    <row r="328" spans="1:7" x14ac:dyDescent="0.25">
      <c r="A328" t="s">
        <v>373</v>
      </c>
      <c r="B328" t="s">
        <v>992</v>
      </c>
      <c r="C328" t="s">
        <v>993</v>
      </c>
      <c r="D328" t="s">
        <v>379</v>
      </c>
      <c r="E328" t="s">
        <v>33</v>
      </c>
      <c r="F328" t="s">
        <v>411</v>
      </c>
      <c r="G328" t="s">
        <v>56</v>
      </c>
    </row>
    <row r="329" spans="1:7" x14ac:dyDescent="0.25">
      <c r="A329" t="s">
        <v>373</v>
      </c>
      <c r="B329" t="s">
        <v>994</v>
      </c>
      <c r="C329" t="s">
        <v>993</v>
      </c>
      <c r="D329" t="s">
        <v>379</v>
      </c>
      <c r="E329" t="s">
        <v>33</v>
      </c>
      <c r="F329" t="s">
        <v>411</v>
      </c>
      <c r="G329" t="s">
        <v>56</v>
      </c>
    </row>
    <row r="330" spans="1:7" x14ac:dyDescent="0.25">
      <c r="A330" t="s">
        <v>373</v>
      </c>
      <c r="B330" t="s">
        <v>995</v>
      </c>
      <c r="C330" t="s">
        <v>993</v>
      </c>
      <c r="D330" t="s">
        <v>379</v>
      </c>
      <c r="E330" t="s">
        <v>33</v>
      </c>
      <c r="F330" t="s">
        <v>411</v>
      </c>
      <c r="G330" t="s">
        <v>56</v>
      </c>
    </row>
    <row r="331" spans="1:7" x14ac:dyDescent="0.25">
      <c r="A331" t="s">
        <v>372</v>
      </c>
      <c r="B331" t="s">
        <v>996</v>
      </c>
      <c r="C331" t="s">
        <v>993</v>
      </c>
      <c r="D331" t="s">
        <v>379</v>
      </c>
      <c r="E331" t="s">
        <v>33</v>
      </c>
      <c r="F331" t="s">
        <v>411</v>
      </c>
      <c r="G331" t="s">
        <v>56</v>
      </c>
    </row>
    <row r="332" spans="1:7" x14ac:dyDescent="0.25">
      <c r="A332" t="s">
        <v>372</v>
      </c>
      <c r="B332" t="s">
        <v>997</v>
      </c>
      <c r="C332" t="s">
        <v>993</v>
      </c>
      <c r="D332" t="s">
        <v>379</v>
      </c>
      <c r="E332" t="s">
        <v>33</v>
      </c>
      <c r="F332" t="s">
        <v>411</v>
      </c>
      <c r="G332" t="s">
        <v>56</v>
      </c>
    </row>
    <row r="333" spans="1:7" x14ac:dyDescent="0.25">
      <c r="A333" t="s">
        <v>374</v>
      </c>
      <c r="B333" t="s">
        <v>998</v>
      </c>
      <c r="C333" t="s">
        <v>999</v>
      </c>
      <c r="D333" t="s">
        <v>379</v>
      </c>
      <c r="E333" t="s">
        <v>33</v>
      </c>
      <c r="F333" t="s">
        <v>411</v>
      </c>
      <c r="G333" t="s">
        <v>56</v>
      </c>
    </row>
    <row r="334" spans="1:7" x14ac:dyDescent="0.25">
      <c r="A334" t="s">
        <v>372</v>
      </c>
      <c r="B334" t="s">
        <v>1000</v>
      </c>
      <c r="C334" t="s">
        <v>1001</v>
      </c>
      <c r="D334" t="s">
        <v>379</v>
      </c>
      <c r="E334" t="s">
        <v>33</v>
      </c>
      <c r="F334" t="s">
        <v>411</v>
      </c>
      <c r="G334" t="s">
        <v>56</v>
      </c>
    </row>
    <row r="335" spans="1:7" x14ac:dyDescent="0.25">
      <c r="A335" t="s">
        <v>372</v>
      </c>
      <c r="B335" t="s">
        <v>1002</v>
      </c>
      <c r="C335" t="s">
        <v>1001</v>
      </c>
      <c r="D335" t="s">
        <v>379</v>
      </c>
      <c r="E335" t="s">
        <v>33</v>
      </c>
      <c r="F335" t="s">
        <v>411</v>
      </c>
      <c r="G335" t="s">
        <v>56</v>
      </c>
    </row>
    <row r="336" spans="1:7" x14ac:dyDescent="0.25">
      <c r="A336" t="s">
        <v>372</v>
      </c>
      <c r="B336" t="s">
        <v>1003</v>
      </c>
      <c r="C336" t="s">
        <v>918</v>
      </c>
      <c r="D336" t="s">
        <v>379</v>
      </c>
      <c r="E336" t="s">
        <v>33</v>
      </c>
      <c r="F336" t="s">
        <v>411</v>
      </c>
      <c r="G336" t="s">
        <v>56</v>
      </c>
    </row>
    <row r="337" spans="1:7" x14ac:dyDescent="0.25">
      <c r="A337" t="s">
        <v>373</v>
      </c>
      <c r="B337" t="s">
        <v>1004</v>
      </c>
      <c r="C337" t="s">
        <v>1005</v>
      </c>
      <c r="D337" t="s">
        <v>379</v>
      </c>
      <c r="E337" t="s">
        <v>33</v>
      </c>
      <c r="F337" t="s">
        <v>411</v>
      </c>
      <c r="G337" t="s">
        <v>56</v>
      </c>
    </row>
    <row r="338" spans="1:7" x14ac:dyDescent="0.25">
      <c r="A338" t="s">
        <v>374</v>
      </c>
      <c r="B338" t="s">
        <v>1006</v>
      </c>
      <c r="C338" t="s">
        <v>1005</v>
      </c>
      <c r="D338" t="s">
        <v>379</v>
      </c>
      <c r="E338" t="s">
        <v>33</v>
      </c>
      <c r="F338" t="s">
        <v>411</v>
      </c>
      <c r="G338" t="s">
        <v>56</v>
      </c>
    </row>
    <row r="339" spans="1:7" x14ac:dyDescent="0.25">
      <c r="A339" t="s">
        <v>374</v>
      </c>
      <c r="B339" t="s">
        <v>1007</v>
      </c>
      <c r="C339" t="s">
        <v>1005</v>
      </c>
      <c r="D339" t="s">
        <v>379</v>
      </c>
      <c r="E339" t="s">
        <v>33</v>
      </c>
      <c r="F339" t="s">
        <v>411</v>
      </c>
      <c r="G339" t="s">
        <v>56</v>
      </c>
    </row>
    <row r="340" spans="1:7" x14ac:dyDescent="0.25">
      <c r="A340" t="s">
        <v>374</v>
      </c>
      <c r="B340" t="s">
        <v>1008</v>
      </c>
      <c r="C340" t="s">
        <v>1005</v>
      </c>
      <c r="D340" t="s">
        <v>379</v>
      </c>
      <c r="E340" t="s">
        <v>33</v>
      </c>
      <c r="F340" t="s">
        <v>411</v>
      </c>
      <c r="G340" t="s">
        <v>56</v>
      </c>
    </row>
    <row r="341" spans="1:7" x14ac:dyDescent="0.25">
      <c r="A341" t="s">
        <v>372</v>
      </c>
      <c r="B341" t="s">
        <v>1009</v>
      </c>
      <c r="C341" t="s">
        <v>1010</v>
      </c>
      <c r="D341" t="s">
        <v>379</v>
      </c>
      <c r="E341" t="s">
        <v>33</v>
      </c>
      <c r="F341" t="s">
        <v>411</v>
      </c>
      <c r="G341" t="s">
        <v>56</v>
      </c>
    </row>
    <row r="342" spans="1:7" x14ac:dyDescent="0.25">
      <c r="A342" t="s">
        <v>372</v>
      </c>
      <c r="B342" t="s">
        <v>1011</v>
      </c>
      <c r="C342" t="s">
        <v>1012</v>
      </c>
      <c r="D342" t="s">
        <v>379</v>
      </c>
      <c r="E342" t="s">
        <v>33</v>
      </c>
      <c r="F342" t="s">
        <v>411</v>
      </c>
      <c r="G342" t="s">
        <v>56</v>
      </c>
    </row>
    <row r="343" spans="1:7" x14ac:dyDescent="0.25">
      <c r="A343" t="s">
        <v>372</v>
      </c>
      <c r="B343" t="s">
        <v>1013</v>
      </c>
      <c r="C343" t="s">
        <v>1012</v>
      </c>
      <c r="D343" t="s">
        <v>379</v>
      </c>
      <c r="E343" t="s">
        <v>33</v>
      </c>
      <c r="F343" t="s">
        <v>411</v>
      </c>
      <c r="G343" t="s">
        <v>56</v>
      </c>
    </row>
    <row r="344" spans="1:7" x14ac:dyDescent="0.25">
      <c r="A344" t="s">
        <v>372</v>
      </c>
      <c r="B344" t="s">
        <v>1014</v>
      </c>
      <c r="C344" t="s">
        <v>1015</v>
      </c>
      <c r="D344" t="s">
        <v>379</v>
      </c>
      <c r="E344" t="s">
        <v>33</v>
      </c>
      <c r="F344" t="s">
        <v>411</v>
      </c>
      <c r="G344" t="s">
        <v>56</v>
      </c>
    </row>
    <row r="345" spans="1:7" x14ac:dyDescent="0.25">
      <c r="A345" t="s">
        <v>373</v>
      </c>
      <c r="B345" t="s">
        <v>1016</v>
      </c>
      <c r="C345" t="s">
        <v>1017</v>
      </c>
      <c r="D345" t="s">
        <v>379</v>
      </c>
      <c r="E345" t="s">
        <v>33</v>
      </c>
      <c r="F345" t="s">
        <v>411</v>
      </c>
      <c r="G345" t="s">
        <v>56</v>
      </c>
    </row>
    <row r="346" spans="1:7" x14ac:dyDescent="0.25">
      <c r="A346" t="s">
        <v>374</v>
      </c>
      <c r="B346" t="s">
        <v>1018</v>
      </c>
      <c r="C346" t="s">
        <v>1019</v>
      </c>
      <c r="D346" t="s">
        <v>379</v>
      </c>
      <c r="E346" t="s">
        <v>33</v>
      </c>
      <c r="F346" t="s">
        <v>411</v>
      </c>
      <c r="G346" t="s">
        <v>56</v>
      </c>
    </row>
    <row r="347" spans="1:7" x14ac:dyDescent="0.25">
      <c r="A347" t="s">
        <v>372</v>
      </c>
      <c r="B347" t="s">
        <v>1020</v>
      </c>
      <c r="C347" t="s">
        <v>1021</v>
      </c>
      <c r="D347" t="s">
        <v>379</v>
      </c>
      <c r="E347" t="s">
        <v>33</v>
      </c>
      <c r="F347" t="s">
        <v>411</v>
      </c>
      <c r="G347" t="s">
        <v>56</v>
      </c>
    </row>
    <row r="348" spans="1:7" x14ac:dyDescent="0.25">
      <c r="A348" t="s">
        <v>372</v>
      </c>
      <c r="B348" t="s">
        <v>1022</v>
      </c>
      <c r="C348" t="s">
        <v>1023</v>
      </c>
      <c r="D348" t="s">
        <v>379</v>
      </c>
      <c r="E348" t="s">
        <v>33</v>
      </c>
      <c r="F348" t="s">
        <v>411</v>
      </c>
      <c r="G348" t="s">
        <v>56</v>
      </c>
    </row>
    <row r="349" spans="1:7" x14ac:dyDescent="0.25">
      <c r="A349" t="s">
        <v>374</v>
      </c>
      <c r="B349" t="s">
        <v>1024</v>
      </c>
      <c r="C349" t="s">
        <v>1025</v>
      </c>
      <c r="D349" t="s">
        <v>379</v>
      </c>
      <c r="E349" t="s">
        <v>33</v>
      </c>
      <c r="F349" t="s">
        <v>411</v>
      </c>
      <c r="G349" t="s">
        <v>56</v>
      </c>
    </row>
    <row r="350" spans="1:7" x14ac:dyDescent="0.25">
      <c r="A350" t="s">
        <v>372</v>
      </c>
      <c r="B350" t="s">
        <v>1026</v>
      </c>
      <c r="C350" t="s">
        <v>1025</v>
      </c>
      <c r="D350" t="s">
        <v>379</v>
      </c>
      <c r="E350" t="s">
        <v>33</v>
      </c>
      <c r="F350" t="s">
        <v>411</v>
      </c>
      <c r="G350" t="s">
        <v>56</v>
      </c>
    </row>
    <row r="351" spans="1:7" x14ac:dyDescent="0.25">
      <c r="A351" t="s">
        <v>373</v>
      </c>
      <c r="B351" t="s">
        <v>1027</v>
      </c>
      <c r="C351" t="s">
        <v>1028</v>
      </c>
      <c r="D351" t="s">
        <v>379</v>
      </c>
      <c r="E351" t="s">
        <v>33</v>
      </c>
      <c r="F351" t="s">
        <v>411</v>
      </c>
      <c r="G351" t="s">
        <v>56</v>
      </c>
    </row>
    <row r="352" spans="1:7" x14ac:dyDescent="0.25">
      <c r="A352" t="s">
        <v>373</v>
      </c>
      <c r="B352" t="s">
        <v>1029</v>
      </c>
      <c r="C352" t="s">
        <v>1028</v>
      </c>
      <c r="D352" t="s">
        <v>379</v>
      </c>
      <c r="E352" t="s">
        <v>33</v>
      </c>
      <c r="F352" t="s">
        <v>411</v>
      </c>
      <c r="G352" t="s">
        <v>56</v>
      </c>
    </row>
    <row r="353" spans="1:7" x14ac:dyDescent="0.25">
      <c r="A353" t="s">
        <v>374</v>
      </c>
      <c r="B353" t="s">
        <v>1030</v>
      </c>
      <c r="C353" t="s">
        <v>1028</v>
      </c>
      <c r="D353" t="s">
        <v>379</v>
      </c>
      <c r="E353" t="s">
        <v>33</v>
      </c>
      <c r="F353" t="s">
        <v>411</v>
      </c>
      <c r="G353" t="s">
        <v>56</v>
      </c>
    </row>
    <row r="354" spans="1:7" x14ac:dyDescent="0.25">
      <c r="A354" t="s">
        <v>372</v>
      </c>
      <c r="B354" t="s">
        <v>1031</v>
      </c>
      <c r="C354" t="s">
        <v>1028</v>
      </c>
      <c r="D354" t="s">
        <v>379</v>
      </c>
      <c r="E354" t="s">
        <v>33</v>
      </c>
      <c r="F354" t="s">
        <v>411</v>
      </c>
      <c r="G354" t="s">
        <v>56</v>
      </c>
    </row>
    <row r="355" spans="1:7" x14ac:dyDescent="0.25">
      <c r="A355" t="s">
        <v>374</v>
      </c>
      <c r="B355" t="s">
        <v>1032</v>
      </c>
      <c r="C355" t="s">
        <v>1028</v>
      </c>
      <c r="D355" t="s">
        <v>379</v>
      </c>
      <c r="E355" t="s">
        <v>33</v>
      </c>
      <c r="F355" t="s">
        <v>411</v>
      </c>
      <c r="G355" t="s">
        <v>56</v>
      </c>
    </row>
    <row r="356" spans="1:7" x14ac:dyDescent="0.25">
      <c r="A356" t="s">
        <v>373</v>
      </c>
      <c r="B356" t="s">
        <v>1033</v>
      </c>
      <c r="C356" t="s">
        <v>1028</v>
      </c>
      <c r="D356" t="s">
        <v>379</v>
      </c>
      <c r="E356" t="s">
        <v>33</v>
      </c>
      <c r="F356" t="s">
        <v>411</v>
      </c>
      <c r="G356" t="s">
        <v>56</v>
      </c>
    </row>
    <row r="357" spans="1:7" x14ac:dyDescent="0.25">
      <c r="A357" t="s">
        <v>373</v>
      </c>
      <c r="B357" t="s">
        <v>1034</v>
      </c>
      <c r="C357" t="s">
        <v>1035</v>
      </c>
      <c r="D357" t="s">
        <v>379</v>
      </c>
      <c r="E357" t="s">
        <v>33</v>
      </c>
      <c r="F357" t="s">
        <v>411</v>
      </c>
      <c r="G357" t="s">
        <v>56</v>
      </c>
    </row>
    <row r="358" spans="1:7" x14ac:dyDescent="0.25">
      <c r="A358" t="s">
        <v>374</v>
      </c>
      <c r="B358" t="s">
        <v>1036</v>
      </c>
      <c r="C358" t="s">
        <v>1037</v>
      </c>
      <c r="D358" t="s">
        <v>379</v>
      </c>
      <c r="E358" t="s">
        <v>33</v>
      </c>
      <c r="F358" t="s">
        <v>411</v>
      </c>
      <c r="G358" t="s">
        <v>56</v>
      </c>
    </row>
    <row r="359" spans="1:7" x14ac:dyDescent="0.25">
      <c r="A359" t="s">
        <v>374</v>
      </c>
      <c r="B359" t="s">
        <v>1038</v>
      </c>
      <c r="C359" t="s">
        <v>1039</v>
      </c>
      <c r="D359" t="s">
        <v>378</v>
      </c>
      <c r="E359" t="s">
        <v>33</v>
      </c>
      <c r="F359" t="s">
        <v>411</v>
      </c>
      <c r="G359" t="s">
        <v>56</v>
      </c>
    </row>
    <row r="360" spans="1:7" x14ac:dyDescent="0.25">
      <c r="A360" t="s">
        <v>373</v>
      </c>
      <c r="B360" t="s">
        <v>1040</v>
      </c>
      <c r="C360" t="s">
        <v>1041</v>
      </c>
      <c r="D360" t="s">
        <v>378</v>
      </c>
      <c r="E360" t="s">
        <v>33</v>
      </c>
      <c r="F360" t="s">
        <v>411</v>
      </c>
      <c r="G360" t="s">
        <v>56</v>
      </c>
    </row>
    <row r="361" spans="1:7" x14ac:dyDescent="0.25">
      <c r="A361" t="s">
        <v>372</v>
      </c>
      <c r="B361" t="s">
        <v>1042</v>
      </c>
      <c r="C361" t="s">
        <v>1043</v>
      </c>
      <c r="D361" t="s">
        <v>378</v>
      </c>
      <c r="E361" t="s">
        <v>33</v>
      </c>
      <c r="F361" t="s">
        <v>411</v>
      </c>
      <c r="G361" t="s">
        <v>56</v>
      </c>
    </row>
    <row r="362" spans="1:7" x14ac:dyDescent="0.25">
      <c r="A362" t="s">
        <v>372</v>
      </c>
      <c r="B362" t="s">
        <v>1044</v>
      </c>
      <c r="C362" t="s">
        <v>1045</v>
      </c>
      <c r="D362" t="s">
        <v>378</v>
      </c>
      <c r="E362" t="s">
        <v>33</v>
      </c>
      <c r="F362" t="s">
        <v>411</v>
      </c>
      <c r="G362" t="s">
        <v>56</v>
      </c>
    </row>
    <row r="363" spans="1:7" x14ac:dyDescent="0.25">
      <c r="A363" t="s">
        <v>372</v>
      </c>
      <c r="B363" t="s">
        <v>1046</v>
      </c>
      <c r="C363" t="s">
        <v>1047</v>
      </c>
      <c r="D363" t="s">
        <v>378</v>
      </c>
      <c r="E363" t="s">
        <v>33</v>
      </c>
      <c r="F363" t="s">
        <v>411</v>
      </c>
      <c r="G363" t="s">
        <v>56</v>
      </c>
    </row>
    <row r="364" spans="1:7" x14ac:dyDescent="0.25">
      <c r="A364" t="s">
        <v>374</v>
      </c>
      <c r="B364" t="s">
        <v>1048</v>
      </c>
      <c r="C364" t="s">
        <v>1049</v>
      </c>
      <c r="D364" t="s">
        <v>378</v>
      </c>
      <c r="E364" t="s">
        <v>33</v>
      </c>
      <c r="F364" t="s">
        <v>411</v>
      </c>
      <c r="G364" t="s">
        <v>56</v>
      </c>
    </row>
    <row r="365" spans="1:7" x14ac:dyDescent="0.25">
      <c r="A365" t="s">
        <v>374</v>
      </c>
      <c r="B365" t="s">
        <v>1050</v>
      </c>
      <c r="C365" t="s">
        <v>1049</v>
      </c>
      <c r="D365" t="s">
        <v>378</v>
      </c>
      <c r="E365" t="s">
        <v>33</v>
      </c>
      <c r="F365" t="s">
        <v>411</v>
      </c>
      <c r="G365" t="s">
        <v>56</v>
      </c>
    </row>
    <row r="366" spans="1:7" x14ac:dyDescent="0.25">
      <c r="A366" t="s">
        <v>373</v>
      </c>
      <c r="B366" t="s">
        <v>1051</v>
      </c>
      <c r="C366" t="s">
        <v>1052</v>
      </c>
      <c r="D366" t="s">
        <v>378</v>
      </c>
      <c r="E366" t="s">
        <v>33</v>
      </c>
      <c r="F366" t="s">
        <v>411</v>
      </c>
      <c r="G366" t="s">
        <v>56</v>
      </c>
    </row>
    <row r="367" spans="1:7" x14ac:dyDescent="0.25">
      <c r="A367" t="s">
        <v>374</v>
      </c>
      <c r="B367" t="s">
        <v>1053</v>
      </c>
      <c r="C367" t="s">
        <v>1054</v>
      </c>
      <c r="D367" t="s">
        <v>378</v>
      </c>
      <c r="E367" t="s">
        <v>33</v>
      </c>
      <c r="F367" t="s">
        <v>411</v>
      </c>
      <c r="G367" t="s">
        <v>56</v>
      </c>
    </row>
    <row r="368" spans="1:7" x14ac:dyDescent="0.25">
      <c r="A368" t="s">
        <v>372</v>
      </c>
      <c r="B368" t="s">
        <v>1055</v>
      </c>
      <c r="C368" t="s">
        <v>1056</v>
      </c>
      <c r="D368" t="s">
        <v>377</v>
      </c>
      <c r="E368" t="s">
        <v>33</v>
      </c>
      <c r="F368" t="s">
        <v>411</v>
      </c>
      <c r="G368" t="s">
        <v>56</v>
      </c>
    </row>
    <row r="369" spans="1:7" x14ac:dyDescent="0.25">
      <c r="A369" t="s">
        <v>374</v>
      </c>
      <c r="B369" t="s">
        <v>1057</v>
      </c>
      <c r="C369" t="s">
        <v>1058</v>
      </c>
      <c r="D369" t="s">
        <v>377</v>
      </c>
      <c r="E369" t="s">
        <v>33</v>
      </c>
      <c r="F369" t="s">
        <v>411</v>
      </c>
      <c r="G369" t="s">
        <v>56</v>
      </c>
    </row>
    <row r="370" spans="1:7" x14ac:dyDescent="0.25">
      <c r="A370" t="s">
        <v>374</v>
      </c>
      <c r="B370" t="s">
        <v>1059</v>
      </c>
      <c r="C370" t="s">
        <v>1060</v>
      </c>
      <c r="D370" t="s">
        <v>377</v>
      </c>
      <c r="E370" t="s">
        <v>33</v>
      </c>
      <c r="F370" t="s">
        <v>411</v>
      </c>
      <c r="G370" t="s">
        <v>56</v>
      </c>
    </row>
    <row r="371" spans="1:7" x14ac:dyDescent="0.25">
      <c r="A371" t="s">
        <v>373</v>
      </c>
      <c r="B371" t="s">
        <v>1061</v>
      </c>
      <c r="C371" t="s">
        <v>1062</v>
      </c>
      <c r="D371" t="s">
        <v>377</v>
      </c>
      <c r="E371" t="s">
        <v>33</v>
      </c>
      <c r="F371" t="s">
        <v>411</v>
      </c>
      <c r="G371" t="s">
        <v>56</v>
      </c>
    </row>
    <row r="372" spans="1:7" x14ac:dyDescent="0.25">
      <c r="A372" t="s">
        <v>374</v>
      </c>
      <c r="B372" t="s">
        <v>1063</v>
      </c>
      <c r="C372" t="s">
        <v>1064</v>
      </c>
      <c r="D372" t="s">
        <v>377</v>
      </c>
      <c r="E372" t="s">
        <v>33</v>
      </c>
      <c r="F372" t="s">
        <v>411</v>
      </c>
      <c r="G372" t="s">
        <v>56</v>
      </c>
    </row>
    <row r="373" spans="1:7" x14ac:dyDescent="0.25">
      <c r="A373" t="s">
        <v>372</v>
      </c>
      <c r="B373" t="s">
        <v>1065</v>
      </c>
      <c r="C373" t="s">
        <v>1066</v>
      </c>
      <c r="D373" t="s">
        <v>376</v>
      </c>
      <c r="E373" t="s">
        <v>33</v>
      </c>
      <c r="F373" t="s">
        <v>411</v>
      </c>
      <c r="G373" t="s">
        <v>56</v>
      </c>
    </row>
    <row r="374" spans="1:7" x14ac:dyDescent="0.25">
      <c r="A374" t="s">
        <v>372</v>
      </c>
      <c r="B374" t="s">
        <v>768</v>
      </c>
      <c r="C374" t="s">
        <v>1067</v>
      </c>
      <c r="D374" t="s">
        <v>376</v>
      </c>
      <c r="E374" t="s">
        <v>33</v>
      </c>
      <c r="F374" t="s">
        <v>411</v>
      </c>
      <c r="G374" t="s">
        <v>56</v>
      </c>
    </row>
    <row r="375" spans="1:7" x14ac:dyDescent="0.25">
      <c r="A375" t="s">
        <v>374</v>
      </c>
      <c r="B375" t="s">
        <v>1068</v>
      </c>
      <c r="C375" t="s">
        <v>1067</v>
      </c>
      <c r="D375" t="s">
        <v>376</v>
      </c>
      <c r="E375" t="s">
        <v>33</v>
      </c>
      <c r="F375" t="s">
        <v>411</v>
      </c>
      <c r="G375" t="s">
        <v>56</v>
      </c>
    </row>
    <row r="376" spans="1:7" x14ac:dyDescent="0.25">
      <c r="A376" t="s">
        <v>373</v>
      </c>
      <c r="B376" t="s">
        <v>1069</v>
      </c>
      <c r="C376" t="s">
        <v>1070</v>
      </c>
      <c r="D376" t="s">
        <v>376</v>
      </c>
      <c r="E376" t="s">
        <v>33</v>
      </c>
      <c r="F376" t="s">
        <v>411</v>
      </c>
      <c r="G376" t="s">
        <v>56</v>
      </c>
    </row>
    <row r="377" spans="1:7" x14ac:dyDescent="0.25">
      <c r="A377" t="s">
        <v>374</v>
      </c>
      <c r="B377" t="s">
        <v>1071</v>
      </c>
      <c r="C377" t="s">
        <v>1070</v>
      </c>
      <c r="D377" t="s">
        <v>376</v>
      </c>
      <c r="E377" t="s">
        <v>33</v>
      </c>
      <c r="F377" t="s">
        <v>411</v>
      </c>
      <c r="G377" t="s">
        <v>56</v>
      </c>
    </row>
    <row r="378" spans="1:7" x14ac:dyDescent="0.25">
      <c r="A378" t="s">
        <v>372</v>
      </c>
      <c r="B378" t="s">
        <v>1072</v>
      </c>
      <c r="C378" t="s">
        <v>1073</v>
      </c>
      <c r="D378" t="s">
        <v>376</v>
      </c>
      <c r="E378" t="s">
        <v>33</v>
      </c>
      <c r="F378" t="s">
        <v>411</v>
      </c>
      <c r="G378" t="s">
        <v>56</v>
      </c>
    </row>
    <row r="379" spans="1:7" x14ac:dyDescent="0.25">
      <c r="A379" t="s">
        <v>374</v>
      </c>
      <c r="B379" t="s">
        <v>1074</v>
      </c>
      <c r="C379" t="s">
        <v>1075</v>
      </c>
      <c r="D379" t="s">
        <v>376</v>
      </c>
      <c r="E379" t="s">
        <v>33</v>
      </c>
      <c r="F379" t="s">
        <v>411</v>
      </c>
      <c r="G379" t="s">
        <v>56</v>
      </c>
    </row>
    <row r="380" spans="1:7" x14ac:dyDescent="0.25">
      <c r="A380" t="s">
        <v>373</v>
      </c>
      <c r="B380" t="s">
        <v>1076</v>
      </c>
      <c r="C380" t="s">
        <v>1077</v>
      </c>
      <c r="D380" t="s">
        <v>376</v>
      </c>
      <c r="E380" t="s">
        <v>33</v>
      </c>
      <c r="F380" t="s">
        <v>411</v>
      </c>
      <c r="G380" t="s">
        <v>56</v>
      </c>
    </row>
    <row r="381" spans="1:7" x14ac:dyDescent="0.25">
      <c r="A381" t="s">
        <v>372</v>
      </c>
      <c r="B381" t="s">
        <v>1078</v>
      </c>
      <c r="C381" t="s">
        <v>1077</v>
      </c>
      <c r="D381" t="s">
        <v>376</v>
      </c>
      <c r="E381" t="s">
        <v>33</v>
      </c>
      <c r="F381" t="s">
        <v>411</v>
      </c>
      <c r="G381" t="s">
        <v>56</v>
      </c>
    </row>
    <row r="382" spans="1:7" x14ac:dyDescent="0.25">
      <c r="A382" t="s">
        <v>372</v>
      </c>
      <c r="B382" t="s">
        <v>1079</v>
      </c>
      <c r="C382" t="s">
        <v>1077</v>
      </c>
      <c r="D382" t="s">
        <v>376</v>
      </c>
      <c r="E382" t="s">
        <v>33</v>
      </c>
      <c r="F382" t="s">
        <v>411</v>
      </c>
      <c r="G382" t="s">
        <v>56</v>
      </c>
    </row>
    <row r="383" spans="1:7" x14ac:dyDescent="0.25">
      <c r="A383" t="s">
        <v>372</v>
      </c>
      <c r="B383" t="s">
        <v>1080</v>
      </c>
      <c r="C383" t="s">
        <v>1081</v>
      </c>
      <c r="D383" t="s">
        <v>376</v>
      </c>
      <c r="E383" t="s">
        <v>33</v>
      </c>
      <c r="F383" t="s">
        <v>411</v>
      </c>
      <c r="G383" t="s">
        <v>56</v>
      </c>
    </row>
    <row r="384" spans="1:7" x14ac:dyDescent="0.25">
      <c r="A384" t="s">
        <v>374</v>
      </c>
      <c r="B384" t="s">
        <v>1082</v>
      </c>
      <c r="C384" t="s">
        <v>1083</v>
      </c>
      <c r="D384" t="s">
        <v>376</v>
      </c>
      <c r="E384" t="s">
        <v>33</v>
      </c>
      <c r="F384" t="s">
        <v>411</v>
      </c>
      <c r="G384" t="s">
        <v>56</v>
      </c>
    </row>
    <row r="385" spans="1:7" x14ac:dyDescent="0.25">
      <c r="A385" t="s">
        <v>372</v>
      </c>
      <c r="B385" t="s">
        <v>1084</v>
      </c>
      <c r="C385" t="s">
        <v>1085</v>
      </c>
      <c r="D385" t="s">
        <v>376</v>
      </c>
      <c r="E385" t="s">
        <v>33</v>
      </c>
      <c r="F385" t="s">
        <v>411</v>
      </c>
      <c r="G385" t="s">
        <v>56</v>
      </c>
    </row>
    <row r="386" spans="1:7" x14ac:dyDescent="0.25">
      <c r="A386" t="s">
        <v>373</v>
      </c>
      <c r="B386" t="s">
        <v>1086</v>
      </c>
      <c r="C386" t="s">
        <v>1085</v>
      </c>
      <c r="D386" t="s">
        <v>376</v>
      </c>
      <c r="E386" t="s">
        <v>33</v>
      </c>
      <c r="F386" t="s">
        <v>411</v>
      </c>
      <c r="G386" t="s">
        <v>56</v>
      </c>
    </row>
    <row r="387" spans="1:7" x14ac:dyDescent="0.25">
      <c r="A387" t="s">
        <v>374</v>
      </c>
      <c r="B387" t="s">
        <v>1087</v>
      </c>
      <c r="C387" t="s">
        <v>1088</v>
      </c>
      <c r="D387" t="s">
        <v>376</v>
      </c>
      <c r="E387" t="s">
        <v>33</v>
      </c>
      <c r="F387" t="s">
        <v>411</v>
      </c>
      <c r="G387" t="s">
        <v>56</v>
      </c>
    </row>
    <row r="388" spans="1:7" x14ac:dyDescent="0.25">
      <c r="A388" t="s">
        <v>372</v>
      </c>
      <c r="B388" t="s">
        <v>1089</v>
      </c>
      <c r="C388" t="s">
        <v>1090</v>
      </c>
      <c r="D388" t="s">
        <v>376</v>
      </c>
      <c r="E388" t="s">
        <v>33</v>
      </c>
      <c r="F388" t="s">
        <v>411</v>
      </c>
      <c r="G388" t="s">
        <v>56</v>
      </c>
    </row>
    <row r="389" spans="1:7" x14ac:dyDescent="0.25">
      <c r="A389" t="s">
        <v>373</v>
      </c>
      <c r="B389" t="s">
        <v>1091</v>
      </c>
      <c r="C389" t="s">
        <v>1090</v>
      </c>
      <c r="D389" t="s">
        <v>376</v>
      </c>
      <c r="E389" t="s">
        <v>33</v>
      </c>
      <c r="F389" t="s">
        <v>411</v>
      </c>
      <c r="G389" t="s">
        <v>56</v>
      </c>
    </row>
    <row r="390" spans="1:7" x14ac:dyDescent="0.25">
      <c r="A390" t="s">
        <v>374</v>
      </c>
      <c r="B390" t="s">
        <v>1092</v>
      </c>
      <c r="C390" t="s">
        <v>1093</v>
      </c>
      <c r="D390" t="s">
        <v>376</v>
      </c>
      <c r="E390" t="s">
        <v>33</v>
      </c>
      <c r="F390" t="s">
        <v>411</v>
      </c>
      <c r="G390" t="s">
        <v>56</v>
      </c>
    </row>
    <row r="391" spans="1:7" x14ac:dyDescent="0.25">
      <c r="A391" t="s">
        <v>374</v>
      </c>
      <c r="B391" t="s">
        <v>1094</v>
      </c>
      <c r="C391" t="s">
        <v>1095</v>
      </c>
      <c r="D391" t="s">
        <v>376</v>
      </c>
      <c r="E391" t="s">
        <v>33</v>
      </c>
      <c r="F391" t="s">
        <v>411</v>
      </c>
      <c r="G391" t="s">
        <v>56</v>
      </c>
    </row>
    <row r="392" spans="1:7" x14ac:dyDescent="0.25">
      <c r="A392" t="s">
        <v>374</v>
      </c>
      <c r="B392" t="s">
        <v>1096</v>
      </c>
      <c r="C392" t="s">
        <v>9</v>
      </c>
      <c r="D392" t="s">
        <v>376</v>
      </c>
      <c r="E392" t="s">
        <v>33</v>
      </c>
      <c r="F392" t="s">
        <v>411</v>
      </c>
      <c r="G392" t="s">
        <v>56</v>
      </c>
    </row>
    <row r="393" spans="1:7" x14ac:dyDescent="0.25">
      <c r="A393" t="s">
        <v>373</v>
      </c>
      <c r="B393" t="s">
        <v>1097</v>
      </c>
      <c r="C393" t="s">
        <v>1098</v>
      </c>
      <c r="D393" t="s">
        <v>376</v>
      </c>
      <c r="E393" t="s">
        <v>33</v>
      </c>
      <c r="F393" t="s">
        <v>411</v>
      </c>
      <c r="G393" t="s">
        <v>56</v>
      </c>
    </row>
    <row r="394" spans="1:7" x14ac:dyDescent="0.25">
      <c r="A394" t="s">
        <v>374</v>
      </c>
      <c r="B394" t="s">
        <v>1099</v>
      </c>
      <c r="C394" t="s">
        <v>1100</v>
      </c>
      <c r="D394" t="s">
        <v>376</v>
      </c>
      <c r="E394" t="s">
        <v>33</v>
      </c>
      <c r="F394" t="s">
        <v>411</v>
      </c>
      <c r="G394" t="s">
        <v>56</v>
      </c>
    </row>
    <row r="395" spans="1:7" x14ac:dyDescent="0.25">
      <c r="A395" t="s">
        <v>374</v>
      </c>
      <c r="B395" t="s">
        <v>1101</v>
      </c>
      <c r="C395" t="s">
        <v>1102</v>
      </c>
      <c r="D395" t="s">
        <v>376</v>
      </c>
      <c r="E395" t="s">
        <v>33</v>
      </c>
      <c r="F395" t="s">
        <v>411</v>
      </c>
      <c r="G395" t="s">
        <v>56</v>
      </c>
    </row>
    <row r="396" spans="1:7" x14ac:dyDescent="0.25">
      <c r="A396" t="s">
        <v>373</v>
      </c>
      <c r="B396" t="s">
        <v>1103</v>
      </c>
      <c r="C396" t="s">
        <v>1104</v>
      </c>
      <c r="D396" t="s">
        <v>376</v>
      </c>
      <c r="E396" t="s">
        <v>33</v>
      </c>
      <c r="F396" t="s">
        <v>411</v>
      </c>
      <c r="G396" t="s">
        <v>56</v>
      </c>
    </row>
    <row r="397" spans="1:7" x14ac:dyDescent="0.25">
      <c r="A397" t="s">
        <v>374</v>
      </c>
      <c r="B397" t="s">
        <v>1105</v>
      </c>
      <c r="C397" t="s">
        <v>1104</v>
      </c>
      <c r="D397" t="s">
        <v>376</v>
      </c>
      <c r="E397" t="s">
        <v>33</v>
      </c>
      <c r="F397" t="s">
        <v>411</v>
      </c>
      <c r="G397" t="s">
        <v>56</v>
      </c>
    </row>
    <row r="398" spans="1:7" x14ac:dyDescent="0.25">
      <c r="A398" t="s">
        <v>373</v>
      </c>
      <c r="B398" t="s">
        <v>1106</v>
      </c>
      <c r="C398" t="s">
        <v>1104</v>
      </c>
      <c r="D398" t="s">
        <v>376</v>
      </c>
      <c r="E398" t="s">
        <v>33</v>
      </c>
      <c r="F398" t="s">
        <v>411</v>
      </c>
      <c r="G398" t="s">
        <v>56</v>
      </c>
    </row>
    <row r="399" spans="1:7" x14ac:dyDescent="0.25">
      <c r="A399" t="s">
        <v>372</v>
      </c>
      <c r="B399" t="s">
        <v>1107</v>
      </c>
      <c r="C399" t="s">
        <v>1104</v>
      </c>
      <c r="D399" t="s">
        <v>376</v>
      </c>
      <c r="E399" t="s">
        <v>33</v>
      </c>
      <c r="F399" t="s">
        <v>411</v>
      </c>
      <c r="G399" t="s">
        <v>56</v>
      </c>
    </row>
    <row r="400" spans="1:7" x14ac:dyDescent="0.25">
      <c r="A400" t="s">
        <v>372</v>
      </c>
      <c r="B400" t="s">
        <v>1108</v>
      </c>
      <c r="C400" t="s">
        <v>1109</v>
      </c>
      <c r="D400" t="s">
        <v>376</v>
      </c>
      <c r="E400" t="s">
        <v>33</v>
      </c>
      <c r="F400" t="s">
        <v>411</v>
      </c>
      <c r="G400" t="s">
        <v>56</v>
      </c>
    </row>
    <row r="401" spans="1:7" x14ac:dyDescent="0.25">
      <c r="A401" t="s">
        <v>372</v>
      </c>
      <c r="B401" t="s">
        <v>1110</v>
      </c>
      <c r="C401" t="s">
        <v>1109</v>
      </c>
      <c r="D401" t="s">
        <v>376</v>
      </c>
      <c r="E401" t="s">
        <v>33</v>
      </c>
      <c r="F401" t="s">
        <v>411</v>
      </c>
      <c r="G401" t="s">
        <v>56</v>
      </c>
    </row>
    <row r="402" spans="1:7" x14ac:dyDescent="0.25">
      <c r="A402" t="s">
        <v>373</v>
      </c>
      <c r="B402" t="s">
        <v>1111</v>
      </c>
      <c r="C402" t="s">
        <v>1112</v>
      </c>
      <c r="D402" t="s">
        <v>376</v>
      </c>
      <c r="E402" t="s">
        <v>33</v>
      </c>
      <c r="F402" t="s">
        <v>411</v>
      </c>
      <c r="G402" t="s">
        <v>56</v>
      </c>
    </row>
    <row r="403" spans="1:7" x14ac:dyDescent="0.25">
      <c r="A403" t="s">
        <v>373</v>
      </c>
      <c r="B403" t="s">
        <v>1113</v>
      </c>
      <c r="C403" t="s">
        <v>1112</v>
      </c>
      <c r="D403" t="s">
        <v>376</v>
      </c>
      <c r="E403" t="s">
        <v>33</v>
      </c>
      <c r="F403" t="s">
        <v>411</v>
      </c>
      <c r="G403" t="s">
        <v>56</v>
      </c>
    </row>
    <row r="404" spans="1:7" x14ac:dyDescent="0.25">
      <c r="A404" t="s">
        <v>372</v>
      </c>
      <c r="B404" t="s">
        <v>1114</v>
      </c>
      <c r="C404" t="s">
        <v>1112</v>
      </c>
      <c r="D404" t="s">
        <v>376</v>
      </c>
      <c r="E404" t="s">
        <v>33</v>
      </c>
      <c r="F404" t="s">
        <v>411</v>
      </c>
      <c r="G404" t="s">
        <v>56</v>
      </c>
    </row>
    <row r="405" spans="1:7" x14ac:dyDescent="0.25">
      <c r="A405" t="s">
        <v>372</v>
      </c>
      <c r="B405" t="s">
        <v>1115</v>
      </c>
      <c r="C405" t="s">
        <v>1116</v>
      </c>
      <c r="D405" t="s">
        <v>376</v>
      </c>
      <c r="E405" t="s">
        <v>33</v>
      </c>
      <c r="F405" t="s">
        <v>411</v>
      </c>
      <c r="G405" t="s">
        <v>56</v>
      </c>
    </row>
    <row r="406" spans="1:7" x14ac:dyDescent="0.25">
      <c r="A406" t="s">
        <v>374</v>
      </c>
      <c r="B406" t="s">
        <v>1117</v>
      </c>
      <c r="C406" t="s">
        <v>1116</v>
      </c>
      <c r="D406" t="s">
        <v>376</v>
      </c>
      <c r="E406" t="s">
        <v>33</v>
      </c>
      <c r="F406" t="s">
        <v>411</v>
      </c>
      <c r="G406" t="s">
        <v>56</v>
      </c>
    </row>
    <row r="407" spans="1:7" x14ac:dyDescent="0.25">
      <c r="A407" t="s">
        <v>374</v>
      </c>
      <c r="B407" t="s">
        <v>1118</v>
      </c>
      <c r="C407" t="s">
        <v>1116</v>
      </c>
      <c r="D407" t="s">
        <v>376</v>
      </c>
      <c r="E407" t="s">
        <v>33</v>
      </c>
      <c r="F407" t="s">
        <v>411</v>
      </c>
      <c r="G407" t="s">
        <v>56</v>
      </c>
    </row>
    <row r="408" spans="1:7" x14ac:dyDescent="0.25">
      <c r="A408" t="s">
        <v>374</v>
      </c>
      <c r="B408" t="s">
        <v>1119</v>
      </c>
      <c r="C408" t="s">
        <v>1116</v>
      </c>
      <c r="D408" t="s">
        <v>376</v>
      </c>
      <c r="E408" t="s">
        <v>33</v>
      </c>
      <c r="F408" t="s">
        <v>411</v>
      </c>
      <c r="G408" t="s">
        <v>56</v>
      </c>
    </row>
    <row r="409" spans="1:7" x14ac:dyDescent="0.25">
      <c r="A409" t="s">
        <v>374</v>
      </c>
      <c r="B409" t="s">
        <v>1120</v>
      </c>
      <c r="C409" t="s">
        <v>1121</v>
      </c>
      <c r="D409" t="s">
        <v>376</v>
      </c>
      <c r="E409" t="s">
        <v>33</v>
      </c>
      <c r="F409" t="s">
        <v>411</v>
      </c>
      <c r="G409" t="s">
        <v>56</v>
      </c>
    </row>
    <row r="410" spans="1:7" x14ac:dyDescent="0.25">
      <c r="A410" t="s">
        <v>372</v>
      </c>
      <c r="B410" t="s">
        <v>1122</v>
      </c>
      <c r="C410" t="s">
        <v>1123</v>
      </c>
      <c r="D410" t="s">
        <v>376</v>
      </c>
      <c r="E410" t="s">
        <v>33</v>
      </c>
      <c r="F410" t="s">
        <v>411</v>
      </c>
      <c r="G410" t="s">
        <v>56</v>
      </c>
    </row>
    <row r="411" spans="1:7" x14ac:dyDescent="0.25">
      <c r="A411" t="s">
        <v>373</v>
      </c>
      <c r="B411" t="s">
        <v>1124</v>
      </c>
      <c r="C411" t="s">
        <v>1125</v>
      </c>
      <c r="D411" t="s">
        <v>376</v>
      </c>
      <c r="E411" t="s">
        <v>33</v>
      </c>
      <c r="F411" t="s">
        <v>411</v>
      </c>
      <c r="G411" t="s">
        <v>56</v>
      </c>
    </row>
    <row r="412" spans="1:7" x14ac:dyDescent="0.25">
      <c r="A412" t="s">
        <v>374</v>
      </c>
      <c r="B412" t="s">
        <v>1126</v>
      </c>
      <c r="C412" t="s">
        <v>1125</v>
      </c>
      <c r="D412" t="s">
        <v>376</v>
      </c>
      <c r="E412" t="s">
        <v>33</v>
      </c>
      <c r="F412" t="s">
        <v>411</v>
      </c>
      <c r="G412" t="s">
        <v>56</v>
      </c>
    </row>
    <row r="413" spans="1:7" x14ac:dyDescent="0.25">
      <c r="A413" t="s">
        <v>372</v>
      </c>
      <c r="B413" t="s">
        <v>1127</v>
      </c>
      <c r="C413" t="s">
        <v>1125</v>
      </c>
      <c r="D413" t="s">
        <v>376</v>
      </c>
      <c r="E413" t="s">
        <v>33</v>
      </c>
      <c r="F413" t="s">
        <v>411</v>
      </c>
      <c r="G413" t="s">
        <v>56</v>
      </c>
    </row>
    <row r="414" spans="1:7" x14ac:dyDescent="0.25">
      <c r="A414" t="s">
        <v>373</v>
      </c>
      <c r="B414" t="s">
        <v>1128</v>
      </c>
      <c r="C414" t="s">
        <v>1129</v>
      </c>
      <c r="D414" t="s">
        <v>376</v>
      </c>
      <c r="E414" t="s">
        <v>33</v>
      </c>
      <c r="F414" t="s">
        <v>411</v>
      </c>
      <c r="G414" t="s">
        <v>56</v>
      </c>
    </row>
    <row r="415" spans="1:7" x14ac:dyDescent="0.25">
      <c r="A415" t="s">
        <v>372</v>
      </c>
      <c r="B415" t="s">
        <v>1130</v>
      </c>
      <c r="C415" t="s">
        <v>1129</v>
      </c>
      <c r="D415" t="s">
        <v>376</v>
      </c>
      <c r="E415" t="s">
        <v>33</v>
      </c>
      <c r="F415" t="s">
        <v>411</v>
      </c>
      <c r="G415" t="s">
        <v>56</v>
      </c>
    </row>
    <row r="416" spans="1:7" x14ac:dyDescent="0.25">
      <c r="A416" t="s">
        <v>373</v>
      </c>
      <c r="B416" t="s">
        <v>1131</v>
      </c>
      <c r="C416" t="s">
        <v>1132</v>
      </c>
      <c r="D416" t="s">
        <v>376</v>
      </c>
      <c r="E416" t="s">
        <v>33</v>
      </c>
      <c r="F416" t="s">
        <v>411</v>
      </c>
      <c r="G416" t="s">
        <v>56</v>
      </c>
    </row>
    <row r="417" spans="1:7" x14ac:dyDescent="0.25">
      <c r="A417" t="s">
        <v>373</v>
      </c>
      <c r="B417" t="s">
        <v>1133</v>
      </c>
      <c r="C417" t="s">
        <v>1134</v>
      </c>
      <c r="D417" t="s">
        <v>376</v>
      </c>
      <c r="E417" t="s">
        <v>33</v>
      </c>
      <c r="F417" t="s">
        <v>411</v>
      </c>
      <c r="G417" t="s">
        <v>56</v>
      </c>
    </row>
    <row r="418" spans="1:7" x14ac:dyDescent="0.25">
      <c r="A418" t="s">
        <v>374</v>
      </c>
      <c r="B418" t="s">
        <v>1135</v>
      </c>
      <c r="C418" t="s">
        <v>1136</v>
      </c>
      <c r="D418" t="s">
        <v>376</v>
      </c>
      <c r="E418" t="s">
        <v>33</v>
      </c>
      <c r="F418" t="s">
        <v>411</v>
      </c>
      <c r="G418" t="s">
        <v>56</v>
      </c>
    </row>
    <row r="419" spans="1:7" x14ac:dyDescent="0.25">
      <c r="A419" t="s">
        <v>373</v>
      </c>
      <c r="B419" t="s">
        <v>1137</v>
      </c>
      <c r="C419" t="s">
        <v>1138</v>
      </c>
      <c r="D419" t="s">
        <v>376</v>
      </c>
      <c r="E419" t="s">
        <v>33</v>
      </c>
      <c r="F419" t="s">
        <v>411</v>
      </c>
      <c r="G419" t="s">
        <v>56</v>
      </c>
    </row>
    <row r="420" spans="1:7" x14ac:dyDescent="0.25">
      <c r="A420" t="s">
        <v>373</v>
      </c>
      <c r="B420" t="s">
        <v>1139</v>
      </c>
      <c r="C420" t="s">
        <v>1140</v>
      </c>
      <c r="D420" t="s">
        <v>375</v>
      </c>
      <c r="E420" t="s">
        <v>33</v>
      </c>
      <c r="F420" t="s">
        <v>411</v>
      </c>
      <c r="G420" t="s">
        <v>56</v>
      </c>
    </row>
    <row r="421" spans="1:7" x14ac:dyDescent="0.25">
      <c r="A421" t="s">
        <v>373</v>
      </c>
      <c r="B421" t="s">
        <v>1141</v>
      </c>
      <c r="C421" t="s">
        <v>1142</v>
      </c>
      <c r="D421" t="s">
        <v>375</v>
      </c>
      <c r="E421" t="s">
        <v>33</v>
      </c>
      <c r="F421" t="s">
        <v>411</v>
      </c>
      <c r="G421" t="s">
        <v>56</v>
      </c>
    </row>
    <row r="422" spans="1:7" x14ac:dyDescent="0.25">
      <c r="A422" t="s">
        <v>374</v>
      </c>
      <c r="B422" t="s">
        <v>1143</v>
      </c>
      <c r="C422" t="s">
        <v>1144</v>
      </c>
      <c r="D422" t="s">
        <v>375</v>
      </c>
      <c r="E422" t="s">
        <v>33</v>
      </c>
      <c r="F422" t="s">
        <v>411</v>
      </c>
      <c r="G422" t="s">
        <v>56</v>
      </c>
    </row>
    <row r="423" spans="1:7" x14ac:dyDescent="0.25">
      <c r="A423" t="s">
        <v>374</v>
      </c>
      <c r="B423" t="s">
        <v>1145</v>
      </c>
      <c r="C423" t="s">
        <v>1146</v>
      </c>
      <c r="D423" t="s">
        <v>375</v>
      </c>
      <c r="E423" t="s">
        <v>33</v>
      </c>
      <c r="F423" t="s">
        <v>411</v>
      </c>
      <c r="G423" t="s">
        <v>56</v>
      </c>
    </row>
    <row r="424" spans="1:7" x14ac:dyDescent="0.25">
      <c r="A424" t="s">
        <v>374</v>
      </c>
      <c r="B424" t="s">
        <v>1147</v>
      </c>
      <c r="C424" t="s">
        <v>1148</v>
      </c>
      <c r="D424" t="s">
        <v>371</v>
      </c>
      <c r="E424" t="s">
        <v>33</v>
      </c>
      <c r="F424" t="s">
        <v>411</v>
      </c>
      <c r="G424" t="s">
        <v>56</v>
      </c>
    </row>
    <row r="425" spans="1:7" x14ac:dyDescent="0.25">
      <c r="A425" t="s">
        <v>373</v>
      </c>
      <c r="B425" t="s">
        <v>1149</v>
      </c>
      <c r="C425" t="s">
        <v>1150</v>
      </c>
      <c r="D425" t="s">
        <v>371</v>
      </c>
      <c r="E425" t="s">
        <v>33</v>
      </c>
      <c r="F425" t="s">
        <v>411</v>
      </c>
      <c r="G425" t="s">
        <v>56</v>
      </c>
    </row>
    <row r="426" spans="1:7" x14ac:dyDescent="0.25">
      <c r="A426" t="s">
        <v>373</v>
      </c>
      <c r="B426" t="s">
        <v>1151</v>
      </c>
      <c r="C426" t="s">
        <v>1150</v>
      </c>
      <c r="D426" t="s">
        <v>371</v>
      </c>
      <c r="E426" t="s">
        <v>33</v>
      </c>
      <c r="F426" t="s">
        <v>411</v>
      </c>
      <c r="G426" t="s">
        <v>56</v>
      </c>
    </row>
    <row r="427" spans="1:7" x14ac:dyDescent="0.25">
      <c r="A427" t="s">
        <v>372</v>
      </c>
      <c r="B427" t="s">
        <v>156</v>
      </c>
      <c r="C427" t="s">
        <v>1150</v>
      </c>
      <c r="D427" t="s">
        <v>371</v>
      </c>
      <c r="E427" t="s">
        <v>33</v>
      </c>
      <c r="F427" t="s">
        <v>411</v>
      </c>
      <c r="G427" t="s">
        <v>56</v>
      </c>
    </row>
    <row r="428" spans="1:7" x14ac:dyDescent="0.25">
      <c r="A428" t="s">
        <v>372</v>
      </c>
      <c r="B428" t="s">
        <v>1152</v>
      </c>
      <c r="C428" t="s">
        <v>1153</v>
      </c>
      <c r="D428" t="s">
        <v>371</v>
      </c>
      <c r="E428" t="s">
        <v>33</v>
      </c>
      <c r="F428" t="s">
        <v>411</v>
      </c>
      <c r="G428" t="s">
        <v>56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0256A-FE2D-43FD-A8F5-08560288B965}">
  <dimension ref="A1:S26"/>
  <sheetViews>
    <sheetView workbookViewId="0">
      <selection activeCell="D18" sqref="D18"/>
    </sheetView>
  </sheetViews>
  <sheetFormatPr defaultRowHeight="15" x14ac:dyDescent="0.25"/>
  <cols>
    <col min="1" max="1" width="13.5703125" customWidth="1"/>
    <col min="2" max="2" width="20.42578125" bestFit="1" customWidth="1"/>
    <col min="3" max="3" width="18.85546875" customWidth="1"/>
    <col min="4" max="4" width="16.42578125" customWidth="1"/>
    <col min="5" max="5" width="18.140625" customWidth="1"/>
    <col min="6" max="6" width="19.42578125" customWidth="1"/>
    <col min="7" max="7" width="10.5703125" customWidth="1"/>
    <col min="8" max="8" width="9.42578125" customWidth="1"/>
    <col min="9" max="9" width="11.42578125" customWidth="1"/>
    <col min="10" max="10" width="14" customWidth="1"/>
    <col min="11" max="11" width="21.7109375" bestFit="1" customWidth="1"/>
    <col min="13" max="13" width="13" customWidth="1"/>
    <col min="14" max="14" width="21.7109375" bestFit="1" customWidth="1"/>
    <col min="19" max="19" width="10.7109375" bestFit="1" customWidth="1"/>
  </cols>
  <sheetData>
    <row r="1" spans="1:19" x14ac:dyDescent="0.25">
      <c r="A1" s="65" t="s">
        <v>1176</v>
      </c>
      <c r="B1" s="56">
        <v>45055</v>
      </c>
    </row>
    <row r="2" spans="1:19" x14ac:dyDescent="0.25">
      <c r="B2" s="56">
        <f ca="1">TODAY()</f>
        <v>45727</v>
      </c>
    </row>
    <row r="4" spans="1:19" ht="36.75" customHeight="1" thickBot="1" x14ac:dyDescent="0.3">
      <c r="A4" s="64" t="s">
        <v>1175</v>
      </c>
      <c r="B4" s="64" t="s">
        <v>105</v>
      </c>
      <c r="C4" s="64" t="s">
        <v>1174</v>
      </c>
      <c r="D4" s="64" t="s">
        <v>1173</v>
      </c>
      <c r="E4" s="64" t="s">
        <v>1172</v>
      </c>
      <c r="F4" s="64" t="s">
        <v>1171</v>
      </c>
      <c r="G4" s="64" t="s">
        <v>1170</v>
      </c>
      <c r="H4" s="64" t="s">
        <v>1169</v>
      </c>
      <c r="J4" s="96" t="s">
        <v>1168</v>
      </c>
      <c r="K4" s="96"/>
    </row>
    <row r="5" spans="1:19" x14ac:dyDescent="0.25">
      <c r="A5" s="57" t="s">
        <v>82</v>
      </c>
      <c r="B5" s="57" t="s">
        <v>80</v>
      </c>
      <c r="C5" s="61">
        <v>45046</v>
      </c>
      <c r="D5" s="62">
        <v>45109</v>
      </c>
      <c r="E5">
        <f>D5-$B$1</f>
        <v>54</v>
      </c>
      <c r="F5">
        <f>NETWORKDAYS($B$1,D5,$J$5:$J$26)</f>
        <v>37</v>
      </c>
      <c r="G5">
        <f>MONTH(D5)</f>
        <v>7</v>
      </c>
      <c r="H5">
        <f>YEAR(D5)</f>
        <v>2023</v>
      </c>
      <c r="I5" s="61"/>
      <c r="J5" s="59">
        <v>44928</v>
      </c>
      <c r="K5" s="58" t="s">
        <v>1165</v>
      </c>
    </row>
    <row r="6" spans="1:19" x14ac:dyDescent="0.25">
      <c r="A6" s="57" t="s">
        <v>70</v>
      </c>
      <c r="B6" s="57" t="s">
        <v>68</v>
      </c>
      <c r="C6" s="61">
        <v>45137</v>
      </c>
      <c r="D6" s="62">
        <v>45200</v>
      </c>
      <c r="E6">
        <f t="shared" ref="E6:E9" si="0">D6-$B$1</f>
        <v>145</v>
      </c>
      <c r="F6">
        <f t="shared" ref="F6:F9" si="1">NETWORKDAYS($B$1,D6,$J$5:$J$26)</f>
        <v>100</v>
      </c>
      <c r="G6">
        <f t="shared" ref="G6:G9" si="2">MONTH(D6)</f>
        <v>10</v>
      </c>
      <c r="H6">
        <f t="shared" ref="H6:H9" si="3">YEAR(D6)</f>
        <v>2023</v>
      </c>
      <c r="I6" s="61"/>
      <c r="J6" s="59">
        <v>44942</v>
      </c>
      <c r="K6" s="58" t="s">
        <v>1164</v>
      </c>
    </row>
    <row r="7" spans="1:19" x14ac:dyDescent="0.25">
      <c r="A7" s="57" t="s">
        <v>79</v>
      </c>
      <c r="B7" s="63" t="s">
        <v>77</v>
      </c>
      <c r="C7" s="61">
        <v>45229</v>
      </c>
      <c r="D7" s="62">
        <v>45352</v>
      </c>
      <c r="E7">
        <f t="shared" si="0"/>
        <v>297</v>
      </c>
      <c r="F7">
        <f t="shared" si="1"/>
        <v>203</v>
      </c>
      <c r="G7">
        <f t="shared" si="2"/>
        <v>3</v>
      </c>
      <c r="H7">
        <f t="shared" si="3"/>
        <v>2024</v>
      </c>
      <c r="I7" s="61"/>
      <c r="J7" s="59">
        <v>44977</v>
      </c>
      <c r="K7" s="58" t="s">
        <v>1163</v>
      </c>
    </row>
    <row r="8" spans="1:19" x14ac:dyDescent="0.25">
      <c r="A8" s="57" t="s">
        <v>91</v>
      </c>
      <c r="B8" s="57" t="s">
        <v>89</v>
      </c>
      <c r="C8" s="61">
        <v>45321</v>
      </c>
      <c r="D8" s="62">
        <v>45445</v>
      </c>
      <c r="E8">
        <f t="shared" si="0"/>
        <v>390</v>
      </c>
      <c r="F8">
        <f t="shared" si="1"/>
        <v>267</v>
      </c>
      <c r="G8">
        <f t="shared" si="2"/>
        <v>6</v>
      </c>
      <c r="H8">
        <f t="shared" si="3"/>
        <v>2024</v>
      </c>
      <c r="I8" s="61"/>
      <c r="J8" s="59">
        <v>45075</v>
      </c>
      <c r="K8" s="58" t="s">
        <v>1162</v>
      </c>
    </row>
    <row r="9" spans="1:19" x14ac:dyDescent="0.25">
      <c r="A9" s="57" t="s">
        <v>1167</v>
      </c>
      <c r="B9" t="s">
        <v>1166</v>
      </c>
      <c r="C9" s="61">
        <v>45412</v>
      </c>
      <c r="D9" s="62">
        <v>45537</v>
      </c>
      <c r="E9">
        <f t="shared" si="0"/>
        <v>482</v>
      </c>
      <c r="F9">
        <f t="shared" si="1"/>
        <v>330</v>
      </c>
      <c r="G9">
        <f t="shared" si="2"/>
        <v>9</v>
      </c>
      <c r="H9">
        <f t="shared" si="3"/>
        <v>2024</v>
      </c>
      <c r="I9" s="61"/>
      <c r="J9" s="59">
        <v>45096</v>
      </c>
      <c r="K9" s="58" t="s">
        <v>1161</v>
      </c>
    </row>
    <row r="10" spans="1:19" x14ac:dyDescent="0.25">
      <c r="E10" s="57"/>
      <c r="J10" s="59">
        <v>45111</v>
      </c>
      <c r="K10" s="58" t="s">
        <v>1160</v>
      </c>
    </row>
    <row r="11" spans="1:19" x14ac:dyDescent="0.25">
      <c r="E11" s="57"/>
      <c r="J11" s="59">
        <v>45173</v>
      </c>
      <c r="K11" s="58" t="s">
        <v>1159</v>
      </c>
      <c r="S11" s="60"/>
    </row>
    <row r="12" spans="1:19" x14ac:dyDescent="0.25">
      <c r="E12" s="57"/>
      <c r="J12" s="59">
        <v>45208</v>
      </c>
      <c r="K12" s="58" t="s">
        <v>1158</v>
      </c>
      <c r="S12" s="60"/>
    </row>
    <row r="13" spans="1:19" x14ac:dyDescent="0.25">
      <c r="E13" s="57"/>
      <c r="F13" s="66"/>
      <c r="J13" s="59">
        <v>45240</v>
      </c>
      <c r="K13" s="58" t="s">
        <v>1157</v>
      </c>
    </row>
    <row r="14" spans="1:19" x14ac:dyDescent="0.25">
      <c r="C14">
        <v>23</v>
      </c>
      <c r="D14">
        <v>2</v>
      </c>
      <c r="E14" s="57">
        <v>2025</v>
      </c>
      <c r="J14" s="59">
        <v>45253</v>
      </c>
      <c r="K14" s="58" t="s">
        <v>1156</v>
      </c>
    </row>
    <row r="15" spans="1:19" x14ac:dyDescent="0.25">
      <c r="D15" s="56">
        <f>DATE(E14,D14,C14)</f>
        <v>45711</v>
      </c>
      <c r="E15" s="57"/>
      <c r="J15" s="59">
        <v>45285</v>
      </c>
      <c r="K15" s="58" t="s">
        <v>1155</v>
      </c>
    </row>
    <row r="16" spans="1:19" x14ac:dyDescent="0.25">
      <c r="D16">
        <f>IF(2=3, 1, 0)</f>
        <v>0</v>
      </c>
      <c r="E16" s="57"/>
      <c r="J16" s="56">
        <v>45292</v>
      </c>
      <c r="K16" t="s">
        <v>1165</v>
      </c>
    </row>
    <row r="17" spans="4:11" x14ac:dyDescent="0.25">
      <c r="D17" cm="1">
        <f t="array" ref="D17">_xlfn.IFS(3=4, 1, 4=4, 1, TRUE, 0)</f>
        <v>1</v>
      </c>
      <c r="E17" s="57"/>
      <c r="J17" s="56">
        <v>45306</v>
      </c>
      <c r="K17" t="s">
        <v>1164</v>
      </c>
    </row>
    <row r="18" spans="4:11" x14ac:dyDescent="0.25">
      <c r="E18" s="57"/>
      <c r="J18" s="56">
        <v>45341</v>
      </c>
      <c r="K18" t="s">
        <v>1163</v>
      </c>
    </row>
    <row r="19" spans="4:11" x14ac:dyDescent="0.25">
      <c r="J19" s="56">
        <v>45439</v>
      </c>
      <c r="K19" t="s">
        <v>1162</v>
      </c>
    </row>
    <row r="20" spans="4:11" x14ac:dyDescent="0.25">
      <c r="J20" s="56">
        <v>45462</v>
      </c>
      <c r="K20" t="s">
        <v>1161</v>
      </c>
    </row>
    <row r="21" spans="4:11" x14ac:dyDescent="0.25">
      <c r="J21" s="56">
        <v>45477</v>
      </c>
      <c r="K21" t="s">
        <v>1160</v>
      </c>
    </row>
    <row r="22" spans="4:11" x14ac:dyDescent="0.25">
      <c r="J22" s="56">
        <v>45537</v>
      </c>
      <c r="K22" t="s">
        <v>1159</v>
      </c>
    </row>
    <row r="23" spans="4:11" x14ac:dyDescent="0.25">
      <c r="J23" s="56">
        <v>45579</v>
      </c>
      <c r="K23" t="s">
        <v>1158</v>
      </c>
    </row>
    <row r="24" spans="4:11" x14ac:dyDescent="0.25">
      <c r="J24" s="56">
        <v>45607</v>
      </c>
      <c r="K24" t="s">
        <v>1157</v>
      </c>
    </row>
    <row r="25" spans="4:11" x14ac:dyDescent="0.25">
      <c r="J25" s="56">
        <v>45624</v>
      </c>
      <c r="K25" t="s">
        <v>1156</v>
      </c>
    </row>
    <row r="26" spans="4:11" x14ac:dyDescent="0.25">
      <c r="J26" s="56">
        <v>45651</v>
      </c>
      <c r="K26" t="s">
        <v>1155</v>
      </c>
    </row>
  </sheetData>
  <mergeCells count="1">
    <mergeCell ref="J4:K4"/>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5A1A7-ECB2-47EB-90D9-053CD4AB7111}">
  <dimension ref="A1:M16"/>
  <sheetViews>
    <sheetView workbookViewId="0">
      <selection activeCell="A2" sqref="A2"/>
    </sheetView>
  </sheetViews>
  <sheetFormatPr defaultRowHeight="15" x14ac:dyDescent="0.25"/>
  <cols>
    <col min="2" max="2" width="17" bestFit="1" customWidth="1"/>
    <col min="3" max="3" width="17" customWidth="1"/>
    <col min="4" max="4" width="20.42578125" bestFit="1" customWidth="1"/>
    <col min="6" max="6" width="11.5703125" customWidth="1"/>
    <col min="7" max="8" width="12.85546875" style="67" customWidth="1"/>
    <col min="9" max="10" width="13.140625" customWidth="1"/>
    <col min="11" max="12" width="13.7109375" customWidth="1"/>
    <col min="13" max="13" width="11.7109375" customWidth="1"/>
    <col min="16" max="16" width="10.28515625" customWidth="1"/>
  </cols>
  <sheetData>
    <row r="1" spans="1:13" ht="18.75" x14ac:dyDescent="0.3">
      <c r="A1" s="78" t="s">
        <v>1207</v>
      </c>
      <c r="B1" s="78"/>
      <c r="C1" s="97" t="s">
        <v>1206</v>
      </c>
      <c r="D1" s="97"/>
      <c r="E1" s="78"/>
      <c r="F1" s="78"/>
      <c r="G1" s="78" t="s">
        <v>1205</v>
      </c>
      <c r="H1" s="74"/>
      <c r="I1" s="57"/>
      <c r="J1" s="57"/>
      <c r="K1" s="78"/>
      <c r="L1" s="78"/>
    </row>
    <row r="2" spans="1:13" x14ac:dyDescent="0.25">
      <c r="B2" s="57"/>
      <c r="C2" t="s">
        <v>1204</v>
      </c>
      <c r="D2" s="76">
        <v>50</v>
      </c>
      <c r="E2" s="57"/>
      <c r="F2" s="57"/>
      <c r="G2" t="s">
        <v>1204</v>
      </c>
      <c r="H2" s="75">
        <f>SUMIF(J7:J16, "A", K7:K16)</f>
        <v>40382.5</v>
      </c>
      <c r="I2" s="57"/>
      <c r="J2" s="57"/>
      <c r="K2" s="57"/>
      <c r="L2" s="57"/>
    </row>
    <row r="3" spans="1:13" x14ac:dyDescent="0.25">
      <c r="A3" s="77"/>
      <c r="B3" s="69"/>
      <c r="C3" t="s">
        <v>1203</v>
      </c>
      <c r="D3" s="76">
        <v>75</v>
      </c>
      <c r="E3" s="69"/>
      <c r="F3" s="57"/>
      <c r="G3" t="s">
        <v>1203</v>
      </c>
      <c r="H3" s="75">
        <f>SUMIF(J8:J17, "B", K8:K17)</f>
        <v>20925</v>
      </c>
      <c r="I3" s="57"/>
      <c r="J3" s="57"/>
      <c r="K3" s="57"/>
      <c r="L3" s="57"/>
    </row>
    <row r="4" spans="1:13" x14ac:dyDescent="0.25">
      <c r="A4" s="57"/>
      <c r="B4" s="57"/>
      <c r="C4" t="s">
        <v>1202</v>
      </c>
      <c r="D4" s="76">
        <v>100</v>
      </c>
      <c r="E4" s="57"/>
      <c r="F4" s="57"/>
      <c r="G4" t="s">
        <v>1202</v>
      </c>
      <c r="H4" s="75">
        <f>SUMIF(J9:J18, "C", K9:K18)</f>
        <v>21350</v>
      </c>
      <c r="I4" s="57"/>
      <c r="J4" s="57"/>
      <c r="K4" s="57"/>
      <c r="L4" s="57"/>
    </row>
    <row r="5" spans="1:13" ht="15.75" thickBot="1" x14ac:dyDescent="0.3">
      <c r="A5" s="57"/>
      <c r="B5" s="57"/>
      <c r="E5" s="57"/>
      <c r="F5" s="57"/>
      <c r="G5" s="74"/>
      <c r="H5" s="74"/>
      <c r="I5" s="57"/>
      <c r="J5" s="57"/>
      <c r="K5" s="57"/>
      <c r="L5" s="57"/>
    </row>
    <row r="6" spans="1:13" ht="45.75" thickBot="1" x14ac:dyDescent="0.3">
      <c r="A6" s="73" t="s">
        <v>1201</v>
      </c>
      <c r="B6" s="73" t="s">
        <v>108</v>
      </c>
      <c r="C6" s="73" t="s">
        <v>1200</v>
      </c>
      <c r="D6" s="73" t="s">
        <v>105</v>
      </c>
      <c r="E6" s="72" t="s">
        <v>1199</v>
      </c>
      <c r="F6" s="72" t="s">
        <v>1198</v>
      </c>
      <c r="G6" s="72" t="s">
        <v>1197</v>
      </c>
      <c r="H6" s="72" t="s">
        <v>1196</v>
      </c>
      <c r="I6" s="72" t="s">
        <v>1195</v>
      </c>
      <c r="J6" s="72" t="s">
        <v>1194</v>
      </c>
      <c r="K6" s="72" t="s">
        <v>1193</v>
      </c>
      <c r="L6" s="72" t="s">
        <v>1192</v>
      </c>
      <c r="M6" s="72" t="s">
        <v>1191</v>
      </c>
    </row>
    <row r="7" spans="1:13" x14ac:dyDescent="0.25">
      <c r="A7" s="57" t="s">
        <v>1190</v>
      </c>
      <c r="B7" s="57" t="s">
        <v>82</v>
      </c>
      <c r="C7" s="57" t="s">
        <v>83</v>
      </c>
      <c r="D7" s="57" t="s">
        <v>80</v>
      </c>
      <c r="E7" s="68">
        <v>21</v>
      </c>
      <c r="F7" s="71">
        <v>750</v>
      </c>
      <c r="G7" s="70">
        <f t="shared" ref="G7:G16" si="0">E7*F7</f>
        <v>15750</v>
      </c>
      <c r="H7" s="69">
        <f>IF(G7&gt;10000, 10%, 0)</f>
        <v>0.1</v>
      </c>
      <c r="I7" s="68">
        <f t="shared" ref="I7:I16" si="1">G7*H7</f>
        <v>1575</v>
      </c>
      <c r="J7" s="68" t="s">
        <v>1177</v>
      </c>
      <c r="K7" s="68">
        <f t="shared" ref="K7:K16" si="2">G7-I7</f>
        <v>14175</v>
      </c>
      <c r="L7" s="68" cm="1">
        <f t="array" ref="L7">_xlfn.IFS(J7="A", 50, J7="B", 75, J7="C", 100, TRUE, 1)</f>
        <v>75</v>
      </c>
      <c r="M7" s="38">
        <f>K7+L7</f>
        <v>14250</v>
      </c>
    </row>
    <row r="8" spans="1:13" x14ac:dyDescent="0.25">
      <c r="A8" s="57" t="s">
        <v>1189</v>
      </c>
      <c r="B8" s="57" t="s">
        <v>82</v>
      </c>
      <c r="C8" s="57" t="s">
        <v>93</v>
      </c>
      <c r="D8" s="57" t="s">
        <v>80</v>
      </c>
      <c r="E8" s="68">
        <v>21</v>
      </c>
      <c r="F8" s="71">
        <v>300</v>
      </c>
      <c r="G8" s="70">
        <f t="shared" si="0"/>
        <v>6300</v>
      </c>
      <c r="H8" s="69">
        <f t="shared" ref="H8:H16" si="3">IF(G8&gt;10000, 0.1, 0)</f>
        <v>0</v>
      </c>
      <c r="I8" s="68">
        <f t="shared" si="1"/>
        <v>0</v>
      </c>
      <c r="J8" s="68" t="s">
        <v>1179</v>
      </c>
      <c r="K8" s="68">
        <f t="shared" si="2"/>
        <v>6300</v>
      </c>
      <c r="L8" s="68" cm="1">
        <f t="array" ref="L8">_xlfn.IFS(J8="A", 50, J8="B", 75, J8="C", 100, TRUE, 1)</f>
        <v>50</v>
      </c>
      <c r="M8" s="38">
        <f t="shared" ref="M8:M16" si="4">K8+L8</f>
        <v>6350</v>
      </c>
    </row>
    <row r="9" spans="1:13" x14ac:dyDescent="0.25">
      <c r="A9" s="57" t="s">
        <v>1188</v>
      </c>
      <c r="B9" s="57" t="s">
        <v>70</v>
      </c>
      <c r="C9" s="57" t="s">
        <v>88</v>
      </c>
      <c r="D9" s="57" t="s">
        <v>68</v>
      </c>
      <c r="E9" s="68">
        <v>95</v>
      </c>
      <c r="F9" s="71">
        <v>150</v>
      </c>
      <c r="G9" s="70">
        <f t="shared" si="0"/>
        <v>14250</v>
      </c>
      <c r="H9" s="69">
        <f t="shared" si="3"/>
        <v>0.1</v>
      </c>
      <c r="I9" s="68">
        <f t="shared" si="1"/>
        <v>1425</v>
      </c>
      <c r="J9" s="68" t="s">
        <v>1179</v>
      </c>
      <c r="K9" s="68">
        <f t="shared" si="2"/>
        <v>12825</v>
      </c>
      <c r="L9" s="68" cm="1">
        <f t="array" ref="L9">_xlfn.IFS(J9="A", 50, J9="B", 75, J9="C", 100, TRUE, 1)</f>
        <v>50</v>
      </c>
      <c r="M9" s="38">
        <f t="shared" si="4"/>
        <v>12875</v>
      </c>
    </row>
    <row r="10" spans="1:13" x14ac:dyDescent="0.25">
      <c r="A10" s="57" t="s">
        <v>1187</v>
      </c>
      <c r="B10" s="57" t="s">
        <v>70</v>
      </c>
      <c r="C10" s="57" t="s">
        <v>85</v>
      </c>
      <c r="D10" s="57" t="s">
        <v>68</v>
      </c>
      <c r="E10" s="68">
        <v>115</v>
      </c>
      <c r="F10" s="71">
        <v>100</v>
      </c>
      <c r="G10" s="70">
        <f t="shared" si="0"/>
        <v>11500</v>
      </c>
      <c r="H10" s="69">
        <f t="shared" si="3"/>
        <v>0.1</v>
      </c>
      <c r="I10" s="68">
        <f t="shared" si="1"/>
        <v>1150</v>
      </c>
      <c r="J10" s="68" t="s">
        <v>1181</v>
      </c>
      <c r="K10" s="68">
        <f t="shared" si="2"/>
        <v>10350</v>
      </c>
      <c r="L10" s="68" cm="1">
        <f t="array" ref="L10">_xlfn.IFS(J10="A", 50, J10="B", 75, J10="C", 100, TRUE, 1)</f>
        <v>100</v>
      </c>
      <c r="M10" s="38">
        <f t="shared" si="4"/>
        <v>10450</v>
      </c>
    </row>
    <row r="11" spans="1:13" x14ac:dyDescent="0.25">
      <c r="A11" s="57" t="s">
        <v>1186</v>
      </c>
      <c r="B11" s="57" t="s">
        <v>79</v>
      </c>
      <c r="C11" s="57" t="s">
        <v>99</v>
      </c>
      <c r="D11" s="63" t="s">
        <v>77</v>
      </c>
      <c r="E11" s="68">
        <v>21</v>
      </c>
      <c r="F11" s="71">
        <v>500</v>
      </c>
      <c r="G11" s="70">
        <f t="shared" si="0"/>
        <v>10500</v>
      </c>
      <c r="H11" s="69">
        <f t="shared" si="3"/>
        <v>0.1</v>
      </c>
      <c r="I11" s="68">
        <f t="shared" si="1"/>
        <v>1050</v>
      </c>
      <c r="J11" s="68" t="s">
        <v>1177</v>
      </c>
      <c r="K11" s="68">
        <f t="shared" si="2"/>
        <v>9450</v>
      </c>
      <c r="L11" s="68" cm="1">
        <f t="array" ref="L11">_xlfn.IFS(J11="A", 50, J11="B", 75, J11="C", 100, TRUE, 1)</f>
        <v>75</v>
      </c>
      <c r="M11" s="38">
        <f t="shared" si="4"/>
        <v>9525</v>
      </c>
    </row>
    <row r="12" spans="1:13" x14ac:dyDescent="0.25">
      <c r="A12" s="57" t="s">
        <v>1185</v>
      </c>
      <c r="B12" s="57" t="s">
        <v>79</v>
      </c>
      <c r="C12" s="57" t="s">
        <v>94</v>
      </c>
      <c r="D12" s="63" t="s">
        <v>77</v>
      </c>
      <c r="E12" s="68">
        <v>21</v>
      </c>
      <c r="F12" s="71">
        <v>675</v>
      </c>
      <c r="G12" s="70">
        <f t="shared" si="0"/>
        <v>14175</v>
      </c>
      <c r="H12" s="69">
        <f t="shared" si="3"/>
        <v>0.1</v>
      </c>
      <c r="I12" s="68">
        <f t="shared" si="1"/>
        <v>1417.5</v>
      </c>
      <c r="J12" s="68" t="s">
        <v>1179</v>
      </c>
      <c r="K12" s="68">
        <f t="shared" si="2"/>
        <v>12757.5</v>
      </c>
      <c r="L12" s="68" cm="1">
        <f t="array" ref="L12">_xlfn.IFS(J12="A", 50, J12="B", 75, J12="C", 100, TRUE, 1)</f>
        <v>50</v>
      </c>
      <c r="M12" s="38">
        <f t="shared" si="4"/>
        <v>12807.5</v>
      </c>
    </row>
    <row r="13" spans="1:13" x14ac:dyDescent="0.25">
      <c r="A13" s="57" t="s">
        <v>1184</v>
      </c>
      <c r="B13" s="57" t="s">
        <v>91</v>
      </c>
      <c r="C13" s="57" t="s">
        <v>1183</v>
      </c>
      <c r="D13" s="57" t="s">
        <v>89</v>
      </c>
      <c r="E13" s="68">
        <v>24</v>
      </c>
      <c r="F13" s="71">
        <v>250</v>
      </c>
      <c r="G13" s="70">
        <f t="shared" si="0"/>
        <v>6000</v>
      </c>
      <c r="H13" s="69">
        <f t="shared" si="3"/>
        <v>0</v>
      </c>
      <c r="I13" s="68">
        <f t="shared" si="1"/>
        <v>0</v>
      </c>
      <c r="J13" s="68" t="s">
        <v>1181</v>
      </c>
      <c r="K13" s="68">
        <f t="shared" si="2"/>
        <v>6000</v>
      </c>
      <c r="L13" s="68" cm="1">
        <f t="array" ref="L13">_xlfn.IFS(J13="A", 50, J13="B", 75, J13="C", 100, TRUE, 1)</f>
        <v>100</v>
      </c>
      <c r="M13" s="38">
        <f t="shared" si="4"/>
        <v>6100</v>
      </c>
    </row>
    <row r="14" spans="1:13" x14ac:dyDescent="0.25">
      <c r="A14" s="57" t="s">
        <v>1182</v>
      </c>
      <c r="B14" s="57" t="s">
        <v>91</v>
      </c>
      <c r="C14" s="57" t="s">
        <v>96</v>
      </c>
      <c r="D14" s="57" t="s">
        <v>89</v>
      </c>
      <c r="E14" s="68">
        <v>20</v>
      </c>
      <c r="F14" s="71">
        <v>250</v>
      </c>
      <c r="G14" s="70">
        <f t="shared" si="0"/>
        <v>5000</v>
      </c>
      <c r="H14" s="69">
        <f t="shared" si="3"/>
        <v>0</v>
      </c>
      <c r="I14" s="68">
        <f t="shared" si="1"/>
        <v>0</v>
      </c>
      <c r="J14" s="68" t="s">
        <v>1181</v>
      </c>
      <c r="K14" s="68">
        <f t="shared" si="2"/>
        <v>5000</v>
      </c>
      <c r="L14" s="68" cm="1">
        <f t="array" ref="L14">_xlfn.IFS(J14="A", 50, J14="B", 75, J14="C", 100, TRUE, 1)</f>
        <v>100</v>
      </c>
      <c r="M14" s="38">
        <f t="shared" si="4"/>
        <v>5100</v>
      </c>
    </row>
    <row r="15" spans="1:13" x14ac:dyDescent="0.25">
      <c r="A15" s="57" t="s">
        <v>1180</v>
      </c>
      <c r="B15" s="57" t="s">
        <v>1167</v>
      </c>
      <c r="C15" s="57" t="s">
        <v>75</v>
      </c>
      <c r="D15" t="s">
        <v>1166</v>
      </c>
      <c r="E15" s="68">
        <v>17</v>
      </c>
      <c r="F15" s="71">
        <v>500</v>
      </c>
      <c r="G15" s="70">
        <f t="shared" si="0"/>
        <v>8500</v>
      </c>
      <c r="H15" s="69">
        <f t="shared" si="3"/>
        <v>0</v>
      </c>
      <c r="I15" s="68">
        <f t="shared" si="1"/>
        <v>0</v>
      </c>
      <c r="J15" s="68" t="s">
        <v>1179</v>
      </c>
      <c r="K15" s="68">
        <f t="shared" si="2"/>
        <v>8500</v>
      </c>
      <c r="L15" s="68" cm="1">
        <f t="array" ref="L15">_xlfn.IFS(J15="A", 50, J15="B", 75, J15="C", 100, TRUE, 1)</f>
        <v>50</v>
      </c>
      <c r="M15" s="38">
        <f t="shared" si="4"/>
        <v>8550</v>
      </c>
    </row>
    <row r="16" spans="1:13" x14ac:dyDescent="0.25">
      <c r="A16" s="57" t="s">
        <v>1178</v>
      </c>
      <c r="B16" s="57" t="s">
        <v>1167</v>
      </c>
      <c r="C16" t="s">
        <v>73</v>
      </c>
      <c r="D16" t="s">
        <v>1166</v>
      </c>
      <c r="E16" s="68">
        <v>17</v>
      </c>
      <c r="F16" s="71">
        <v>750</v>
      </c>
      <c r="G16" s="70">
        <f t="shared" si="0"/>
        <v>12750</v>
      </c>
      <c r="H16" s="69">
        <f t="shared" si="3"/>
        <v>0.1</v>
      </c>
      <c r="I16" s="68">
        <f t="shared" si="1"/>
        <v>1275</v>
      </c>
      <c r="J16" s="68" t="s">
        <v>1177</v>
      </c>
      <c r="K16" s="68">
        <f t="shared" si="2"/>
        <v>11475</v>
      </c>
      <c r="L16" s="68" cm="1">
        <f t="array" ref="L16">_xlfn.IFS(J16="A", 50, J16="B", 75, J16="C", 100, TRUE, 1)</f>
        <v>75</v>
      </c>
      <c r="M16" s="38">
        <f t="shared" si="4"/>
        <v>11550</v>
      </c>
    </row>
  </sheetData>
  <mergeCells count="1">
    <mergeCell ref="C1:D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8A824-9F67-4812-9FB2-7421B51DF0B0}">
  <dimension ref="A1:Y246"/>
  <sheetViews>
    <sheetView workbookViewId="0">
      <pane xSplit="6" ySplit="1" topLeftCell="I2" activePane="bottomRight" state="frozen"/>
      <selection pane="topRight" activeCell="G1" sqref="G1"/>
      <selection pane="bottomLeft" activeCell="A2" sqref="A2"/>
      <selection pane="bottomRight" activeCell="K3" sqref="K3"/>
    </sheetView>
  </sheetViews>
  <sheetFormatPr defaultRowHeight="15" x14ac:dyDescent="0.25"/>
  <cols>
    <col min="1" max="1" width="19.5703125" bestFit="1" customWidth="1"/>
    <col min="2" max="3" width="9.7109375" bestFit="1" customWidth="1"/>
    <col min="4" max="4" width="9.140625" customWidth="1"/>
    <col min="5" max="5" width="10.5703125" customWidth="1"/>
    <col min="6" max="6" width="8" hidden="1" customWidth="1"/>
    <col min="7" max="7" width="14.7109375" bestFit="1" customWidth="1"/>
    <col min="8" max="8" width="17.140625" customWidth="1"/>
    <col min="9" max="9" width="23.140625" bestFit="1" customWidth="1"/>
    <col min="10" max="10" width="10.7109375" bestFit="1" customWidth="1"/>
    <col min="11" max="11" width="10.7109375" style="86" customWidth="1"/>
    <col min="12" max="13" width="10.7109375" customWidth="1"/>
    <col min="14" max="14" width="9.28515625" customWidth="1"/>
    <col min="15" max="15" width="13.28515625" bestFit="1" customWidth="1"/>
    <col min="16" max="16" width="12.85546875" customWidth="1"/>
    <col min="17" max="18" width="11" customWidth="1"/>
    <col min="19" max="19" width="13.42578125" hidden="1" customWidth="1"/>
    <col min="20" max="20" width="12.42578125" customWidth="1"/>
    <col min="21" max="21" width="8.42578125" bestFit="1" customWidth="1"/>
    <col min="22" max="22" width="10.42578125" customWidth="1"/>
    <col min="23" max="23" width="39.7109375" bestFit="1" customWidth="1"/>
    <col min="25" max="25" width="10.5703125" hidden="1" customWidth="1"/>
  </cols>
  <sheetData>
    <row r="1" spans="1:25" ht="31.5" customHeight="1" x14ac:dyDescent="0.25">
      <c r="F1" s="81" t="s">
        <v>1349</v>
      </c>
      <c r="G1" s="82" t="s">
        <v>1175</v>
      </c>
      <c r="H1" s="82" t="s">
        <v>1348</v>
      </c>
      <c r="I1" s="82" t="s">
        <v>106</v>
      </c>
      <c r="J1" s="82" t="s">
        <v>1347</v>
      </c>
      <c r="K1" s="85" t="s">
        <v>1346</v>
      </c>
      <c r="L1" s="82" t="s">
        <v>1345</v>
      </c>
      <c r="M1" s="82" t="s">
        <v>1344</v>
      </c>
      <c r="N1" s="82" t="s">
        <v>1343</v>
      </c>
      <c r="O1" s="82" t="s">
        <v>1342</v>
      </c>
      <c r="P1" s="82" t="s">
        <v>1341</v>
      </c>
      <c r="Q1" s="82" t="s">
        <v>1340</v>
      </c>
      <c r="R1" s="82" t="s">
        <v>1339</v>
      </c>
      <c r="S1" s="81" t="s">
        <v>1338</v>
      </c>
      <c r="T1" s="81" t="s">
        <v>1337</v>
      </c>
      <c r="U1" s="81" t="s">
        <v>1336</v>
      </c>
      <c r="V1" s="81" t="s">
        <v>1335</v>
      </c>
      <c r="W1" s="81" t="s">
        <v>1334</v>
      </c>
      <c r="X1" s="81" t="s">
        <v>1333</v>
      </c>
      <c r="Y1" s="81" t="s">
        <v>1332</v>
      </c>
    </row>
    <row r="2" spans="1:25" x14ac:dyDescent="0.25">
      <c r="F2">
        <v>1049</v>
      </c>
      <c r="G2" t="s">
        <v>118</v>
      </c>
      <c r="H2" t="s">
        <v>1285</v>
      </c>
      <c r="I2" t="s">
        <v>1287</v>
      </c>
      <c r="J2" s="61">
        <v>44562</v>
      </c>
      <c r="K2" s="86">
        <f t="shared" ref="K2:K65" si="0">MONTH(J2)</f>
        <v>1</v>
      </c>
      <c r="L2">
        <f t="shared" ref="L2:L65" si="1">YEAR(J2)</f>
        <v>2022</v>
      </c>
      <c r="M2" s="40">
        <v>840</v>
      </c>
      <c r="N2" s="40">
        <v>1200</v>
      </c>
      <c r="O2">
        <v>2</v>
      </c>
      <c r="P2" s="40">
        <f t="shared" ref="P2:P65" si="2">N2*O2</f>
        <v>2400</v>
      </c>
      <c r="Q2" s="40">
        <f>IF(P2&gt;2000, P2*5/100, 0)</f>
        <v>120</v>
      </c>
      <c r="R2" s="40">
        <f t="shared" ref="R2:R65" si="3">P2+Q2</f>
        <v>2520</v>
      </c>
      <c r="S2" t="s">
        <v>1211</v>
      </c>
      <c r="T2" t="s">
        <v>1210</v>
      </c>
      <c r="U2">
        <v>2001</v>
      </c>
      <c r="V2">
        <v>3001</v>
      </c>
      <c r="W2" t="s">
        <v>1286</v>
      </c>
      <c r="X2" t="s">
        <v>1214</v>
      </c>
      <c r="Y2">
        <v>25</v>
      </c>
    </row>
    <row r="3" spans="1:25" x14ac:dyDescent="0.25">
      <c r="F3">
        <v>1059</v>
      </c>
      <c r="G3" t="s">
        <v>1352</v>
      </c>
      <c r="H3" t="s">
        <v>0</v>
      </c>
      <c r="I3" t="s">
        <v>1228</v>
      </c>
      <c r="J3" s="61">
        <v>44562</v>
      </c>
      <c r="K3" s="86">
        <f t="shared" si="0"/>
        <v>1</v>
      </c>
      <c r="L3">
        <f t="shared" si="1"/>
        <v>2022</v>
      </c>
      <c r="M3" s="40">
        <v>1460</v>
      </c>
      <c r="N3" s="40">
        <v>2000</v>
      </c>
      <c r="O3">
        <v>2</v>
      </c>
      <c r="P3" s="40">
        <f t="shared" si="2"/>
        <v>4000</v>
      </c>
      <c r="Q3" s="40">
        <f t="shared" ref="Q3:Q66" si="4">IF(P3&gt;2000, P3*5/100, 0)</f>
        <v>200</v>
      </c>
      <c r="R3" s="40">
        <f t="shared" si="3"/>
        <v>4200</v>
      </c>
      <c r="S3" t="s">
        <v>1211</v>
      </c>
      <c r="T3" t="s">
        <v>1210</v>
      </c>
      <c r="U3">
        <v>2061</v>
      </c>
      <c r="V3">
        <v>3061</v>
      </c>
      <c r="W3" t="s">
        <v>1227</v>
      </c>
      <c r="X3" t="s">
        <v>1214</v>
      </c>
      <c r="Y3">
        <v>35</v>
      </c>
    </row>
    <row r="4" spans="1:25" ht="15.75" x14ac:dyDescent="0.25">
      <c r="A4" s="98" t="s">
        <v>1350</v>
      </c>
      <c r="B4" s="98"/>
      <c r="C4" s="98"/>
      <c r="D4" s="98"/>
      <c r="F4">
        <v>1065</v>
      </c>
      <c r="G4" t="s">
        <v>118</v>
      </c>
      <c r="H4" t="s">
        <v>1285</v>
      </c>
      <c r="I4" t="s">
        <v>1287</v>
      </c>
      <c r="J4" s="61">
        <v>44562</v>
      </c>
      <c r="K4" s="86">
        <f t="shared" si="0"/>
        <v>1</v>
      </c>
      <c r="L4">
        <f t="shared" si="1"/>
        <v>2022</v>
      </c>
      <c r="M4" s="40">
        <v>840</v>
      </c>
      <c r="N4" s="40">
        <v>1200</v>
      </c>
      <c r="O4">
        <v>2</v>
      </c>
      <c r="P4" s="40">
        <f t="shared" si="2"/>
        <v>2400</v>
      </c>
      <c r="Q4" s="40">
        <f t="shared" si="4"/>
        <v>120</v>
      </c>
      <c r="R4" s="40">
        <f t="shared" si="3"/>
        <v>2520</v>
      </c>
      <c r="S4" t="s">
        <v>1211</v>
      </c>
      <c r="T4" t="s">
        <v>1210</v>
      </c>
      <c r="U4">
        <v>2001</v>
      </c>
      <c r="V4">
        <v>3001</v>
      </c>
      <c r="W4" t="s">
        <v>1286</v>
      </c>
      <c r="X4" t="s">
        <v>1214</v>
      </c>
      <c r="Y4">
        <v>25</v>
      </c>
    </row>
    <row r="5" spans="1:25" ht="30" x14ac:dyDescent="0.25">
      <c r="B5" s="83">
        <v>2022</v>
      </c>
      <c r="C5" s="83">
        <v>2023</v>
      </c>
      <c r="D5" s="84" t="s">
        <v>1331</v>
      </c>
      <c r="F5">
        <v>1050</v>
      </c>
      <c r="G5" t="s">
        <v>118</v>
      </c>
      <c r="H5" t="s">
        <v>1285</v>
      </c>
      <c r="I5" t="s">
        <v>1284</v>
      </c>
      <c r="J5" s="61">
        <v>44563</v>
      </c>
      <c r="K5" s="86">
        <f t="shared" si="0"/>
        <v>1</v>
      </c>
      <c r="L5">
        <f t="shared" si="1"/>
        <v>2022</v>
      </c>
      <c r="M5" s="40">
        <v>1050</v>
      </c>
      <c r="N5" s="40">
        <v>1500</v>
      </c>
      <c r="O5">
        <v>1</v>
      </c>
      <c r="P5" s="40">
        <f t="shared" si="2"/>
        <v>1500</v>
      </c>
      <c r="Q5" s="40">
        <f t="shared" si="4"/>
        <v>0</v>
      </c>
      <c r="R5" s="40">
        <f t="shared" si="3"/>
        <v>1500</v>
      </c>
      <c r="S5" t="s">
        <v>1217</v>
      </c>
      <c r="T5" t="s">
        <v>1216</v>
      </c>
      <c r="U5">
        <v>2002</v>
      </c>
      <c r="V5">
        <v>3002</v>
      </c>
      <c r="W5" t="s">
        <v>1283</v>
      </c>
      <c r="X5" t="s">
        <v>1208</v>
      </c>
      <c r="Y5">
        <v>22</v>
      </c>
    </row>
    <row r="6" spans="1:25" x14ac:dyDescent="0.25">
      <c r="B6" s="45">
        <f>SUMIF(L2:L246, 2022, R2:R246)</f>
        <v>330500</v>
      </c>
      <c r="C6" s="45">
        <f>SUMIF(L2:L246, 2023, R2:R246)</f>
        <v>453830</v>
      </c>
      <c r="D6" s="80">
        <f>(C6-B6)/B6</f>
        <v>0.37316187594553707</v>
      </c>
      <c r="E6" s="80"/>
      <c r="F6">
        <v>1060</v>
      </c>
      <c r="G6" t="s">
        <v>1352</v>
      </c>
      <c r="H6" t="s">
        <v>0</v>
      </c>
      <c r="I6" t="s">
        <v>1226</v>
      </c>
      <c r="J6" s="61">
        <v>44563</v>
      </c>
      <c r="K6" s="86">
        <f t="shared" si="0"/>
        <v>1</v>
      </c>
      <c r="L6">
        <f t="shared" si="1"/>
        <v>2022</v>
      </c>
      <c r="M6" s="40">
        <v>1825</v>
      </c>
      <c r="N6" s="40">
        <v>2500</v>
      </c>
      <c r="O6">
        <v>1</v>
      </c>
      <c r="P6" s="40">
        <f t="shared" si="2"/>
        <v>2500</v>
      </c>
      <c r="Q6" s="40">
        <f t="shared" si="4"/>
        <v>125</v>
      </c>
      <c r="R6" s="40">
        <f t="shared" si="3"/>
        <v>2625</v>
      </c>
      <c r="S6" t="s">
        <v>1217</v>
      </c>
      <c r="T6" t="s">
        <v>1216</v>
      </c>
      <c r="U6">
        <v>2062</v>
      </c>
      <c r="V6">
        <v>3062</v>
      </c>
      <c r="W6" t="s">
        <v>1225</v>
      </c>
      <c r="X6" t="s">
        <v>1208</v>
      </c>
      <c r="Y6">
        <v>33</v>
      </c>
    </row>
    <row r="7" spans="1:25" x14ac:dyDescent="0.25">
      <c r="B7" s="45"/>
      <c r="C7" s="45"/>
      <c r="D7" s="80"/>
      <c r="E7" s="80"/>
      <c r="F7">
        <v>1066</v>
      </c>
      <c r="G7" t="s">
        <v>118</v>
      </c>
      <c r="H7" t="s">
        <v>1285</v>
      </c>
      <c r="I7" t="s">
        <v>1284</v>
      </c>
      <c r="J7" s="61">
        <v>44563</v>
      </c>
      <c r="K7" s="86">
        <f t="shared" si="0"/>
        <v>1</v>
      </c>
      <c r="L7">
        <f t="shared" si="1"/>
        <v>2022</v>
      </c>
      <c r="M7" s="40">
        <v>1050</v>
      </c>
      <c r="N7" s="40">
        <v>1500</v>
      </c>
      <c r="O7">
        <v>1</v>
      </c>
      <c r="P7" s="40">
        <f t="shared" si="2"/>
        <v>1500</v>
      </c>
      <c r="Q7" s="40">
        <f t="shared" si="4"/>
        <v>0</v>
      </c>
      <c r="R7" s="40">
        <f t="shared" si="3"/>
        <v>1500</v>
      </c>
      <c r="S7" t="s">
        <v>1217</v>
      </c>
      <c r="T7" t="s">
        <v>1216</v>
      </c>
      <c r="U7">
        <v>2002</v>
      </c>
      <c r="V7">
        <v>3002</v>
      </c>
      <c r="W7" t="s">
        <v>1283</v>
      </c>
      <c r="X7" t="s">
        <v>1208</v>
      </c>
      <c r="Y7">
        <v>22</v>
      </c>
    </row>
    <row r="8" spans="1:25" x14ac:dyDescent="0.25">
      <c r="B8" s="45"/>
      <c r="C8" s="45"/>
      <c r="D8" s="80"/>
      <c r="E8" s="80"/>
      <c r="F8">
        <v>1051</v>
      </c>
      <c r="G8" t="s">
        <v>253</v>
      </c>
      <c r="H8" t="s">
        <v>96</v>
      </c>
      <c r="I8" t="s">
        <v>1282</v>
      </c>
      <c r="J8" s="61">
        <v>44564</v>
      </c>
      <c r="K8" s="86">
        <f t="shared" si="0"/>
        <v>1</v>
      </c>
      <c r="L8">
        <f t="shared" si="1"/>
        <v>2022</v>
      </c>
      <c r="M8" s="40">
        <v>1260</v>
      </c>
      <c r="N8" s="40">
        <v>1800</v>
      </c>
      <c r="O8">
        <v>3</v>
      </c>
      <c r="P8" s="40">
        <f t="shared" si="2"/>
        <v>5400</v>
      </c>
      <c r="Q8" s="40">
        <f t="shared" si="4"/>
        <v>270</v>
      </c>
      <c r="R8" s="40">
        <f t="shared" si="3"/>
        <v>5670</v>
      </c>
      <c r="S8" t="s">
        <v>1211</v>
      </c>
      <c r="T8" t="s">
        <v>1223</v>
      </c>
      <c r="U8">
        <v>2003</v>
      </c>
      <c r="V8">
        <v>3003</v>
      </c>
      <c r="W8" t="s">
        <v>1281</v>
      </c>
      <c r="X8" t="s">
        <v>1214</v>
      </c>
      <c r="Y8">
        <v>18</v>
      </c>
    </row>
    <row r="9" spans="1:25" x14ac:dyDescent="0.25">
      <c r="D9" s="41"/>
      <c r="E9" s="41"/>
      <c r="F9">
        <v>1067</v>
      </c>
      <c r="G9" t="s">
        <v>253</v>
      </c>
      <c r="H9" t="s">
        <v>96</v>
      </c>
      <c r="I9" t="s">
        <v>1282</v>
      </c>
      <c r="J9" s="61">
        <v>44564</v>
      </c>
      <c r="K9" s="86">
        <f t="shared" si="0"/>
        <v>1</v>
      </c>
      <c r="L9">
        <f t="shared" si="1"/>
        <v>2022</v>
      </c>
      <c r="M9" s="40">
        <v>1260</v>
      </c>
      <c r="N9" s="40">
        <v>1800</v>
      </c>
      <c r="O9">
        <v>3</v>
      </c>
      <c r="P9" s="40">
        <f t="shared" si="2"/>
        <v>5400</v>
      </c>
      <c r="Q9" s="40">
        <f t="shared" si="4"/>
        <v>270</v>
      </c>
      <c r="R9" s="40">
        <f t="shared" si="3"/>
        <v>5670</v>
      </c>
      <c r="S9" t="s">
        <v>1211</v>
      </c>
      <c r="T9" t="s">
        <v>1223</v>
      </c>
      <c r="U9">
        <v>2003</v>
      </c>
      <c r="V9">
        <v>3003</v>
      </c>
      <c r="W9" t="s">
        <v>1281</v>
      </c>
      <c r="X9" t="s">
        <v>1214</v>
      </c>
      <c r="Y9">
        <v>18</v>
      </c>
    </row>
    <row r="10" spans="1:25" ht="15.75" x14ac:dyDescent="0.25">
      <c r="A10" s="98" t="s">
        <v>1351</v>
      </c>
      <c r="B10" s="98"/>
      <c r="C10" s="98"/>
      <c r="D10" s="98"/>
      <c r="F10">
        <v>1052</v>
      </c>
      <c r="G10" t="s">
        <v>253</v>
      </c>
      <c r="H10" t="s">
        <v>96</v>
      </c>
      <c r="I10" t="s">
        <v>1280</v>
      </c>
      <c r="J10" s="61">
        <v>44565</v>
      </c>
      <c r="K10" s="86">
        <f t="shared" si="0"/>
        <v>1</v>
      </c>
      <c r="L10">
        <f t="shared" si="1"/>
        <v>2022</v>
      </c>
      <c r="M10" s="40">
        <v>1470</v>
      </c>
      <c r="N10" s="40">
        <v>2100</v>
      </c>
      <c r="O10">
        <v>1</v>
      </c>
      <c r="P10" s="40">
        <f t="shared" si="2"/>
        <v>2100</v>
      </c>
      <c r="Q10" s="40">
        <f t="shared" si="4"/>
        <v>105</v>
      </c>
      <c r="R10" s="40">
        <f t="shared" si="3"/>
        <v>2205</v>
      </c>
      <c r="S10" t="s">
        <v>1211</v>
      </c>
      <c r="T10" t="s">
        <v>1210</v>
      </c>
      <c r="U10">
        <v>2004</v>
      </c>
      <c r="V10">
        <v>3004</v>
      </c>
      <c r="W10" t="s">
        <v>1279</v>
      </c>
      <c r="X10" t="s">
        <v>1208</v>
      </c>
      <c r="Y10">
        <v>16</v>
      </c>
    </row>
    <row r="11" spans="1:25" ht="30" x14ac:dyDescent="0.25">
      <c r="B11" s="83">
        <v>2022</v>
      </c>
      <c r="C11" s="83">
        <v>2023</v>
      </c>
      <c r="D11" s="84" t="s">
        <v>1331</v>
      </c>
      <c r="E11" s="79"/>
      <c r="F11">
        <v>1068</v>
      </c>
      <c r="G11" t="s">
        <v>253</v>
      </c>
      <c r="H11" t="s">
        <v>96</v>
      </c>
      <c r="I11" t="s">
        <v>1280</v>
      </c>
      <c r="J11" s="61">
        <v>44565</v>
      </c>
      <c r="K11" s="86">
        <f t="shared" si="0"/>
        <v>1</v>
      </c>
      <c r="L11">
        <f t="shared" si="1"/>
        <v>2022</v>
      </c>
      <c r="M11" s="40">
        <v>1470</v>
      </c>
      <c r="N11" s="40">
        <v>2100</v>
      </c>
      <c r="O11">
        <v>1</v>
      </c>
      <c r="P11" s="40">
        <f t="shared" si="2"/>
        <v>2100</v>
      </c>
      <c r="Q11" s="40">
        <f t="shared" si="4"/>
        <v>105</v>
      </c>
      <c r="R11" s="40">
        <f t="shared" si="3"/>
        <v>2205</v>
      </c>
      <c r="S11" t="s">
        <v>1211</v>
      </c>
      <c r="T11" t="s">
        <v>1210</v>
      </c>
      <c r="U11">
        <v>2004</v>
      </c>
      <c r="V11">
        <v>3004</v>
      </c>
      <c r="W11" t="s">
        <v>1279</v>
      </c>
      <c r="X11" t="s">
        <v>1208</v>
      </c>
      <c r="Y11">
        <v>16</v>
      </c>
    </row>
    <row r="12" spans="1:25" x14ac:dyDescent="0.25">
      <c r="A12" t="s">
        <v>1330</v>
      </c>
      <c r="B12" s="45">
        <f>SUMIF($K$2:$K$103, 1, $R$2:$R$103)</f>
        <v>101595</v>
      </c>
      <c r="C12" s="45">
        <f>SUMIF($K$104:$K$246, 1, $R$104:$R$246)</f>
        <v>143555</v>
      </c>
      <c r="D12" s="80">
        <f>(C12-B12)/B12</f>
        <v>0.41301245140016735</v>
      </c>
      <c r="E12" s="41"/>
      <c r="F12">
        <v>1053</v>
      </c>
      <c r="G12" t="s">
        <v>125</v>
      </c>
      <c r="H12" t="s">
        <v>1276</v>
      </c>
      <c r="I12" t="s">
        <v>1278</v>
      </c>
      <c r="J12" s="61">
        <v>44566</v>
      </c>
      <c r="K12" s="86">
        <f t="shared" si="0"/>
        <v>1</v>
      </c>
      <c r="L12">
        <f t="shared" si="1"/>
        <v>2022</v>
      </c>
      <c r="M12" s="40">
        <v>896.99999999999989</v>
      </c>
      <c r="N12" s="40">
        <v>1300</v>
      </c>
      <c r="O12">
        <v>2</v>
      </c>
      <c r="P12" s="40">
        <f t="shared" si="2"/>
        <v>2600</v>
      </c>
      <c r="Q12" s="40">
        <f t="shared" si="4"/>
        <v>130</v>
      </c>
      <c r="R12" s="40">
        <f t="shared" si="3"/>
        <v>2730</v>
      </c>
      <c r="S12" t="s">
        <v>1217</v>
      </c>
      <c r="T12" t="s">
        <v>1216</v>
      </c>
      <c r="U12">
        <v>2005</v>
      </c>
      <c r="V12">
        <v>3005</v>
      </c>
      <c r="W12" t="s">
        <v>1277</v>
      </c>
      <c r="X12" t="s">
        <v>1214</v>
      </c>
      <c r="Y12">
        <v>27</v>
      </c>
    </row>
    <row r="13" spans="1:25" x14ac:dyDescent="0.25">
      <c r="A13" t="s">
        <v>1329</v>
      </c>
      <c r="B13" s="45">
        <f>SUMIF($K$2:$K$103, 2, $R$2:$R$103)</f>
        <v>113445</v>
      </c>
      <c r="C13" s="45">
        <f>SUMIF($K$104:$K$246, 2,$R$104:$R$246)</f>
        <v>145535</v>
      </c>
      <c r="D13" s="80">
        <f>(C13-B13)/B13</f>
        <v>0.28286835030190843</v>
      </c>
      <c r="E13" s="41"/>
      <c r="F13">
        <v>1069</v>
      </c>
      <c r="G13" t="s">
        <v>125</v>
      </c>
      <c r="H13" t="s">
        <v>1276</v>
      </c>
      <c r="I13" t="s">
        <v>1278</v>
      </c>
      <c r="J13" s="61">
        <v>44566</v>
      </c>
      <c r="K13" s="86">
        <f t="shared" si="0"/>
        <v>1</v>
      </c>
      <c r="L13">
        <f t="shared" si="1"/>
        <v>2022</v>
      </c>
      <c r="M13" s="40">
        <v>896.99999999999989</v>
      </c>
      <c r="N13" s="40">
        <v>1300</v>
      </c>
      <c r="O13">
        <v>2</v>
      </c>
      <c r="P13" s="40">
        <f t="shared" si="2"/>
        <v>2600</v>
      </c>
      <c r="Q13" s="40">
        <f t="shared" si="4"/>
        <v>130</v>
      </c>
      <c r="R13" s="40">
        <f t="shared" si="3"/>
        <v>2730</v>
      </c>
      <c r="S13" t="s">
        <v>1217</v>
      </c>
      <c r="T13" t="s">
        <v>1216</v>
      </c>
      <c r="U13">
        <v>2005</v>
      </c>
      <c r="V13">
        <v>3005</v>
      </c>
      <c r="W13" t="s">
        <v>1277</v>
      </c>
      <c r="X13" t="s">
        <v>1214</v>
      </c>
      <c r="Y13">
        <v>27</v>
      </c>
    </row>
    <row r="14" spans="1:25" x14ac:dyDescent="0.25">
      <c r="A14" t="s">
        <v>1328</v>
      </c>
      <c r="B14" s="45">
        <f>SUMIF($K$2:$K$103, 3, $R$2:$R$103)</f>
        <v>115460</v>
      </c>
      <c r="C14" s="45">
        <f>SUMIF($K$104:$K$246, 3,$R$104:$R$246)</f>
        <v>164740</v>
      </c>
      <c r="D14" s="80">
        <f>(C14-B14)/B14</f>
        <v>0.42681448120561233</v>
      </c>
      <c r="E14" s="41"/>
      <c r="F14">
        <v>1054</v>
      </c>
      <c r="G14" t="s">
        <v>125</v>
      </c>
      <c r="H14" t="s">
        <v>1276</v>
      </c>
      <c r="I14" t="s">
        <v>1275</v>
      </c>
      <c r="J14" s="61">
        <v>44567</v>
      </c>
      <c r="K14" s="86">
        <f t="shared" si="0"/>
        <v>1</v>
      </c>
      <c r="L14">
        <f t="shared" si="1"/>
        <v>2022</v>
      </c>
      <c r="M14" s="40">
        <v>1104</v>
      </c>
      <c r="N14" s="40">
        <v>1600</v>
      </c>
      <c r="O14">
        <v>1</v>
      </c>
      <c r="P14" s="40">
        <f t="shared" si="2"/>
        <v>1600</v>
      </c>
      <c r="Q14" s="40">
        <f t="shared" si="4"/>
        <v>0</v>
      </c>
      <c r="R14" s="40">
        <f t="shared" si="3"/>
        <v>1600</v>
      </c>
      <c r="S14" t="s">
        <v>1211</v>
      </c>
      <c r="T14" t="s">
        <v>1210</v>
      </c>
      <c r="U14">
        <v>2006</v>
      </c>
      <c r="V14">
        <v>3006</v>
      </c>
      <c r="W14" t="s">
        <v>1274</v>
      </c>
      <c r="X14" t="s">
        <v>1208</v>
      </c>
      <c r="Y14">
        <v>24</v>
      </c>
    </row>
    <row r="15" spans="1:25" x14ac:dyDescent="0.25">
      <c r="F15">
        <v>1070</v>
      </c>
      <c r="G15" t="s">
        <v>125</v>
      </c>
      <c r="H15" t="s">
        <v>1276</v>
      </c>
      <c r="I15" t="s">
        <v>1275</v>
      </c>
      <c r="J15" s="61">
        <v>44567</v>
      </c>
      <c r="K15" s="86">
        <f t="shared" si="0"/>
        <v>1</v>
      </c>
      <c r="L15">
        <f t="shared" si="1"/>
        <v>2022</v>
      </c>
      <c r="M15" s="40">
        <v>1104</v>
      </c>
      <c r="N15" s="40">
        <v>1600</v>
      </c>
      <c r="O15">
        <v>1</v>
      </c>
      <c r="P15" s="40">
        <f t="shared" si="2"/>
        <v>1600</v>
      </c>
      <c r="Q15" s="40">
        <f t="shared" si="4"/>
        <v>0</v>
      </c>
      <c r="R15" s="40">
        <f t="shared" si="3"/>
        <v>1600</v>
      </c>
      <c r="S15" t="s">
        <v>1211</v>
      </c>
      <c r="T15" t="s">
        <v>1210</v>
      </c>
      <c r="U15">
        <v>2006</v>
      </c>
      <c r="V15">
        <v>3006</v>
      </c>
      <c r="W15" t="s">
        <v>1274</v>
      </c>
      <c r="X15" t="s">
        <v>1208</v>
      </c>
      <c r="Y15">
        <v>24</v>
      </c>
    </row>
    <row r="16" spans="1:25" x14ac:dyDescent="0.25">
      <c r="C16">
        <f>COUNTIF($K$104:$K$246, C14)</f>
        <v>0</v>
      </c>
      <c r="D16">
        <f>COUNTIF($K$104:$K$246, C14)</f>
        <v>0</v>
      </c>
      <c r="F16">
        <v>1071</v>
      </c>
      <c r="G16" t="s">
        <v>118</v>
      </c>
      <c r="H16" t="s">
        <v>1271</v>
      </c>
      <c r="I16" t="s">
        <v>1273</v>
      </c>
      <c r="J16" s="61">
        <v>44568</v>
      </c>
      <c r="K16" s="86">
        <f t="shared" si="0"/>
        <v>1</v>
      </c>
      <c r="L16">
        <f t="shared" si="1"/>
        <v>2022</v>
      </c>
      <c r="M16" s="40">
        <v>1496</v>
      </c>
      <c r="N16" s="40">
        <v>2200</v>
      </c>
      <c r="O16">
        <v>2</v>
      </c>
      <c r="P16" s="40">
        <f t="shared" si="2"/>
        <v>4400</v>
      </c>
      <c r="Q16" s="40">
        <f t="shared" si="4"/>
        <v>220</v>
      </c>
      <c r="R16" s="40">
        <f t="shared" si="3"/>
        <v>4620</v>
      </c>
      <c r="S16" t="s">
        <v>1217</v>
      </c>
      <c r="T16" t="s">
        <v>1210</v>
      </c>
      <c r="U16">
        <v>2007</v>
      </c>
      <c r="V16">
        <v>3007</v>
      </c>
      <c r="W16" t="s">
        <v>1272</v>
      </c>
      <c r="X16" t="s">
        <v>1214</v>
      </c>
      <c r="Y16">
        <v>29</v>
      </c>
    </row>
    <row r="17" spans="2:25" x14ac:dyDescent="0.25">
      <c r="B17" s="79"/>
      <c r="C17" s="79">
        <f>SUMIFS($R$104:$R$246, $K$104:$K$246, C14)</f>
        <v>0</v>
      </c>
      <c r="D17">
        <f>COUNTIF($K$104:$K$246, C14)</f>
        <v>0</v>
      </c>
      <c r="F17">
        <v>1072</v>
      </c>
      <c r="G17" t="s">
        <v>118</v>
      </c>
      <c r="H17" t="s">
        <v>1271</v>
      </c>
      <c r="I17" t="s">
        <v>1270</v>
      </c>
      <c r="J17" s="61">
        <v>44569</v>
      </c>
      <c r="K17" s="86">
        <f t="shared" si="0"/>
        <v>1</v>
      </c>
      <c r="L17">
        <f t="shared" si="1"/>
        <v>2022</v>
      </c>
      <c r="M17" s="40">
        <v>1700.0000000000002</v>
      </c>
      <c r="N17" s="40">
        <v>2500</v>
      </c>
      <c r="O17">
        <v>1</v>
      </c>
      <c r="P17" s="40">
        <f t="shared" si="2"/>
        <v>2500</v>
      </c>
      <c r="Q17" s="40">
        <f t="shared" si="4"/>
        <v>125</v>
      </c>
      <c r="R17" s="40">
        <f t="shared" si="3"/>
        <v>2625</v>
      </c>
      <c r="S17" t="s">
        <v>1211</v>
      </c>
      <c r="T17" t="s">
        <v>1216</v>
      </c>
      <c r="U17">
        <v>2008</v>
      </c>
      <c r="V17">
        <v>3008</v>
      </c>
      <c r="W17" t="s">
        <v>1269</v>
      </c>
      <c r="X17" t="s">
        <v>1208</v>
      </c>
      <c r="Y17">
        <v>27</v>
      </c>
    </row>
    <row r="18" spans="2:25" x14ac:dyDescent="0.25">
      <c r="C18" t="b">
        <f>ISNUMBER(C14)</f>
        <v>1</v>
      </c>
      <c r="F18">
        <v>1061</v>
      </c>
      <c r="G18" t="s">
        <v>253</v>
      </c>
      <c r="H18" t="s">
        <v>1241</v>
      </c>
      <c r="I18" t="s">
        <v>1243</v>
      </c>
      <c r="J18" s="61">
        <v>44574</v>
      </c>
      <c r="K18" s="86">
        <f t="shared" si="0"/>
        <v>1</v>
      </c>
      <c r="L18">
        <f t="shared" si="1"/>
        <v>2022</v>
      </c>
      <c r="M18" s="40">
        <v>1292</v>
      </c>
      <c r="N18" s="40">
        <v>1900</v>
      </c>
      <c r="O18">
        <v>3</v>
      </c>
      <c r="P18" s="40">
        <f t="shared" si="2"/>
        <v>5700</v>
      </c>
      <c r="Q18" s="40">
        <f t="shared" si="4"/>
        <v>285</v>
      </c>
      <c r="R18" s="40">
        <f t="shared" si="3"/>
        <v>5985</v>
      </c>
      <c r="S18" t="s">
        <v>1211</v>
      </c>
      <c r="T18" t="s">
        <v>1223</v>
      </c>
      <c r="U18">
        <v>2043</v>
      </c>
      <c r="V18">
        <v>3043</v>
      </c>
      <c r="W18" t="s">
        <v>1242</v>
      </c>
      <c r="X18" t="s">
        <v>1214</v>
      </c>
      <c r="Y18">
        <v>21</v>
      </c>
    </row>
    <row r="19" spans="2:25" x14ac:dyDescent="0.25">
      <c r="F19">
        <v>1062</v>
      </c>
      <c r="G19" t="s">
        <v>253</v>
      </c>
      <c r="H19" t="s">
        <v>1241</v>
      </c>
      <c r="I19" t="s">
        <v>1240</v>
      </c>
      <c r="J19" s="61">
        <v>44575</v>
      </c>
      <c r="K19" s="86">
        <f t="shared" si="0"/>
        <v>1</v>
      </c>
      <c r="L19">
        <f t="shared" si="1"/>
        <v>2022</v>
      </c>
      <c r="M19" s="40">
        <v>1496</v>
      </c>
      <c r="N19" s="40">
        <v>2200</v>
      </c>
      <c r="O19">
        <v>1</v>
      </c>
      <c r="P19" s="40">
        <f t="shared" si="2"/>
        <v>2200</v>
      </c>
      <c r="Q19" s="40">
        <f t="shared" si="4"/>
        <v>110</v>
      </c>
      <c r="R19" s="40">
        <f t="shared" si="3"/>
        <v>2310</v>
      </c>
      <c r="S19" t="s">
        <v>1211</v>
      </c>
      <c r="T19" t="s">
        <v>1210</v>
      </c>
      <c r="U19">
        <v>2044</v>
      </c>
      <c r="V19">
        <v>3044</v>
      </c>
      <c r="W19" t="s">
        <v>1239</v>
      </c>
      <c r="X19" t="s">
        <v>1208</v>
      </c>
      <c r="Y19">
        <v>19</v>
      </c>
    </row>
    <row r="20" spans="2:25" x14ac:dyDescent="0.25">
      <c r="F20">
        <v>1055</v>
      </c>
      <c r="G20" t="s">
        <v>125</v>
      </c>
      <c r="H20" t="s">
        <v>1236</v>
      </c>
      <c r="I20" t="s">
        <v>1238</v>
      </c>
      <c r="J20" s="61">
        <v>44576</v>
      </c>
      <c r="K20" s="86">
        <f t="shared" si="0"/>
        <v>1</v>
      </c>
      <c r="L20">
        <f t="shared" si="1"/>
        <v>2022</v>
      </c>
      <c r="M20" s="40">
        <v>1340</v>
      </c>
      <c r="N20" s="40">
        <v>2000</v>
      </c>
      <c r="O20">
        <v>2</v>
      </c>
      <c r="P20" s="40">
        <f t="shared" si="2"/>
        <v>4000</v>
      </c>
      <c r="Q20" s="40">
        <f t="shared" si="4"/>
        <v>200</v>
      </c>
      <c r="R20" s="40">
        <f t="shared" si="3"/>
        <v>4200</v>
      </c>
      <c r="S20" t="s">
        <v>1217</v>
      </c>
      <c r="T20" t="s">
        <v>1216</v>
      </c>
      <c r="U20">
        <v>2045</v>
      </c>
      <c r="V20">
        <v>3045</v>
      </c>
      <c r="W20" t="s">
        <v>1237</v>
      </c>
      <c r="X20" t="s">
        <v>1214</v>
      </c>
      <c r="Y20">
        <v>36</v>
      </c>
    </row>
    <row r="21" spans="2:25" x14ac:dyDescent="0.25">
      <c r="F21">
        <v>1063</v>
      </c>
      <c r="G21" t="s">
        <v>125</v>
      </c>
      <c r="H21" t="s">
        <v>1236</v>
      </c>
      <c r="I21" t="s">
        <v>1238</v>
      </c>
      <c r="J21" s="61">
        <v>44576</v>
      </c>
      <c r="K21" s="86">
        <f t="shared" si="0"/>
        <v>1</v>
      </c>
      <c r="L21">
        <f t="shared" si="1"/>
        <v>2022</v>
      </c>
      <c r="M21" s="40">
        <v>1340</v>
      </c>
      <c r="N21" s="40">
        <v>2000</v>
      </c>
      <c r="O21">
        <v>2</v>
      </c>
      <c r="P21" s="40">
        <f t="shared" si="2"/>
        <v>4000</v>
      </c>
      <c r="Q21" s="40">
        <f t="shared" si="4"/>
        <v>200</v>
      </c>
      <c r="R21" s="40">
        <f t="shared" si="3"/>
        <v>4200</v>
      </c>
      <c r="S21" t="s">
        <v>1217</v>
      </c>
      <c r="T21" t="s">
        <v>1216</v>
      </c>
      <c r="U21">
        <v>2045</v>
      </c>
      <c r="V21">
        <v>3045</v>
      </c>
      <c r="W21" t="s">
        <v>1237</v>
      </c>
      <c r="X21" t="s">
        <v>1214</v>
      </c>
      <c r="Y21">
        <v>36</v>
      </c>
    </row>
    <row r="22" spans="2:25" x14ac:dyDescent="0.25">
      <c r="F22">
        <v>1056</v>
      </c>
      <c r="G22" t="s">
        <v>125</v>
      </c>
      <c r="H22" t="s">
        <v>1236</v>
      </c>
      <c r="I22" t="s">
        <v>1235</v>
      </c>
      <c r="J22" s="61">
        <v>44577</v>
      </c>
      <c r="K22" s="86">
        <f t="shared" si="0"/>
        <v>1</v>
      </c>
      <c r="L22">
        <f t="shared" si="1"/>
        <v>2022</v>
      </c>
      <c r="M22" s="40">
        <v>1541</v>
      </c>
      <c r="N22" s="40">
        <v>2300</v>
      </c>
      <c r="O22">
        <v>1</v>
      </c>
      <c r="P22" s="40">
        <f t="shared" si="2"/>
        <v>2300</v>
      </c>
      <c r="Q22" s="40">
        <f t="shared" si="4"/>
        <v>115</v>
      </c>
      <c r="R22" s="40">
        <f t="shared" si="3"/>
        <v>2415</v>
      </c>
      <c r="S22" t="s">
        <v>1211</v>
      </c>
      <c r="T22" t="s">
        <v>1210</v>
      </c>
      <c r="U22">
        <v>2046</v>
      </c>
      <c r="V22">
        <v>3046</v>
      </c>
      <c r="W22" t="s">
        <v>1234</v>
      </c>
      <c r="X22" t="s">
        <v>1208</v>
      </c>
      <c r="Y22">
        <v>34</v>
      </c>
    </row>
    <row r="23" spans="2:25" x14ac:dyDescent="0.25">
      <c r="F23">
        <v>1064</v>
      </c>
      <c r="G23" t="s">
        <v>125</v>
      </c>
      <c r="H23" t="s">
        <v>1236</v>
      </c>
      <c r="I23" t="s">
        <v>1235</v>
      </c>
      <c r="J23" s="61">
        <v>44577</v>
      </c>
      <c r="K23" s="86">
        <f t="shared" si="0"/>
        <v>1</v>
      </c>
      <c r="L23">
        <f t="shared" si="1"/>
        <v>2022</v>
      </c>
      <c r="M23" s="40">
        <v>1541</v>
      </c>
      <c r="N23" s="40">
        <v>2300</v>
      </c>
      <c r="O23">
        <v>1</v>
      </c>
      <c r="P23" s="40">
        <f t="shared" si="2"/>
        <v>2300</v>
      </c>
      <c r="Q23" s="40">
        <f t="shared" si="4"/>
        <v>115</v>
      </c>
      <c r="R23" s="40">
        <f t="shared" si="3"/>
        <v>2415</v>
      </c>
      <c r="S23" t="s">
        <v>1211</v>
      </c>
      <c r="T23" t="s">
        <v>1210</v>
      </c>
      <c r="U23">
        <v>2046</v>
      </c>
      <c r="V23">
        <v>3046</v>
      </c>
      <c r="W23" t="s">
        <v>1234</v>
      </c>
      <c r="X23" t="s">
        <v>1208</v>
      </c>
      <c r="Y23">
        <v>34</v>
      </c>
    </row>
    <row r="24" spans="2:25" x14ac:dyDescent="0.25">
      <c r="F24">
        <v>1057</v>
      </c>
      <c r="G24" t="s">
        <v>118</v>
      </c>
      <c r="H24" t="s">
        <v>1231</v>
      </c>
      <c r="I24" t="s">
        <v>1233</v>
      </c>
      <c r="J24" s="61">
        <v>44578</v>
      </c>
      <c r="K24" s="86">
        <f t="shared" si="0"/>
        <v>1</v>
      </c>
      <c r="L24">
        <f t="shared" si="1"/>
        <v>2022</v>
      </c>
      <c r="M24" s="40">
        <v>2250</v>
      </c>
      <c r="N24" s="40">
        <v>3000</v>
      </c>
      <c r="O24">
        <v>2</v>
      </c>
      <c r="P24" s="40">
        <f t="shared" si="2"/>
        <v>6000</v>
      </c>
      <c r="Q24" s="40">
        <f t="shared" si="4"/>
        <v>300</v>
      </c>
      <c r="R24" s="40">
        <f t="shared" si="3"/>
        <v>6300</v>
      </c>
      <c r="S24" t="s">
        <v>1217</v>
      </c>
      <c r="T24" t="s">
        <v>1210</v>
      </c>
      <c r="U24">
        <v>2047</v>
      </c>
      <c r="V24">
        <v>3047</v>
      </c>
      <c r="W24" t="s">
        <v>1232</v>
      </c>
      <c r="X24" t="s">
        <v>1214</v>
      </c>
      <c r="Y24">
        <v>40</v>
      </c>
    </row>
    <row r="25" spans="2:25" x14ac:dyDescent="0.25">
      <c r="F25">
        <v>1058</v>
      </c>
      <c r="G25" t="s">
        <v>118</v>
      </c>
      <c r="H25" t="s">
        <v>1231</v>
      </c>
      <c r="I25" t="s">
        <v>1230</v>
      </c>
      <c r="J25" s="61">
        <v>44579</v>
      </c>
      <c r="K25" s="86">
        <f t="shared" si="0"/>
        <v>1</v>
      </c>
      <c r="L25">
        <f t="shared" si="1"/>
        <v>2022</v>
      </c>
      <c r="M25" s="40">
        <v>2625</v>
      </c>
      <c r="N25" s="40">
        <v>3500</v>
      </c>
      <c r="O25">
        <v>1</v>
      </c>
      <c r="P25" s="40">
        <f t="shared" si="2"/>
        <v>3500</v>
      </c>
      <c r="Q25" s="40">
        <f t="shared" si="4"/>
        <v>175</v>
      </c>
      <c r="R25" s="40">
        <f t="shared" si="3"/>
        <v>3675</v>
      </c>
      <c r="S25" t="s">
        <v>1211</v>
      </c>
      <c r="T25" t="s">
        <v>1216</v>
      </c>
      <c r="U25">
        <v>2048</v>
      </c>
      <c r="V25">
        <v>3048</v>
      </c>
      <c r="W25" t="s">
        <v>1229</v>
      </c>
      <c r="X25" t="s">
        <v>1208</v>
      </c>
      <c r="Y25">
        <v>38</v>
      </c>
    </row>
    <row r="26" spans="2:25" x14ac:dyDescent="0.25">
      <c r="F26">
        <v>1073</v>
      </c>
      <c r="G26" t="s">
        <v>118</v>
      </c>
      <c r="H26" t="s">
        <v>1266</v>
      </c>
      <c r="I26" t="s">
        <v>1268</v>
      </c>
      <c r="J26" s="61">
        <v>44582</v>
      </c>
      <c r="K26" s="86">
        <f t="shared" si="0"/>
        <v>1</v>
      </c>
      <c r="L26">
        <f t="shared" si="1"/>
        <v>2022</v>
      </c>
      <c r="M26" s="40">
        <v>737</v>
      </c>
      <c r="N26" s="40">
        <v>1100</v>
      </c>
      <c r="O26">
        <v>2</v>
      </c>
      <c r="P26" s="40">
        <f t="shared" si="2"/>
        <v>2200</v>
      </c>
      <c r="Q26" s="40">
        <f t="shared" si="4"/>
        <v>110</v>
      </c>
      <c r="R26" s="40">
        <f t="shared" si="3"/>
        <v>2310</v>
      </c>
      <c r="S26" t="s">
        <v>1211</v>
      </c>
      <c r="T26" t="s">
        <v>1210</v>
      </c>
      <c r="U26">
        <v>2021</v>
      </c>
      <c r="V26">
        <v>3021</v>
      </c>
      <c r="W26" t="s">
        <v>1267</v>
      </c>
      <c r="X26" t="s">
        <v>1214</v>
      </c>
      <c r="Y26">
        <v>24</v>
      </c>
    </row>
    <row r="27" spans="2:25" x14ac:dyDescent="0.25">
      <c r="F27">
        <v>1074</v>
      </c>
      <c r="G27" t="s">
        <v>118</v>
      </c>
      <c r="H27" t="s">
        <v>1266</v>
      </c>
      <c r="I27" t="s">
        <v>1265</v>
      </c>
      <c r="J27" s="61">
        <v>44583</v>
      </c>
      <c r="K27" s="86">
        <f t="shared" si="0"/>
        <v>1</v>
      </c>
      <c r="L27">
        <f t="shared" si="1"/>
        <v>2022</v>
      </c>
      <c r="M27" s="40">
        <v>938</v>
      </c>
      <c r="N27" s="40">
        <v>1400</v>
      </c>
      <c r="O27">
        <v>1</v>
      </c>
      <c r="P27" s="40">
        <f t="shared" si="2"/>
        <v>1400</v>
      </c>
      <c r="Q27" s="40">
        <f t="shared" si="4"/>
        <v>0</v>
      </c>
      <c r="R27" s="40">
        <f t="shared" si="3"/>
        <v>1400</v>
      </c>
      <c r="S27" t="s">
        <v>1217</v>
      </c>
      <c r="T27" t="s">
        <v>1216</v>
      </c>
      <c r="U27">
        <v>2022</v>
      </c>
      <c r="V27">
        <v>3022</v>
      </c>
      <c r="W27" t="s">
        <v>1264</v>
      </c>
      <c r="X27" t="s">
        <v>1208</v>
      </c>
      <c r="Y27">
        <v>21</v>
      </c>
    </row>
    <row r="28" spans="2:25" x14ac:dyDescent="0.25">
      <c r="F28">
        <v>1075</v>
      </c>
      <c r="G28" t="s">
        <v>253</v>
      </c>
      <c r="H28" t="s">
        <v>1261</v>
      </c>
      <c r="I28" t="s">
        <v>1263</v>
      </c>
      <c r="J28" s="61">
        <v>44584</v>
      </c>
      <c r="K28" s="86">
        <f t="shared" si="0"/>
        <v>1</v>
      </c>
      <c r="L28">
        <f t="shared" si="1"/>
        <v>2022</v>
      </c>
      <c r="M28" s="40">
        <v>1190</v>
      </c>
      <c r="N28" s="40">
        <v>1700</v>
      </c>
      <c r="O28">
        <v>3</v>
      </c>
      <c r="P28" s="40">
        <f t="shared" si="2"/>
        <v>5100</v>
      </c>
      <c r="Q28" s="40">
        <f t="shared" si="4"/>
        <v>255</v>
      </c>
      <c r="R28" s="40">
        <f t="shared" si="3"/>
        <v>5355</v>
      </c>
      <c r="S28" t="s">
        <v>1211</v>
      </c>
      <c r="T28" t="s">
        <v>1223</v>
      </c>
      <c r="U28">
        <v>2023</v>
      </c>
      <c r="V28">
        <v>3023</v>
      </c>
      <c r="W28" t="s">
        <v>1262</v>
      </c>
      <c r="X28" t="s">
        <v>1214</v>
      </c>
      <c r="Y28">
        <v>20</v>
      </c>
    </row>
    <row r="29" spans="2:25" x14ac:dyDescent="0.25">
      <c r="F29">
        <v>1076</v>
      </c>
      <c r="G29" t="s">
        <v>253</v>
      </c>
      <c r="H29" t="s">
        <v>1261</v>
      </c>
      <c r="I29" t="s">
        <v>1260</v>
      </c>
      <c r="J29" s="61">
        <v>44585</v>
      </c>
      <c r="K29" s="86">
        <f t="shared" si="0"/>
        <v>1</v>
      </c>
      <c r="L29">
        <f t="shared" si="1"/>
        <v>2022</v>
      </c>
      <c r="M29" s="40">
        <v>1400</v>
      </c>
      <c r="N29" s="40">
        <v>2000</v>
      </c>
      <c r="O29">
        <v>1</v>
      </c>
      <c r="P29" s="40">
        <f t="shared" si="2"/>
        <v>2000</v>
      </c>
      <c r="Q29" s="40">
        <f t="shared" si="4"/>
        <v>0</v>
      </c>
      <c r="R29" s="40">
        <f t="shared" si="3"/>
        <v>2000</v>
      </c>
      <c r="S29" t="s">
        <v>1211</v>
      </c>
      <c r="T29" t="s">
        <v>1210</v>
      </c>
      <c r="U29">
        <v>2024</v>
      </c>
      <c r="V29">
        <v>3024</v>
      </c>
      <c r="W29" t="s">
        <v>1259</v>
      </c>
      <c r="X29" t="s">
        <v>1208</v>
      </c>
      <c r="Y29">
        <v>18</v>
      </c>
    </row>
    <row r="30" spans="2:25" x14ac:dyDescent="0.25">
      <c r="F30">
        <v>1077</v>
      </c>
      <c r="G30" t="s">
        <v>125</v>
      </c>
      <c r="H30" t="s">
        <v>1256</v>
      </c>
      <c r="I30" t="s">
        <v>1258</v>
      </c>
      <c r="J30" s="61">
        <v>44586</v>
      </c>
      <c r="K30" s="86">
        <f t="shared" si="0"/>
        <v>1</v>
      </c>
      <c r="L30">
        <f t="shared" si="1"/>
        <v>2022</v>
      </c>
      <c r="M30" s="40">
        <v>975</v>
      </c>
      <c r="N30" s="40">
        <v>1500</v>
      </c>
      <c r="O30">
        <v>2</v>
      </c>
      <c r="P30" s="40">
        <f t="shared" si="2"/>
        <v>3000</v>
      </c>
      <c r="Q30" s="40">
        <f t="shared" si="4"/>
        <v>150</v>
      </c>
      <c r="R30" s="40">
        <f t="shared" si="3"/>
        <v>3150</v>
      </c>
      <c r="S30" t="s">
        <v>1217</v>
      </c>
      <c r="T30" t="s">
        <v>1216</v>
      </c>
      <c r="U30">
        <v>2025</v>
      </c>
      <c r="V30">
        <v>3025</v>
      </c>
      <c r="W30" t="s">
        <v>1257</v>
      </c>
      <c r="X30" t="s">
        <v>1214</v>
      </c>
      <c r="Y30">
        <v>28</v>
      </c>
    </row>
    <row r="31" spans="2:25" x14ac:dyDescent="0.25">
      <c r="F31">
        <v>1078</v>
      </c>
      <c r="G31" t="s">
        <v>125</v>
      </c>
      <c r="H31" t="s">
        <v>1256</v>
      </c>
      <c r="I31" t="s">
        <v>1255</v>
      </c>
      <c r="J31" s="61">
        <v>44587</v>
      </c>
      <c r="K31" s="86">
        <f t="shared" si="0"/>
        <v>1</v>
      </c>
      <c r="L31">
        <f t="shared" si="1"/>
        <v>2022</v>
      </c>
      <c r="M31" s="40">
        <v>1170</v>
      </c>
      <c r="N31" s="40">
        <v>1800</v>
      </c>
      <c r="O31">
        <v>1</v>
      </c>
      <c r="P31" s="40">
        <f t="shared" si="2"/>
        <v>1800</v>
      </c>
      <c r="Q31" s="40">
        <f t="shared" si="4"/>
        <v>0</v>
      </c>
      <c r="R31" s="40">
        <f t="shared" si="3"/>
        <v>1800</v>
      </c>
      <c r="S31" t="s">
        <v>1211</v>
      </c>
      <c r="T31" t="s">
        <v>1210</v>
      </c>
      <c r="U31">
        <v>2026</v>
      </c>
      <c r="V31">
        <v>3026</v>
      </c>
      <c r="W31" t="s">
        <v>1254</v>
      </c>
      <c r="X31" t="s">
        <v>1208</v>
      </c>
      <c r="Y31">
        <v>26</v>
      </c>
    </row>
    <row r="32" spans="2:25" x14ac:dyDescent="0.25">
      <c r="F32">
        <v>1079</v>
      </c>
      <c r="G32" t="s">
        <v>118</v>
      </c>
      <c r="H32" t="s">
        <v>1251</v>
      </c>
      <c r="I32" t="s">
        <v>1253</v>
      </c>
      <c r="J32" s="61">
        <v>44588</v>
      </c>
      <c r="K32" s="86">
        <f t="shared" si="0"/>
        <v>1</v>
      </c>
      <c r="L32">
        <f t="shared" si="1"/>
        <v>2022</v>
      </c>
      <c r="M32" s="40">
        <v>1656</v>
      </c>
      <c r="N32" s="40">
        <v>2300</v>
      </c>
      <c r="O32">
        <v>2</v>
      </c>
      <c r="P32" s="40">
        <f t="shared" si="2"/>
        <v>4600</v>
      </c>
      <c r="Q32" s="40">
        <f t="shared" si="4"/>
        <v>230</v>
      </c>
      <c r="R32" s="40">
        <f t="shared" si="3"/>
        <v>4830</v>
      </c>
      <c r="S32" t="s">
        <v>1217</v>
      </c>
      <c r="T32" t="s">
        <v>1210</v>
      </c>
      <c r="U32">
        <v>2027</v>
      </c>
      <c r="V32">
        <v>3027</v>
      </c>
      <c r="W32" t="s">
        <v>1252</v>
      </c>
      <c r="X32" t="s">
        <v>1214</v>
      </c>
      <c r="Y32">
        <v>30</v>
      </c>
    </row>
    <row r="33" spans="6:25" x14ac:dyDescent="0.25">
      <c r="F33">
        <v>1080</v>
      </c>
      <c r="G33" t="s">
        <v>118</v>
      </c>
      <c r="H33" t="s">
        <v>1251</v>
      </c>
      <c r="I33" t="s">
        <v>1250</v>
      </c>
      <c r="J33" s="61">
        <v>44589</v>
      </c>
      <c r="K33" s="86">
        <f t="shared" si="0"/>
        <v>1</v>
      </c>
      <c r="L33">
        <f t="shared" si="1"/>
        <v>2022</v>
      </c>
      <c r="M33" s="40">
        <v>1872</v>
      </c>
      <c r="N33" s="40">
        <v>2600</v>
      </c>
      <c r="O33">
        <v>1</v>
      </c>
      <c r="P33" s="40">
        <f t="shared" si="2"/>
        <v>2600</v>
      </c>
      <c r="Q33" s="40">
        <f t="shared" si="4"/>
        <v>130</v>
      </c>
      <c r="R33" s="40">
        <f t="shared" si="3"/>
        <v>2730</v>
      </c>
      <c r="S33" t="s">
        <v>1211</v>
      </c>
      <c r="T33" t="s">
        <v>1216</v>
      </c>
      <c r="U33">
        <v>2028</v>
      </c>
      <c r="V33">
        <v>3028</v>
      </c>
      <c r="W33" t="s">
        <v>1249</v>
      </c>
      <c r="X33" t="s">
        <v>1208</v>
      </c>
      <c r="Y33">
        <v>28</v>
      </c>
    </row>
    <row r="34" spans="6:25" x14ac:dyDescent="0.25">
      <c r="F34">
        <v>1182</v>
      </c>
      <c r="G34" t="s">
        <v>1352</v>
      </c>
      <c r="H34" t="s">
        <v>0</v>
      </c>
      <c r="I34" t="s">
        <v>1228</v>
      </c>
      <c r="J34" s="61">
        <v>44593</v>
      </c>
      <c r="K34" s="86">
        <f t="shared" si="0"/>
        <v>2</v>
      </c>
      <c r="L34">
        <f t="shared" si="1"/>
        <v>2022</v>
      </c>
      <c r="M34" s="40">
        <v>1460</v>
      </c>
      <c r="N34" s="40">
        <v>2000</v>
      </c>
      <c r="O34">
        <v>2</v>
      </c>
      <c r="P34" s="40">
        <f t="shared" si="2"/>
        <v>4000</v>
      </c>
      <c r="Q34" s="40">
        <f t="shared" si="4"/>
        <v>200</v>
      </c>
      <c r="R34" s="40">
        <f t="shared" si="3"/>
        <v>4200</v>
      </c>
      <c r="S34" t="s">
        <v>1211</v>
      </c>
      <c r="T34" t="s">
        <v>1210</v>
      </c>
      <c r="U34">
        <v>2061</v>
      </c>
      <c r="V34">
        <v>3061</v>
      </c>
      <c r="W34" t="s">
        <v>1227</v>
      </c>
      <c r="X34" t="s">
        <v>1214</v>
      </c>
      <c r="Y34">
        <v>35</v>
      </c>
    </row>
    <row r="35" spans="6:25" x14ac:dyDescent="0.25">
      <c r="F35">
        <v>1190</v>
      </c>
      <c r="G35" t="s">
        <v>118</v>
      </c>
      <c r="H35" t="s">
        <v>1285</v>
      </c>
      <c r="I35" t="s">
        <v>1287</v>
      </c>
      <c r="J35" s="61">
        <v>44593</v>
      </c>
      <c r="K35" s="86">
        <f t="shared" si="0"/>
        <v>2</v>
      </c>
      <c r="L35">
        <f t="shared" si="1"/>
        <v>2022</v>
      </c>
      <c r="M35" s="40">
        <v>840</v>
      </c>
      <c r="N35" s="40">
        <v>1200</v>
      </c>
      <c r="O35">
        <v>2</v>
      </c>
      <c r="P35" s="40">
        <f t="shared" si="2"/>
        <v>2400</v>
      </c>
      <c r="Q35" s="40">
        <f t="shared" si="4"/>
        <v>120</v>
      </c>
      <c r="R35" s="40">
        <f t="shared" si="3"/>
        <v>2520</v>
      </c>
      <c r="S35" t="s">
        <v>1211</v>
      </c>
      <c r="T35" t="s">
        <v>1210</v>
      </c>
      <c r="U35">
        <v>2001</v>
      </c>
      <c r="V35">
        <v>3001</v>
      </c>
      <c r="W35" t="s">
        <v>1286</v>
      </c>
      <c r="X35" t="s">
        <v>1214</v>
      </c>
      <c r="Y35">
        <v>25</v>
      </c>
    </row>
    <row r="36" spans="6:25" x14ac:dyDescent="0.25">
      <c r="F36">
        <v>1183</v>
      </c>
      <c r="G36" t="s">
        <v>1352</v>
      </c>
      <c r="H36" t="s">
        <v>0</v>
      </c>
      <c r="I36" t="s">
        <v>1226</v>
      </c>
      <c r="J36" s="61">
        <v>44594</v>
      </c>
      <c r="K36" s="86">
        <f t="shared" si="0"/>
        <v>2</v>
      </c>
      <c r="L36">
        <f t="shared" si="1"/>
        <v>2022</v>
      </c>
      <c r="M36" s="40">
        <v>1825</v>
      </c>
      <c r="N36" s="40">
        <v>2500</v>
      </c>
      <c r="O36">
        <v>1</v>
      </c>
      <c r="P36" s="40">
        <f t="shared" si="2"/>
        <v>2500</v>
      </c>
      <c r="Q36" s="40">
        <f t="shared" si="4"/>
        <v>125</v>
      </c>
      <c r="R36" s="40">
        <f t="shared" si="3"/>
        <v>2625</v>
      </c>
      <c r="S36" t="s">
        <v>1217</v>
      </c>
      <c r="T36" t="s">
        <v>1216</v>
      </c>
      <c r="U36">
        <v>2062</v>
      </c>
      <c r="V36">
        <v>3062</v>
      </c>
      <c r="W36" t="s">
        <v>1225</v>
      </c>
      <c r="X36" t="s">
        <v>1208</v>
      </c>
      <c r="Y36">
        <v>33</v>
      </c>
    </row>
    <row r="37" spans="6:25" x14ac:dyDescent="0.25">
      <c r="F37">
        <v>1191</v>
      </c>
      <c r="G37" t="s">
        <v>118</v>
      </c>
      <c r="H37" t="s">
        <v>1285</v>
      </c>
      <c r="I37" t="s">
        <v>1284</v>
      </c>
      <c r="J37" s="61">
        <v>44594</v>
      </c>
      <c r="K37" s="86">
        <f t="shared" si="0"/>
        <v>2</v>
      </c>
      <c r="L37">
        <f t="shared" si="1"/>
        <v>2022</v>
      </c>
      <c r="M37" s="40">
        <v>1050</v>
      </c>
      <c r="N37" s="40">
        <v>1500</v>
      </c>
      <c r="O37">
        <v>1</v>
      </c>
      <c r="P37" s="40">
        <f t="shared" si="2"/>
        <v>1500</v>
      </c>
      <c r="Q37" s="40">
        <f t="shared" si="4"/>
        <v>0</v>
      </c>
      <c r="R37" s="40">
        <f t="shared" si="3"/>
        <v>1500</v>
      </c>
      <c r="S37" t="s">
        <v>1217</v>
      </c>
      <c r="T37" t="s">
        <v>1216</v>
      </c>
      <c r="U37">
        <v>2002</v>
      </c>
      <c r="V37">
        <v>3002</v>
      </c>
      <c r="W37" t="s">
        <v>1283</v>
      </c>
      <c r="X37" t="s">
        <v>1208</v>
      </c>
      <c r="Y37">
        <v>22</v>
      </c>
    </row>
    <row r="38" spans="6:25" x14ac:dyDescent="0.25">
      <c r="F38">
        <v>1184</v>
      </c>
      <c r="G38" t="s">
        <v>253</v>
      </c>
      <c r="H38" t="s">
        <v>1221</v>
      </c>
      <c r="I38" t="s">
        <v>1224</v>
      </c>
      <c r="J38" s="61">
        <v>44595</v>
      </c>
      <c r="K38" s="86">
        <f t="shared" si="0"/>
        <v>2</v>
      </c>
      <c r="L38">
        <f t="shared" si="1"/>
        <v>2022</v>
      </c>
      <c r="M38" s="40">
        <v>1105</v>
      </c>
      <c r="N38" s="40">
        <v>1700</v>
      </c>
      <c r="O38">
        <v>3</v>
      </c>
      <c r="P38" s="40">
        <f t="shared" si="2"/>
        <v>5100</v>
      </c>
      <c r="Q38" s="40">
        <f t="shared" si="4"/>
        <v>255</v>
      </c>
      <c r="R38" s="40">
        <f t="shared" si="3"/>
        <v>5355</v>
      </c>
      <c r="S38" t="s">
        <v>1211</v>
      </c>
      <c r="T38" t="s">
        <v>1223</v>
      </c>
      <c r="U38">
        <v>2063</v>
      </c>
      <c r="V38">
        <v>3063</v>
      </c>
      <c r="W38" t="s">
        <v>1222</v>
      </c>
      <c r="X38" t="s">
        <v>1214</v>
      </c>
      <c r="Y38">
        <v>22</v>
      </c>
    </row>
    <row r="39" spans="6:25" x14ac:dyDescent="0.25">
      <c r="F39">
        <v>1192</v>
      </c>
      <c r="G39" t="s">
        <v>253</v>
      </c>
      <c r="H39" t="s">
        <v>96</v>
      </c>
      <c r="I39" t="s">
        <v>1282</v>
      </c>
      <c r="J39" s="61">
        <v>44595</v>
      </c>
      <c r="K39" s="86">
        <f t="shared" si="0"/>
        <v>2</v>
      </c>
      <c r="L39">
        <f t="shared" si="1"/>
        <v>2022</v>
      </c>
      <c r="M39" s="40">
        <v>1260</v>
      </c>
      <c r="N39" s="40">
        <v>1800</v>
      </c>
      <c r="O39">
        <v>3</v>
      </c>
      <c r="P39" s="40">
        <f t="shared" si="2"/>
        <v>5400</v>
      </c>
      <c r="Q39" s="40">
        <f t="shared" si="4"/>
        <v>270</v>
      </c>
      <c r="R39" s="40">
        <f t="shared" si="3"/>
        <v>5670</v>
      </c>
      <c r="S39" t="s">
        <v>1211</v>
      </c>
      <c r="T39" t="s">
        <v>1223</v>
      </c>
      <c r="U39">
        <v>2003</v>
      </c>
      <c r="V39">
        <v>3003</v>
      </c>
      <c r="W39" t="s">
        <v>1281</v>
      </c>
      <c r="X39" t="s">
        <v>1214</v>
      </c>
      <c r="Y39">
        <v>18</v>
      </c>
    </row>
    <row r="40" spans="6:25" x14ac:dyDescent="0.25">
      <c r="F40">
        <v>1185</v>
      </c>
      <c r="G40" t="s">
        <v>253</v>
      </c>
      <c r="H40" t="s">
        <v>1221</v>
      </c>
      <c r="I40" t="s">
        <v>1220</v>
      </c>
      <c r="J40" s="61">
        <v>44596</v>
      </c>
      <c r="K40" s="86">
        <f t="shared" si="0"/>
        <v>2</v>
      </c>
      <c r="L40">
        <f t="shared" si="1"/>
        <v>2022</v>
      </c>
      <c r="M40" s="40">
        <v>1365</v>
      </c>
      <c r="N40" s="40">
        <v>2100</v>
      </c>
      <c r="O40">
        <v>1</v>
      </c>
      <c r="P40" s="40">
        <f t="shared" si="2"/>
        <v>2100</v>
      </c>
      <c r="Q40" s="40">
        <f t="shared" si="4"/>
        <v>105</v>
      </c>
      <c r="R40" s="40">
        <f t="shared" si="3"/>
        <v>2205</v>
      </c>
      <c r="S40" t="s">
        <v>1211</v>
      </c>
      <c r="T40" t="s">
        <v>1210</v>
      </c>
      <c r="U40">
        <v>2064</v>
      </c>
      <c r="V40">
        <v>3064</v>
      </c>
      <c r="W40" t="s">
        <v>1219</v>
      </c>
      <c r="X40" t="s">
        <v>1208</v>
      </c>
      <c r="Y40">
        <v>20</v>
      </c>
    </row>
    <row r="41" spans="6:25" x14ac:dyDescent="0.25">
      <c r="F41">
        <v>1193</v>
      </c>
      <c r="G41" t="s">
        <v>253</v>
      </c>
      <c r="H41" t="s">
        <v>96</v>
      </c>
      <c r="I41" t="s">
        <v>1280</v>
      </c>
      <c r="J41" s="61">
        <v>44596</v>
      </c>
      <c r="K41" s="86">
        <f t="shared" si="0"/>
        <v>2</v>
      </c>
      <c r="L41">
        <f t="shared" si="1"/>
        <v>2022</v>
      </c>
      <c r="M41" s="40">
        <v>1470</v>
      </c>
      <c r="N41" s="40">
        <v>2100</v>
      </c>
      <c r="O41">
        <v>1</v>
      </c>
      <c r="P41" s="40">
        <f t="shared" si="2"/>
        <v>2100</v>
      </c>
      <c r="Q41" s="40">
        <f t="shared" si="4"/>
        <v>105</v>
      </c>
      <c r="R41" s="40">
        <f t="shared" si="3"/>
        <v>2205</v>
      </c>
      <c r="S41" t="s">
        <v>1211</v>
      </c>
      <c r="T41" t="s">
        <v>1210</v>
      </c>
      <c r="U41">
        <v>2004</v>
      </c>
      <c r="V41">
        <v>3004</v>
      </c>
      <c r="W41" t="s">
        <v>1279</v>
      </c>
      <c r="X41" t="s">
        <v>1208</v>
      </c>
      <c r="Y41">
        <v>16</v>
      </c>
    </row>
    <row r="42" spans="6:25" x14ac:dyDescent="0.25">
      <c r="F42">
        <v>1186</v>
      </c>
      <c r="G42" t="s">
        <v>125</v>
      </c>
      <c r="H42" t="s">
        <v>1213</v>
      </c>
      <c r="I42" t="s">
        <v>1218</v>
      </c>
      <c r="J42" s="61">
        <v>44597</v>
      </c>
      <c r="K42" s="86">
        <f t="shared" si="0"/>
        <v>2</v>
      </c>
      <c r="L42">
        <f t="shared" si="1"/>
        <v>2022</v>
      </c>
      <c r="M42" s="40">
        <v>1035</v>
      </c>
      <c r="N42" s="40">
        <v>1500</v>
      </c>
      <c r="O42">
        <v>2</v>
      </c>
      <c r="P42" s="40">
        <f t="shared" si="2"/>
        <v>3000</v>
      </c>
      <c r="Q42" s="40">
        <f t="shared" si="4"/>
        <v>150</v>
      </c>
      <c r="R42" s="40">
        <f t="shared" si="3"/>
        <v>3150</v>
      </c>
      <c r="S42" t="s">
        <v>1217</v>
      </c>
      <c r="T42" t="s">
        <v>1216</v>
      </c>
      <c r="U42">
        <v>2065</v>
      </c>
      <c r="V42">
        <v>3065</v>
      </c>
      <c r="W42" t="s">
        <v>1215</v>
      </c>
      <c r="X42" t="s">
        <v>1214</v>
      </c>
      <c r="Y42">
        <v>30</v>
      </c>
    </row>
    <row r="43" spans="6:25" x14ac:dyDescent="0.25">
      <c r="F43">
        <v>1194</v>
      </c>
      <c r="G43" t="s">
        <v>125</v>
      </c>
      <c r="H43" t="s">
        <v>1276</v>
      </c>
      <c r="I43" t="s">
        <v>1278</v>
      </c>
      <c r="J43" s="61">
        <v>44597</v>
      </c>
      <c r="K43" s="86">
        <f t="shared" si="0"/>
        <v>2</v>
      </c>
      <c r="L43">
        <f t="shared" si="1"/>
        <v>2022</v>
      </c>
      <c r="M43" s="40">
        <v>896.99999999999989</v>
      </c>
      <c r="N43" s="40">
        <v>1300</v>
      </c>
      <c r="O43">
        <v>2</v>
      </c>
      <c r="P43" s="40">
        <f t="shared" si="2"/>
        <v>2600</v>
      </c>
      <c r="Q43" s="40">
        <f t="shared" si="4"/>
        <v>130</v>
      </c>
      <c r="R43" s="40">
        <f t="shared" si="3"/>
        <v>2730</v>
      </c>
      <c r="S43" t="s">
        <v>1217</v>
      </c>
      <c r="T43" t="s">
        <v>1216</v>
      </c>
      <c r="U43">
        <v>2005</v>
      </c>
      <c r="V43">
        <v>3005</v>
      </c>
      <c r="W43" t="s">
        <v>1277</v>
      </c>
      <c r="X43" t="s">
        <v>1214</v>
      </c>
      <c r="Y43">
        <v>27</v>
      </c>
    </row>
    <row r="44" spans="6:25" x14ac:dyDescent="0.25">
      <c r="F44">
        <v>1187</v>
      </c>
      <c r="G44" t="s">
        <v>125</v>
      </c>
      <c r="H44" t="s">
        <v>1213</v>
      </c>
      <c r="I44" t="s">
        <v>1212</v>
      </c>
      <c r="J44" s="61">
        <v>44598</v>
      </c>
      <c r="K44" s="86">
        <f t="shared" si="0"/>
        <v>2</v>
      </c>
      <c r="L44">
        <f t="shared" si="1"/>
        <v>2022</v>
      </c>
      <c r="M44" s="40">
        <v>1242</v>
      </c>
      <c r="N44" s="40">
        <v>1800</v>
      </c>
      <c r="O44">
        <v>1</v>
      </c>
      <c r="P44" s="40">
        <f t="shared" si="2"/>
        <v>1800</v>
      </c>
      <c r="Q44" s="40">
        <f t="shared" si="4"/>
        <v>0</v>
      </c>
      <c r="R44" s="40">
        <f t="shared" si="3"/>
        <v>1800</v>
      </c>
      <c r="S44" t="s">
        <v>1211</v>
      </c>
      <c r="T44" t="s">
        <v>1210</v>
      </c>
      <c r="U44">
        <v>2066</v>
      </c>
      <c r="V44">
        <v>3066</v>
      </c>
      <c r="W44" t="s">
        <v>1209</v>
      </c>
      <c r="X44" t="s">
        <v>1208</v>
      </c>
      <c r="Y44">
        <v>28</v>
      </c>
    </row>
    <row r="45" spans="6:25" x14ac:dyDescent="0.25">
      <c r="F45">
        <v>1195</v>
      </c>
      <c r="G45" t="s">
        <v>125</v>
      </c>
      <c r="H45" t="s">
        <v>1276</v>
      </c>
      <c r="I45" t="s">
        <v>1275</v>
      </c>
      <c r="J45" s="61">
        <v>44598</v>
      </c>
      <c r="K45" s="86">
        <f t="shared" si="0"/>
        <v>2</v>
      </c>
      <c r="L45">
        <f t="shared" si="1"/>
        <v>2022</v>
      </c>
      <c r="M45" s="40">
        <v>1104</v>
      </c>
      <c r="N45" s="40">
        <v>1600</v>
      </c>
      <c r="O45">
        <v>1</v>
      </c>
      <c r="P45" s="40">
        <f t="shared" si="2"/>
        <v>1600</v>
      </c>
      <c r="Q45" s="40">
        <f t="shared" si="4"/>
        <v>0</v>
      </c>
      <c r="R45" s="40">
        <f t="shared" si="3"/>
        <v>1600</v>
      </c>
      <c r="S45" t="s">
        <v>1211</v>
      </c>
      <c r="T45" t="s">
        <v>1210</v>
      </c>
      <c r="U45">
        <v>2006</v>
      </c>
      <c r="V45">
        <v>3006</v>
      </c>
      <c r="W45" t="s">
        <v>1274</v>
      </c>
      <c r="X45" t="s">
        <v>1208</v>
      </c>
      <c r="Y45">
        <v>24</v>
      </c>
    </row>
    <row r="46" spans="6:25" x14ac:dyDescent="0.25">
      <c r="F46">
        <v>1188</v>
      </c>
      <c r="G46" t="s">
        <v>1352</v>
      </c>
      <c r="H46" t="s">
        <v>111</v>
      </c>
      <c r="I46" t="s">
        <v>1289</v>
      </c>
      <c r="J46" s="61">
        <v>44599</v>
      </c>
      <c r="K46" s="86">
        <f t="shared" si="0"/>
        <v>2</v>
      </c>
      <c r="L46">
        <f t="shared" si="1"/>
        <v>2022</v>
      </c>
      <c r="M46" s="40">
        <v>2080</v>
      </c>
      <c r="N46" s="40">
        <v>3200</v>
      </c>
      <c r="O46">
        <v>2</v>
      </c>
      <c r="P46" s="40">
        <f t="shared" si="2"/>
        <v>6400</v>
      </c>
      <c r="Q46" s="40">
        <f t="shared" si="4"/>
        <v>320</v>
      </c>
      <c r="R46" s="40">
        <f t="shared" si="3"/>
        <v>6720</v>
      </c>
      <c r="S46" t="s">
        <v>1217</v>
      </c>
      <c r="T46" t="s">
        <v>1210</v>
      </c>
      <c r="U46">
        <v>2067</v>
      </c>
      <c r="V46">
        <v>3067</v>
      </c>
      <c r="W46" t="s">
        <v>1232</v>
      </c>
      <c r="X46" t="s">
        <v>1214</v>
      </c>
      <c r="Y46">
        <v>42</v>
      </c>
    </row>
    <row r="47" spans="6:25" x14ac:dyDescent="0.25">
      <c r="F47">
        <v>1196</v>
      </c>
      <c r="G47" t="s">
        <v>118</v>
      </c>
      <c r="H47" t="s">
        <v>1271</v>
      </c>
      <c r="I47" t="s">
        <v>1273</v>
      </c>
      <c r="J47" s="61">
        <v>44599</v>
      </c>
      <c r="K47" s="86">
        <f t="shared" si="0"/>
        <v>2</v>
      </c>
      <c r="L47">
        <f t="shared" si="1"/>
        <v>2022</v>
      </c>
      <c r="M47" s="40">
        <v>1496</v>
      </c>
      <c r="N47" s="40">
        <v>2200</v>
      </c>
      <c r="O47">
        <v>2</v>
      </c>
      <c r="P47" s="40">
        <f t="shared" si="2"/>
        <v>4400</v>
      </c>
      <c r="Q47" s="40">
        <f t="shared" si="4"/>
        <v>220</v>
      </c>
      <c r="R47" s="40">
        <f t="shared" si="3"/>
        <v>4620</v>
      </c>
      <c r="S47" t="s">
        <v>1217</v>
      </c>
      <c r="T47" t="s">
        <v>1210</v>
      </c>
      <c r="U47">
        <v>2007</v>
      </c>
      <c r="V47">
        <v>3007</v>
      </c>
      <c r="W47" t="s">
        <v>1272</v>
      </c>
      <c r="X47" t="s">
        <v>1214</v>
      </c>
      <c r="Y47">
        <v>29</v>
      </c>
    </row>
    <row r="48" spans="6:25" x14ac:dyDescent="0.25">
      <c r="F48">
        <v>1198</v>
      </c>
      <c r="G48" t="s">
        <v>118</v>
      </c>
      <c r="H48" t="s">
        <v>1271</v>
      </c>
      <c r="I48" t="s">
        <v>1273</v>
      </c>
      <c r="J48" s="61">
        <v>44599</v>
      </c>
      <c r="K48" s="86">
        <f t="shared" si="0"/>
        <v>2</v>
      </c>
      <c r="L48">
        <f t="shared" si="1"/>
        <v>2022</v>
      </c>
      <c r="M48" s="40">
        <v>1496</v>
      </c>
      <c r="N48" s="40">
        <v>2200</v>
      </c>
      <c r="O48">
        <v>2</v>
      </c>
      <c r="P48" s="40">
        <f t="shared" si="2"/>
        <v>4400</v>
      </c>
      <c r="Q48" s="40">
        <f t="shared" si="4"/>
        <v>220</v>
      </c>
      <c r="R48" s="40">
        <f t="shared" si="3"/>
        <v>4620</v>
      </c>
      <c r="S48" t="s">
        <v>1217</v>
      </c>
      <c r="T48" t="s">
        <v>1210</v>
      </c>
      <c r="U48">
        <v>2007</v>
      </c>
      <c r="V48">
        <v>3007</v>
      </c>
      <c r="W48" t="s">
        <v>1272</v>
      </c>
      <c r="X48" t="s">
        <v>1214</v>
      </c>
      <c r="Y48">
        <v>29</v>
      </c>
    </row>
    <row r="49" spans="6:25" x14ac:dyDescent="0.25">
      <c r="F49">
        <v>1189</v>
      </c>
      <c r="G49" t="s">
        <v>1352</v>
      </c>
      <c r="H49" t="s">
        <v>111</v>
      </c>
      <c r="I49" t="s">
        <v>1288</v>
      </c>
      <c r="J49" s="61">
        <v>44600</v>
      </c>
      <c r="K49" s="86">
        <f t="shared" si="0"/>
        <v>2</v>
      </c>
      <c r="L49">
        <f t="shared" si="1"/>
        <v>2022</v>
      </c>
      <c r="M49" s="40">
        <v>2405</v>
      </c>
      <c r="N49" s="40">
        <v>3700</v>
      </c>
      <c r="O49">
        <v>1</v>
      </c>
      <c r="P49" s="40">
        <f t="shared" si="2"/>
        <v>3700</v>
      </c>
      <c r="Q49" s="40">
        <f t="shared" si="4"/>
        <v>185</v>
      </c>
      <c r="R49" s="40">
        <f t="shared" si="3"/>
        <v>3885</v>
      </c>
      <c r="S49" t="s">
        <v>1211</v>
      </c>
      <c r="T49" t="s">
        <v>1216</v>
      </c>
      <c r="U49">
        <v>2068</v>
      </c>
      <c r="V49">
        <v>3068</v>
      </c>
      <c r="W49" t="s">
        <v>1229</v>
      </c>
      <c r="X49" t="s">
        <v>1208</v>
      </c>
      <c r="Y49">
        <v>40</v>
      </c>
    </row>
    <row r="50" spans="6:25" x14ac:dyDescent="0.25">
      <c r="F50">
        <v>1197</v>
      </c>
      <c r="G50" t="s">
        <v>118</v>
      </c>
      <c r="H50" t="s">
        <v>1271</v>
      </c>
      <c r="I50" t="s">
        <v>1270</v>
      </c>
      <c r="J50" s="61">
        <v>44600</v>
      </c>
      <c r="K50" s="86">
        <f t="shared" si="0"/>
        <v>2</v>
      </c>
      <c r="L50">
        <f t="shared" si="1"/>
        <v>2022</v>
      </c>
      <c r="M50" s="40">
        <v>1700.0000000000002</v>
      </c>
      <c r="N50" s="40">
        <v>2500</v>
      </c>
      <c r="O50">
        <v>1</v>
      </c>
      <c r="P50" s="40">
        <f t="shared" si="2"/>
        <v>2500</v>
      </c>
      <c r="Q50" s="40">
        <f t="shared" si="4"/>
        <v>125</v>
      </c>
      <c r="R50" s="40">
        <f t="shared" si="3"/>
        <v>2625</v>
      </c>
      <c r="S50" t="s">
        <v>1211</v>
      </c>
      <c r="T50" t="s">
        <v>1216</v>
      </c>
      <c r="U50">
        <v>2008</v>
      </c>
      <c r="V50">
        <v>3008</v>
      </c>
      <c r="W50" t="s">
        <v>1269</v>
      </c>
      <c r="X50" t="s">
        <v>1208</v>
      </c>
      <c r="Y50">
        <v>27</v>
      </c>
    </row>
    <row r="51" spans="6:25" x14ac:dyDescent="0.25">
      <c r="F51">
        <v>1199</v>
      </c>
      <c r="G51" t="s">
        <v>118</v>
      </c>
      <c r="H51" t="s">
        <v>1271</v>
      </c>
      <c r="I51" t="s">
        <v>1270</v>
      </c>
      <c r="J51" s="61">
        <v>44600</v>
      </c>
      <c r="K51" s="86">
        <f t="shared" si="0"/>
        <v>2</v>
      </c>
      <c r="L51">
        <f t="shared" si="1"/>
        <v>2022</v>
      </c>
      <c r="M51" s="40">
        <v>1700.0000000000002</v>
      </c>
      <c r="N51" s="40">
        <v>2500</v>
      </c>
      <c r="O51">
        <v>1</v>
      </c>
      <c r="P51" s="40">
        <f t="shared" si="2"/>
        <v>2500</v>
      </c>
      <c r="Q51" s="40">
        <f t="shared" si="4"/>
        <v>125</v>
      </c>
      <c r="R51" s="40">
        <f t="shared" si="3"/>
        <v>2625</v>
      </c>
      <c r="S51" t="s">
        <v>1211</v>
      </c>
      <c r="T51" t="s">
        <v>1216</v>
      </c>
      <c r="U51">
        <v>2008</v>
      </c>
      <c r="V51">
        <v>3008</v>
      </c>
      <c r="W51" t="s">
        <v>1269</v>
      </c>
      <c r="X51" t="s">
        <v>1208</v>
      </c>
      <c r="Y51">
        <v>27</v>
      </c>
    </row>
    <row r="52" spans="6:25" x14ac:dyDescent="0.25">
      <c r="F52">
        <v>1208</v>
      </c>
      <c r="G52" t="s">
        <v>118</v>
      </c>
      <c r="H52" t="s">
        <v>1246</v>
      </c>
      <c r="I52" t="s">
        <v>1248</v>
      </c>
      <c r="J52" s="61">
        <v>44603</v>
      </c>
      <c r="K52" s="86">
        <f t="shared" si="0"/>
        <v>2</v>
      </c>
      <c r="L52">
        <f t="shared" si="1"/>
        <v>2022</v>
      </c>
      <c r="M52" s="40">
        <v>780</v>
      </c>
      <c r="N52" s="40">
        <v>1300</v>
      </c>
      <c r="O52">
        <v>2</v>
      </c>
      <c r="P52" s="40">
        <f t="shared" si="2"/>
        <v>2600</v>
      </c>
      <c r="Q52" s="40">
        <f t="shared" si="4"/>
        <v>130</v>
      </c>
      <c r="R52" s="40">
        <f t="shared" si="3"/>
        <v>2730</v>
      </c>
      <c r="S52" t="s">
        <v>1211</v>
      </c>
      <c r="T52" t="s">
        <v>1210</v>
      </c>
      <c r="U52">
        <v>2041</v>
      </c>
      <c r="V52">
        <v>3041</v>
      </c>
      <c r="W52" t="s">
        <v>1247</v>
      </c>
      <c r="X52" t="s">
        <v>1214</v>
      </c>
      <c r="Y52">
        <v>32</v>
      </c>
    </row>
    <row r="53" spans="6:25" x14ac:dyDescent="0.25">
      <c r="F53">
        <v>1209</v>
      </c>
      <c r="G53" t="s">
        <v>118</v>
      </c>
      <c r="H53" t="s">
        <v>1246</v>
      </c>
      <c r="I53" t="s">
        <v>1245</v>
      </c>
      <c r="J53" s="61">
        <v>44604</v>
      </c>
      <c r="K53" s="86">
        <f t="shared" si="0"/>
        <v>2</v>
      </c>
      <c r="L53">
        <f t="shared" si="1"/>
        <v>2022</v>
      </c>
      <c r="M53" s="40">
        <v>960</v>
      </c>
      <c r="N53" s="40">
        <v>1600</v>
      </c>
      <c r="O53">
        <v>1</v>
      </c>
      <c r="P53" s="40">
        <f t="shared" si="2"/>
        <v>1600</v>
      </c>
      <c r="Q53" s="40">
        <f t="shared" si="4"/>
        <v>0</v>
      </c>
      <c r="R53" s="40">
        <f t="shared" si="3"/>
        <v>1600</v>
      </c>
      <c r="S53" t="s">
        <v>1217</v>
      </c>
      <c r="T53" t="s">
        <v>1216</v>
      </c>
      <c r="U53">
        <v>2042</v>
      </c>
      <c r="V53">
        <v>3042</v>
      </c>
      <c r="W53" t="s">
        <v>1244</v>
      </c>
      <c r="X53" t="s">
        <v>1208</v>
      </c>
      <c r="Y53">
        <v>29</v>
      </c>
    </row>
    <row r="54" spans="6:25" x14ac:dyDescent="0.25">
      <c r="F54">
        <v>1176</v>
      </c>
      <c r="G54" t="s">
        <v>253</v>
      </c>
      <c r="H54" t="s">
        <v>1241</v>
      </c>
      <c r="I54" t="s">
        <v>1243</v>
      </c>
      <c r="J54" s="61">
        <v>44605</v>
      </c>
      <c r="K54" s="86">
        <f t="shared" si="0"/>
        <v>2</v>
      </c>
      <c r="L54">
        <f t="shared" si="1"/>
        <v>2022</v>
      </c>
      <c r="M54" s="40">
        <v>1292</v>
      </c>
      <c r="N54" s="40">
        <v>1900</v>
      </c>
      <c r="O54">
        <v>3</v>
      </c>
      <c r="P54" s="40">
        <f t="shared" si="2"/>
        <v>5700</v>
      </c>
      <c r="Q54" s="40">
        <f t="shared" si="4"/>
        <v>285</v>
      </c>
      <c r="R54" s="40">
        <f t="shared" si="3"/>
        <v>5985</v>
      </c>
      <c r="S54" t="s">
        <v>1211</v>
      </c>
      <c r="T54" t="s">
        <v>1223</v>
      </c>
      <c r="U54">
        <v>2043</v>
      </c>
      <c r="V54">
        <v>3043</v>
      </c>
      <c r="W54" t="s">
        <v>1242</v>
      </c>
      <c r="X54" t="s">
        <v>1214</v>
      </c>
      <c r="Y54">
        <v>21</v>
      </c>
    </row>
    <row r="55" spans="6:25" x14ac:dyDescent="0.25">
      <c r="F55">
        <v>1177</v>
      </c>
      <c r="G55" t="s">
        <v>253</v>
      </c>
      <c r="H55" t="s">
        <v>1241</v>
      </c>
      <c r="I55" t="s">
        <v>1240</v>
      </c>
      <c r="J55" s="61">
        <v>44606</v>
      </c>
      <c r="K55" s="86">
        <f t="shared" si="0"/>
        <v>2</v>
      </c>
      <c r="L55">
        <f t="shared" si="1"/>
        <v>2022</v>
      </c>
      <c r="M55" s="40">
        <v>1496</v>
      </c>
      <c r="N55" s="40">
        <v>2200</v>
      </c>
      <c r="O55">
        <v>1</v>
      </c>
      <c r="P55" s="40">
        <f t="shared" si="2"/>
        <v>2200</v>
      </c>
      <c r="Q55" s="40">
        <f t="shared" si="4"/>
        <v>110</v>
      </c>
      <c r="R55" s="40">
        <f t="shared" si="3"/>
        <v>2310</v>
      </c>
      <c r="S55" t="s">
        <v>1211</v>
      </c>
      <c r="T55" t="s">
        <v>1210</v>
      </c>
      <c r="U55">
        <v>2044</v>
      </c>
      <c r="V55">
        <v>3044</v>
      </c>
      <c r="W55" t="s">
        <v>1239</v>
      </c>
      <c r="X55" t="s">
        <v>1208</v>
      </c>
      <c r="Y55">
        <v>19</v>
      </c>
    </row>
    <row r="56" spans="6:25" x14ac:dyDescent="0.25">
      <c r="F56">
        <v>1178</v>
      </c>
      <c r="G56" t="s">
        <v>125</v>
      </c>
      <c r="H56" t="s">
        <v>1236</v>
      </c>
      <c r="I56" t="s">
        <v>1238</v>
      </c>
      <c r="J56" s="61">
        <v>44607</v>
      </c>
      <c r="K56" s="86">
        <f t="shared" si="0"/>
        <v>2</v>
      </c>
      <c r="L56">
        <f t="shared" si="1"/>
        <v>2022</v>
      </c>
      <c r="M56" s="40">
        <v>1340</v>
      </c>
      <c r="N56" s="40">
        <v>2000</v>
      </c>
      <c r="O56">
        <v>2</v>
      </c>
      <c r="P56" s="40">
        <f t="shared" si="2"/>
        <v>4000</v>
      </c>
      <c r="Q56" s="40">
        <f t="shared" si="4"/>
        <v>200</v>
      </c>
      <c r="R56" s="40">
        <f t="shared" si="3"/>
        <v>4200</v>
      </c>
      <c r="S56" t="s">
        <v>1217</v>
      </c>
      <c r="T56" t="s">
        <v>1216</v>
      </c>
      <c r="U56">
        <v>2045</v>
      </c>
      <c r="V56">
        <v>3045</v>
      </c>
      <c r="W56" t="s">
        <v>1237</v>
      </c>
      <c r="X56" t="s">
        <v>1214</v>
      </c>
      <c r="Y56">
        <v>36</v>
      </c>
    </row>
    <row r="57" spans="6:25" x14ac:dyDescent="0.25">
      <c r="F57">
        <v>1179</v>
      </c>
      <c r="G57" t="s">
        <v>125</v>
      </c>
      <c r="H57" t="s">
        <v>1236</v>
      </c>
      <c r="I57" t="s">
        <v>1235</v>
      </c>
      <c r="J57" s="61">
        <v>44608</v>
      </c>
      <c r="K57" s="86">
        <f t="shared" si="0"/>
        <v>2</v>
      </c>
      <c r="L57">
        <f t="shared" si="1"/>
        <v>2022</v>
      </c>
      <c r="M57" s="40">
        <v>1541</v>
      </c>
      <c r="N57" s="40">
        <v>2300</v>
      </c>
      <c r="O57">
        <v>1</v>
      </c>
      <c r="P57" s="40">
        <f t="shared" si="2"/>
        <v>2300</v>
      </c>
      <c r="Q57" s="40">
        <f t="shared" si="4"/>
        <v>115</v>
      </c>
      <c r="R57" s="40">
        <f t="shared" si="3"/>
        <v>2415</v>
      </c>
      <c r="S57" t="s">
        <v>1211</v>
      </c>
      <c r="T57" t="s">
        <v>1210</v>
      </c>
      <c r="U57">
        <v>2046</v>
      </c>
      <c r="V57">
        <v>3046</v>
      </c>
      <c r="W57" t="s">
        <v>1234</v>
      </c>
      <c r="X57" t="s">
        <v>1208</v>
      </c>
      <c r="Y57">
        <v>34</v>
      </c>
    </row>
    <row r="58" spans="6:25" x14ac:dyDescent="0.25">
      <c r="F58">
        <v>1180</v>
      </c>
      <c r="G58" t="s">
        <v>118</v>
      </c>
      <c r="H58" t="s">
        <v>1231</v>
      </c>
      <c r="I58" t="s">
        <v>1233</v>
      </c>
      <c r="J58" s="61">
        <v>44609</v>
      </c>
      <c r="K58" s="86">
        <f t="shared" si="0"/>
        <v>2</v>
      </c>
      <c r="L58">
        <f t="shared" si="1"/>
        <v>2022</v>
      </c>
      <c r="M58" s="40">
        <v>2250</v>
      </c>
      <c r="N58" s="40">
        <v>3000</v>
      </c>
      <c r="O58">
        <v>2</v>
      </c>
      <c r="P58" s="40">
        <f t="shared" si="2"/>
        <v>6000</v>
      </c>
      <c r="Q58" s="40">
        <f t="shared" si="4"/>
        <v>300</v>
      </c>
      <c r="R58" s="40">
        <f t="shared" si="3"/>
        <v>6300</v>
      </c>
      <c r="S58" t="s">
        <v>1217</v>
      </c>
      <c r="T58" t="s">
        <v>1210</v>
      </c>
      <c r="U58">
        <v>2047</v>
      </c>
      <c r="V58">
        <v>3047</v>
      </c>
      <c r="W58" t="s">
        <v>1232</v>
      </c>
      <c r="X58" t="s">
        <v>1214</v>
      </c>
      <c r="Y58">
        <v>40</v>
      </c>
    </row>
    <row r="59" spans="6:25" x14ac:dyDescent="0.25">
      <c r="F59">
        <v>1181</v>
      </c>
      <c r="G59" t="s">
        <v>118</v>
      </c>
      <c r="H59" t="s">
        <v>1231</v>
      </c>
      <c r="I59" t="s">
        <v>1230</v>
      </c>
      <c r="J59" s="61">
        <v>44610</v>
      </c>
      <c r="K59" s="86">
        <f t="shared" si="0"/>
        <v>2</v>
      </c>
      <c r="L59">
        <f t="shared" si="1"/>
        <v>2022</v>
      </c>
      <c r="M59" s="40">
        <v>2625</v>
      </c>
      <c r="N59" s="40">
        <v>3500</v>
      </c>
      <c r="O59">
        <v>1</v>
      </c>
      <c r="P59" s="40">
        <f t="shared" si="2"/>
        <v>3500</v>
      </c>
      <c r="Q59" s="40">
        <f t="shared" si="4"/>
        <v>175</v>
      </c>
      <c r="R59" s="40">
        <f t="shared" si="3"/>
        <v>3675</v>
      </c>
      <c r="S59" t="s">
        <v>1211</v>
      </c>
      <c r="T59" t="s">
        <v>1216</v>
      </c>
      <c r="U59">
        <v>2048</v>
      </c>
      <c r="V59">
        <v>3048</v>
      </c>
      <c r="W59" t="s">
        <v>1229</v>
      </c>
      <c r="X59" t="s">
        <v>1208</v>
      </c>
      <c r="Y59">
        <v>38</v>
      </c>
    </row>
    <row r="60" spans="6:25" x14ac:dyDescent="0.25">
      <c r="F60">
        <v>1200</v>
      </c>
      <c r="G60" t="s">
        <v>118</v>
      </c>
      <c r="H60" t="s">
        <v>1266</v>
      </c>
      <c r="I60" t="s">
        <v>1268</v>
      </c>
      <c r="J60" s="61">
        <v>44613</v>
      </c>
      <c r="K60" s="86">
        <f t="shared" si="0"/>
        <v>2</v>
      </c>
      <c r="L60">
        <f t="shared" si="1"/>
        <v>2022</v>
      </c>
      <c r="M60" s="40">
        <v>737</v>
      </c>
      <c r="N60" s="40">
        <v>1100</v>
      </c>
      <c r="O60">
        <v>2</v>
      </c>
      <c r="P60" s="40">
        <f t="shared" si="2"/>
        <v>2200</v>
      </c>
      <c r="Q60" s="40">
        <f t="shared" si="4"/>
        <v>110</v>
      </c>
      <c r="R60" s="40">
        <f t="shared" si="3"/>
        <v>2310</v>
      </c>
      <c r="S60" t="s">
        <v>1211</v>
      </c>
      <c r="T60" t="s">
        <v>1210</v>
      </c>
      <c r="U60">
        <v>2021</v>
      </c>
      <c r="V60">
        <v>3021</v>
      </c>
      <c r="W60" t="s">
        <v>1267</v>
      </c>
      <c r="X60" t="s">
        <v>1214</v>
      </c>
      <c r="Y60">
        <v>24</v>
      </c>
    </row>
    <row r="61" spans="6:25" x14ac:dyDescent="0.25">
      <c r="F61">
        <v>1201</v>
      </c>
      <c r="G61" t="s">
        <v>118</v>
      </c>
      <c r="H61" t="s">
        <v>1266</v>
      </c>
      <c r="I61" t="s">
        <v>1265</v>
      </c>
      <c r="J61" s="61">
        <v>44614</v>
      </c>
      <c r="K61" s="86">
        <f t="shared" si="0"/>
        <v>2</v>
      </c>
      <c r="L61">
        <f t="shared" si="1"/>
        <v>2022</v>
      </c>
      <c r="M61" s="40">
        <v>938</v>
      </c>
      <c r="N61" s="40">
        <v>1400</v>
      </c>
      <c r="O61">
        <v>1</v>
      </c>
      <c r="P61" s="40">
        <f t="shared" si="2"/>
        <v>1400</v>
      </c>
      <c r="Q61" s="40">
        <f t="shared" si="4"/>
        <v>0</v>
      </c>
      <c r="R61" s="40">
        <f t="shared" si="3"/>
        <v>1400</v>
      </c>
      <c r="S61" t="s">
        <v>1217</v>
      </c>
      <c r="T61" t="s">
        <v>1216</v>
      </c>
      <c r="U61">
        <v>2022</v>
      </c>
      <c r="V61">
        <v>3022</v>
      </c>
      <c r="W61" t="s">
        <v>1264</v>
      </c>
      <c r="X61" t="s">
        <v>1208</v>
      </c>
      <c r="Y61">
        <v>21</v>
      </c>
    </row>
    <row r="62" spans="6:25" x14ac:dyDescent="0.25">
      <c r="F62">
        <v>1202</v>
      </c>
      <c r="G62" t="s">
        <v>253</v>
      </c>
      <c r="H62" t="s">
        <v>1261</v>
      </c>
      <c r="I62" t="s">
        <v>1263</v>
      </c>
      <c r="J62" s="61">
        <v>44615</v>
      </c>
      <c r="K62" s="86">
        <f t="shared" si="0"/>
        <v>2</v>
      </c>
      <c r="L62">
        <f t="shared" si="1"/>
        <v>2022</v>
      </c>
      <c r="M62" s="40">
        <v>1190</v>
      </c>
      <c r="N62" s="40">
        <v>1700</v>
      </c>
      <c r="O62">
        <v>3</v>
      </c>
      <c r="P62" s="40">
        <f t="shared" si="2"/>
        <v>5100</v>
      </c>
      <c r="Q62" s="40">
        <f t="shared" si="4"/>
        <v>255</v>
      </c>
      <c r="R62" s="40">
        <f t="shared" si="3"/>
        <v>5355</v>
      </c>
      <c r="S62" t="s">
        <v>1211</v>
      </c>
      <c r="T62" t="s">
        <v>1223</v>
      </c>
      <c r="U62">
        <v>2023</v>
      </c>
      <c r="V62">
        <v>3023</v>
      </c>
      <c r="W62" t="s">
        <v>1262</v>
      </c>
      <c r="X62" t="s">
        <v>1214</v>
      </c>
      <c r="Y62">
        <v>20</v>
      </c>
    </row>
    <row r="63" spans="6:25" x14ac:dyDescent="0.25">
      <c r="F63">
        <v>1203</v>
      </c>
      <c r="G63" t="s">
        <v>253</v>
      </c>
      <c r="H63" t="s">
        <v>1261</v>
      </c>
      <c r="I63" t="s">
        <v>1260</v>
      </c>
      <c r="J63" s="61">
        <v>44616</v>
      </c>
      <c r="K63" s="86">
        <f t="shared" si="0"/>
        <v>2</v>
      </c>
      <c r="L63">
        <f t="shared" si="1"/>
        <v>2022</v>
      </c>
      <c r="M63" s="40">
        <v>1400</v>
      </c>
      <c r="N63" s="40">
        <v>2000</v>
      </c>
      <c r="O63">
        <v>1</v>
      </c>
      <c r="P63" s="40">
        <f t="shared" si="2"/>
        <v>2000</v>
      </c>
      <c r="Q63" s="40">
        <f t="shared" si="4"/>
        <v>0</v>
      </c>
      <c r="R63" s="40">
        <f t="shared" si="3"/>
        <v>2000</v>
      </c>
      <c r="S63" t="s">
        <v>1211</v>
      </c>
      <c r="T63" t="s">
        <v>1210</v>
      </c>
      <c r="U63">
        <v>2024</v>
      </c>
      <c r="V63">
        <v>3024</v>
      </c>
      <c r="W63" t="s">
        <v>1259</v>
      </c>
      <c r="X63" t="s">
        <v>1208</v>
      </c>
      <c r="Y63">
        <v>18</v>
      </c>
    </row>
    <row r="64" spans="6:25" x14ac:dyDescent="0.25">
      <c r="F64">
        <v>1204</v>
      </c>
      <c r="G64" t="s">
        <v>125</v>
      </c>
      <c r="H64" t="s">
        <v>1256</v>
      </c>
      <c r="I64" t="s">
        <v>1258</v>
      </c>
      <c r="J64" s="61">
        <v>44617</v>
      </c>
      <c r="K64" s="86">
        <f t="shared" si="0"/>
        <v>2</v>
      </c>
      <c r="L64">
        <f t="shared" si="1"/>
        <v>2022</v>
      </c>
      <c r="M64" s="40">
        <v>975</v>
      </c>
      <c r="N64" s="40">
        <v>1500</v>
      </c>
      <c r="O64">
        <v>2</v>
      </c>
      <c r="P64" s="40">
        <f t="shared" si="2"/>
        <v>3000</v>
      </c>
      <c r="Q64" s="40">
        <f t="shared" si="4"/>
        <v>150</v>
      </c>
      <c r="R64" s="40">
        <f t="shared" si="3"/>
        <v>3150</v>
      </c>
      <c r="S64" t="s">
        <v>1217</v>
      </c>
      <c r="T64" t="s">
        <v>1216</v>
      </c>
      <c r="U64">
        <v>2025</v>
      </c>
      <c r="V64">
        <v>3025</v>
      </c>
      <c r="W64" t="s">
        <v>1257</v>
      </c>
      <c r="X64" t="s">
        <v>1214</v>
      </c>
      <c r="Y64">
        <v>28</v>
      </c>
    </row>
    <row r="65" spans="6:25" x14ac:dyDescent="0.25">
      <c r="F65">
        <v>1205</v>
      </c>
      <c r="G65" t="s">
        <v>125</v>
      </c>
      <c r="H65" t="s">
        <v>1256</v>
      </c>
      <c r="I65" t="s">
        <v>1255</v>
      </c>
      <c r="J65" s="61">
        <v>44618</v>
      </c>
      <c r="K65" s="86">
        <f t="shared" si="0"/>
        <v>2</v>
      </c>
      <c r="L65">
        <f t="shared" si="1"/>
        <v>2022</v>
      </c>
      <c r="M65" s="40">
        <v>1170</v>
      </c>
      <c r="N65" s="40">
        <v>1800</v>
      </c>
      <c r="O65">
        <v>1</v>
      </c>
      <c r="P65" s="40">
        <f t="shared" si="2"/>
        <v>1800</v>
      </c>
      <c r="Q65" s="40">
        <f t="shared" si="4"/>
        <v>0</v>
      </c>
      <c r="R65" s="40">
        <f t="shared" si="3"/>
        <v>1800</v>
      </c>
      <c r="S65" t="s">
        <v>1211</v>
      </c>
      <c r="T65" t="s">
        <v>1210</v>
      </c>
      <c r="U65">
        <v>2026</v>
      </c>
      <c r="V65">
        <v>3026</v>
      </c>
      <c r="W65" t="s">
        <v>1254</v>
      </c>
      <c r="X65" t="s">
        <v>1208</v>
      </c>
      <c r="Y65">
        <v>26</v>
      </c>
    </row>
    <row r="66" spans="6:25" x14ac:dyDescent="0.25">
      <c r="F66">
        <v>1206</v>
      </c>
      <c r="G66" t="s">
        <v>118</v>
      </c>
      <c r="H66" t="s">
        <v>1251</v>
      </c>
      <c r="I66" t="s">
        <v>1253</v>
      </c>
      <c r="J66" s="61">
        <v>44619</v>
      </c>
      <c r="K66" s="86">
        <f t="shared" ref="K66:K129" si="5">MONTH(J66)</f>
        <v>2</v>
      </c>
      <c r="L66">
        <f t="shared" ref="L66:L129" si="6">YEAR(J66)</f>
        <v>2022</v>
      </c>
      <c r="M66" s="40">
        <v>1656</v>
      </c>
      <c r="N66" s="40">
        <v>2300</v>
      </c>
      <c r="O66">
        <v>2</v>
      </c>
      <c r="P66" s="40">
        <f t="shared" ref="P66:P129" si="7">N66*O66</f>
        <v>4600</v>
      </c>
      <c r="Q66" s="40">
        <f t="shared" si="4"/>
        <v>230</v>
      </c>
      <c r="R66" s="40">
        <f t="shared" ref="R66:R129" si="8">P66+Q66</f>
        <v>4830</v>
      </c>
      <c r="S66" t="s">
        <v>1217</v>
      </c>
      <c r="T66" t="s">
        <v>1210</v>
      </c>
      <c r="U66">
        <v>2027</v>
      </c>
      <c r="V66">
        <v>3027</v>
      </c>
      <c r="W66" t="s">
        <v>1252</v>
      </c>
      <c r="X66" t="s">
        <v>1214</v>
      </c>
      <c r="Y66">
        <v>30</v>
      </c>
    </row>
    <row r="67" spans="6:25" x14ac:dyDescent="0.25">
      <c r="F67">
        <v>1207</v>
      </c>
      <c r="G67" t="s">
        <v>118</v>
      </c>
      <c r="H67" t="s">
        <v>1251</v>
      </c>
      <c r="I67" t="s">
        <v>1250</v>
      </c>
      <c r="J67" s="61">
        <v>44620</v>
      </c>
      <c r="K67" s="86">
        <f t="shared" si="5"/>
        <v>2</v>
      </c>
      <c r="L67">
        <f t="shared" si="6"/>
        <v>2022</v>
      </c>
      <c r="M67" s="40">
        <v>1872</v>
      </c>
      <c r="N67" s="40">
        <v>2600</v>
      </c>
      <c r="O67">
        <v>1</v>
      </c>
      <c r="P67" s="40">
        <f t="shared" si="7"/>
        <v>2600</v>
      </c>
      <c r="Q67" s="40">
        <f t="shared" ref="Q67:Q130" si="9">IF(P67&gt;2000, P67*5/100, 0)</f>
        <v>130</v>
      </c>
      <c r="R67" s="40">
        <f t="shared" si="8"/>
        <v>2730</v>
      </c>
      <c r="S67" t="s">
        <v>1211</v>
      </c>
      <c r="T67" t="s">
        <v>1216</v>
      </c>
      <c r="U67">
        <v>2028</v>
      </c>
      <c r="V67">
        <v>3028</v>
      </c>
      <c r="W67" t="s">
        <v>1249</v>
      </c>
      <c r="X67" t="s">
        <v>1208</v>
      </c>
      <c r="Y67">
        <v>28</v>
      </c>
    </row>
    <row r="68" spans="6:25" x14ac:dyDescent="0.25">
      <c r="F68">
        <v>1216</v>
      </c>
      <c r="G68" t="s">
        <v>118</v>
      </c>
      <c r="H68" t="s">
        <v>1285</v>
      </c>
      <c r="I68" t="s">
        <v>1287</v>
      </c>
      <c r="J68" s="61">
        <v>44621</v>
      </c>
      <c r="K68" s="86">
        <f t="shared" si="5"/>
        <v>3</v>
      </c>
      <c r="L68">
        <f t="shared" si="6"/>
        <v>2022</v>
      </c>
      <c r="M68" s="40">
        <v>840</v>
      </c>
      <c r="N68" s="40">
        <v>1200</v>
      </c>
      <c r="O68">
        <v>2</v>
      </c>
      <c r="P68" s="40">
        <f t="shared" si="7"/>
        <v>2400</v>
      </c>
      <c r="Q68" s="40">
        <f t="shared" si="9"/>
        <v>120</v>
      </c>
      <c r="R68" s="40">
        <f t="shared" si="8"/>
        <v>2520</v>
      </c>
      <c r="S68" t="s">
        <v>1211</v>
      </c>
      <c r="T68" t="s">
        <v>1210</v>
      </c>
      <c r="U68">
        <v>2001</v>
      </c>
      <c r="V68">
        <v>3001</v>
      </c>
      <c r="W68" t="s">
        <v>1286</v>
      </c>
      <c r="X68" t="s">
        <v>1214</v>
      </c>
      <c r="Y68">
        <v>25</v>
      </c>
    </row>
    <row r="69" spans="6:25" x14ac:dyDescent="0.25">
      <c r="F69">
        <v>1240</v>
      </c>
      <c r="G69" t="s">
        <v>1352</v>
      </c>
      <c r="H69" t="s">
        <v>0</v>
      </c>
      <c r="I69" t="s">
        <v>1228</v>
      </c>
      <c r="J69" s="61">
        <v>44621</v>
      </c>
      <c r="K69" s="86">
        <f t="shared" si="5"/>
        <v>3</v>
      </c>
      <c r="L69">
        <f t="shared" si="6"/>
        <v>2022</v>
      </c>
      <c r="M69" s="40">
        <v>1460</v>
      </c>
      <c r="N69" s="40">
        <v>2000</v>
      </c>
      <c r="O69">
        <v>2</v>
      </c>
      <c r="P69" s="40">
        <f t="shared" si="7"/>
        <v>4000</v>
      </c>
      <c r="Q69" s="40">
        <f t="shared" si="9"/>
        <v>200</v>
      </c>
      <c r="R69" s="40">
        <f t="shared" si="8"/>
        <v>4200</v>
      </c>
      <c r="S69" t="s">
        <v>1211</v>
      </c>
      <c r="T69" t="s">
        <v>1210</v>
      </c>
      <c r="U69">
        <v>2061</v>
      </c>
      <c r="V69">
        <v>3061</v>
      </c>
      <c r="W69" t="s">
        <v>1227</v>
      </c>
      <c r="X69" t="s">
        <v>1214</v>
      </c>
      <c r="Y69">
        <v>35</v>
      </c>
    </row>
    <row r="70" spans="6:25" x14ac:dyDescent="0.25">
      <c r="F70">
        <v>1217</v>
      </c>
      <c r="G70" t="s">
        <v>118</v>
      </c>
      <c r="H70" t="s">
        <v>1285</v>
      </c>
      <c r="I70" t="s">
        <v>1284</v>
      </c>
      <c r="J70" s="61">
        <v>44622</v>
      </c>
      <c r="K70" s="86">
        <f t="shared" si="5"/>
        <v>3</v>
      </c>
      <c r="L70">
        <f t="shared" si="6"/>
        <v>2022</v>
      </c>
      <c r="M70" s="40">
        <v>1050</v>
      </c>
      <c r="N70" s="40">
        <v>1500</v>
      </c>
      <c r="O70">
        <v>1</v>
      </c>
      <c r="P70" s="40">
        <f t="shared" si="7"/>
        <v>1500</v>
      </c>
      <c r="Q70" s="40">
        <f t="shared" si="9"/>
        <v>0</v>
      </c>
      <c r="R70" s="40">
        <f t="shared" si="8"/>
        <v>1500</v>
      </c>
      <c r="S70" t="s">
        <v>1217</v>
      </c>
      <c r="T70" t="s">
        <v>1216</v>
      </c>
      <c r="U70">
        <v>2002</v>
      </c>
      <c r="V70">
        <v>3002</v>
      </c>
      <c r="W70" t="s">
        <v>1283</v>
      </c>
      <c r="X70" t="s">
        <v>1208</v>
      </c>
      <c r="Y70">
        <v>22</v>
      </c>
    </row>
    <row r="71" spans="6:25" x14ac:dyDescent="0.25">
      <c r="F71">
        <v>1241</v>
      </c>
      <c r="G71" t="s">
        <v>1352</v>
      </c>
      <c r="H71" t="s">
        <v>0</v>
      </c>
      <c r="I71" t="s">
        <v>1226</v>
      </c>
      <c r="J71" s="61">
        <v>44622</v>
      </c>
      <c r="K71" s="86">
        <f t="shared" si="5"/>
        <v>3</v>
      </c>
      <c r="L71">
        <f t="shared" si="6"/>
        <v>2022</v>
      </c>
      <c r="M71" s="40">
        <v>1825</v>
      </c>
      <c r="N71" s="40">
        <v>2500</v>
      </c>
      <c r="O71">
        <v>1</v>
      </c>
      <c r="P71" s="40">
        <f t="shared" si="7"/>
        <v>2500</v>
      </c>
      <c r="Q71" s="40">
        <f t="shared" si="9"/>
        <v>125</v>
      </c>
      <c r="R71" s="40">
        <f t="shared" si="8"/>
        <v>2625</v>
      </c>
      <c r="S71" t="s">
        <v>1217</v>
      </c>
      <c r="T71" t="s">
        <v>1216</v>
      </c>
      <c r="U71">
        <v>2062</v>
      </c>
      <c r="V71">
        <v>3062</v>
      </c>
      <c r="W71" t="s">
        <v>1225</v>
      </c>
      <c r="X71" t="s">
        <v>1208</v>
      </c>
      <c r="Y71">
        <v>33</v>
      </c>
    </row>
    <row r="72" spans="6:25" x14ac:dyDescent="0.25">
      <c r="F72">
        <v>1218</v>
      </c>
      <c r="G72" t="s">
        <v>253</v>
      </c>
      <c r="H72" t="s">
        <v>96</v>
      </c>
      <c r="I72" t="s">
        <v>1282</v>
      </c>
      <c r="J72" s="61">
        <v>44623</v>
      </c>
      <c r="K72" s="86">
        <f t="shared" si="5"/>
        <v>3</v>
      </c>
      <c r="L72">
        <f t="shared" si="6"/>
        <v>2022</v>
      </c>
      <c r="M72" s="40">
        <v>1260</v>
      </c>
      <c r="N72" s="40">
        <v>1800</v>
      </c>
      <c r="O72">
        <v>3</v>
      </c>
      <c r="P72" s="40">
        <f t="shared" si="7"/>
        <v>5400</v>
      </c>
      <c r="Q72" s="40">
        <f t="shared" si="9"/>
        <v>270</v>
      </c>
      <c r="R72" s="40">
        <f t="shared" si="8"/>
        <v>5670</v>
      </c>
      <c r="S72" t="s">
        <v>1211</v>
      </c>
      <c r="T72" t="s">
        <v>1223</v>
      </c>
      <c r="U72">
        <v>2003</v>
      </c>
      <c r="V72">
        <v>3003</v>
      </c>
      <c r="W72" t="s">
        <v>1281</v>
      </c>
      <c r="X72" t="s">
        <v>1214</v>
      </c>
      <c r="Y72">
        <v>18</v>
      </c>
    </row>
    <row r="73" spans="6:25" x14ac:dyDescent="0.25">
      <c r="F73">
        <v>1242</v>
      </c>
      <c r="G73" t="s">
        <v>253</v>
      </c>
      <c r="H73" t="s">
        <v>1221</v>
      </c>
      <c r="I73" t="s">
        <v>1224</v>
      </c>
      <c r="J73" s="61">
        <v>44623</v>
      </c>
      <c r="K73" s="86">
        <f t="shared" si="5"/>
        <v>3</v>
      </c>
      <c r="L73">
        <f t="shared" si="6"/>
        <v>2022</v>
      </c>
      <c r="M73" s="40">
        <v>1105</v>
      </c>
      <c r="N73" s="40">
        <v>1700</v>
      </c>
      <c r="O73">
        <v>3</v>
      </c>
      <c r="P73" s="40">
        <f t="shared" si="7"/>
        <v>5100</v>
      </c>
      <c r="Q73" s="40">
        <f t="shared" si="9"/>
        <v>255</v>
      </c>
      <c r="R73" s="40">
        <f t="shared" si="8"/>
        <v>5355</v>
      </c>
      <c r="S73" t="s">
        <v>1211</v>
      </c>
      <c r="T73" t="s">
        <v>1223</v>
      </c>
      <c r="U73">
        <v>2063</v>
      </c>
      <c r="V73">
        <v>3063</v>
      </c>
      <c r="W73" t="s">
        <v>1222</v>
      </c>
      <c r="X73" t="s">
        <v>1214</v>
      </c>
      <c r="Y73">
        <v>22</v>
      </c>
    </row>
    <row r="74" spans="6:25" x14ac:dyDescent="0.25">
      <c r="F74">
        <v>1219</v>
      </c>
      <c r="G74" t="s">
        <v>253</v>
      </c>
      <c r="H74" t="s">
        <v>96</v>
      </c>
      <c r="I74" t="s">
        <v>1280</v>
      </c>
      <c r="J74" s="61">
        <v>44624</v>
      </c>
      <c r="K74" s="86">
        <f t="shared" si="5"/>
        <v>3</v>
      </c>
      <c r="L74">
        <f t="shared" si="6"/>
        <v>2022</v>
      </c>
      <c r="M74" s="40">
        <v>1470</v>
      </c>
      <c r="N74" s="40">
        <v>2100</v>
      </c>
      <c r="O74">
        <v>1</v>
      </c>
      <c r="P74" s="40">
        <f t="shared" si="7"/>
        <v>2100</v>
      </c>
      <c r="Q74" s="40">
        <f t="shared" si="9"/>
        <v>105</v>
      </c>
      <c r="R74" s="40">
        <f t="shared" si="8"/>
        <v>2205</v>
      </c>
      <c r="S74" t="s">
        <v>1211</v>
      </c>
      <c r="T74" t="s">
        <v>1210</v>
      </c>
      <c r="U74">
        <v>2004</v>
      </c>
      <c r="V74">
        <v>3004</v>
      </c>
      <c r="W74" t="s">
        <v>1279</v>
      </c>
      <c r="X74" t="s">
        <v>1208</v>
      </c>
      <c r="Y74">
        <v>16</v>
      </c>
    </row>
    <row r="75" spans="6:25" x14ac:dyDescent="0.25">
      <c r="F75">
        <v>1243</v>
      </c>
      <c r="G75" t="s">
        <v>253</v>
      </c>
      <c r="H75" t="s">
        <v>1221</v>
      </c>
      <c r="I75" t="s">
        <v>1220</v>
      </c>
      <c r="J75" s="61">
        <v>44624</v>
      </c>
      <c r="K75" s="86">
        <f t="shared" si="5"/>
        <v>3</v>
      </c>
      <c r="L75">
        <f t="shared" si="6"/>
        <v>2022</v>
      </c>
      <c r="M75" s="40">
        <v>1365</v>
      </c>
      <c r="N75" s="40">
        <v>2100</v>
      </c>
      <c r="O75">
        <v>1</v>
      </c>
      <c r="P75" s="40">
        <f t="shared" si="7"/>
        <v>2100</v>
      </c>
      <c r="Q75" s="40">
        <f t="shared" si="9"/>
        <v>105</v>
      </c>
      <c r="R75" s="40">
        <f t="shared" si="8"/>
        <v>2205</v>
      </c>
      <c r="S75" t="s">
        <v>1211</v>
      </c>
      <c r="T75" t="s">
        <v>1210</v>
      </c>
      <c r="U75">
        <v>2064</v>
      </c>
      <c r="V75">
        <v>3064</v>
      </c>
      <c r="W75" t="s">
        <v>1219</v>
      </c>
      <c r="X75" t="s">
        <v>1208</v>
      </c>
      <c r="Y75">
        <v>20</v>
      </c>
    </row>
    <row r="76" spans="6:25" x14ac:dyDescent="0.25">
      <c r="F76">
        <v>1220</v>
      </c>
      <c r="G76" t="s">
        <v>125</v>
      </c>
      <c r="H76" t="s">
        <v>1276</v>
      </c>
      <c r="I76" t="s">
        <v>1278</v>
      </c>
      <c r="J76" s="61">
        <v>44625</v>
      </c>
      <c r="K76" s="86">
        <f t="shared" si="5"/>
        <v>3</v>
      </c>
      <c r="L76">
        <f t="shared" si="6"/>
        <v>2022</v>
      </c>
      <c r="M76" s="40">
        <v>896.99999999999989</v>
      </c>
      <c r="N76" s="40">
        <v>1300</v>
      </c>
      <c r="O76">
        <v>2</v>
      </c>
      <c r="P76" s="40">
        <f t="shared" si="7"/>
        <v>2600</v>
      </c>
      <c r="Q76" s="40">
        <f t="shared" si="9"/>
        <v>130</v>
      </c>
      <c r="R76" s="40">
        <f t="shared" si="8"/>
        <v>2730</v>
      </c>
      <c r="S76" t="s">
        <v>1217</v>
      </c>
      <c r="T76" t="s">
        <v>1216</v>
      </c>
      <c r="U76">
        <v>2005</v>
      </c>
      <c r="V76">
        <v>3005</v>
      </c>
      <c r="W76" t="s">
        <v>1277</v>
      </c>
      <c r="X76" t="s">
        <v>1214</v>
      </c>
      <c r="Y76">
        <v>27</v>
      </c>
    </row>
    <row r="77" spans="6:25" x14ac:dyDescent="0.25">
      <c r="F77">
        <v>1244</v>
      </c>
      <c r="G77" t="s">
        <v>125</v>
      </c>
      <c r="H77" t="s">
        <v>1213</v>
      </c>
      <c r="I77" t="s">
        <v>1218</v>
      </c>
      <c r="J77" s="61">
        <v>44625</v>
      </c>
      <c r="K77" s="86">
        <f t="shared" si="5"/>
        <v>3</v>
      </c>
      <c r="L77">
        <f t="shared" si="6"/>
        <v>2022</v>
      </c>
      <c r="M77" s="40">
        <v>1035</v>
      </c>
      <c r="N77" s="40">
        <v>1500</v>
      </c>
      <c r="O77">
        <v>2</v>
      </c>
      <c r="P77" s="40">
        <f t="shared" si="7"/>
        <v>3000</v>
      </c>
      <c r="Q77" s="40">
        <f t="shared" si="9"/>
        <v>150</v>
      </c>
      <c r="R77" s="40">
        <f t="shared" si="8"/>
        <v>3150</v>
      </c>
      <c r="S77" t="s">
        <v>1217</v>
      </c>
      <c r="T77" t="s">
        <v>1216</v>
      </c>
      <c r="U77">
        <v>2065</v>
      </c>
      <c r="V77">
        <v>3065</v>
      </c>
      <c r="W77" t="s">
        <v>1215</v>
      </c>
      <c r="X77" t="s">
        <v>1214</v>
      </c>
      <c r="Y77">
        <v>30</v>
      </c>
    </row>
    <row r="78" spans="6:25" x14ac:dyDescent="0.25">
      <c r="F78">
        <v>1221</v>
      </c>
      <c r="G78" t="s">
        <v>125</v>
      </c>
      <c r="H78" t="s">
        <v>1276</v>
      </c>
      <c r="I78" t="s">
        <v>1275</v>
      </c>
      <c r="J78" s="61">
        <v>44626</v>
      </c>
      <c r="K78" s="86">
        <f t="shared" si="5"/>
        <v>3</v>
      </c>
      <c r="L78">
        <f t="shared" si="6"/>
        <v>2022</v>
      </c>
      <c r="M78" s="40">
        <v>1104</v>
      </c>
      <c r="N78" s="40">
        <v>1600</v>
      </c>
      <c r="O78">
        <v>1</v>
      </c>
      <c r="P78" s="40">
        <f t="shared" si="7"/>
        <v>1600</v>
      </c>
      <c r="Q78" s="40">
        <f t="shared" si="9"/>
        <v>0</v>
      </c>
      <c r="R78" s="40">
        <f t="shared" si="8"/>
        <v>1600</v>
      </c>
      <c r="S78" t="s">
        <v>1211</v>
      </c>
      <c r="T78" t="s">
        <v>1210</v>
      </c>
      <c r="U78">
        <v>2006</v>
      </c>
      <c r="V78">
        <v>3006</v>
      </c>
      <c r="W78" t="s">
        <v>1274</v>
      </c>
      <c r="X78" t="s">
        <v>1208</v>
      </c>
      <c r="Y78">
        <v>24</v>
      </c>
    </row>
    <row r="79" spans="6:25" x14ac:dyDescent="0.25">
      <c r="F79">
        <v>1245</v>
      </c>
      <c r="G79" t="s">
        <v>125</v>
      </c>
      <c r="H79" t="s">
        <v>1213</v>
      </c>
      <c r="I79" t="s">
        <v>1212</v>
      </c>
      <c r="J79" s="61">
        <v>44626</v>
      </c>
      <c r="K79" s="86">
        <f t="shared" si="5"/>
        <v>3</v>
      </c>
      <c r="L79">
        <f t="shared" si="6"/>
        <v>2022</v>
      </c>
      <c r="M79" s="40">
        <v>1242</v>
      </c>
      <c r="N79" s="40">
        <v>1800</v>
      </c>
      <c r="O79">
        <v>1</v>
      </c>
      <c r="P79" s="40">
        <f t="shared" si="7"/>
        <v>1800</v>
      </c>
      <c r="Q79" s="40">
        <f t="shared" si="9"/>
        <v>0</v>
      </c>
      <c r="R79" s="40">
        <f t="shared" si="8"/>
        <v>1800</v>
      </c>
      <c r="S79" t="s">
        <v>1211</v>
      </c>
      <c r="T79" t="s">
        <v>1210</v>
      </c>
      <c r="U79">
        <v>2066</v>
      </c>
      <c r="V79">
        <v>3066</v>
      </c>
      <c r="W79" t="s">
        <v>1209</v>
      </c>
      <c r="X79" t="s">
        <v>1208</v>
      </c>
      <c r="Y79">
        <v>28</v>
      </c>
    </row>
    <row r="80" spans="6:25" x14ac:dyDescent="0.25">
      <c r="F80">
        <v>1222</v>
      </c>
      <c r="G80" t="s">
        <v>118</v>
      </c>
      <c r="H80" t="s">
        <v>1271</v>
      </c>
      <c r="I80" t="s">
        <v>1273</v>
      </c>
      <c r="J80" s="61">
        <v>44627</v>
      </c>
      <c r="K80" s="86">
        <f t="shared" si="5"/>
        <v>3</v>
      </c>
      <c r="L80">
        <f t="shared" si="6"/>
        <v>2022</v>
      </c>
      <c r="M80" s="40">
        <v>1496</v>
      </c>
      <c r="N80" s="40">
        <v>2200</v>
      </c>
      <c r="O80">
        <v>2</v>
      </c>
      <c r="P80" s="40">
        <f t="shared" si="7"/>
        <v>4400</v>
      </c>
      <c r="Q80" s="40">
        <f t="shared" si="9"/>
        <v>220</v>
      </c>
      <c r="R80" s="40">
        <f t="shared" si="8"/>
        <v>4620</v>
      </c>
      <c r="S80" t="s">
        <v>1217</v>
      </c>
      <c r="T80" t="s">
        <v>1210</v>
      </c>
      <c r="U80">
        <v>2007</v>
      </c>
      <c r="V80">
        <v>3007</v>
      </c>
      <c r="W80" t="s">
        <v>1272</v>
      </c>
      <c r="X80" t="s">
        <v>1214</v>
      </c>
      <c r="Y80">
        <v>29</v>
      </c>
    </row>
    <row r="81" spans="6:25" x14ac:dyDescent="0.25">
      <c r="F81">
        <v>1223</v>
      </c>
      <c r="G81" t="s">
        <v>118</v>
      </c>
      <c r="H81" t="s">
        <v>1271</v>
      </c>
      <c r="I81" t="s">
        <v>1270</v>
      </c>
      <c r="J81" s="61">
        <v>44628</v>
      </c>
      <c r="K81" s="86">
        <f t="shared" si="5"/>
        <v>3</v>
      </c>
      <c r="L81">
        <f t="shared" si="6"/>
        <v>2022</v>
      </c>
      <c r="M81" s="40">
        <v>1700.0000000000002</v>
      </c>
      <c r="N81" s="40">
        <v>2500</v>
      </c>
      <c r="O81">
        <v>1</v>
      </c>
      <c r="P81" s="40">
        <f t="shared" si="7"/>
        <v>2500</v>
      </c>
      <c r="Q81" s="40">
        <f t="shared" si="9"/>
        <v>125</v>
      </c>
      <c r="R81" s="40">
        <f t="shared" si="8"/>
        <v>2625</v>
      </c>
      <c r="S81" t="s">
        <v>1211</v>
      </c>
      <c r="T81" t="s">
        <v>1216</v>
      </c>
      <c r="U81">
        <v>2008</v>
      </c>
      <c r="V81">
        <v>3008</v>
      </c>
      <c r="W81" t="s">
        <v>1269</v>
      </c>
      <c r="X81" t="s">
        <v>1208</v>
      </c>
      <c r="Y81">
        <v>27</v>
      </c>
    </row>
    <row r="82" spans="6:25" x14ac:dyDescent="0.25">
      <c r="F82">
        <v>1232</v>
      </c>
      <c r="G82" t="s">
        <v>118</v>
      </c>
      <c r="H82" t="s">
        <v>1246</v>
      </c>
      <c r="I82" t="s">
        <v>1248</v>
      </c>
      <c r="J82" s="61">
        <v>44631</v>
      </c>
      <c r="K82" s="86">
        <f t="shared" si="5"/>
        <v>3</v>
      </c>
      <c r="L82">
        <f t="shared" si="6"/>
        <v>2022</v>
      </c>
      <c r="M82" s="40">
        <v>780</v>
      </c>
      <c r="N82" s="40">
        <v>1300</v>
      </c>
      <c r="O82">
        <v>2</v>
      </c>
      <c r="P82" s="40">
        <f t="shared" si="7"/>
        <v>2600</v>
      </c>
      <c r="Q82" s="40">
        <f t="shared" si="9"/>
        <v>130</v>
      </c>
      <c r="R82" s="40">
        <f t="shared" si="8"/>
        <v>2730</v>
      </c>
      <c r="S82" t="s">
        <v>1211</v>
      </c>
      <c r="T82" t="s">
        <v>1210</v>
      </c>
      <c r="U82">
        <v>2041</v>
      </c>
      <c r="V82">
        <v>3041</v>
      </c>
      <c r="W82" t="s">
        <v>1247</v>
      </c>
      <c r="X82" t="s">
        <v>1214</v>
      </c>
      <c r="Y82">
        <v>32</v>
      </c>
    </row>
    <row r="83" spans="6:25" x14ac:dyDescent="0.25">
      <c r="F83">
        <v>1233</v>
      </c>
      <c r="G83" t="s">
        <v>118</v>
      </c>
      <c r="H83" t="s">
        <v>1246</v>
      </c>
      <c r="I83" t="s">
        <v>1245</v>
      </c>
      <c r="J83" s="61">
        <v>44632</v>
      </c>
      <c r="K83" s="86">
        <f t="shared" si="5"/>
        <v>3</v>
      </c>
      <c r="L83">
        <f t="shared" si="6"/>
        <v>2022</v>
      </c>
      <c r="M83" s="40">
        <v>960</v>
      </c>
      <c r="N83" s="40">
        <v>1600</v>
      </c>
      <c r="O83">
        <v>1</v>
      </c>
      <c r="P83" s="40">
        <f t="shared" si="7"/>
        <v>1600</v>
      </c>
      <c r="Q83" s="40">
        <f t="shared" si="9"/>
        <v>0</v>
      </c>
      <c r="R83" s="40">
        <f t="shared" si="8"/>
        <v>1600</v>
      </c>
      <c r="S83" t="s">
        <v>1217</v>
      </c>
      <c r="T83" t="s">
        <v>1216</v>
      </c>
      <c r="U83">
        <v>2042</v>
      </c>
      <c r="V83">
        <v>3042</v>
      </c>
      <c r="W83" t="s">
        <v>1244</v>
      </c>
      <c r="X83" t="s">
        <v>1208</v>
      </c>
      <c r="Y83">
        <v>29</v>
      </c>
    </row>
    <row r="84" spans="6:25" x14ac:dyDescent="0.25">
      <c r="F84">
        <v>1234</v>
      </c>
      <c r="G84" t="s">
        <v>253</v>
      </c>
      <c r="H84" t="s">
        <v>1241</v>
      </c>
      <c r="I84" t="s">
        <v>1243</v>
      </c>
      <c r="J84" s="61">
        <v>44633</v>
      </c>
      <c r="K84" s="86">
        <f t="shared" si="5"/>
        <v>3</v>
      </c>
      <c r="L84">
        <f t="shared" si="6"/>
        <v>2022</v>
      </c>
      <c r="M84" s="40">
        <v>1292</v>
      </c>
      <c r="N84" s="40">
        <v>1900</v>
      </c>
      <c r="O84">
        <v>3</v>
      </c>
      <c r="P84" s="40">
        <f t="shared" si="7"/>
        <v>5700</v>
      </c>
      <c r="Q84" s="40">
        <f t="shared" si="9"/>
        <v>285</v>
      </c>
      <c r="R84" s="40">
        <f t="shared" si="8"/>
        <v>5985</v>
      </c>
      <c r="S84" t="s">
        <v>1211</v>
      </c>
      <c r="T84" t="s">
        <v>1223</v>
      </c>
      <c r="U84">
        <v>2043</v>
      </c>
      <c r="V84">
        <v>3043</v>
      </c>
      <c r="W84" t="s">
        <v>1242</v>
      </c>
      <c r="X84" t="s">
        <v>1214</v>
      </c>
      <c r="Y84">
        <v>21</v>
      </c>
    </row>
    <row r="85" spans="6:25" x14ac:dyDescent="0.25">
      <c r="F85">
        <v>1235</v>
      </c>
      <c r="G85" t="s">
        <v>253</v>
      </c>
      <c r="H85" t="s">
        <v>1241</v>
      </c>
      <c r="I85" t="s">
        <v>1240</v>
      </c>
      <c r="J85" s="61">
        <v>44634</v>
      </c>
      <c r="K85" s="86">
        <f t="shared" si="5"/>
        <v>3</v>
      </c>
      <c r="L85">
        <f t="shared" si="6"/>
        <v>2022</v>
      </c>
      <c r="M85" s="40">
        <v>1496</v>
      </c>
      <c r="N85" s="40">
        <v>2200</v>
      </c>
      <c r="O85">
        <v>1</v>
      </c>
      <c r="P85" s="40">
        <f t="shared" si="7"/>
        <v>2200</v>
      </c>
      <c r="Q85" s="40">
        <f t="shared" si="9"/>
        <v>110</v>
      </c>
      <c r="R85" s="40">
        <f t="shared" si="8"/>
        <v>2310</v>
      </c>
      <c r="S85" t="s">
        <v>1211</v>
      </c>
      <c r="T85" t="s">
        <v>1210</v>
      </c>
      <c r="U85">
        <v>2044</v>
      </c>
      <c r="V85">
        <v>3044</v>
      </c>
      <c r="W85" t="s">
        <v>1239</v>
      </c>
      <c r="X85" t="s">
        <v>1208</v>
      </c>
      <c r="Y85">
        <v>19</v>
      </c>
    </row>
    <row r="86" spans="6:25" x14ac:dyDescent="0.25">
      <c r="F86">
        <v>1236</v>
      </c>
      <c r="G86" t="s">
        <v>125</v>
      </c>
      <c r="H86" t="s">
        <v>1236</v>
      </c>
      <c r="I86" t="s">
        <v>1238</v>
      </c>
      <c r="J86" s="61">
        <v>44635</v>
      </c>
      <c r="K86" s="86">
        <f t="shared" si="5"/>
        <v>3</v>
      </c>
      <c r="L86">
        <f t="shared" si="6"/>
        <v>2022</v>
      </c>
      <c r="M86" s="40">
        <v>1340</v>
      </c>
      <c r="N86" s="40">
        <v>2000</v>
      </c>
      <c r="O86">
        <v>2</v>
      </c>
      <c r="P86" s="40">
        <f t="shared" si="7"/>
        <v>4000</v>
      </c>
      <c r="Q86" s="40">
        <f t="shared" si="9"/>
        <v>200</v>
      </c>
      <c r="R86" s="40">
        <f t="shared" si="8"/>
        <v>4200</v>
      </c>
      <c r="S86" t="s">
        <v>1217</v>
      </c>
      <c r="T86" t="s">
        <v>1216</v>
      </c>
      <c r="U86">
        <v>2045</v>
      </c>
      <c r="V86">
        <v>3045</v>
      </c>
      <c r="W86" t="s">
        <v>1237</v>
      </c>
      <c r="X86" t="s">
        <v>1214</v>
      </c>
      <c r="Y86">
        <v>36</v>
      </c>
    </row>
    <row r="87" spans="6:25" x14ac:dyDescent="0.25">
      <c r="F87">
        <v>1237</v>
      </c>
      <c r="G87" t="s">
        <v>125</v>
      </c>
      <c r="H87" t="s">
        <v>1236</v>
      </c>
      <c r="I87" t="s">
        <v>1235</v>
      </c>
      <c r="J87" s="61">
        <v>44636</v>
      </c>
      <c r="K87" s="86">
        <f t="shared" si="5"/>
        <v>3</v>
      </c>
      <c r="L87">
        <f t="shared" si="6"/>
        <v>2022</v>
      </c>
      <c r="M87" s="40">
        <v>1541</v>
      </c>
      <c r="N87" s="40">
        <v>2300</v>
      </c>
      <c r="O87">
        <v>1</v>
      </c>
      <c r="P87" s="40">
        <f t="shared" si="7"/>
        <v>2300</v>
      </c>
      <c r="Q87" s="40">
        <f t="shared" si="9"/>
        <v>115</v>
      </c>
      <c r="R87" s="40">
        <f t="shared" si="8"/>
        <v>2415</v>
      </c>
      <c r="S87" t="s">
        <v>1211</v>
      </c>
      <c r="T87" t="s">
        <v>1210</v>
      </c>
      <c r="U87">
        <v>2046</v>
      </c>
      <c r="V87">
        <v>3046</v>
      </c>
      <c r="W87" t="s">
        <v>1234</v>
      </c>
      <c r="X87" t="s">
        <v>1208</v>
      </c>
      <c r="Y87">
        <v>34</v>
      </c>
    </row>
    <row r="88" spans="6:25" x14ac:dyDescent="0.25">
      <c r="F88">
        <v>1238</v>
      </c>
      <c r="G88" t="s">
        <v>118</v>
      </c>
      <c r="H88" t="s">
        <v>1231</v>
      </c>
      <c r="I88" t="s">
        <v>1233</v>
      </c>
      <c r="J88" s="61">
        <v>44637</v>
      </c>
      <c r="K88" s="86">
        <f t="shared" si="5"/>
        <v>3</v>
      </c>
      <c r="L88">
        <f t="shared" si="6"/>
        <v>2022</v>
      </c>
      <c r="M88" s="40">
        <v>2250</v>
      </c>
      <c r="N88" s="40">
        <v>3000</v>
      </c>
      <c r="O88">
        <v>2</v>
      </c>
      <c r="P88" s="40">
        <f t="shared" si="7"/>
        <v>6000</v>
      </c>
      <c r="Q88" s="40">
        <f t="shared" si="9"/>
        <v>300</v>
      </c>
      <c r="R88" s="40">
        <f t="shared" si="8"/>
        <v>6300</v>
      </c>
      <c r="S88" t="s">
        <v>1217</v>
      </c>
      <c r="T88" t="s">
        <v>1210</v>
      </c>
      <c r="U88">
        <v>2047</v>
      </c>
      <c r="V88">
        <v>3047</v>
      </c>
      <c r="W88" t="s">
        <v>1232</v>
      </c>
      <c r="X88" t="s">
        <v>1214</v>
      </c>
      <c r="Y88">
        <v>40</v>
      </c>
    </row>
    <row r="89" spans="6:25" x14ac:dyDescent="0.25">
      <c r="F89">
        <v>1239</v>
      </c>
      <c r="G89" t="s">
        <v>118</v>
      </c>
      <c r="H89" t="s">
        <v>1231</v>
      </c>
      <c r="I89" t="s">
        <v>1230</v>
      </c>
      <c r="J89" s="61">
        <v>44638</v>
      </c>
      <c r="K89" s="86">
        <f t="shared" si="5"/>
        <v>3</v>
      </c>
      <c r="L89">
        <f t="shared" si="6"/>
        <v>2022</v>
      </c>
      <c r="M89" s="40">
        <v>2625</v>
      </c>
      <c r="N89" s="40">
        <v>3500</v>
      </c>
      <c r="O89">
        <v>1</v>
      </c>
      <c r="P89" s="40">
        <f t="shared" si="7"/>
        <v>3500</v>
      </c>
      <c r="Q89" s="40">
        <f t="shared" si="9"/>
        <v>175</v>
      </c>
      <c r="R89" s="40">
        <f t="shared" si="8"/>
        <v>3675</v>
      </c>
      <c r="S89" t="s">
        <v>1211</v>
      </c>
      <c r="T89" t="s">
        <v>1216</v>
      </c>
      <c r="U89">
        <v>2048</v>
      </c>
      <c r="V89">
        <v>3048</v>
      </c>
      <c r="W89" t="s">
        <v>1229</v>
      </c>
      <c r="X89" t="s">
        <v>1208</v>
      </c>
      <c r="Y89">
        <v>38</v>
      </c>
    </row>
    <row r="90" spans="6:25" x14ac:dyDescent="0.25">
      <c r="F90">
        <v>1224</v>
      </c>
      <c r="G90" t="s">
        <v>118</v>
      </c>
      <c r="H90" t="s">
        <v>1266</v>
      </c>
      <c r="I90" t="s">
        <v>1268</v>
      </c>
      <c r="J90" s="61">
        <v>44641</v>
      </c>
      <c r="K90" s="86">
        <f t="shared" si="5"/>
        <v>3</v>
      </c>
      <c r="L90">
        <f t="shared" si="6"/>
        <v>2022</v>
      </c>
      <c r="M90" s="40">
        <v>737</v>
      </c>
      <c r="N90" s="40">
        <v>1100</v>
      </c>
      <c r="O90">
        <v>2</v>
      </c>
      <c r="P90" s="40">
        <f t="shared" si="7"/>
        <v>2200</v>
      </c>
      <c r="Q90" s="40">
        <f t="shared" si="9"/>
        <v>110</v>
      </c>
      <c r="R90" s="40">
        <f t="shared" si="8"/>
        <v>2310</v>
      </c>
      <c r="S90" t="s">
        <v>1211</v>
      </c>
      <c r="T90" t="s">
        <v>1210</v>
      </c>
      <c r="U90">
        <v>2021</v>
      </c>
      <c r="V90">
        <v>3021</v>
      </c>
      <c r="W90" t="s">
        <v>1267</v>
      </c>
      <c r="X90" t="s">
        <v>1214</v>
      </c>
      <c r="Y90">
        <v>24</v>
      </c>
    </row>
    <row r="91" spans="6:25" x14ac:dyDescent="0.25">
      <c r="F91">
        <v>1225</v>
      </c>
      <c r="G91" t="s">
        <v>118</v>
      </c>
      <c r="H91" t="s">
        <v>1266</v>
      </c>
      <c r="I91" t="s">
        <v>1265</v>
      </c>
      <c r="J91" s="61">
        <v>44642</v>
      </c>
      <c r="K91" s="86">
        <f t="shared" si="5"/>
        <v>3</v>
      </c>
      <c r="L91">
        <f t="shared" si="6"/>
        <v>2022</v>
      </c>
      <c r="M91" s="40">
        <v>938</v>
      </c>
      <c r="N91" s="40">
        <v>1400</v>
      </c>
      <c r="O91">
        <v>1</v>
      </c>
      <c r="P91" s="40">
        <f t="shared" si="7"/>
        <v>1400</v>
      </c>
      <c r="Q91" s="40">
        <f t="shared" si="9"/>
        <v>0</v>
      </c>
      <c r="R91" s="40">
        <f t="shared" si="8"/>
        <v>1400</v>
      </c>
      <c r="S91" t="s">
        <v>1217</v>
      </c>
      <c r="T91" t="s">
        <v>1216</v>
      </c>
      <c r="U91">
        <v>2022</v>
      </c>
      <c r="V91">
        <v>3022</v>
      </c>
      <c r="W91" t="s">
        <v>1264</v>
      </c>
      <c r="X91" t="s">
        <v>1208</v>
      </c>
      <c r="Y91">
        <v>21</v>
      </c>
    </row>
    <row r="92" spans="6:25" x14ac:dyDescent="0.25">
      <c r="F92">
        <v>1210</v>
      </c>
      <c r="G92" t="s">
        <v>253</v>
      </c>
      <c r="H92" t="s">
        <v>1261</v>
      </c>
      <c r="I92" t="s">
        <v>1263</v>
      </c>
      <c r="J92" s="61">
        <v>44643</v>
      </c>
      <c r="K92" s="86">
        <f t="shared" si="5"/>
        <v>3</v>
      </c>
      <c r="L92">
        <f t="shared" si="6"/>
        <v>2022</v>
      </c>
      <c r="M92" s="40">
        <v>1190</v>
      </c>
      <c r="N92" s="40">
        <v>1700</v>
      </c>
      <c r="O92">
        <v>3</v>
      </c>
      <c r="P92" s="40">
        <f t="shared" si="7"/>
        <v>5100</v>
      </c>
      <c r="Q92" s="40">
        <f t="shared" si="9"/>
        <v>255</v>
      </c>
      <c r="R92" s="40">
        <f t="shared" si="8"/>
        <v>5355</v>
      </c>
      <c r="S92" t="s">
        <v>1211</v>
      </c>
      <c r="T92" t="s">
        <v>1223</v>
      </c>
      <c r="U92">
        <v>2023</v>
      </c>
      <c r="V92">
        <v>3023</v>
      </c>
      <c r="W92" t="s">
        <v>1262</v>
      </c>
      <c r="X92" t="s">
        <v>1214</v>
      </c>
      <c r="Y92">
        <v>20</v>
      </c>
    </row>
    <row r="93" spans="6:25" x14ac:dyDescent="0.25">
      <c r="F93">
        <v>1226</v>
      </c>
      <c r="G93" t="s">
        <v>253</v>
      </c>
      <c r="H93" t="s">
        <v>1261</v>
      </c>
      <c r="I93" t="s">
        <v>1263</v>
      </c>
      <c r="J93" s="61">
        <v>44643</v>
      </c>
      <c r="K93" s="86">
        <f t="shared" si="5"/>
        <v>3</v>
      </c>
      <c r="L93">
        <f t="shared" si="6"/>
        <v>2022</v>
      </c>
      <c r="M93" s="40">
        <v>1190</v>
      </c>
      <c r="N93" s="40">
        <v>1700</v>
      </c>
      <c r="O93">
        <v>3</v>
      </c>
      <c r="P93" s="40">
        <f t="shared" si="7"/>
        <v>5100</v>
      </c>
      <c r="Q93" s="40">
        <f t="shared" si="9"/>
        <v>255</v>
      </c>
      <c r="R93" s="40">
        <f t="shared" si="8"/>
        <v>5355</v>
      </c>
      <c r="S93" t="s">
        <v>1211</v>
      </c>
      <c r="T93" t="s">
        <v>1223</v>
      </c>
      <c r="U93">
        <v>2023</v>
      </c>
      <c r="V93">
        <v>3023</v>
      </c>
      <c r="W93" t="s">
        <v>1262</v>
      </c>
      <c r="X93" t="s">
        <v>1214</v>
      </c>
      <c r="Y93">
        <v>20</v>
      </c>
    </row>
    <row r="94" spans="6:25" x14ac:dyDescent="0.25">
      <c r="F94">
        <v>1211</v>
      </c>
      <c r="G94" t="s">
        <v>253</v>
      </c>
      <c r="H94" t="s">
        <v>1261</v>
      </c>
      <c r="I94" t="s">
        <v>1260</v>
      </c>
      <c r="J94" s="61">
        <v>44644</v>
      </c>
      <c r="K94" s="86">
        <f t="shared" si="5"/>
        <v>3</v>
      </c>
      <c r="L94">
        <f t="shared" si="6"/>
        <v>2022</v>
      </c>
      <c r="M94" s="40">
        <v>1400</v>
      </c>
      <c r="N94" s="40">
        <v>2000</v>
      </c>
      <c r="O94">
        <v>1</v>
      </c>
      <c r="P94" s="40">
        <f t="shared" si="7"/>
        <v>2000</v>
      </c>
      <c r="Q94" s="40">
        <f t="shared" si="9"/>
        <v>0</v>
      </c>
      <c r="R94" s="40">
        <f t="shared" si="8"/>
        <v>2000</v>
      </c>
      <c r="S94" t="s">
        <v>1211</v>
      </c>
      <c r="T94" t="s">
        <v>1210</v>
      </c>
      <c r="U94">
        <v>2024</v>
      </c>
      <c r="V94">
        <v>3024</v>
      </c>
      <c r="W94" t="s">
        <v>1259</v>
      </c>
      <c r="X94" t="s">
        <v>1208</v>
      </c>
      <c r="Y94">
        <v>18</v>
      </c>
    </row>
    <row r="95" spans="6:25" x14ac:dyDescent="0.25">
      <c r="F95">
        <v>1227</v>
      </c>
      <c r="G95" t="s">
        <v>253</v>
      </c>
      <c r="H95" t="s">
        <v>1261</v>
      </c>
      <c r="I95" t="s">
        <v>1260</v>
      </c>
      <c r="J95" s="61">
        <v>44644</v>
      </c>
      <c r="K95" s="86">
        <f t="shared" si="5"/>
        <v>3</v>
      </c>
      <c r="L95">
        <f t="shared" si="6"/>
        <v>2022</v>
      </c>
      <c r="M95" s="40">
        <v>1400</v>
      </c>
      <c r="N95" s="40">
        <v>2000</v>
      </c>
      <c r="O95">
        <v>1</v>
      </c>
      <c r="P95" s="40">
        <f t="shared" si="7"/>
        <v>2000</v>
      </c>
      <c r="Q95" s="40">
        <f t="shared" si="9"/>
        <v>0</v>
      </c>
      <c r="R95" s="40">
        <f t="shared" si="8"/>
        <v>2000</v>
      </c>
      <c r="S95" t="s">
        <v>1211</v>
      </c>
      <c r="T95" t="s">
        <v>1210</v>
      </c>
      <c r="U95">
        <v>2024</v>
      </c>
      <c r="V95">
        <v>3024</v>
      </c>
      <c r="W95" t="s">
        <v>1259</v>
      </c>
      <c r="X95" t="s">
        <v>1208</v>
      </c>
      <c r="Y95">
        <v>18</v>
      </c>
    </row>
    <row r="96" spans="6:25" x14ac:dyDescent="0.25">
      <c r="F96">
        <v>1212</v>
      </c>
      <c r="G96" t="s">
        <v>125</v>
      </c>
      <c r="H96" t="s">
        <v>1256</v>
      </c>
      <c r="I96" t="s">
        <v>1258</v>
      </c>
      <c r="J96" s="61">
        <v>44645</v>
      </c>
      <c r="K96" s="86">
        <f t="shared" si="5"/>
        <v>3</v>
      </c>
      <c r="L96">
        <f t="shared" si="6"/>
        <v>2022</v>
      </c>
      <c r="M96" s="40">
        <v>975</v>
      </c>
      <c r="N96" s="40">
        <v>1500</v>
      </c>
      <c r="O96">
        <v>2</v>
      </c>
      <c r="P96" s="40">
        <f t="shared" si="7"/>
        <v>3000</v>
      </c>
      <c r="Q96" s="40">
        <f t="shared" si="9"/>
        <v>150</v>
      </c>
      <c r="R96" s="40">
        <f t="shared" si="8"/>
        <v>3150</v>
      </c>
      <c r="S96" t="s">
        <v>1217</v>
      </c>
      <c r="T96" t="s">
        <v>1216</v>
      </c>
      <c r="U96">
        <v>2025</v>
      </c>
      <c r="V96">
        <v>3025</v>
      </c>
      <c r="W96" t="s">
        <v>1257</v>
      </c>
      <c r="X96" t="s">
        <v>1214</v>
      </c>
      <c r="Y96">
        <v>28</v>
      </c>
    </row>
    <row r="97" spans="6:25" x14ac:dyDescent="0.25">
      <c r="F97">
        <v>1228</v>
      </c>
      <c r="G97" t="s">
        <v>125</v>
      </c>
      <c r="H97" t="s">
        <v>1256</v>
      </c>
      <c r="I97" t="s">
        <v>1258</v>
      </c>
      <c r="J97" s="61">
        <v>44645</v>
      </c>
      <c r="K97" s="86">
        <f t="shared" si="5"/>
        <v>3</v>
      </c>
      <c r="L97">
        <f t="shared" si="6"/>
        <v>2022</v>
      </c>
      <c r="M97" s="40">
        <v>975</v>
      </c>
      <c r="N97" s="40">
        <v>1500</v>
      </c>
      <c r="O97">
        <v>2</v>
      </c>
      <c r="P97" s="40">
        <f t="shared" si="7"/>
        <v>3000</v>
      </c>
      <c r="Q97" s="40">
        <f t="shared" si="9"/>
        <v>150</v>
      </c>
      <c r="R97" s="40">
        <f t="shared" si="8"/>
        <v>3150</v>
      </c>
      <c r="S97" t="s">
        <v>1217</v>
      </c>
      <c r="T97" t="s">
        <v>1216</v>
      </c>
      <c r="U97">
        <v>2025</v>
      </c>
      <c r="V97">
        <v>3025</v>
      </c>
      <c r="W97" t="s">
        <v>1257</v>
      </c>
      <c r="X97" t="s">
        <v>1214</v>
      </c>
      <c r="Y97">
        <v>28</v>
      </c>
    </row>
    <row r="98" spans="6:25" x14ac:dyDescent="0.25">
      <c r="F98">
        <v>1213</v>
      </c>
      <c r="G98" t="s">
        <v>125</v>
      </c>
      <c r="H98" t="s">
        <v>1256</v>
      </c>
      <c r="I98" t="s">
        <v>1255</v>
      </c>
      <c r="J98" s="61">
        <v>44646</v>
      </c>
      <c r="K98" s="86">
        <f t="shared" si="5"/>
        <v>3</v>
      </c>
      <c r="L98">
        <f t="shared" si="6"/>
        <v>2022</v>
      </c>
      <c r="M98" s="40">
        <v>1170</v>
      </c>
      <c r="N98" s="40">
        <v>1800</v>
      </c>
      <c r="O98">
        <v>1</v>
      </c>
      <c r="P98" s="40">
        <f t="shared" si="7"/>
        <v>1800</v>
      </c>
      <c r="Q98" s="40">
        <f t="shared" si="9"/>
        <v>0</v>
      </c>
      <c r="R98" s="40">
        <f t="shared" si="8"/>
        <v>1800</v>
      </c>
      <c r="S98" t="s">
        <v>1211</v>
      </c>
      <c r="T98" t="s">
        <v>1210</v>
      </c>
      <c r="U98">
        <v>2026</v>
      </c>
      <c r="V98">
        <v>3026</v>
      </c>
      <c r="W98" t="s">
        <v>1254</v>
      </c>
      <c r="X98" t="s">
        <v>1208</v>
      </c>
      <c r="Y98">
        <v>26</v>
      </c>
    </row>
    <row r="99" spans="6:25" x14ac:dyDescent="0.25">
      <c r="F99">
        <v>1229</v>
      </c>
      <c r="G99" t="s">
        <v>125</v>
      </c>
      <c r="H99" t="s">
        <v>1256</v>
      </c>
      <c r="I99" t="s">
        <v>1255</v>
      </c>
      <c r="J99" s="61">
        <v>44646</v>
      </c>
      <c r="K99" s="86">
        <f t="shared" si="5"/>
        <v>3</v>
      </c>
      <c r="L99">
        <f t="shared" si="6"/>
        <v>2022</v>
      </c>
      <c r="M99" s="40">
        <v>1170</v>
      </c>
      <c r="N99" s="40">
        <v>1800</v>
      </c>
      <c r="O99">
        <v>1</v>
      </c>
      <c r="P99" s="40">
        <f t="shared" si="7"/>
        <v>1800</v>
      </c>
      <c r="Q99" s="40">
        <f t="shared" si="9"/>
        <v>0</v>
      </c>
      <c r="R99" s="40">
        <f t="shared" si="8"/>
        <v>1800</v>
      </c>
      <c r="S99" t="s">
        <v>1211</v>
      </c>
      <c r="T99" t="s">
        <v>1210</v>
      </c>
      <c r="U99">
        <v>2026</v>
      </c>
      <c r="V99">
        <v>3026</v>
      </c>
      <c r="W99" t="s">
        <v>1254</v>
      </c>
      <c r="X99" t="s">
        <v>1208</v>
      </c>
      <c r="Y99">
        <v>26</v>
      </c>
    </row>
    <row r="100" spans="6:25" x14ac:dyDescent="0.25">
      <c r="F100">
        <v>1214</v>
      </c>
      <c r="G100" t="s">
        <v>118</v>
      </c>
      <c r="H100" t="s">
        <v>1251</v>
      </c>
      <c r="I100" t="s">
        <v>1253</v>
      </c>
      <c r="J100" s="61">
        <v>44647</v>
      </c>
      <c r="K100" s="86">
        <f t="shared" si="5"/>
        <v>3</v>
      </c>
      <c r="L100">
        <f t="shared" si="6"/>
        <v>2022</v>
      </c>
      <c r="M100" s="40">
        <v>1656</v>
      </c>
      <c r="N100" s="40">
        <v>2300</v>
      </c>
      <c r="O100">
        <v>2</v>
      </c>
      <c r="P100" s="40">
        <f t="shared" si="7"/>
        <v>4600</v>
      </c>
      <c r="Q100" s="40">
        <f t="shared" si="9"/>
        <v>230</v>
      </c>
      <c r="R100" s="40">
        <f t="shared" si="8"/>
        <v>4830</v>
      </c>
      <c r="S100" t="s">
        <v>1217</v>
      </c>
      <c r="T100" t="s">
        <v>1210</v>
      </c>
      <c r="U100">
        <v>2027</v>
      </c>
      <c r="V100">
        <v>3027</v>
      </c>
      <c r="W100" t="s">
        <v>1252</v>
      </c>
      <c r="X100" t="s">
        <v>1214</v>
      </c>
      <c r="Y100">
        <v>30</v>
      </c>
    </row>
    <row r="101" spans="6:25" x14ac:dyDescent="0.25">
      <c r="F101">
        <v>1230</v>
      </c>
      <c r="G101" t="s">
        <v>118</v>
      </c>
      <c r="H101" t="s">
        <v>1251</v>
      </c>
      <c r="I101" t="s">
        <v>1253</v>
      </c>
      <c r="J101" s="61">
        <v>44647</v>
      </c>
      <c r="K101" s="86">
        <f t="shared" si="5"/>
        <v>3</v>
      </c>
      <c r="L101">
        <f t="shared" si="6"/>
        <v>2022</v>
      </c>
      <c r="M101" s="40">
        <v>1656</v>
      </c>
      <c r="N101" s="40">
        <v>2300</v>
      </c>
      <c r="O101">
        <v>2</v>
      </c>
      <c r="P101" s="40">
        <f t="shared" si="7"/>
        <v>4600</v>
      </c>
      <c r="Q101" s="40">
        <f t="shared" si="9"/>
        <v>230</v>
      </c>
      <c r="R101" s="40">
        <f t="shared" si="8"/>
        <v>4830</v>
      </c>
      <c r="S101" t="s">
        <v>1217</v>
      </c>
      <c r="T101" t="s">
        <v>1210</v>
      </c>
      <c r="U101">
        <v>2027</v>
      </c>
      <c r="V101">
        <v>3027</v>
      </c>
      <c r="W101" t="s">
        <v>1252</v>
      </c>
      <c r="X101" t="s">
        <v>1214</v>
      </c>
      <c r="Y101">
        <v>30</v>
      </c>
    </row>
    <row r="102" spans="6:25" x14ac:dyDescent="0.25">
      <c r="F102">
        <v>1215</v>
      </c>
      <c r="G102" t="s">
        <v>118</v>
      </c>
      <c r="H102" t="s">
        <v>1251</v>
      </c>
      <c r="I102" t="s">
        <v>1250</v>
      </c>
      <c r="J102" s="61">
        <v>44648</v>
      </c>
      <c r="K102" s="86">
        <f t="shared" si="5"/>
        <v>3</v>
      </c>
      <c r="L102">
        <f t="shared" si="6"/>
        <v>2022</v>
      </c>
      <c r="M102" s="40">
        <v>1872</v>
      </c>
      <c r="N102" s="40">
        <v>2600</v>
      </c>
      <c r="O102">
        <v>1</v>
      </c>
      <c r="P102" s="40">
        <f t="shared" si="7"/>
        <v>2600</v>
      </c>
      <c r="Q102" s="40">
        <f t="shared" si="9"/>
        <v>130</v>
      </c>
      <c r="R102" s="40">
        <f t="shared" si="8"/>
        <v>2730</v>
      </c>
      <c r="S102" t="s">
        <v>1211</v>
      </c>
      <c r="T102" t="s">
        <v>1216</v>
      </c>
      <c r="U102">
        <v>2028</v>
      </c>
      <c r="V102">
        <v>3028</v>
      </c>
      <c r="W102" t="s">
        <v>1249</v>
      </c>
      <c r="X102" t="s">
        <v>1208</v>
      </c>
      <c r="Y102">
        <v>28</v>
      </c>
    </row>
    <row r="103" spans="6:25" x14ac:dyDescent="0.25">
      <c r="F103">
        <v>1231</v>
      </c>
      <c r="G103" t="s">
        <v>118</v>
      </c>
      <c r="H103" t="s">
        <v>1251</v>
      </c>
      <c r="I103" t="s">
        <v>1250</v>
      </c>
      <c r="J103" s="61">
        <v>44648</v>
      </c>
      <c r="K103" s="86">
        <f t="shared" si="5"/>
        <v>3</v>
      </c>
      <c r="L103">
        <f t="shared" si="6"/>
        <v>2022</v>
      </c>
      <c r="M103" s="40">
        <v>1872</v>
      </c>
      <c r="N103" s="40">
        <v>2600</v>
      </c>
      <c r="O103">
        <v>1</v>
      </c>
      <c r="P103" s="40">
        <f t="shared" si="7"/>
        <v>2600</v>
      </c>
      <c r="Q103" s="40">
        <f t="shared" si="9"/>
        <v>130</v>
      </c>
      <c r="R103" s="40">
        <f t="shared" si="8"/>
        <v>2730</v>
      </c>
      <c r="S103" t="s">
        <v>1211</v>
      </c>
      <c r="T103" t="s">
        <v>1216</v>
      </c>
      <c r="U103">
        <v>2028</v>
      </c>
      <c r="V103">
        <v>3028</v>
      </c>
      <c r="W103" t="s">
        <v>1249</v>
      </c>
      <c r="X103" t="s">
        <v>1208</v>
      </c>
      <c r="Y103">
        <v>28</v>
      </c>
    </row>
    <row r="104" spans="6:25" x14ac:dyDescent="0.25">
      <c r="F104">
        <v>1107</v>
      </c>
      <c r="G104" t="s">
        <v>118</v>
      </c>
      <c r="H104" t="s">
        <v>1285</v>
      </c>
      <c r="I104" t="s">
        <v>1287</v>
      </c>
      <c r="J104" s="61">
        <v>44927</v>
      </c>
      <c r="K104" s="86">
        <f t="shared" si="5"/>
        <v>1</v>
      </c>
      <c r="L104">
        <f t="shared" si="6"/>
        <v>2023</v>
      </c>
      <c r="M104" s="40">
        <v>840</v>
      </c>
      <c r="N104" s="40">
        <v>1200</v>
      </c>
      <c r="O104">
        <v>2</v>
      </c>
      <c r="P104" s="40">
        <f t="shared" si="7"/>
        <v>2400</v>
      </c>
      <c r="Q104" s="40">
        <f t="shared" si="9"/>
        <v>120</v>
      </c>
      <c r="R104" s="40">
        <f t="shared" si="8"/>
        <v>2520</v>
      </c>
      <c r="S104" t="s">
        <v>1211</v>
      </c>
      <c r="T104" t="s">
        <v>1210</v>
      </c>
      <c r="U104">
        <v>2001</v>
      </c>
      <c r="V104">
        <v>3001</v>
      </c>
      <c r="W104" t="s">
        <v>1286</v>
      </c>
      <c r="X104" t="s">
        <v>1214</v>
      </c>
      <c r="Y104">
        <v>25</v>
      </c>
    </row>
    <row r="105" spans="6:25" x14ac:dyDescent="0.25">
      <c r="F105">
        <v>1131</v>
      </c>
      <c r="G105" t="s">
        <v>1352</v>
      </c>
      <c r="H105" t="s">
        <v>0</v>
      </c>
      <c r="I105" t="s">
        <v>1228</v>
      </c>
      <c r="J105" s="61">
        <v>44927</v>
      </c>
      <c r="K105" s="86">
        <f t="shared" si="5"/>
        <v>1</v>
      </c>
      <c r="L105">
        <f t="shared" si="6"/>
        <v>2023</v>
      </c>
      <c r="M105" s="40">
        <v>1460</v>
      </c>
      <c r="N105" s="40">
        <v>2000</v>
      </c>
      <c r="O105">
        <v>2</v>
      </c>
      <c r="P105" s="40">
        <f t="shared" si="7"/>
        <v>4000</v>
      </c>
      <c r="Q105" s="40">
        <f t="shared" si="9"/>
        <v>200</v>
      </c>
      <c r="R105" s="40">
        <f t="shared" si="8"/>
        <v>4200</v>
      </c>
      <c r="S105" t="s">
        <v>1211</v>
      </c>
      <c r="T105" t="s">
        <v>1210</v>
      </c>
      <c r="U105">
        <v>2061</v>
      </c>
      <c r="V105">
        <v>3061</v>
      </c>
      <c r="W105" t="s">
        <v>1227</v>
      </c>
      <c r="X105" t="s">
        <v>1214</v>
      </c>
      <c r="Y105">
        <v>35</v>
      </c>
    </row>
    <row r="106" spans="6:25" x14ac:dyDescent="0.25">
      <c r="F106">
        <v>1108</v>
      </c>
      <c r="G106" t="s">
        <v>118</v>
      </c>
      <c r="H106" t="s">
        <v>1285</v>
      </c>
      <c r="I106" t="s">
        <v>1284</v>
      </c>
      <c r="J106" s="61">
        <v>44928</v>
      </c>
      <c r="K106" s="86">
        <f t="shared" si="5"/>
        <v>1</v>
      </c>
      <c r="L106">
        <f t="shared" si="6"/>
        <v>2023</v>
      </c>
      <c r="M106" s="40">
        <v>1050</v>
      </c>
      <c r="N106" s="40">
        <v>1500</v>
      </c>
      <c r="O106">
        <v>1</v>
      </c>
      <c r="P106" s="40">
        <f t="shared" si="7"/>
        <v>1500</v>
      </c>
      <c r="Q106" s="40">
        <f t="shared" si="9"/>
        <v>0</v>
      </c>
      <c r="R106" s="40">
        <f t="shared" si="8"/>
        <v>1500</v>
      </c>
      <c r="S106" t="s">
        <v>1217</v>
      </c>
      <c r="T106" t="s">
        <v>1216</v>
      </c>
      <c r="U106">
        <v>2002</v>
      </c>
      <c r="V106">
        <v>3002</v>
      </c>
      <c r="W106" t="s">
        <v>1283</v>
      </c>
      <c r="X106" t="s">
        <v>1208</v>
      </c>
      <c r="Y106">
        <v>22</v>
      </c>
    </row>
    <row r="107" spans="6:25" x14ac:dyDescent="0.25">
      <c r="F107">
        <v>1132</v>
      </c>
      <c r="G107" t="s">
        <v>1352</v>
      </c>
      <c r="H107" t="s">
        <v>0</v>
      </c>
      <c r="I107" t="s">
        <v>1226</v>
      </c>
      <c r="J107" s="61">
        <v>44928</v>
      </c>
      <c r="K107" s="86">
        <f t="shared" si="5"/>
        <v>1</v>
      </c>
      <c r="L107">
        <f t="shared" si="6"/>
        <v>2023</v>
      </c>
      <c r="M107" s="40">
        <v>1825</v>
      </c>
      <c r="N107" s="40">
        <v>2500</v>
      </c>
      <c r="O107">
        <v>1</v>
      </c>
      <c r="P107" s="40">
        <f t="shared" si="7"/>
        <v>2500</v>
      </c>
      <c r="Q107" s="40">
        <f t="shared" si="9"/>
        <v>125</v>
      </c>
      <c r="R107" s="40">
        <f t="shared" si="8"/>
        <v>2625</v>
      </c>
      <c r="S107" t="s">
        <v>1217</v>
      </c>
      <c r="T107" t="s">
        <v>1216</v>
      </c>
      <c r="U107">
        <v>2062</v>
      </c>
      <c r="V107">
        <v>3062</v>
      </c>
      <c r="W107" t="s">
        <v>1225</v>
      </c>
      <c r="X107" t="s">
        <v>1208</v>
      </c>
      <c r="Y107">
        <v>33</v>
      </c>
    </row>
    <row r="108" spans="6:25" x14ac:dyDescent="0.25">
      <c r="F108">
        <v>1109</v>
      </c>
      <c r="G108" t="s">
        <v>253</v>
      </c>
      <c r="H108" t="s">
        <v>96</v>
      </c>
      <c r="I108" t="s">
        <v>1282</v>
      </c>
      <c r="J108" s="61">
        <v>44929</v>
      </c>
      <c r="K108" s="86">
        <f t="shared" si="5"/>
        <v>1</v>
      </c>
      <c r="L108">
        <f t="shared" si="6"/>
        <v>2023</v>
      </c>
      <c r="M108" s="40">
        <v>1260</v>
      </c>
      <c r="N108" s="40">
        <v>1800</v>
      </c>
      <c r="O108">
        <v>3</v>
      </c>
      <c r="P108" s="40">
        <f t="shared" si="7"/>
        <v>5400</v>
      </c>
      <c r="Q108" s="40">
        <f t="shared" si="9"/>
        <v>270</v>
      </c>
      <c r="R108" s="40">
        <f t="shared" si="8"/>
        <v>5670</v>
      </c>
      <c r="S108" t="s">
        <v>1211</v>
      </c>
      <c r="T108" t="s">
        <v>1223</v>
      </c>
      <c r="U108">
        <v>2003</v>
      </c>
      <c r="V108">
        <v>3003</v>
      </c>
      <c r="W108" t="s">
        <v>1281</v>
      </c>
      <c r="X108" t="s">
        <v>1214</v>
      </c>
      <c r="Y108">
        <v>18</v>
      </c>
    </row>
    <row r="109" spans="6:25" x14ac:dyDescent="0.25">
      <c r="F109">
        <v>1133</v>
      </c>
      <c r="G109" t="s">
        <v>253</v>
      </c>
      <c r="H109" t="s">
        <v>1221</v>
      </c>
      <c r="I109" t="s">
        <v>1224</v>
      </c>
      <c r="J109" s="61">
        <v>44929</v>
      </c>
      <c r="K109" s="86">
        <f t="shared" si="5"/>
        <v>1</v>
      </c>
      <c r="L109">
        <f t="shared" si="6"/>
        <v>2023</v>
      </c>
      <c r="M109" s="40">
        <v>1105</v>
      </c>
      <c r="N109" s="40">
        <v>1700</v>
      </c>
      <c r="O109">
        <v>3</v>
      </c>
      <c r="P109" s="40">
        <f t="shared" si="7"/>
        <v>5100</v>
      </c>
      <c r="Q109" s="40">
        <f t="shared" si="9"/>
        <v>255</v>
      </c>
      <c r="R109" s="40">
        <f t="shared" si="8"/>
        <v>5355</v>
      </c>
      <c r="S109" t="s">
        <v>1211</v>
      </c>
      <c r="T109" t="s">
        <v>1223</v>
      </c>
      <c r="U109">
        <v>2063</v>
      </c>
      <c r="V109">
        <v>3063</v>
      </c>
      <c r="W109" t="s">
        <v>1222</v>
      </c>
      <c r="X109" t="s">
        <v>1214</v>
      </c>
      <c r="Y109">
        <v>22</v>
      </c>
    </row>
    <row r="110" spans="6:25" x14ac:dyDescent="0.25">
      <c r="F110">
        <v>1094</v>
      </c>
      <c r="G110" t="s">
        <v>253</v>
      </c>
      <c r="H110" t="s">
        <v>96</v>
      </c>
      <c r="I110" t="s">
        <v>1280</v>
      </c>
      <c r="J110" s="61">
        <v>44930</v>
      </c>
      <c r="K110" s="86">
        <f t="shared" si="5"/>
        <v>1</v>
      </c>
      <c r="L110">
        <f t="shared" si="6"/>
        <v>2023</v>
      </c>
      <c r="M110" s="40">
        <v>1470</v>
      </c>
      <c r="N110" s="40">
        <v>2100</v>
      </c>
      <c r="O110">
        <v>1</v>
      </c>
      <c r="P110" s="40">
        <f t="shared" si="7"/>
        <v>2100</v>
      </c>
      <c r="Q110" s="40">
        <f t="shared" si="9"/>
        <v>105</v>
      </c>
      <c r="R110" s="40">
        <f t="shared" si="8"/>
        <v>2205</v>
      </c>
      <c r="S110" t="s">
        <v>1211</v>
      </c>
      <c r="T110" t="s">
        <v>1210</v>
      </c>
      <c r="U110">
        <v>2004</v>
      </c>
      <c r="V110">
        <v>3004</v>
      </c>
      <c r="W110" t="s">
        <v>1279</v>
      </c>
      <c r="X110" t="s">
        <v>1208</v>
      </c>
      <c r="Y110">
        <v>16</v>
      </c>
    </row>
    <row r="111" spans="6:25" x14ac:dyDescent="0.25">
      <c r="F111">
        <v>1110</v>
      </c>
      <c r="G111" t="s">
        <v>253</v>
      </c>
      <c r="H111" t="s">
        <v>96</v>
      </c>
      <c r="I111" t="s">
        <v>1280</v>
      </c>
      <c r="J111" s="61">
        <v>44930</v>
      </c>
      <c r="K111" s="86">
        <f t="shared" si="5"/>
        <v>1</v>
      </c>
      <c r="L111">
        <f t="shared" si="6"/>
        <v>2023</v>
      </c>
      <c r="M111" s="40">
        <v>1470</v>
      </c>
      <c r="N111" s="40">
        <v>2100</v>
      </c>
      <c r="O111">
        <v>1</v>
      </c>
      <c r="P111" s="40">
        <f t="shared" si="7"/>
        <v>2100</v>
      </c>
      <c r="Q111" s="40">
        <f t="shared" si="9"/>
        <v>105</v>
      </c>
      <c r="R111" s="40">
        <f t="shared" si="8"/>
        <v>2205</v>
      </c>
      <c r="S111" t="s">
        <v>1211</v>
      </c>
      <c r="T111" t="s">
        <v>1210</v>
      </c>
      <c r="U111">
        <v>2004</v>
      </c>
      <c r="V111">
        <v>3004</v>
      </c>
      <c r="W111" t="s">
        <v>1279</v>
      </c>
      <c r="X111" t="s">
        <v>1208</v>
      </c>
      <c r="Y111">
        <v>16</v>
      </c>
    </row>
    <row r="112" spans="6:25" x14ac:dyDescent="0.25">
      <c r="F112">
        <v>1134</v>
      </c>
      <c r="G112" t="s">
        <v>253</v>
      </c>
      <c r="H112" t="s">
        <v>1221</v>
      </c>
      <c r="I112" t="s">
        <v>1220</v>
      </c>
      <c r="J112" s="61">
        <v>44930</v>
      </c>
      <c r="K112" s="86">
        <f t="shared" si="5"/>
        <v>1</v>
      </c>
      <c r="L112">
        <f t="shared" si="6"/>
        <v>2023</v>
      </c>
      <c r="M112" s="40">
        <v>1365</v>
      </c>
      <c r="N112" s="40">
        <v>2100</v>
      </c>
      <c r="O112">
        <v>1</v>
      </c>
      <c r="P112" s="40">
        <f t="shared" si="7"/>
        <v>2100</v>
      </c>
      <c r="Q112" s="40">
        <f t="shared" si="9"/>
        <v>105</v>
      </c>
      <c r="R112" s="40">
        <f t="shared" si="8"/>
        <v>2205</v>
      </c>
      <c r="S112" t="s">
        <v>1211</v>
      </c>
      <c r="T112" t="s">
        <v>1210</v>
      </c>
      <c r="U112">
        <v>2064</v>
      </c>
      <c r="V112">
        <v>3064</v>
      </c>
      <c r="W112" t="s">
        <v>1219</v>
      </c>
      <c r="X112" t="s">
        <v>1208</v>
      </c>
      <c r="Y112">
        <v>20</v>
      </c>
    </row>
    <row r="113" spans="6:25" x14ac:dyDescent="0.25">
      <c r="F113">
        <v>1095</v>
      </c>
      <c r="G113" t="s">
        <v>125</v>
      </c>
      <c r="H113" t="s">
        <v>1276</v>
      </c>
      <c r="I113" t="s">
        <v>1278</v>
      </c>
      <c r="J113" s="61">
        <v>44931</v>
      </c>
      <c r="K113" s="86">
        <f t="shared" si="5"/>
        <v>1</v>
      </c>
      <c r="L113">
        <f t="shared" si="6"/>
        <v>2023</v>
      </c>
      <c r="M113" s="40">
        <v>896.99999999999989</v>
      </c>
      <c r="N113" s="40">
        <v>1300</v>
      </c>
      <c r="O113">
        <v>2</v>
      </c>
      <c r="P113" s="40">
        <f t="shared" si="7"/>
        <v>2600</v>
      </c>
      <c r="Q113" s="40">
        <f t="shared" si="9"/>
        <v>130</v>
      </c>
      <c r="R113" s="40">
        <f t="shared" si="8"/>
        <v>2730</v>
      </c>
      <c r="S113" t="s">
        <v>1217</v>
      </c>
      <c r="T113" t="s">
        <v>1216</v>
      </c>
      <c r="U113">
        <v>2005</v>
      </c>
      <c r="V113">
        <v>3005</v>
      </c>
      <c r="W113" t="s">
        <v>1277</v>
      </c>
      <c r="X113" t="s">
        <v>1214</v>
      </c>
      <c r="Y113">
        <v>27</v>
      </c>
    </row>
    <row r="114" spans="6:25" x14ac:dyDescent="0.25">
      <c r="F114">
        <v>1111</v>
      </c>
      <c r="G114" t="s">
        <v>125</v>
      </c>
      <c r="H114" t="s">
        <v>1276</v>
      </c>
      <c r="I114" t="s">
        <v>1278</v>
      </c>
      <c r="J114" s="61">
        <v>44931</v>
      </c>
      <c r="K114" s="86">
        <f t="shared" si="5"/>
        <v>1</v>
      </c>
      <c r="L114">
        <f t="shared" si="6"/>
        <v>2023</v>
      </c>
      <c r="M114" s="40">
        <v>896.99999999999989</v>
      </c>
      <c r="N114" s="40">
        <v>1300</v>
      </c>
      <c r="O114">
        <v>2</v>
      </c>
      <c r="P114" s="40">
        <f t="shared" si="7"/>
        <v>2600</v>
      </c>
      <c r="Q114" s="40">
        <f t="shared" si="9"/>
        <v>130</v>
      </c>
      <c r="R114" s="40">
        <f t="shared" si="8"/>
        <v>2730</v>
      </c>
      <c r="S114" t="s">
        <v>1217</v>
      </c>
      <c r="T114" t="s">
        <v>1216</v>
      </c>
      <c r="U114">
        <v>2005</v>
      </c>
      <c r="V114">
        <v>3005</v>
      </c>
      <c r="W114" t="s">
        <v>1277</v>
      </c>
      <c r="X114" t="s">
        <v>1214</v>
      </c>
      <c r="Y114">
        <v>27</v>
      </c>
    </row>
    <row r="115" spans="6:25" x14ac:dyDescent="0.25">
      <c r="F115">
        <v>1135</v>
      </c>
      <c r="G115" t="s">
        <v>125</v>
      </c>
      <c r="H115" t="s">
        <v>1213</v>
      </c>
      <c r="I115" t="s">
        <v>1218</v>
      </c>
      <c r="J115" s="61">
        <v>44931</v>
      </c>
      <c r="K115" s="86">
        <f t="shared" si="5"/>
        <v>1</v>
      </c>
      <c r="L115">
        <f t="shared" si="6"/>
        <v>2023</v>
      </c>
      <c r="M115" s="40">
        <v>1035</v>
      </c>
      <c r="N115" s="40">
        <v>1500</v>
      </c>
      <c r="O115">
        <v>2</v>
      </c>
      <c r="P115" s="40">
        <f t="shared" si="7"/>
        <v>3000</v>
      </c>
      <c r="Q115" s="40">
        <f t="shared" si="9"/>
        <v>150</v>
      </c>
      <c r="R115" s="40">
        <f t="shared" si="8"/>
        <v>3150</v>
      </c>
      <c r="S115" t="s">
        <v>1217</v>
      </c>
      <c r="T115" t="s">
        <v>1216</v>
      </c>
      <c r="U115">
        <v>2065</v>
      </c>
      <c r="V115">
        <v>3065</v>
      </c>
      <c r="W115" t="s">
        <v>1215</v>
      </c>
      <c r="X115" t="s">
        <v>1214</v>
      </c>
      <c r="Y115">
        <v>30</v>
      </c>
    </row>
    <row r="116" spans="6:25" x14ac:dyDescent="0.25">
      <c r="F116">
        <v>1096</v>
      </c>
      <c r="G116" t="s">
        <v>125</v>
      </c>
      <c r="H116" t="s">
        <v>1276</v>
      </c>
      <c r="I116" t="s">
        <v>1275</v>
      </c>
      <c r="J116" s="61">
        <v>44932</v>
      </c>
      <c r="K116" s="86">
        <f t="shared" si="5"/>
        <v>1</v>
      </c>
      <c r="L116">
        <f t="shared" si="6"/>
        <v>2023</v>
      </c>
      <c r="M116" s="40">
        <v>1104</v>
      </c>
      <c r="N116" s="40">
        <v>1600</v>
      </c>
      <c r="O116">
        <v>1</v>
      </c>
      <c r="P116" s="40">
        <f t="shared" si="7"/>
        <v>1600</v>
      </c>
      <c r="Q116" s="40">
        <f t="shared" si="9"/>
        <v>0</v>
      </c>
      <c r="R116" s="40">
        <f t="shared" si="8"/>
        <v>1600</v>
      </c>
      <c r="S116" t="s">
        <v>1211</v>
      </c>
      <c r="T116" t="s">
        <v>1210</v>
      </c>
      <c r="U116">
        <v>2006</v>
      </c>
      <c r="V116">
        <v>3006</v>
      </c>
      <c r="W116" t="s">
        <v>1274</v>
      </c>
      <c r="X116" t="s">
        <v>1208</v>
      </c>
      <c r="Y116">
        <v>24</v>
      </c>
    </row>
    <row r="117" spans="6:25" x14ac:dyDescent="0.25">
      <c r="F117">
        <v>1112</v>
      </c>
      <c r="G117" t="s">
        <v>125</v>
      </c>
      <c r="H117" t="s">
        <v>1276</v>
      </c>
      <c r="I117" t="s">
        <v>1275</v>
      </c>
      <c r="J117" s="61">
        <v>44932</v>
      </c>
      <c r="K117" s="86">
        <f t="shared" si="5"/>
        <v>1</v>
      </c>
      <c r="L117">
        <f t="shared" si="6"/>
        <v>2023</v>
      </c>
      <c r="M117" s="40">
        <v>1104</v>
      </c>
      <c r="N117" s="40">
        <v>1600</v>
      </c>
      <c r="O117">
        <v>1</v>
      </c>
      <c r="P117" s="40">
        <f t="shared" si="7"/>
        <v>1600</v>
      </c>
      <c r="Q117" s="40">
        <f t="shared" si="9"/>
        <v>0</v>
      </c>
      <c r="R117" s="40">
        <f t="shared" si="8"/>
        <v>1600</v>
      </c>
      <c r="S117" t="s">
        <v>1211</v>
      </c>
      <c r="T117" t="s">
        <v>1210</v>
      </c>
      <c r="U117">
        <v>2006</v>
      </c>
      <c r="V117">
        <v>3006</v>
      </c>
      <c r="W117" t="s">
        <v>1274</v>
      </c>
      <c r="X117" t="s">
        <v>1208</v>
      </c>
      <c r="Y117">
        <v>24</v>
      </c>
    </row>
    <row r="118" spans="6:25" x14ac:dyDescent="0.25">
      <c r="F118">
        <v>1136</v>
      </c>
      <c r="G118" t="s">
        <v>125</v>
      </c>
      <c r="H118" t="s">
        <v>1213</v>
      </c>
      <c r="I118" t="s">
        <v>1212</v>
      </c>
      <c r="J118" s="61">
        <v>44932</v>
      </c>
      <c r="K118" s="86">
        <f t="shared" si="5"/>
        <v>1</v>
      </c>
      <c r="L118">
        <f t="shared" si="6"/>
        <v>2023</v>
      </c>
      <c r="M118" s="40">
        <v>1242</v>
      </c>
      <c r="N118" s="40">
        <v>1800</v>
      </c>
      <c r="O118">
        <v>1</v>
      </c>
      <c r="P118" s="40">
        <f t="shared" si="7"/>
        <v>1800</v>
      </c>
      <c r="Q118" s="40">
        <f t="shared" si="9"/>
        <v>0</v>
      </c>
      <c r="R118" s="40">
        <f t="shared" si="8"/>
        <v>1800</v>
      </c>
      <c r="S118" t="s">
        <v>1211</v>
      </c>
      <c r="T118" t="s">
        <v>1210</v>
      </c>
      <c r="U118">
        <v>2066</v>
      </c>
      <c r="V118">
        <v>3066</v>
      </c>
      <c r="W118" t="s">
        <v>1209</v>
      </c>
      <c r="X118" t="s">
        <v>1208</v>
      </c>
      <c r="Y118">
        <v>28</v>
      </c>
    </row>
    <row r="119" spans="6:25" x14ac:dyDescent="0.25">
      <c r="F119">
        <v>1097</v>
      </c>
      <c r="G119" t="s">
        <v>118</v>
      </c>
      <c r="H119" t="s">
        <v>1271</v>
      </c>
      <c r="I119" t="s">
        <v>1273</v>
      </c>
      <c r="J119" s="61">
        <v>44933</v>
      </c>
      <c r="K119" s="86">
        <f t="shared" si="5"/>
        <v>1</v>
      </c>
      <c r="L119">
        <f t="shared" si="6"/>
        <v>2023</v>
      </c>
      <c r="M119" s="40">
        <v>1496</v>
      </c>
      <c r="N119" s="40">
        <v>2200</v>
      </c>
      <c r="O119">
        <v>2</v>
      </c>
      <c r="P119" s="40">
        <f t="shared" si="7"/>
        <v>4400</v>
      </c>
      <c r="Q119" s="40">
        <f t="shared" si="9"/>
        <v>220</v>
      </c>
      <c r="R119" s="40">
        <f t="shared" si="8"/>
        <v>4620</v>
      </c>
      <c r="S119" t="s">
        <v>1217</v>
      </c>
      <c r="T119" t="s">
        <v>1210</v>
      </c>
      <c r="U119">
        <v>2007</v>
      </c>
      <c r="V119">
        <v>3007</v>
      </c>
      <c r="W119" t="s">
        <v>1272</v>
      </c>
      <c r="X119" t="s">
        <v>1214</v>
      </c>
      <c r="Y119">
        <v>29</v>
      </c>
    </row>
    <row r="120" spans="6:25" x14ac:dyDescent="0.25">
      <c r="F120">
        <v>1113</v>
      </c>
      <c r="G120" t="s">
        <v>118</v>
      </c>
      <c r="H120" t="s">
        <v>1271</v>
      </c>
      <c r="I120" t="s">
        <v>1273</v>
      </c>
      <c r="J120" s="61">
        <v>44933</v>
      </c>
      <c r="K120" s="86">
        <f t="shared" si="5"/>
        <v>1</v>
      </c>
      <c r="L120">
        <f t="shared" si="6"/>
        <v>2023</v>
      </c>
      <c r="M120" s="40">
        <v>1496</v>
      </c>
      <c r="N120" s="40">
        <v>2200</v>
      </c>
      <c r="O120">
        <v>2</v>
      </c>
      <c r="P120" s="40">
        <f t="shared" si="7"/>
        <v>4400</v>
      </c>
      <c r="Q120" s="40">
        <f t="shared" si="9"/>
        <v>220</v>
      </c>
      <c r="R120" s="40">
        <f t="shared" si="8"/>
        <v>4620</v>
      </c>
      <c r="S120" t="s">
        <v>1217</v>
      </c>
      <c r="T120" t="s">
        <v>1210</v>
      </c>
      <c r="U120">
        <v>2007</v>
      </c>
      <c r="V120">
        <v>3007</v>
      </c>
      <c r="W120" t="s">
        <v>1272</v>
      </c>
      <c r="X120" t="s">
        <v>1214</v>
      </c>
      <c r="Y120">
        <v>29</v>
      </c>
    </row>
    <row r="121" spans="6:25" x14ac:dyDescent="0.25">
      <c r="F121">
        <v>1137</v>
      </c>
      <c r="G121" t="s">
        <v>1352</v>
      </c>
      <c r="H121" t="s">
        <v>111</v>
      </c>
      <c r="I121" t="s">
        <v>1289</v>
      </c>
      <c r="J121" s="61">
        <v>44933</v>
      </c>
      <c r="K121" s="86">
        <f t="shared" si="5"/>
        <v>1</v>
      </c>
      <c r="L121">
        <f t="shared" si="6"/>
        <v>2023</v>
      </c>
      <c r="M121" s="40">
        <v>2080</v>
      </c>
      <c r="N121" s="40">
        <v>3200</v>
      </c>
      <c r="O121">
        <v>2</v>
      </c>
      <c r="P121" s="40">
        <f t="shared" si="7"/>
        <v>6400</v>
      </c>
      <c r="Q121" s="40">
        <f t="shared" si="9"/>
        <v>320</v>
      </c>
      <c r="R121" s="40">
        <f t="shared" si="8"/>
        <v>6720</v>
      </c>
      <c r="S121" t="s">
        <v>1217</v>
      </c>
      <c r="T121" t="s">
        <v>1210</v>
      </c>
      <c r="U121">
        <v>2067</v>
      </c>
      <c r="V121">
        <v>3067</v>
      </c>
      <c r="W121" t="s">
        <v>1232</v>
      </c>
      <c r="X121" t="s">
        <v>1214</v>
      </c>
      <c r="Y121">
        <v>42</v>
      </c>
    </row>
    <row r="122" spans="6:25" x14ac:dyDescent="0.25">
      <c r="F122">
        <v>1098</v>
      </c>
      <c r="G122" t="s">
        <v>118</v>
      </c>
      <c r="H122" t="s">
        <v>1271</v>
      </c>
      <c r="I122" t="s">
        <v>1270</v>
      </c>
      <c r="J122" s="61">
        <v>44934</v>
      </c>
      <c r="K122" s="86">
        <f t="shared" si="5"/>
        <v>1</v>
      </c>
      <c r="L122">
        <f t="shared" si="6"/>
        <v>2023</v>
      </c>
      <c r="M122" s="40">
        <v>1700.0000000000002</v>
      </c>
      <c r="N122" s="40">
        <v>2500</v>
      </c>
      <c r="O122">
        <v>1</v>
      </c>
      <c r="P122" s="40">
        <f t="shared" si="7"/>
        <v>2500</v>
      </c>
      <c r="Q122" s="40">
        <f t="shared" si="9"/>
        <v>125</v>
      </c>
      <c r="R122" s="40">
        <f t="shared" si="8"/>
        <v>2625</v>
      </c>
      <c r="S122" t="s">
        <v>1211</v>
      </c>
      <c r="T122" t="s">
        <v>1216</v>
      </c>
      <c r="U122">
        <v>2008</v>
      </c>
      <c r="V122">
        <v>3008</v>
      </c>
      <c r="W122" t="s">
        <v>1269</v>
      </c>
      <c r="X122" t="s">
        <v>1208</v>
      </c>
      <c r="Y122">
        <v>27</v>
      </c>
    </row>
    <row r="123" spans="6:25" x14ac:dyDescent="0.25">
      <c r="F123">
        <v>1114</v>
      </c>
      <c r="G123" t="s">
        <v>118</v>
      </c>
      <c r="H123" t="s">
        <v>1271</v>
      </c>
      <c r="I123" t="s">
        <v>1270</v>
      </c>
      <c r="J123" s="61">
        <v>44934</v>
      </c>
      <c r="K123" s="86">
        <f t="shared" si="5"/>
        <v>1</v>
      </c>
      <c r="L123">
        <f t="shared" si="6"/>
        <v>2023</v>
      </c>
      <c r="M123" s="40">
        <v>1700.0000000000002</v>
      </c>
      <c r="N123" s="40">
        <v>2500</v>
      </c>
      <c r="O123">
        <v>1</v>
      </c>
      <c r="P123" s="40">
        <f t="shared" si="7"/>
        <v>2500</v>
      </c>
      <c r="Q123" s="40">
        <f t="shared" si="9"/>
        <v>125</v>
      </c>
      <c r="R123" s="40">
        <f t="shared" si="8"/>
        <v>2625</v>
      </c>
      <c r="S123" t="s">
        <v>1211</v>
      </c>
      <c r="T123" t="s">
        <v>1216</v>
      </c>
      <c r="U123">
        <v>2008</v>
      </c>
      <c r="V123">
        <v>3008</v>
      </c>
      <c r="W123" t="s">
        <v>1269</v>
      </c>
      <c r="X123" t="s">
        <v>1208</v>
      </c>
      <c r="Y123">
        <v>27</v>
      </c>
    </row>
    <row r="124" spans="6:25" x14ac:dyDescent="0.25">
      <c r="F124">
        <v>1138</v>
      </c>
      <c r="G124" t="s">
        <v>1352</v>
      </c>
      <c r="H124" t="s">
        <v>111</v>
      </c>
      <c r="I124" t="s">
        <v>1288</v>
      </c>
      <c r="J124" s="61">
        <v>44934</v>
      </c>
      <c r="K124" s="86">
        <f t="shared" si="5"/>
        <v>1</v>
      </c>
      <c r="L124">
        <f t="shared" si="6"/>
        <v>2023</v>
      </c>
      <c r="M124" s="40">
        <v>2405</v>
      </c>
      <c r="N124" s="40">
        <v>3700</v>
      </c>
      <c r="O124">
        <v>1</v>
      </c>
      <c r="P124" s="40">
        <f t="shared" si="7"/>
        <v>3700</v>
      </c>
      <c r="Q124" s="40">
        <f t="shared" si="9"/>
        <v>185</v>
      </c>
      <c r="R124" s="40">
        <f t="shared" si="8"/>
        <v>3885</v>
      </c>
      <c r="S124" t="s">
        <v>1211</v>
      </c>
      <c r="T124" t="s">
        <v>1216</v>
      </c>
      <c r="U124">
        <v>2068</v>
      </c>
      <c r="V124">
        <v>3068</v>
      </c>
      <c r="W124" t="s">
        <v>1229</v>
      </c>
      <c r="X124" t="s">
        <v>1208</v>
      </c>
      <c r="Y124">
        <v>40</v>
      </c>
    </row>
    <row r="125" spans="6:25" x14ac:dyDescent="0.25">
      <c r="F125">
        <v>1123</v>
      </c>
      <c r="G125" t="s">
        <v>118</v>
      </c>
      <c r="H125" t="s">
        <v>1246</v>
      </c>
      <c r="I125" t="s">
        <v>1248</v>
      </c>
      <c r="J125" s="61">
        <v>44937</v>
      </c>
      <c r="K125" s="86">
        <f t="shared" si="5"/>
        <v>1</v>
      </c>
      <c r="L125">
        <f t="shared" si="6"/>
        <v>2023</v>
      </c>
      <c r="M125" s="40">
        <v>780</v>
      </c>
      <c r="N125" s="40">
        <v>1300</v>
      </c>
      <c r="O125">
        <v>2</v>
      </c>
      <c r="P125" s="40">
        <f t="shared" si="7"/>
        <v>2600</v>
      </c>
      <c r="Q125" s="40">
        <f t="shared" si="9"/>
        <v>130</v>
      </c>
      <c r="R125" s="40">
        <f t="shared" si="8"/>
        <v>2730</v>
      </c>
      <c r="S125" t="s">
        <v>1211</v>
      </c>
      <c r="T125" t="s">
        <v>1210</v>
      </c>
      <c r="U125">
        <v>2041</v>
      </c>
      <c r="V125">
        <v>3041</v>
      </c>
      <c r="W125" t="s">
        <v>1247</v>
      </c>
      <c r="X125" t="s">
        <v>1214</v>
      </c>
      <c r="Y125">
        <v>32</v>
      </c>
    </row>
    <row r="126" spans="6:25" x14ac:dyDescent="0.25">
      <c r="F126">
        <v>1124</v>
      </c>
      <c r="G126" t="s">
        <v>118</v>
      </c>
      <c r="H126" t="s">
        <v>1246</v>
      </c>
      <c r="I126" t="s">
        <v>1245</v>
      </c>
      <c r="J126" s="61">
        <v>44938</v>
      </c>
      <c r="K126" s="86">
        <f t="shared" si="5"/>
        <v>1</v>
      </c>
      <c r="L126">
        <f t="shared" si="6"/>
        <v>2023</v>
      </c>
      <c r="M126" s="40">
        <v>960</v>
      </c>
      <c r="N126" s="40">
        <v>1600</v>
      </c>
      <c r="O126">
        <v>1</v>
      </c>
      <c r="P126" s="40">
        <f t="shared" si="7"/>
        <v>1600</v>
      </c>
      <c r="Q126" s="40">
        <f t="shared" si="9"/>
        <v>0</v>
      </c>
      <c r="R126" s="40">
        <f t="shared" si="8"/>
        <v>1600</v>
      </c>
      <c r="S126" t="s">
        <v>1217</v>
      </c>
      <c r="T126" t="s">
        <v>1216</v>
      </c>
      <c r="U126">
        <v>2042</v>
      </c>
      <c r="V126">
        <v>3042</v>
      </c>
      <c r="W126" t="s">
        <v>1244</v>
      </c>
      <c r="X126" t="s">
        <v>1208</v>
      </c>
      <c r="Y126">
        <v>29</v>
      </c>
    </row>
    <row r="127" spans="6:25" x14ac:dyDescent="0.25">
      <c r="F127">
        <v>1125</v>
      </c>
      <c r="G127" t="s">
        <v>253</v>
      </c>
      <c r="H127" t="s">
        <v>1241</v>
      </c>
      <c r="I127" t="s">
        <v>1243</v>
      </c>
      <c r="J127" s="61">
        <v>44939</v>
      </c>
      <c r="K127" s="86">
        <f t="shared" si="5"/>
        <v>1</v>
      </c>
      <c r="L127">
        <f t="shared" si="6"/>
        <v>2023</v>
      </c>
      <c r="M127" s="40">
        <v>1292</v>
      </c>
      <c r="N127" s="40">
        <v>1900</v>
      </c>
      <c r="O127">
        <v>3</v>
      </c>
      <c r="P127" s="40">
        <f t="shared" si="7"/>
        <v>5700</v>
      </c>
      <c r="Q127" s="40">
        <f t="shared" si="9"/>
        <v>285</v>
      </c>
      <c r="R127" s="40">
        <f t="shared" si="8"/>
        <v>5985</v>
      </c>
      <c r="S127" t="s">
        <v>1211</v>
      </c>
      <c r="T127" t="s">
        <v>1223</v>
      </c>
      <c r="U127">
        <v>2043</v>
      </c>
      <c r="V127">
        <v>3043</v>
      </c>
      <c r="W127" t="s">
        <v>1242</v>
      </c>
      <c r="X127" t="s">
        <v>1214</v>
      </c>
      <c r="Y127">
        <v>21</v>
      </c>
    </row>
    <row r="128" spans="6:25" x14ac:dyDescent="0.25">
      <c r="F128">
        <v>1126</v>
      </c>
      <c r="G128" t="s">
        <v>253</v>
      </c>
      <c r="H128" t="s">
        <v>1241</v>
      </c>
      <c r="I128" t="s">
        <v>1240</v>
      </c>
      <c r="J128" s="61">
        <v>44940</v>
      </c>
      <c r="K128" s="86">
        <f t="shared" si="5"/>
        <v>1</v>
      </c>
      <c r="L128">
        <f t="shared" si="6"/>
        <v>2023</v>
      </c>
      <c r="M128" s="40">
        <v>1496</v>
      </c>
      <c r="N128" s="40">
        <v>2200</v>
      </c>
      <c r="O128">
        <v>1</v>
      </c>
      <c r="P128" s="40">
        <f t="shared" si="7"/>
        <v>2200</v>
      </c>
      <c r="Q128" s="40">
        <f t="shared" si="9"/>
        <v>110</v>
      </c>
      <c r="R128" s="40">
        <f t="shared" si="8"/>
        <v>2310</v>
      </c>
      <c r="S128" t="s">
        <v>1211</v>
      </c>
      <c r="T128" t="s">
        <v>1210</v>
      </c>
      <c r="U128">
        <v>2044</v>
      </c>
      <c r="V128">
        <v>3044</v>
      </c>
      <c r="W128" t="s">
        <v>1239</v>
      </c>
      <c r="X128" t="s">
        <v>1208</v>
      </c>
      <c r="Y128">
        <v>19</v>
      </c>
    </row>
    <row r="129" spans="6:25" x14ac:dyDescent="0.25">
      <c r="F129">
        <v>1127</v>
      </c>
      <c r="G129" t="s">
        <v>125</v>
      </c>
      <c r="H129" t="s">
        <v>1236</v>
      </c>
      <c r="I129" t="s">
        <v>1238</v>
      </c>
      <c r="J129" s="61">
        <v>44941</v>
      </c>
      <c r="K129" s="86">
        <f t="shared" si="5"/>
        <v>1</v>
      </c>
      <c r="L129">
        <f t="shared" si="6"/>
        <v>2023</v>
      </c>
      <c r="M129" s="40">
        <v>1340</v>
      </c>
      <c r="N129" s="40">
        <v>2000</v>
      </c>
      <c r="O129">
        <v>2</v>
      </c>
      <c r="P129" s="40">
        <f t="shared" si="7"/>
        <v>4000</v>
      </c>
      <c r="Q129" s="40">
        <f t="shared" si="9"/>
        <v>200</v>
      </c>
      <c r="R129" s="40">
        <f t="shared" si="8"/>
        <v>4200</v>
      </c>
      <c r="S129" t="s">
        <v>1217</v>
      </c>
      <c r="T129" t="s">
        <v>1216</v>
      </c>
      <c r="U129">
        <v>2045</v>
      </c>
      <c r="V129">
        <v>3045</v>
      </c>
      <c r="W129" t="s">
        <v>1237</v>
      </c>
      <c r="X129" t="s">
        <v>1214</v>
      </c>
      <c r="Y129">
        <v>36</v>
      </c>
    </row>
    <row r="130" spans="6:25" x14ac:dyDescent="0.25">
      <c r="F130">
        <v>1128</v>
      </c>
      <c r="G130" t="s">
        <v>125</v>
      </c>
      <c r="H130" t="s">
        <v>1236</v>
      </c>
      <c r="I130" t="s">
        <v>1235</v>
      </c>
      <c r="J130" s="61">
        <v>44942</v>
      </c>
      <c r="K130" s="86">
        <f t="shared" ref="K130:K193" si="10">MONTH(J130)</f>
        <v>1</v>
      </c>
      <c r="L130">
        <f t="shared" ref="L130:L193" si="11">YEAR(J130)</f>
        <v>2023</v>
      </c>
      <c r="M130" s="40">
        <v>1541</v>
      </c>
      <c r="N130" s="40">
        <v>2300</v>
      </c>
      <c r="O130">
        <v>1</v>
      </c>
      <c r="P130" s="40">
        <f t="shared" ref="P130:P193" si="12">N130*O130</f>
        <v>2300</v>
      </c>
      <c r="Q130" s="40">
        <f t="shared" si="9"/>
        <v>115</v>
      </c>
      <c r="R130" s="40">
        <f t="shared" ref="R130:R193" si="13">P130+Q130</f>
        <v>2415</v>
      </c>
      <c r="S130" t="s">
        <v>1211</v>
      </c>
      <c r="T130" t="s">
        <v>1210</v>
      </c>
      <c r="U130">
        <v>2046</v>
      </c>
      <c r="V130">
        <v>3046</v>
      </c>
      <c r="W130" t="s">
        <v>1234</v>
      </c>
      <c r="X130" t="s">
        <v>1208</v>
      </c>
      <c r="Y130">
        <v>34</v>
      </c>
    </row>
    <row r="131" spans="6:25" x14ac:dyDescent="0.25">
      <c r="F131">
        <v>1129</v>
      </c>
      <c r="G131" t="s">
        <v>118</v>
      </c>
      <c r="H131" t="s">
        <v>1231</v>
      </c>
      <c r="I131" t="s">
        <v>1233</v>
      </c>
      <c r="J131" s="61">
        <v>44943</v>
      </c>
      <c r="K131" s="86">
        <f t="shared" si="10"/>
        <v>1</v>
      </c>
      <c r="L131">
        <f t="shared" si="11"/>
        <v>2023</v>
      </c>
      <c r="M131" s="40">
        <v>2250</v>
      </c>
      <c r="N131" s="40">
        <v>3000</v>
      </c>
      <c r="O131">
        <v>2</v>
      </c>
      <c r="P131" s="40">
        <f t="shared" si="12"/>
        <v>6000</v>
      </c>
      <c r="Q131" s="40">
        <f t="shared" ref="Q131:Q194" si="14">IF(P131&gt;2000, P131*5/100, 0)</f>
        <v>300</v>
      </c>
      <c r="R131" s="40">
        <f t="shared" si="13"/>
        <v>6300</v>
      </c>
      <c r="S131" t="s">
        <v>1217</v>
      </c>
      <c r="T131" t="s">
        <v>1210</v>
      </c>
      <c r="U131">
        <v>2047</v>
      </c>
      <c r="V131">
        <v>3047</v>
      </c>
      <c r="W131" t="s">
        <v>1232</v>
      </c>
      <c r="X131" t="s">
        <v>1214</v>
      </c>
      <c r="Y131">
        <v>40</v>
      </c>
    </row>
    <row r="132" spans="6:25" x14ac:dyDescent="0.25">
      <c r="F132">
        <v>1130</v>
      </c>
      <c r="G132" t="s">
        <v>118</v>
      </c>
      <c r="H132" t="s">
        <v>1231</v>
      </c>
      <c r="I132" t="s">
        <v>1230</v>
      </c>
      <c r="J132" s="61">
        <v>44944</v>
      </c>
      <c r="K132" s="86">
        <f t="shared" si="10"/>
        <v>1</v>
      </c>
      <c r="L132">
        <f t="shared" si="11"/>
        <v>2023</v>
      </c>
      <c r="M132" s="40">
        <v>2625</v>
      </c>
      <c r="N132" s="40">
        <v>3500</v>
      </c>
      <c r="O132">
        <v>1</v>
      </c>
      <c r="P132" s="40">
        <f t="shared" si="12"/>
        <v>3500</v>
      </c>
      <c r="Q132" s="40">
        <f t="shared" si="14"/>
        <v>175</v>
      </c>
      <c r="R132" s="40">
        <f t="shared" si="13"/>
        <v>3675</v>
      </c>
      <c r="S132" t="s">
        <v>1211</v>
      </c>
      <c r="T132" t="s">
        <v>1216</v>
      </c>
      <c r="U132">
        <v>2048</v>
      </c>
      <c r="V132">
        <v>3048</v>
      </c>
      <c r="W132" t="s">
        <v>1229</v>
      </c>
      <c r="X132" t="s">
        <v>1208</v>
      </c>
      <c r="Y132">
        <v>38</v>
      </c>
    </row>
    <row r="133" spans="6:25" x14ac:dyDescent="0.25">
      <c r="F133">
        <v>1099</v>
      </c>
      <c r="G133" t="s">
        <v>118</v>
      </c>
      <c r="H133" t="s">
        <v>1266</v>
      </c>
      <c r="I133" t="s">
        <v>1268</v>
      </c>
      <c r="J133" s="61">
        <v>44947</v>
      </c>
      <c r="K133" s="86">
        <f t="shared" si="10"/>
        <v>1</v>
      </c>
      <c r="L133">
        <f t="shared" si="11"/>
        <v>2023</v>
      </c>
      <c r="M133" s="40">
        <v>737</v>
      </c>
      <c r="N133" s="40">
        <v>1100</v>
      </c>
      <c r="O133">
        <v>2</v>
      </c>
      <c r="P133" s="40">
        <f t="shared" si="12"/>
        <v>2200</v>
      </c>
      <c r="Q133" s="40">
        <f t="shared" si="14"/>
        <v>110</v>
      </c>
      <c r="R133" s="40">
        <f t="shared" si="13"/>
        <v>2310</v>
      </c>
      <c r="S133" t="s">
        <v>1211</v>
      </c>
      <c r="T133" t="s">
        <v>1210</v>
      </c>
      <c r="U133">
        <v>2021</v>
      </c>
      <c r="V133">
        <v>3021</v>
      </c>
      <c r="W133" t="s">
        <v>1267</v>
      </c>
      <c r="X133" t="s">
        <v>1214</v>
      </c>
      <c r="Y133">
        <v>24</v>
      </c>
    </row>
    <row r="134" spans="6:25" x14ac:dyDescent="0.25">
      <c r="F134">
        <v>1115</v>
      </c>
      <c r="G134" t="s">
        <v>118</v>
      </c>
      <c r="H134" t="s">
        <v>1266</v>
      </c>
      <c r="I134" t="s">
        <v>1268</v>
      </c>
      <c r="J134" s="61">
        <v>44947</v>
      </c>
      <c r="K134" s="86">
        <f t="shared" si="10"/>
        <v>1</v>
      </c>
      <c r="L134">
        <f t="shared" si="11"/>
        <v>2023</v>
      </c>
      <c r="M134" s="40">
        <v>737</v>
      </c>
      <c r="N134" s="40">
        <v>1100</v>
      </c>
      <c r="O134">
        <v>2</v>
      </c>
      <c r="P134" s="40">
        <f t="shared" si="12"/>
        <v>2200</v>
      </c>
      <c r="Q134" s="40">
        <f t="shared" si="14"/>
        <v>110</v>
      </c>
      <c r="R134" s="40">
        <f t="shared" si="13"/>
        <v>2310</v>
      </c>
      <c r="S134" t="s">
        <v>1211</v>
      </c>
      <c r="T134" t="s">
        <v>1210</v>
      </c>
      <c r="U134">
        <v>2021</v>
      </c>
      <c r="V134">
        <v>3021</v>
      </c>
      <c r="W134" t="s">
        <v>1267</v>
      </c>
      <c r="X134" t="s">
        <v>1214</v>
      </c>
      <c r="Y134">
        <v>24</v>
      </c>
    </row>
    <row r="135" spans="6:25" x14ac:dyDescent="0.25">
      <c r="F135">
        <v>1100</v>
      </c>
      <c r="G135" t="s">
        <v>118</v>
      </c>
      <c r="H135" t="s">
        <v>1266</v>
      </c>
      <c r="I135" t="s">
        <v>1265</v>
      </c>
      <c r="J135" s="61">
        <v>44948</v>
      </c>
      <c r="K135" s="86">
        <f t="shared" si="10"/>
        <v>1</v>
      </c>
      <c r="L135">
        <f t="shared" si="11"/>
        <v>2023</v>
      </c>
      <c r="M135" s="40">
        <v>938</v>
      </c>
      <c r="N135" s="40">
        <v>1400</v>
      </c>
      <c r="O135">
        <v>1</v>
      </c>
      <c r="P135" s="40">
        <f t="shared" si="12"/>
        <v>1400</v>
      </c>
      <c r="Q135" s="40">
        <f t="shared" si="14"/>
        <v>0</v>
      </c>
      <c r="R135" s="40">
        <f t="shared" si="13"/>
        <v>1400</v>
      </c>
      <c r="S135" t="s">
        <v>1217</v>
      </c>
      <c r="T135" t="s">
        <v>1216</v>
      </c>
      <c r="U135">
        <v>2022</v>
      </c>
      <c r="V135">
        <v>3022</v>
      </c>
      <c r="W135" t="s">
        <v>1264</v>
      </c>
      <c r="X135" t="s">
        <v>1208</v>
      </c>
      <c r="Y135">
        <v>21</v>
      </c>
    </row>
    <row r="136" spans="6:25" x14ac:dyDescent="0.25">
      <c r="F136">
        <v>1116</v>
      </c>
      <c r="G136" t="s">
        <v>118</v>
      </c>
      <c r="H136" t="s">
        <v>1266</v>
      </c>
      <c r="I136" t="s">
        <v>1265</v>
      </c>
      <c r="J136" s="61">
        <v>44948</v>
      </c>
      <c r="K136" s="86">
        <f t="shared" si="10"/>
        <v>1</v>
      </c>
      <c r="L136">
        <f t="shared" si="11"/>
        <v>2023</v>
      </c>
      <c r="M136" s="40">
        <v>938</v>
      </c>
      <c r="N136" s="40">
        <v>1400</v>
      </c>
      <c r="O136">
        <v>1</v>
      </c>
      <c r="P136" s="40">
        <f t="shared" si="12"/>
        <v>1400</v>
      </c>
      <c r="Q136" s="40">
        <f t="shared" si="14"/>
        <v>0</v>
      </c>
      <c r="R136" s="40">
        <f t="shared" si="13"/>
        <v>1400</v>
      </c>
      <c r="S136" t="s">
        <v>1217</v>
      </c>
      <c r="T136" t="s">
        <v>1216</v>
      </c>
      <c r="U136">
        <v>2022</v>
      </c>
      <c r="V136">
        <v>3022</v>
      </c>
      <c r="W136" t="s">
        <v>1264</v>
      </c>
      <c r="X136" t="s">
        <v>1208</v>
      </c>
      <c r="Y136">
        <v>21</v>
      </c>
    </row>
    <row r="137" spans="6:25" x14ac:dyDescent="0.25">
      <c r="F137">
        <v>1101</v>
      </c>
      <c r="G137" t="s">
        <v>253</v>
      </c>
      <c r="H137" t="s">
        <v>1261</v>
      </c>
      <c r="I137" t="s">
        <v>1263</v>
      </c>
      <c r="J137" s="61">
        <v>44949</v>
      </c>
      <c r="K137" s="86">
        <f t="shared" si="10"/>
        <v>1</v>
      </c>
      <c r="L137">
        <f t="shared" si="11"/>
        <v>2023</v>
      </c>
      <c r="M137" s="40">
        <v>1190</v>
      </c>
      <c r="N137" s="40">
        <v>1700</v>
      </c>
      <c r="O137">
        <v>3</v>
      </c>
      <c r="P137" s="40">
        <f t="shared" si="12"/>
        <v>5100</v>
      </c>
      <c r="Q137" s="40">
        <f t="shared" si="14"/>
        <v>255</v>
      </c>
      <c r="R137" s="40">
        <f t="shared" si="13"/>
        <v>5355</v>
      </c>
      <c r="S137" t="s">
        <v>1211</v>
      </c>
      <c r="T137" t="s">
        <v>1223</v>
      </c>
      <c r="U137">
        <v>2023</v>
      </c>
      <c r="V137">
        <v>3023</v>
      </c>
      <c r="W137" t="s">
        <v>1262</v>
      </c>
      <c r="X137" t="s">
        <v>1214</v>
      </c>
      <c r="Y137">
        <v>20</v>
      </c>
    </row>
    <row r="138" spans="6:25" x14ac:dyDescent="0.25">
      <c r="F138">
        <v>1117</v>
      </c>
      <c r="G138" t="s">
        <v>253</v>
      </c>
      <c r="H138" t="s">
        <v>1261</v>
      </c>
      <c r="I138" t="s">
        <v>1263</v>
      </c>
      <c r="J138" s="61">
        <v>44949</v>
      </c>
      <c r="K138" s="86">
        <f t="shared" si="10"/>
        <v>1</v>
      </c>
      <c r="L138">
        <f t="shared" si="11"/>
        <v>2023</v>
      </c>
      <c r="M138" s="40">
        <v>1190</v>
      </c>
      <c r="N138" s="40">
        <v>1700</v>
      </c>
      <c r="O138">
        <v>3</v>
      </c>
      <c r="P138" s="40">
        <f t="shared" si="12"/>
        <v>5100</v>
      </c>
      <c r="Q138" s="40">
        <f t="shared" si="14"/>
        <v>255</v>
      </c>
      <c r="R138" s="40">
        <f t="shared" si="13"/>
        <v>5355</v>
      </c>
      <c r="S138" t="s">
        <v>1211</v>
      </c>
      <c r="T138" t="s">
        <v>1223</v>
      </c>
      <c r="U138">
        <v>2023</v>
      </c>
      <c r="V138">
        <v>3023</v>
      </c>
      <c r="W138" t="s">
        <v>1262</v>
      </c>
      <c r="X138" t="s">
        <v>1214</v>
      </c>
      <c r="Y138">
        <v>20</v>
      </c>
    </row>
    <row r="139" spans="6:25" x14ac:dyDescent="0.25">
      <c r="F139">
        <v>1102</v>
      </c>
      <c r="G139" t="s">
        <v>253</v>
      </c>
      <c r="H139" t="s">
        <v>1261</v>
      </c>
      <c r="I139" t="s">
        <v>1260</v>
      </c>
      <c r="J139" s="61">
        <v>44950</v>
      </c>
      <c r="K139" s="86">
        <f t="shared" si="10"/>
        <v>1</v>
      </c>
      <c r="L139">
        <f t="shared" si="11"/>
        <v>2023</v>
      </c>
      <c r="M139" s="40">
        <v>1400</v>
      </c>
      <c r="N139" s="40">
        <v>2000</v>
      </c>
      <c r="O139">
        <v>1</v>
      </c>
      <c r="P139" s="40">
        <f t="shared" si="12"/>
        <v>2000</v>
      </c>
      <c r="Q139" s="40">
        <f t="shared" si="14"/>
        <v>0</v>
      </c>
      <c r="R139" s="40">
        <f t="shared" si="13"/>
        <v>2000</v>
      </c>
      <c r="S139" t="s">
        <v>1211</v>
      </c>
      <c r="T139" t="s">
        <v>1210</v>
      </c>
      <c r="U139">
        <v>2024</v>
      </c>
      <c r="V139">
        <v>3024</v>
      </c>
      <c r="W139" t="s">
        <v>1259</v>
      </c>
      <c r="X139" t="s">
        <v>1208</v>
      </c>
      <c r="Y139">
        <v>18</v>
      </c>
    </row>
    <row r="140" spans="6:25" x14ac:dyDescent="0.25">
      <c r="F140">
        <v>1118</v>
      </c>
      <c r="G140" t="s">
        <v>253</v>
      </c>
      <c r="H140" t="s">
        <v>1261</v>
      </c>
      <c r="I140" t="s">
        <v>1260</v>
      </c>
      <c r="J140" s="61">
        <v>44950</v>
      </c>
      <c r="K140" s="86">
        <f t="shared" si="10"/>
        <v>1</v>
      </c>
      <c r="L140">
        <f t="shared" si="11"/>
        <v>2023</v>
      </c>
      <c r="M140" s="40">
        <v>1400</v>
      </c>
      <c r="N140" s="40">
        <v>2000</v>
      </c>
      <c r="O140">
        <v>1</v>
      </c>
      <c r="P140" s="40">
        <f t="shared" si="12"/>
        <v>2000</v>
      </c>
      <c r="Q140" s="40">
        <f t="shared" si="14"/>
        <v>0</v>
      </c>
      <c r="R140" s="40">
        <f t="shared" si="13"/>
        <v>2000</v>
      </c>
      <c r="S140" t="s">
        <v>1211</v>
      </c>
      <c r="T140" t="s">
        <v>1210</v>
      </c>
      <c r="U140">
        <v>2024</v>
      </c>
      <c r="V140">
        <v>3024</v>
      </c>
      <c r="W140" t="s">
        <v>1259</v>
      </c>
      <c r="X140" t="s">
        <v>1208</v>
      </c>
      <c r="Y140">
        <v>18</v>
      </c>
    </row>
    <row r="141" spans="6:25" x14ac:dyDescent="0.25">
      <c r="F141">
        <v>1103</v>
      </c>
      <c r="G141" t="s">
        <v>125</v>
      </c>
      <c r="H141" t="s">
        <v>1256</v>
      </c>
      <c r="I141" t="s">
        <v>1258</v>
      </c>
      <c r="J141" s="61">
        <v>44951</v>
      </c>
      <c r="K141" s="86">
        <f t="shared" si="10"/>
        <v>1</v>
      </c>
      <c r="L141">
        <f t="shared" si="11"/>
        <v>2023</v>
      </c>
      <c r="M141" s="40">
        <v>975</v>
      </c>
      <c r="N141" s="40">
        <v>1500</v>
      </c>
      <c r="O141">
        <v>2</v>
      </c>
      <c r="P141" s="40">
        <f t="shared" si="12"/>
        <v>3000</v>
      </c>
      <c r="Q141" s="40">
        <f t="shared" si="14"/>
        <v>150</v>
      </c>
      <c r="R141" s="40">
        <f t="shared" si="13"/>
        <v>3150</v>
      </c>
      <c r="S141" t="s">
        <v>1217</v>
      </c>
      <c r="T141" t="s">
        <v>1216</v>
      </c>
      <c r="U141">
        <v>2025</v>
      </c>
      <c r="V141">
        <v>3025</v>
      </c>
      <c r="W141" t="s">
        <v>1257</v>
      </c>
      <c r="X141" t="s">
        <v>1214</v>
      </c>
      <c r="Y141">
        <v>28</v>
      </c>
    </row>
    <row r="142" spans="6:25" x14ac:dyDescent="0.25">
      <c r="F142">
        <v>1119</v>
      </c>
      <c r="G142" t="s">
        <v>125</v>
      </c>
      <c r="H142" t="s">
        <v>1256</v>
      </c>
      <c r="I142" t="s">
        <v>1258</v>
      </c>
      <c r="J142" s="61">
        <v>44951</v>
      </c>
      <c r="K142" s="86">
        <f t="shared" si="10"/>
        <v>1</v>
      </c>
      <c r="L142">
        <f t="shared" si="11"/>
        <v>2023</v>
      </c>
      <c r="M142" s="40">
        <v>975</v>
      </c>
      <c r="N142" s="40">
        <v>1500</v>
      </c>
      <c r="O142">
        <v>2</v>
      </c>
      <c r="P142" s="40">
        <f t="shared" si="12"/>
        <v>3000</v>
      </c>
      <c r="Q142" s="40">
        <f t="shared" si="14"/>
        <v>150</v>
      </c>
      <c r="R142" s="40">
        <f t="shared" si="13"/>
        <v>3150</v>
      </c>
      <c r="S142" t="s">
        <v>1217</v>
      </c>
      <c r="T142" t="s">
        <v>1216</v>
      </c>
      <c r="U142">
        <v>2025</v>
      </c>
      <c r="V142">
        <v>3025</v>
      </c>
      <c r="W142" t="s">
        <v>1257</v>
      </c>
      <c r="X142" t="s">
        <v>1214</v>
      </c>
      <c r="Y142">
        <v>28</v>
      </c>
    </row>
    <row r="143" spans="6:25" x14ac:dyDescent="0.25">
      <c r="F143">
        <v>1104</v>
      </c>
      <c r="G143" t="s">
        <v>125</v>
      </c>
      <c r="H143" t="s">
        <v>1256</v>
      </c>
      <c r="I143" t="s">
        <v>1255</v>
      </c>
      <c r="J143" s="61">
        <v>44952</v>
      </c>
      <c r="K143" s="86">
        <f t="shared" si="10"/>
        <v>1</v>
      </c>
      <c r="L143">
        <f t="shared" si="11"/>
        <v>2023</v>
      </c>
      <c r="M143" s="40">
        <v>1170</v>
      </c>
      <c r="N143" s="40">
        <v>1800</v>
      </c>
      <c r="O143">
        <v>1</v>
      </c>
      <c r="P143" s="40">
        <f t="shared" si="12"/>
        <v>1800</v>
      </c>
      <c r="Q143" s="40">
        <f t="shared" si="14"/>
        <v>0</v>
      </c>
      <c r="R143" s="40">
        <f t="shared" si="13"/>
        <v>1800</v>
      </c>
      <c r="S143" t="s">
        <v>1211</v>
      </c>
      <c r="T143" t="s">
        <v>1210</v>
      </c>
      <c r="U143">
        <v>2026</v>
      </c>
      <c r="V143">
        <v>3026</v>
      </c>
      <c r="W143" t="s">
        <v>1254</v>
      </c>
      <c r="X143" t="s">
        <v>1208</v>
      </c>
      <c r="Y143">
        <v>26</v>
      </c>
    </row>
    <row r="144" spans="6:25" x14ac:dyDescent="0.25">
      <c r="F144">
        <v>1120</v>
      </c>
      <c r="G144" t="s">
        <v>125</v>
      </c>
      <c r="H144" t="s">
        <v>1256</v>
      </c>
      <c r="I144" t="s">
        <v>1255</v>
      </c>
      <c r="J144" s="61">
        <v>44952</v>
      </c>
      <c r="K144" s="86">
        <f t="shared" si="10"/>
        <v>1</v>
      </c>
      <c r="L144">
        <f t="shared" si="11"/>
        <v>2023</v>
      </c>
      <c r="M144" s="40">
        <v>1170</v>
      </c>
      <c r="N144" s="40">
        <v>1800</v>
      </c>
      <c r="O144">
        <v>1</v>
      </c>
      <c r="P144" s="40">
        <f t="shared" si="12"/>
        <v>1800</v>
      </c>
      <c r="Q144" s="40">
        <f t="shared" si="14"/>
        <v>0</v>
      </c>
      <c r="R144" s="40">
        <f t="shared" si="13"/>
        <v>1800</v>
      </c>
      <c r="S144" t="s">
        <v>1211</v>
      </c>
      <c r="T144" t="s">
        <v>1210</v>
      </c>
      <c r="U144">
        <v>2026</v>
      </c>
      <c r="V144">
        <v>3026</v>
      </c>
      <c r="W144" t="s">
        <v>1254</v>
      </c>
      <c r="X144" t="s">
        <v>1208</v>
      </c>
      <c r="Y144">
        <v>26</v>
      </c>
    </row>
    <row r="145" spans="6:25" x14ac:dyDescent="0.25">
      <c r="F145">
        <v>1105</v>
      </c>
      <c r="G145" t="s">
        <v>118</v>
      </c>
      <c r="H145" t="s">
        <v>1251</v>
      </c>
      <c r="I145" t="s">
        <v>1253</v>
      </c>
      <c r="J145" s="61">
        <v>44953</v>
      </c>
      <c r="K145" s="86">
        <f t="shared" si="10"/>
        <v>1</v>
      </c>
      <c r="L145">
        <f t="shared" si="11"/>
        <v>2023</v>
      </c>
      <c r="M145" s="40">
        <v>1656</v>
      </c>
      <c r="N145" s="40">
        <v>2300</v>
      </c>
      <c r="O145">
        <v>2</v>
      </c>
      <c r="P145" s="40">
        <f t="shared" si="12"/>
        <v>4600</v>
      </c>
      <c r="Q145" s="40">
        <f t="shared" si="14"/>
        <v>230</v>
      </c>
      <c r="R145" s="40">
        <f t="shared" si="13"/>
        <v>4830</v>
      </c>
      <c r="S145" t="s">
        <v>1217</v>
      </c>
      <c r="T145" t="s">
        <v>1210</v>
      </c>
      <c r="U145">
        <v>2027</v>
      </c>
      <c r="V145">
        <v>3027</v>
      </c>
      <c r="W145" t="s">
        <v>1252</v>
      </c>
      <c r="X145" t="s">
        <v>1214</v>
      </c>
      <c r="Y145">
        <v>30</v>
      </c>
    </row>
    <row r="146" spans="6:25" x14ac:dyDescent="0.25">
      <c r="F146">
        <v>1121</v>
      </c>
      <c r="G146" t="s">
        <v>118</v>
      </c>
      <c r="H146" t="s">
        <v>1251</v>
      </c>
      <c r="I146" t="s">
        <v>1253</v>
      </c>
      <c r="J146" s="61">
        <v>44953</v>
      </c>
      <c r="K146" s="86">
        <f t="shared" si="10"/>
        <v>1</v>
      </c>
      <c r="L146">
        <f t="shared" si="11"/>
        <v>2023</v>
      </c>
      <c r="M146" s="40">
        <v>1656</v>
      </c>
      <c r="N146" s="40">
        <v>2300</v>
      </c>
      <c r="O146">
        <v>2</v>
      </c>
      <c r="P146" s="40">
        <f t="shared" si="12"/>
        <v>4600</v>
      </c>
      <c r="Q146" s="40">
        <f t="shared" si="14"/>
        <v>230</v>
      </c>
      <c r="R146" s="40">
        <f t="shared" si="13"/>
        <v>4830</v>
      </c>
      <c r="S146" t="s">
        <v>1217</v>
      </c>
      <c r="T146" t="s">
        <v>1210</v>
      </c>
      <c r="U146">
        <v>2027</v>
      </c>
      <c r="V146">
        <v>3027</v>
      </c>
      <c r="W146" t="s">
        <v>1252</v>
      </c>
      <c r="X146" t="s">
        <v>1214</v>
      </c>
      <c r="Y146">
        <v>30</v>
      </c>
    </row>
    <row r="147" spans="6:25" x14ac:dyDescent="0.25">
      <c r="F147">
        <v>1106</v>
      </c>
      <c r="G147" t="s">
        <v>118</v>
      </c>
      <c r="H147" t="s">
        <v>1251</v>
      </c>
      <c r="I147" t="s">
        <v>1250</v>
      </c>
      <c r="J147" s="61">
        <v>44954</v>
      </c>
      <c r="K147" s="86">
        <f t="shared" si="10"/>
        <v>1</v>
      </c>
      <c r="L147">
        <f t="shared" si="11"/>
        <v>2023</v>
      </c>
      <c r="M147" s="40">
        <v>1872</v>
      </c>
      <c r="N147" s="40">
        <v>2600</v>
      </c>
      <c r="O147">
        <v>1</v>
      </c>
      <c r="P147" s="40">
        <f t="shared" si="12"/>
        <v>2600</v>
      </c>
      <c r="Q147" s="40">
        <f t="shared" si="14"/>
        <v>130</v>
      </c>
      <c r="R147" s="40">
        <f t="shared" si="13"/>
        <v>2730</v>
      </c>
      <c r="S147" t="s">
        <v>1211</v>
      </c>
      <c r="T147" t="s">
        <v>1216</v>
      </c>
      <c r="U147">
        <v>2028</v>
      </c>
      <c r="V147">
        <v>3028</v>
      </c>
      <c r="W147" t="s">
        <v>1249</v>
      </c>
      <c r="X147" t="s">
        <v>1208</v>
      </c>
      <c r="Y147">
        <v>28</v>
      </c>
    </row>
    <row r="148" spans="6:25" x14ac:dyDescent="0.25">
      <c r="F148">
        <v>1122</v>
      </c>
      <c r="G148" t="s">
        <v>118</v>
      </c>
      <c r="H148" t="s">
        <v>1251</v>
      </c>
      <c r="I148" t="s">
        <v>1250</v>
      </c>
      <c r="J148" s="61">
        <v>44954</v>
      </c>
      <c r="K148" s="86">
        <f t="shared" si="10"/>
        <v>1</v>
      </c>
      <c r="L148">
        <f t="shared" si="11"/>
        <v>2023</v>
      </c>
      <c r="M148" s="40">
        <v>1872</v>
      </c>
      <c r="N148" s="40">
        <v>2600</v>
      </c>
      <c r="O148">
        <v>1</v>
      </c>
      <c r="P148" s="40">
        <f t="shared" si="12"/>
        <v>2600</v>
      </c>
      <c r="Q148" s="40">
        <f t="shared" si="14"/>
        <v>130</v>
      </c>
      <c r="R148" s="40">
        <f t="shared" si="13"/>
        <v>2730</v>
      </c>
      <c r="S148" t="s">
        <v>1211</v>
      </c>
      <c r="T148" t="s">
        <v>1216</v>
      </c>
      <c r="U148">
        <v>2028</v>
      </c>
      <c r="V148">
        <v>3028</v>
      </c>
      <c r="W148" t="s">
        <v>1249</v>
      </c>
      <c r="X148" t="s">
        <v>1208</v>
      </c>
      <c r="Y148">
        <v>28</v>
      </c>
    </row>
    <row r="149" spans="6:25" x14ac:dyDescent="0.25">
      <c r="F149">
        <v>1041</v>
      </c>
      <c r="G149" t="s">
        <v>1354</v>
      </c>
      <c r="H149" t="s">
        <v>1323</v>
      </c>
      <c r="I149" t="s">
        <v>1325</v>
      </c>
      <c r="J149" s="61">
        <v>44958</v>
      </c>
      <c r="K149" s="86">
        <f t="shared" si="10"/>
        <v>2</v>
      </c>
      <c r="L149">
        <f t="shared" si="11"/>
        <v>2023</v>
      </c>
      <c r="M149" s="40">
        <v>90</v>
      </c>
      <c r="N149" s="40">
        <v>150</v>
      </c>
      <c r="O149">
        <v>2</v>
      </c>
      <c r="P149" s="40">
        <f t="shared" si="12"/>
        <v>300</v>
      </c>
      <c r="Q149" s="40">
        <f t="shared" si="14"/>
        <v>0</v>
      </c>
      <c r="R149" s="40">
        <f t="shared" si="13"/>
        <v>300</v>
      </c>
      <c r="S149" t="s">
        <v>1211</v>
      </c>
      <c r="T149" t="s">
        <v>1210</v>
      </c>
      <c r="U149">
        <v>2101</v>
      </c>
      <c r="V149">
        <v>3101</v>
      </c>
      <c r="W149" t="s">
        <v>1324</v>
      </c>
      <c r="X149" t="s">
        <v>1214</v>
      </c>
      <c r="Y149">
        <v>10</v>
      </c>
    </row>
    <row r="150" spans="6:25" x14ac:dyDescent="0.25">
      <c r="F150">
        <v>1153</v>
      </c>
      <c r="G150" t="s">
        <v>118</v>
      </c>
      <c r="H150" t="s">
        <v>1285</v>
      </c>
      <c r="I150" t="s">
        <v>1287</v>
      </c>
      <c r="J150" s="61">
        <v>44958</v>
      </c>
      <c r="K150" s="86">
        <f t="shared" si="10"/>
        <v>2</v>
      </c>
      <c r="L150">
        <f t="shared" si="11"/>
        <v>2023</v>
      </c>
      <c r="M150" s="40">
        <v>840</v>
      </c>
      <c r="N150" s="40">
        <v>1200</v>
      </c>
      <c r="O150">
        <v>2</v>
      </c>
      <c r="P150" s="40">
        <f t="shared" si="12"/>
        <v>2400</v>
      </c>
      <c r="Q150" s="40">
        <f t="shared" si="14"/>
        <v>120</v>
      </c>
      <c r="R150" s="40">
        <f t="shared" si="13"/>
        <v>2520</v>
      </c>
      <c r="S150" t="s">
        <v>1211</v>
      </c>
      <c r="T150" t="s">
        <v>1210</v>
      </c>
      <c r="U150">
        <v>2001</v>
      </c>
      <c r="V150">
        <v>3001</v>
      </c>
      <c r="W150" t="s">
        <v>1286</v>
      </c>
      <c r="X150" t="s">
        <v>1214</v>
      </c>
      <c r="Y150">
        <v>25</v>
      </c>
    </row>
    <row r="151" spans="6:25" x14ac:dyDescent="0.25">
      <c r="F151">
        <v>1042</v>
      </c>
      <c r="G151" t="s">
        <v>1354</v>
      </c>
      <c r="H151" t="s">
        <v>1323</v>
      </c>
      <c r="I151" t="s">
        <v>1322</v>
      </c>
      <c r="J151" s="61">
        <v>44959</v>
      </c>
      <c r="K151" s="86">
        <f t="shared" si="10"/>
        <v>2</v>
      </c>
      <c r="L151">
        <f t="shared" si="11"/>
        <v>2023</v>
      </c>
      <c r="M151" s="40">
        <v>120</v>
      </c>
      <c r="N151" s="40">
        <v>200</v>
      </c>
      <c r="O151">
        <v>1</v>
      </c>
      <c r="P151" s="40">
        <f t="shared" si="12"/>
        <v>200</v>
      </c>
      <c r="Q151" s="40">
        <f t="shared" si="14"/>
        <v>0</v>
      </c>
      <c r="R151" s="40">
        <f t="shared" si="13"/>
        <v>200</v>
      </c>
      <c r="S151" t="s">
        <v>1217</v>
      </c>
      <c r="T151" t="s">
        <v>1216</v>
      </c>
      <c r="U151">
        <v>2102</v>
      </c>
      <c r="V151">
        <v>3102</v>
      </c>
      <c r="W151" t="s">
        <v>1321</v>
      </c>
      <c r="X151" t="s">
        <v>1208</v>
      </c>
      <c r="Y151">
        <v>9</v>
      </c>
    </row>
    <row r="152" spans="6:25" x14ac:dyDescent="0.25">
      <c r="F152">
        <v>1154</v>
      </c>
      <c r="G152" t="s">
        <v>118</v>
      </c>
      <c r="H152" t="s">
        <v>1285</v>
      </c>
      <c r="I152" t="s">
        <v>1284</v>
      </c>
      <c r="J152" s="61">
        <v>44959</v>
      </c>
      <c r="K152" s="86">
        <f t="shared" si="10"/>
        <v>2</v>
      </c>
      <c r="L152">
        <f t="shared" si="11"/>
        <v>2023</v>
      </c>
      <c r="M152" s="40">
        <v>1050</v>
      </c>
      <c r="N152" s="40">
        <v>1500</v>
      </c>
      <c r="O152">
        <v>1</v>
      </c>
      <c r="P152" s="40">
        <f t="shared" si="12"/>
        <v>1500</v>
      </c>
      <c r="Q152" s="40">
        <f t="shared" si="14"/>
        <v>0</v>
      </c>
      <c r="R152" s="40">
        <f t="shared" si="13"/>
        <v>1500</v>
      </c>
      <c r="S152" t="s">
        <v>1217</v>
      </c>
      <c r="T152" t="s">
        <v>1216</v>
      </c>
      <c r="U152">
        <v>2002</v>
      </c>
      <c r="V152">
        <v>3002</v>
      </c>
      <c r="W152" t="s">
        <v>1283</v>
      </c>
      <c r="X152" t="s">
        <v>1208</v>
      </c>
      <c r="Y152">
        <v>22</v>
      </c>
    </row>
    <row r="153" spans="6:25" x14ac:dyDescent="0.25">
      <c r="F153">
        <v>1043</v>
      </c>
      <c r="G153" t="s">
        <v>1355</v>
      </c>
      <c r="H153" t="s">
        <v>1318</v>
      </c>
      <c r="I153" t="s">
        <v>1320</v>
      </c>
      <c r="J153" s="61">
        <v>44960</v>
      </c>
      <c r="K153" s="86">
        <f t="shared" si="10"/>
        <v>2</v>
      </c>
      <c r="L153">
        <f t="shared" si="11"/>
        <v>2023</v>
      </c>
      <c r="M153" s="40">
        <v>240</v>
      </c>
      <c r="N153" s="40">
        <v>400</v>
      </c>
      <c r="O153">
        <v>3</v>
      </c>
      <c r="P153" s="40">
        <f t="shared" si="12"/>
        <v>1200</v>
      </c>
      <c r="Q153" s="40">
        <f t="shared" si="14"/>
        <v>0</v>
      </c>
      <c r="R153" s="40">
        <f t="shared" si="13"/>
        <v>1200</v>
      </c>
      <c r="S153" t="s">
        <v>1211</v>
      </c>
      <c r="T153" t="s">
        <v>1223</v>
      </c>
      <c r="U153">
        <v>2103</v>
      </c>
      <c r="V153">
        <v>3103</v>
      </c>
      <c r="W153" t="s">
        <v>1319</v>
      </c>
      <c r="X153" t="s">
        <v>1214</v>
      </c>
      <c r="Y153">
        <v>25</v>
      </c>
    </row>
    <row r="154" spans="6:25" x14ac:dyDescent="0.25">
      <c r="F154">
        <v>1155</v>
      </c>
      <c r="G154" t="s">
        <v>253</v>
      </c>
      <c r="H154" t="s">
        <v>96</v>
      </c>
      <c r="I154" t="s">
        <v>1282</v>
      </c>
      <c r="J154" s="61">
        <v>44960</v>
      </c>
      <c r="K154" s="86">
        <f t="shared" si="10"/>
        <v>2</v>
      </c>
      <c r="L154">
        <f t="shared" si="11"/>
        <v>2023</v>
      </c>
      <c r="M154" s="40">
        <v>1260</v>
      </c>
      <c r="N154" s="40">
        <v>1800</v>
      </c>
      <c r="O154">
        <v>3</v>
      </c>
      <c r="P154" s="40">
        <f t="shared" si="12"/>
        <v>5400</v>
      </c>
      <c r="Q154" s="40">
        <f t="shared" si="14"/>
        <v>270</v>
      </c>
      <c r="R154" s="40">
        <f t="shared" si="13"/>
        <v>5670</v>
      </c>
      <c r="S154" t="s">
        <v>1211</v>
      </c>
      <c r="T154" t="s">
        <v>1223</v>
      </c>
      <c r="U154">
        <v>2003</v>
      </c>
      <c r="V154">
        <v>3003</v>
      </c>
      <c r="W154" t="s">
        <v>1281</v>
      </c>
      <c r="X154" t="s">
        <v>1214</v>
      </c>
      <c r="Y154">
        <v>18</v>
      </c>
    </row>
    <row r="155" spans="6:25" x14ac:dyDescent="0.25">
      <c r="F155">
        <v>1044</v>
      </c>
      <c r="G155" t="s">
        <v>1355</v>
      </c>
      <c r="H155" t="s">
        <v>1318</v>
      </c>
      <c r="I155" t="s">
        <v>1317</v>
      </c>
      <c r="J155" s="61">
        <v>44961</v>
      </c>
      <c r="K155" s="86">
        <f t="shared" si="10"/>
        <v>2</v>
      </c>
      <c r="L155">
        <f t="shared" si="11"/>
        <v>2023</v>
      </c>
      <c r="M155" s="40">
        <v>360</v>
      </c>
      <c r="N155" s="40">
        <v>600</v>
      </c>
      <c r="O155">
        <v>1</v>
      </c>
      <c r="P155" s="40">
        <f t="shared" si="12"/>
        <v>600</v>
      </c>
      <c r="Q155" s="40">
        <f t="shared" si="14"/>
        <v>0</v>
      </c>
      <c r="R155" s="40">
        <f t="shared" si="13"/>
        <v>600</v>
      </c>
      <c r="S155" t="s">
        <v>1211</v>
      </c>
      <c r="T155" t="s">
        <v>1210</v>
      </c>
      <c r="U155">
        <v>2104</v>
      </c>
      <c r="V155">
        <v>3104</v>
      </c>
      <c r="W155" t="s">
        <v>1316</v>
      </c>
      <c r="X155" t="s">
        <v>1208</v>
      </c>
      <c r="Y155">
        <v>23</v>
      </c>
    </row>
    <row r="156" spans="6:25" x14ac:dyDescent="0.25">
      <c r="F156">
        <v>1081</v>
      </c>
      <c r="G156" t="s">
        <v>253</v>
      </c>
      <c r="H156" t="s">
        <v>96</v>
      </c>
      <c r="I156" t="s">
        <v>1280</v>
      </c>
      <c r="J156" s="61">
        <v>44961</v>
      </c>
      <c r="K156" s="86">
        <f t="shared" si="10"/>
        <v>2</v>
      </c>
      <c r="L156">
        <f t="shared" si="11"/>
        <v>2023</v>
      </c>
      <c r="M156" s="40">
        <v>1470</v>
      </c>
      <c r="N156" s="40">
        <v>2100</v>
      </c>
      <c r="O156">
        <v>1</v>
      </c>
      <c r="P156" s="40">
        <f t="shared" si="12"/>
        <v>2100</v>
      </c>
      <c r="Q156" s="40">
        <f t="shared" si="14"/>
        <v>105</v>
      </c>
      <c r="R156" s="40">
        <f t="shared" si="13"/>
        <v>2205</v>
      </c>
      <c r="S156" t="s">
        <v>1211</v>
      </c>
      <c r="T156" t="s">
        <v>1210</v>
      </c>
      <c r="U156">
        <v>2004</v>
      </c>
      <c r="V156">
        <v>3004</v>
      </c>
      <c r="W156" t="s">
        <v>1279</v>
      </c>
      <c r="X156" t="s">
        <v>1208</v>
      </c>
      <c r="Y156">
        <v>16</v>
      </c>
    </row>
    <row r="157" spans="6:25" x14ac:dyDescent="0.25">
      <c r="F157">
        <v>1045</v>
      </c>
      <c r="G157" t="s">
        <v>118</v>
      </c>
      <c r="H157" t="s">
        <v>1285</v>
      </c>
      <c r="I157" t="s">
        <v>1315</v>
      </c>
      <c r="J157" s="61">
        <v>44962</v>
      </c>
      <c r="K157" s="86">
        <f t="shared" si="10"/>
        <v>2</v>
      </c>
      <c r="L157">
        <f t="shared" si="11"/>
        <v>2023</v>
      </c>
      <c r="M157" s="40">
        <v>1296</v>
      </c>
      <c r="N157" s="40">
        <v>1800</v>
      </c>
      <c r="O157">
        <v>2</v>
      </c>
      <c r="P157" s="40">
        <f t="shared" si="12"/>
        <v>3600</v>
      </c>
      <c r="Q157" s="40">
        <f t="shared" si="14"/>
        <v>180</v>
      </c>
      <c r="R157" s="40">
        <f t="shared" si="13"/>
        <v>3780</v>
      </c>
      <c r="S157" t="s">
        <v>1217</v>
      </c>
      <c r="T157" t="s">
        <v>1216</v>
      </c>
      <c r="U157">
        <v>2105</v>
      </c>
      <c r="V157">
        <v>3105</v>
      </c>
      <c r="W157" t="s">
        <v>1314</v>
      </c>
      <c r="X157" t="s">
        <v>1214</v>
      </c>
      <c r="Y157">
        <v>29</v>
      </c>
    </row>
    <row r="158" spans="6:25" x14ac:dyDescent="0.25">
      <c r="F158">
        <v>1082</v>
      </c>
      <c r="G158" t="s">
        <v>125</v>
      </c>
      <c r="H158" t="s">
        <v>1276</v>
      </c>
      <c r="I158" t="s">
        <v>1278</v>
      </c>
      <c r="J158" s="61">
        <v>44962</v>
      </c>
      <c r="K158" s="86">
        <f t="shared" si="10"/>
        <v>2</v>
      </c>
      <c r="L158">
        <f t="shared" si="11"/>
        <v>2023</v>
      </c>
      <c r="M158" s="40">
        <v>896.99999999999989</v>
      </c>
      <c r="N158" s="40">
        <v>1300</v>
      </c>
      <c r="O158">
        <v>2</v>
      </c>
      <c r="P158" s="40">
        <f t="shared" si="12"/>
        <v>2600</v>
      </c>
      <c r="Q158" s="40">
        <f t="shared" si="14"/>
        <v>130</v>
      </c>
      <c r="R158" s="40">
        <f t="shared" si="13"/>
        <v>2730</v>
      </c>
      <c r="S158" t="s">
        <v>1217</v>
      </c>
      <c r="T158" t="s">
        <v>1216</v>
      </c>
      <c r="U158">
        <v>2005</v>
      </c>
      <c r="V158">
        <v>3005</v>
      </c>
      <c r="W158" t="s">
        <v>1277</v>
      </c>
      <c r="X158" t="s">
        <v>1214</v>
      </c>
      <c r="Y158">
        <v>27</v>
      </c>
    </row>
    <row r="159" spans="6:25" x14ac:dyDescent="0.25">
      <c r="F159">
        <v>1046</v>
      </c>
      <c r="G159" t="s">
        <v>118</v>
      </c>
      <c r="H159" t="s">
        <v>1285</v>
      </c>
      <c r="I159" t="s">
        <v>1313</v>
      </c>
      <c r="J159" s="61">
        <v>44963</v>
      </c>
      <c r="K159" s="86">
        <f t="shared" si="10"/>
        <v>2</v>
      </c>
      <c r="L159">
        <f t="shared" si="11"/>
        <v>2023</v>
      </c>
      <c r="M159" s="40">
        <v>1728</v>
      </c>
      <c r="N159" s="40">
        <v>2400</v>
      </c>
      <c r="O159">
        <v>1</v>
      </c>
      <c r="P159" s="40">
        <f t="shared" si="12"/>
        <v>2400</v>
      </c>
      <c r="Q159" s="40">
        <f t="shared" si="14"/>
        <v>120</v>
      </c>
      <c r="R159" s="40">
        <f t="shared" si="13"/>
        <v>2520</v>
      </c>
      <c r="S159" t="s">
        <v>1211</v>
      </c>
      <c r="T159" t="s">
        <v>1210</v>
      </c>
      <c r="U159">
        <v>2106</v>
      </c>
      <c r="V159">
        <v>3106</v>
      </c>
      <c r="W159" t="s">
        <v>1312</v>
      </c>
      <c r="X159" t="s">
        <v>1208</v>
      </c>
      <c r="Y159">
        <v>27</v>
      </c>
    </row>
    <row r="160" spans="6:25" x14ac:dyDescent="0.25">
      <c r="F160">
        <v>1083</v>
      </c>
      <c r="G160" t="s">
        <v>125</v>
      </c>
      <c r="H160" t="s">
        <v>1276</v>
      </c>
      <c r="I160" t="s">
        <v>1275</v>
      </c>
      <c r="J160" s="61">
        <v>44963</v>
      </c>
      <c r="K160" s="86">
        <f t="shared" si="10"/>
        <v>2</v>
      </c>
      <c r="L160">
        <f t="shared" si="11"/>
        <v>2023</v>
      </c>
      <c r="M160" s="40">
        <v>1104</v>
      </c>
      <c r="N160" s="40">
        <v>1600</v>
      </c>
      <c r="O160">
        <v>1</v>
      </c>
      <c r="P160" s="40">
        <f t="shared" si="12"/>
        <v>1600</v>
      </c>
      <c r="Q160" s="40">
        <f t="shared" si="14"/>
        <v>0</v>
      </c>
      <c r="R160" s="40">
        <f t="shared" si="13"/>
        <v>1600</v>
      </c>
      <c r="S160" t="s">
        <v>1211</v>
      </c>
      <c r="T160" t="s">
        <v>1210</v>
      </c>
      <c r="U160">
        <v>2006</v>
      </c>
      <c r="V160">
        <v>3006</v>
      </c>
      <c r="W160" t="s">
        <v>1274</v>
      </c>
      <c r="X160" t="s">
        <v>1208</v>
      </c>
      <c r="Y160">
        <v>24</v>
      </c>
    </row>
    <row r="161" spans="6:25" x14ac:dyDescent="0.25">
      <c r="F161">
        <v>1047</v>
      </c>
      <c r="G161" t="s">
        <v>253</v>
      </c>
      <c r="H161" t="s">
        <v>1309</v>
      </c>
      <c r="I161" t="s">
        <v>1311</v>
      </c>
      <c r="J161" s="61">
        <v>44964</v>
      </c>
      <c r="K161" s="86">
        <f t="shared" si="10"/>
        <v>2</v>
      </c>
      <c r="L161">
        <f t="shared" si="11"/>
        <v>2023</v>
      </c>
      <c r="M161" s="40">
        <v>1491</v>
      </c>
      <c r="N161" s="40">
        <v>2100</v>
      </c>
      <c r="O161">
        <v>2</v>
      </c>
      <c r="P161" s="40">
        <f t="shared" si="12"/>
        <v>4200</v>
      </c>
      <c r="Q161" s="40">
        <f t="shared" si="14"/>
        <v>210</v>
      </c>
      <c r="R161" s="40">
        <f t="shared" si="13"/>
        <v>4410</v>
      </c>
      <c r="S161" t="s">
        <v>1217</v>
      </c>
      <c r="T161" t="s">
        <v>1210</v>
      </c>
      <c r="U161">
        <v>2107</v>
      </c>
      <c r="V161">
        <v>3107</v>
      </c>
      <c r="W161" t="s">
        <v>1310</v>
      </c>
      <c r="X161" t="s">
        <v>1214</v>
      </c>
      <c r="Y161">
        <v>20</v>
      </c>
    </row>
    <row r="162" spans="6:25" x14ac:dyDescent="0.25">
      <c r="F162">
        <v>1084</v>
      </c>
      <c r="G162" t="s">
        <v>118</v>
      </c>
      <c r="H162" t="s">
        <v>1271</v>
      </c>
      <c r="I162" t="s">
        <v>1273</v>
      </c>
      <c r="J162" s="61">
        <v>44964</v>
      </c>
      <c r="K162" s="86">
        <f t="shared" si="10"/>
        <v>2</v>
      </c>
      <c r="L162">
        <f t="shared" si="11"/>
        <v>2023</v>
      </c>
      <c r="M162" s="40">
        <v>1496</v>
      </c>
      <c r="N162" s="40">
        <v>2200</v>
      </c>
      <c r="O162">
        <v>2</v>
      </c>
      <c r="P162" s="40">
        <f t="shared" si="12"/>
        <v>4400</v>
      </c>
      <c r="Q162" s="40">
        <f t="shared" si="14"/>
        <v>220</v>
      </c>
      <c r="R162" s="40">
        <f t="shared" si="13"/>
        <v>4620</v>
      </c>
      <c r="S162" t="s">
        <v>1217</v>
      </c>
      <c r="T162" t="s">
        <v>1210</v>
      </c>
      <c r="U162">
        <v>2007</v>
      </c>
      <c r="V162">
        <v>3007</v>
      </c>
      <c r="W162" t="s">
        <v>1272</v>
      </c>
      <c r="X162" t="s">
        <v>1214</v>
      </c>
      <c r="Y162">
        <v>29</v>
      </c>
    </row>
    <row r="163" spans="6:25" x14ac:dyDescent="0.25">
      <c r="F163">
        <v>1048</v>
      </c>
      <c r="G163" t="s">
        <v>253</v>
      </c>
      <c r="H163" t="s">
        <v>1309</v>
      </c>
      <c r="I163" t="s">
        <v>1308</v>
      </c>
      <c r="J163" s="61">
        <v>44965</v>
      </c>
      <c r="K163" s="86">
        <f t="shared" si="10"/>
        <v>2</v>
      </c>
      <c r="L163">
        <f t="shared" si="11"/>
        <v>2023</v>
      </c>
      <c r="M163" s="40">
        <v>1846</v>
      </c>
      <c r="N163" s="40">
        <v>2600</v>
      </c>
      <c r="O163">
        <v>1</v>
      </c>
      <c r="P163" s="40">
        <f t="shared" si="12"/>
        <v>2600</v>
      </c>
      <c r="Q163" s="40">
        <f t="shared" si="14"/>
        <v>130</v>
      </c>
      <c r="R163" s="40">
        <f t="shared" si="13"/>
        <v>2730</v>
      </c>
      <c r="S163" t="s">
        <v>1211</v>
      </c>
      <c r="T163" t="s">
        <v>1216</v>
      </c>
      <c r="U163">
        <v>2108</v>
      </c>
      <c r="V163">
        <v>3108</v>
      </c>
      <c r="W163" t="s">
        <v>1307</v>
      </c>
      <c r="X163" t="s">
        <v>1208</v>
      </c>
      <c r="Y163">
        <v>18</v>
      </c>
    </row>
    <row r="164" spans="6:25" x14ac:dyDescent="0.25">
      <c r="F164">
        <v>1085</v>
      </c>
      <c r="G164" t="s">
        <v>118</v>
      </c>
      <c r="H164" t="s">
        <v>1271</v>
      </c>
      <c r="I164" t="s">
        <v>1270</v>
      </c>
      <c r="J164" s="61">
        <v>44965</v>
      </c>
      <c r="K164" s="86">
        <f t="shared" si="10"/>
        <v>2</v>
      </c>
      <c r="L164">
        <f t="shared" si="11"/>
        <v>2023</v>
      </c>
      <c r="M164" s="40">
        <v>1700.0000000000002</v>
      </c>
      <c r="N164" s="40">
        <v>2500</v>
      </c>
      <c r="O164">
        <v>1</v>
      </c>
      <c r="P164" s="40">
        <f t="shared" si="12"/>
        <v>2500</v>
      </c>
      <c r="Q164" s="40">
        <f t="shared" si="14"/>
        <v>125</v>
      </c>
      <c r="R164" s="40">
        <f t="shared" si="13"/>
        <v>2625</v>
      </c>
      <c r="S164" t="s">
        <v>1211</v>
      </c>
      <c r="T164" t="s">
        <v>1216</v>
      </c>
      <c r="U164">
        <v>2008</v>
      </c>
      <c r="V164">
        <v>3008</v>
      </c>
      <c r="W164" t="s">
        <v>1269</v>
      </c>
      <c r="X164" t="s">
        <v>1208</v>
      </c>
      <c r="Y164">
        <v>27</v>
      </c>
    </row>
    <row r="165" spans="6:25" x14ac:dyDescent="0.25">
      <c r="F165">
        <v>1033</v>
      </c>
      <c r="G165" t="s">
        <v>1353</v>
      </c>
      <c r="H165" t="s">
        <v>1304</v>
      </c>
      <c r="I165" t="s">
        <v>1306</v>
      </c>
      <c r="J165" s="61">
        <v>44976</v>
      </c>
      <c r="K165" s="86">
        <f t="shared" si="10"/>
        <v>2</v>
      </c>
      <c r="L165">
        <f t="shared" si="11"/>
        <v>2023</v>
      </c>
      <c r="M165" s="40">
        <v>720</v>
      </c>
      <c r="N165" s="40">
        <v>1200</v>
      </c>
      <c r="O165">
        <v>2</v>
      </c>
      <c r="P165" s="40">
        <f t="shared" si="12"/>
        <v>2400</v>
      </c>
      <c r="Q165" s="40">
        <f t="shared" si="14"/>
        <v>120</v>
      </c>
      <c r="R165" s="40">
        <f t="shared" si="13"/>
        <v>2520</v>
      </c>
      <c r="S165" t="s">
        <v>1211</v>
      </c>
      <c r="T165" t="s">
        <v>1210</v>
      </c>
      <c r="U165">
        <v>2081</v>
      </c>
      <c r="V165">
        <v>3081</v>
      </c>
      <c r="W165" t="s">
        <v>1305</v>
      </c>
      <c r="X165" t="s">
        <v>1214</v>
      </c>
      <c r="Y165">
        <v>27</v>
      </c>
    </row>
    <row r="166" spans="6:25" x14ac:dyDescent="0.25">
      <c r="F166">
        <v>1139</v>
      </c>
      <c r="G166" t="s">
        <v>1353</v>
      </c>
      <c r="H166" t="s">
        <v>1304</v>
      </c>
      <c r="I166" t="s">
        <v>1306</v>
      </c>
      <c r="J166" s="61">
        <v>44976</v>
      </c>
      <c r="K166" s="86">
        <f t="shared" si="10"/>
        <v>2</v>
      </c>
      <c r="L166">
        <f t="shared" si="11"/>
        <v>2023</v>
      </c>
      <c r="M166" s="40">
        <v>720</v>
      </c>
      <c r="N166" s="40">
        <v>1200</v>
      </c>
      <c r="O166">
        <v>2</v>
      </c>
      <c r="P166" s="40">
        <f t="shared" si="12"/>
        <v>2400</v>
      </c>
      <c r="Q166" s="40">
        <f t="shared" si="14"/>
        <v>120</v>
      </c>
      <c r="R166" s="40">
        <f t="shared" si="13"/>
        <v>2520</v>
      </c>
      <c r="S166" t="s">
        <v>1211</v>
      </c>
      <c r="T166" t="s">
        <v>1210</v>
      </c>
      <c r="U166">
        <v>2081</v>
      </c>
      <c r="V166">
        <v>3081</v>
      </c>
      <c r="W166" t="s">
        <v>1305</v>
      </c>
      <c r="X166" t="s">
        <v>1214</v>
      </c>
      <c r="Y166">
        <v>27</v>
      </c>
    </row>
    <row r="167" spans="6:25" x14ac:dyDescent="0.25">
      <c r="F167">
        <v>1034</v>
      </c>
      <c r="G167" t="s">
        <v>1353</v>
      </c>
      <c r="H167" t="s">
        <v>1304</v>
      </c>
      <c r="I167" t="s">
        <v>1303</v>
      </c>
      <c r="J167" s="61">
        <v>44977</v>
      </c>
      <c r="K167" s="86">
        <f t="shared" si="10"/>
        <v>2</v>
      </c>
      <c r="L167">
        <f t="shared" si="11"/>
        <v>2023</v>
      </c>
      <c r="M167" s="40">
        <v>900</v>
      </c>
      <c r="N167" s="40">
        <v>1500</v>
      </c>
      <c r="O167">
        <v>1</v>
      </c>
      <c r="P167" s="40">
        <f t="shared" si="12"/>
        <v>1500</v>
      </c>
      <c r="Q167" s="40">
        <f t="shared" si="14"/>
        <v>0</v>
      </c>
      <c r="R167" s="40">
        <f t="shared" si="13"/>
        <v>1500</v>
      </c>
      <c r="S167" t="s">
        <v>1217</v>
      </c>
      <c r="T167" t="s">
        <v>1216</v>
      </c>
      <c r="U167">
        <v>2082</v>
      </c>
      <c r="V167">
        <v>3082</v>
      </c>
      <c r="W167" t="s">
        <v>1302</v>
      </c>
      <c r="X167" t="s">
        <v>1208</v>
      </c>
      <c r="Y167">
        <v>25</v>
      </c>
    </row>
    <row r="168" spans="6:25" x14ac:dyDescent="0.25">
      <c r="F168">
        <v>1140</v>
      </c>
      <c r="G168" t="s">
        <v>1353</v>
      </c>
      <c r="H168" t="s">
        <v>1304</v>
      </c>
      <c r="I168" t="s">
        <v>1303</v>
      </c>
      <c r="J168" s="61">
        <v>44977</v>
      </c>
      <c r="K168" s="86">
        <f t="shared" si="10"/>
        <v>2</v>
      </c>
      <c r="L168">
        <f t="shared" si="11"/>
        <v>2023</v>
      </c>
      <c r="M168" s="40">
        <v>900</v>
      </c>
      <c r="N168" s="40">
        <v>1500</v>
      </c>
      <c r="O168">
        <v>1</v>
      </c>
      <c r="P168" s="40">
        <f t="shared" si="12"/>
        <v>1500</v>
      </c>
      <c r="Q168" s="40">
        <f t="shared" si="14"/>
        <v>0</v>
      </c>
      <c r="R168" s="40">
        <f t="shared" si="13"/>
        <v>1500</v>
      </c>
      <c r="S168" t="s">
        <v>1217</v>
      </c>
      <c r="T168" t="s">
        <v>1216</v>
      </c>
      <c r="U168">
        <v>2082</v>
      </c>
      <c r="V168">
        <v>3082</v>
      </c>
      <c r="W168" t="s">
        <v>1302</v>
      </c>
      <c r="X168" t="s">
        <v>1208</v>
      </c>
      <c r="Y168">
        <v>25</v>
      </c>
    </row>
    <row r="169" spans="6:25" x14ac:dyDescent="0.25">
      <c r="F169">
        <v>1035</v>
      </c>
      <c r="G169" t="s">
        <v>253</v>
      </c>
      <c r="H169" t="s">
        <v>1299</v>
      </c>
      <c r="I169" t="s">
        <v>1301</v>
      </c>
      <c r="J169" s="61">
        <v>44978</v>
      </c>
      <c r="K169" s="86">
        <f t="shared" si="10"/>
        <v>2</v>
      </c>
      <c r="L169">
        <f t="shared" si="11"/>
        <v>2023</v>
      </c>
      <c r="M169" s="40">
        <v>1931.9999999999998</v>
      </c>
      <c r="N169" s="40">
        <v>2800</v>
      </c>
      <c r="O169">
        <v>3</v>
      </c>
      <c r="P169" s="40">
        <f t="shared" si="12"/>
        <v>8400</v>
      </c>
      <c r="Q169" s="40">
        <f t="shared" si="14"/>
        <v>420</v>
      </c>
      <c r="R169" s="40">
        <f t="shared" si="13"/>
        <v>8820</v>
      </c>
      <c r="S169" t="s">
        <v>1211</v>
      </c>
      <c r="T169" t="s">
        <v>1223</v>
      </c>
      <c r="U169">
        <v>2083</v>
      </c>
      <c r="V169">
        <v>3083</v>
      </c>
      <c r="W169" t="s">
        <v>1300</v>
      </c>
      <c r="X169" t="s">
        <v>1214</v>
      </c>
      <c r="Y169">
        <v>18</v>
      </c>
    </row>
    <row r="170" spans="6:25" x14ac:dyDescent="0.25">
      <c r="F170">
        <v>1086</v>
      </c>
      <c r="G170" t="s">
        <v>118</v>
      </c>
      <c r="H170" t="s">
        <v>1266</v>
      </c>
      <c r="I170" t="s">
        <v>1268</v>
      </c>
      <c r="J170" s="61">
        <v>44978</v>
      </c>
      <c r="K170" s="86">
        <f t="shared" si="10"/>
        <v>2</v>
      </c>
      <c r="L170">
        <f t="shared" si="11"/>
        <v>2023</v>
      </c>
      <c r="M170" s="40">
        <v>737</v>
      </c>
      <c r="N170" s="40">
        <v>1100</v>
      </c>
      <c r="O170">
        <v>2</v>
      </c>
      <c r="P170" s="40">
        <f t="shared" si="12"/>
        <v>2200</v>
      </c>
      <c r="Q170" s="40">
        <f t="shared" si="14"/>
        <v>110</v>
      </c>
      <c r="R170" s="40">
        <f t="shared" si="13"/>
        <v>2310</v>
      </c>
      <c r="S170" t="s">
        <v>1211</v>
      </c>
      <c r="T170" t="s">
        <v>1210</v>
      </c>
      <c r="U170">
        <v>2021</v>
      </c>
      <c r="V170">
        <v>3021</v>
      </c>
      <c r="W170" t="s">
        <v>1267</v>
      </c>
      <c r="X170" t="s">
        <v>1214</v>
      </c>
      <c r="Y170">
        <v>24</v>
      </c>
    </row>
    <row r="171" spans="6:25" x14ac:dyDescent="0.25">
      <c r="F171">
        <v>1141</v>
      </c>
      <c r="G171" t="s">
        <v>253</v>
      </c>
      <c r="H171" t="s">
        <v>1299</v>
      </c>
      <c r="I171" t="s">
        <v>1301</v>
      </c>
      <c r="J171" s="61">
        <v>44978</v>
      </c>
      <c r="K171" s="86">
        <f t="shared" si="10"/>
        <v>2</v>
      </c>
      <c r="L171">
        <f t="shared" si="11"/>
        <v>2023</v>
      </c>
      <c r="M171" s="40">
        <v>1931.9999999999998</v>
      </c>
      <c r="N171" s="40">
        <v>2800</v>
      </c>
      <c r="O171">
        <v>3</v>
      </c>
      <c r="P171" s="40">
        <f t="shared" si="12"/>
        <v>8400</v>
      </c>
      <c r="Q171" s="40">
        <f t="shared" si="14"/>
        <v>420</v>
      </c>
      <c r="R171" s="40">
        <f t="shared" si="13"/>
        <v>8820</v>
      </c>
      <c r="S171" t="s">
        <v>1211</v>
      </c>
      <c r="T171" t="s">
        <v>1223</v>
      </c>
      <c r="U171">
        <v>2083</v>
      </c>
      <c r="V171">
        <v>3083</v>
      </c>
      <c r="W171" t="s">
        <v>1300</v>
      </c>
      <c r="X171" t="s">
        <v>1214</v>
      </c>
      <c r="Y171">
        <v>18</v>
      </c>
    </row>
    <row r="172" spans="6:25" x14ac:dyDescent="0.25">
      <c r="F172">
        <v>1036</v>
      </c>
      <c r="G172" t="s">
        <v>253</v>
      </c>
      <c r="H172" t="s">
        <v>1299</v>
      </c>
      <c r="I172" t="s">
        <v>1298</v>
      </c>
      <c r="J172" s="61">
        <v>44979</v>
      </c>
      <c r="K172" s="86">
        <f t="shared" si="10"/>
        <v>2</v>
      </c>
      <c r="L172">
        <f t="shared" si="11"/>
        <v>2023</v>
      </c>
      <c r="M172" s="40">
        <v>2208</v>
      </c>
      <c r="N172" s="40">
        <v>3200</v>
      </c>
      <c r="O172">
        <v>1</v>
      </c>
      <c r="P172" s="40">
        <f t="shared" si="12"/>
        <v>3200</v>
      </c>
      <c r="Q172" s="40">
        <f t="shared" si="14"/>
        <v>160</v>
      </c>
      <c r="R172" s="40">
        <f t="shared" si="13"/>
        <v>3360</v>
      </c>
      <c r="S172" t="s">
        <v>1211</v>
      </c>
      <c r="T172" t="s">
        <v>1210</v>
      </c>
      <c r="U172">
        <v>2084</v>
      </c>
      <c r="V172">
        <v>3084</v>
      </c>
      <c r="W172" t="s">
        <v>1297</v>
      </c>
      <c r="X172" t="s">
        <v>1208</v>
      </c>
      <c r="Y172">
        <v>16</v>
      </c>
    </row>
    <row r="173" spans="6:25" x14ac:dyDescent="0.25">
      <c r="F173">
        <v>1087</v>
      </c>
      <c r="G173" t="s">
        <v>118</v>
      </c>
      <c r="H173" t="s">
        <v>1266</v>
      </c>
      <c r="I173" t="s">
        <v>1265</v>
      </c>
      <c r="J173" s="61">
        <v>44979</v>
      </c>
      <c r="K173" s="86">
        <f t="shared" si="10"/>
        <v>2</v>
      </c>
      <c r="L173">
        <f t="shared" si="11"/>
        <v>2023</v>
      </c>
      <c r="M173" s="40">
        <v>938</v>
      </c>
      <c r="N173" s="40">
        <v>1400</v>
      </c>
      <c r="O173">
        <v>1</v>
      </c>
      <c r="P173" s="40">
        <f t="shared" si="12"/>
        <v>1400</v>
      </c>
      <c r="Q173" s="40">
        <f t="shared" si="14"/>
        <v>0</v>
      </c>
      <c r="R173" s="40">
        <f t="shared" si="13"/>
        <v>1400</v>
      </c>
      <c r="S173" t="s">
        <v>1217</v>
      </c>
      <c r="T173" t="s">
        <v>1216</v>
      </c>
      <c r="U173">
        <v>2022</v>
      </c>
      <c r="V173">
        <v>3022</v>
      </c>
      <c r="W173" t="s">
        <v>1264</v>
      </c>
      <c r="X173" t="s">
        <v>1208</v>
      </c>
      <c r="Y173">
        <v>21</v>
      </c>
    </row>
    <row r="174" spans="6:25" x14ac:dyDescent="0.25">
      <c r="F174">
        <v>1142</v>
      </c>
      <c r="G174" t="s">
        <v>253</v>
      </c>
      <c r="H174" t="s">
        <v>1299</v>
      </c>
      <c r="I174" t="s">
        <v>1298</v>
      </c>
      <c r="J174" s="61">
        <v>44979</v>
      </c>
      <c r="K174" s="86">
        <f t="shared" si="10"/>
        <v>2</v>
      </c>
      <c r="L174">
        <f t="shared" si="11"/>
        <v>2023</v>
      </c>
      <c r="M174" s="40">
        <v>2208</v>
      </c>
      <c r="N174" s="40">
        <v>3200</v>
      </c>
      <c r="O174">
        <v>1</v>
      </c>
      <c r="P174" s="40">
        <f t="shared" si="12"/>
        <v>3200</v>
      </c>
      <c r="Q174" s="40">
        <f t="shared" si="14"/>
        <v>160</v>
      </c>
      <c r="R174" s="40">
        <f t="shared" si="13"/>
        <v>3360</v>
      </c>
      <c r="S174" t="s">
        <v>1211</v>
      </c>
      <c r="T174" t="s">
        <v>1210</v>
      </c>
      <c r="U174">
        <v>2084</v>
      </c>
      <c r="V174">
        <v>3084</v>
      </c>
      <c r="W174" t="s">
        <v>1297</v>
      </c>
      <c r="X174" t="s">
        <v>1208</v>
      </c>
      <c r="Y174">
        <v>16</v>
      </c>
    </row>
    <row r="175" spans="6:25" x14ac:dyDescent="0.25">
      <c r="F175">
        <v>1146</v>
      </c>
      <c r="G175" t="s">
        <v>118</v>
      </c>
      <c r="H175" t="s">
        <v>1266</v>
      </c>
      <c r="I175" t="s">
        <v>1265</v>
      </c>
      <c r="J175" s="61">
        <v>44979</v>
      </c>
      <c r="K175" s="86">
        <f t="shared" si="10"/>
        <v>2</v>
      </c>
      <c r="L175">
        <f t="shared" si="11"/>
        <v>2023</v>
      </c>
      <c r="M175" s="40">
        <v>938</v>
      </c>
      <c r="N175" s="40">
        <v>1400</v>
      </c>
      <c r="O175">
        <v>1</v>
      </c>
      <c r="P175" s="40">
        <f t="shared" si="12"/>
        <v>1400</v>
      </c>
      <c r="Q175" s="40">
        <f t="shared" si="14"/>
        <v>0</v>
      </c>
      <c r="R175" s="40">
        <f t="shared" si="13"/>
        <v>1400</v>
      </c>
      <c r="S175" t="s">
        <v>1217</v>
      </c>
      <c r="T175" t="s">
        <v>1216</v>
      </c>
      <c r="U175">
        <v>2022</v>
      </c>
      <c r="V175">
        <v>3022</v>
      </c>
      <c r="W175" t="s">
        <v>1264</v>
      </c>
      <c r="X175" t="s">
        <v>1208</v>
      </c>
      <c r="Y175">
        <v>21</v>
      </c>
    </row>
    <row r="176" spans="6:25" x14ac:dyDescent="0.25">
      <c r="F176">
        <v>1037</v>
      </c>
      <c r="G176" t="s">
        <v>125</v>
      </c>
      <c r="H176" t="s">
        <v>1294</v>
      </c>
      <c r="I176" t="s">
        <v>1296</v>
      </c>
      <c r="J176" s="61">
        <v>44980</v>
      </c>
      <c r="K176" s="86">
        <f t="shared" si="10"/>
        <v>2</v>
      </c>
      <c r="L176">
        <f t="shared" si="11"/>
        <v>2023</v>
      </c>
      <c r="M176" s="40">
        <v>1500</v>
      </c>
      <c r="N176" s="40">
        <v>2000</v>
      </c>
      <c r="O176">
        <v>2</v>
      </c>
      <c r="P176" s="40">
        <f t="shared" si="12"/>
        <v>4000</v>
      </c>
      <c r="Q176" s="40">
        <f t="shared" si="14"/>
        <v>200</v>
      </c>
      <c r="R176" s="40">
        <f t="shared" si="13"/>
        <v>4200</v>
      </c>
      <c r="S176" t="s">
        <v>1217</v>
      </c>
      <c r="T176" t="s">
        <v>1216</v>
      </c>
      <c r="U176">
        <v>2085</v>
      </c>
      <c r="V176">
        <v>3085</v>
      </c>
      <c r="W176" t="s">
        <v>1295</v>
      </c>
      <c r="X176" t="s">
        <v>1214</v>
      </c>
      <c r="Y176">
        <v>33</v>
      </c>
    </row>
    <row r="177" spans="6:25" x14ac:dyDescent="0.25">
      <c r="F177">
        <v>1088</v>
      </c>
      <c r="G177" t="s">
        <v>253</v>
      </c>
      <c r="H177" t="s">
        <v>1261</v>
      </c>
      <c r="I177" t="s">
        <v>1263</v>
      </c>
      <c r="J177" s="61">
        <v>44980</v>
      </c>
      <c r="K177" s="86">
        <f t="shared" si="10"/>
        <v>2</v>
      </c>
      <c r="L177">
        <f t="shared" si="11"/>
        <v>2023</v>
      </c>
      <c r="M177" s="40">
        <v>1190</v>
      </c>
      <c r="N177" s="40">
        <v>1700</v>
      </c>
      <c r="O177">
        <v>3</v>
      </c>
      <c r="P177" s="40">
        <f t="shared" si="12"/>
        <v>5100</v>
      </c>
      <c r="Q177" s="40">
        <f t="shared" si="14"/>
        <v>255</v>
      </c>
      <c r="R177" s="40">
        <f t="shared" si="13"/>
        <v>5355</v>
      </c>
      <c r="S177" t="s">
        <v>1211</v>
      </c>
      <c r="T177" t="s">
        <v>1223</v>
      </c>
      <c r="U177">
        <v>2023</v>
      </c>
      <c r="V177">
        <v>3023</v>
      </c>
      <c r="W177" t="s">
        <v>1262</v>
      </c>
      <c r="X177" t="s">
        <v>1214</v>
      </c>
      <c r="Y177">
        <v>20</v>
      </c>
    </row>
    <row r="178" spans="6:25" x14ac:dyDescent="0.25">
      <c r="F178">
        <v>1143</v>
      </c>
      <c r="G178" t="s">
        <v>125</v>
      </c>
      <c r="H178" t="s">
        <v>1294</v>
      </c>
      <c r="I178" t="s">
        <v>1296</v>
      </c>
      <c r="J178" s="61">
        <v>44980</v>
      </c>
      <c r="K178" s="86">
        <f t="shared" si="10"/>
        <v>2</v>
      </c>
      <c r="L178">
        <f t="shared" si="11"/>
        <v>2023</v>
      </c>
      <c r="M178" s="40">
        <v>1500</v>
      </c>
      <c r="N178" s="40">
        <v>2000</v>
      </c>
      <c r="O178">
        <v>2</v>
      </c>
      <c r="P178" s="40">
        <f t="shared" si="12"/>
        <v>4000</v>
      </c>
      <c r="Q178" s="40">
        <f t="shared" si="14"/>
        <v>200</v>
      </c>
      <c r="R178" s="40">
        <f t="shared" si="13"/>
        <v>4200</v>
      </c>
      <c r="S178" t="s">
        <v>1217</v>
      </c>
      <c r="T178" t="s">
        <v>1216</v>
      </c>
      <c r="U178">
        <v>2085</v>
      </c>
      <c r="V178">
        <v>3085</v>
      </c>
      <c r="W178" t="s">
        <v>1295</v>
      </c>
      <c r="X178" t="s">
        <v>1214</v>
      </c>
      <c r="Y178">
        <v>33</v>
      </c>
    </row>
    <row r="179" spans="6:25" x14ac:dyDescent="0.25">
      <c r="F179">
        <v>1147</v>
      </c>
      <c r="G179" t="s">
        <v>253</v>
      </c>
      <c r="H179" t="s">
        <v>1261</v>
      </c>
      <c r="I179" t="s">
        <v>1263</v>
      </c>
      <c r="J179" s="61">
        <v>44980</v>
      </c>
      <c r="K179" s="86">
        <f t="shared" si="10"/>
        <v>2</v>
      </c>
      <c r="L179">
        <f t="shared" si="11"/>
        <v>2023</v>
      </c>
      <c r="M179" s="40">
        <v>1190</v>
      </c>
      <c r="N179" s="40">
        <v>1700</v>
      </c>
      <c r="O179">
        <v>3</v>
      </c>
      <c r="P179" s="40">
        <f t="shared" si="12"/>
        <v>5100</v>
      </c>
      <c r="Q179" s="40">
        <f t="shared" si="14"/>
        <v>255</v>
      </c>
      <c r="R179" s="40">
        <f t="shared" si="13"/>
        <v>5355</v>
      </c>
      <c r="S179" t="s">
        <v>1211</v>
      </c>
      <c r="T179" t="s">
        <v>1223</v>
      </c>
      <c r="U179">
        <v>2023</v>
      </c>
      <c r="V179">
        <v>3023</v>
      </c>
      <c r="W179" t="s">
        <v>1262</v>
      </c>
      <c r="X179" t="s">
        <v>1214</v>
      </c>
      <c r="Y179">
        <v>20</v>
      </c>
    </row>
    <row r="180" spans="6:25" x14ac:dyDescent="0.25">
      <c r="F180">
        <v>1038</v>
      </c>
      <c r="G180" t="s">
        <v>125</v>
      </c>
      <c r="H180" t="s">
        <v>1294</v>
      </c>
      <c r="I180" t="s">
        <v>1293</v>
      </c>
      <c r="J180" s="61">
        <v>44981</v>
      </c>
      <c r="K180" s="86">
        <f t="shared" si="10"/>
        <v>2</v>
      </c>
      <c r="L180">
        <f t="shared" si="11"/>
        <v>2023</v>
      </c>
      <c r="M180" s="40">
        <v>1800</v>
      </c>
      <c r="N180" s="40">
        <v>2400</v>
      </c>
      <c r="O180">
        <v>1</v>
      </c>
      <c r="P180" s="40">
        <f t="shared" si="12"/>
        <v>2400</v>
      </c>
      <c r="Q180" s="40">
        <f t="shared" si="14"/>
        <v>120</v>
      </c>
      <c r="R180" s="40">
        <f t="shared" si="13"/>
        <v>2520</v>
      </c>
      <c r="S180" t="s">
        <v>1211</v>
      </c>
      <c r="T180" t="s">
        <v>1210</v>
      </c>
      <c r="U180">
        <v>2086</v>
      </c>
      <c r="V180">
        <v>3086</v>
      </c>
      <c r="W180" t="s">
        <v>1292</v>
      </c>
      <c r="X180" t="s">
        <v>1208</v>
      </c>
      <c r="Y180">
        <v>30</v>
      </c>
    </row>
    <row r="181" spans="6:25" x14ac:dyDescent="0.25">
      <c r="F181">
        <v>1089</v>
      </c>
      <c r="G181" t="s">
        <v>253</v>
      </c>
      <c r="H181" t="s">
        <v>1261</v>
      </c>
      <c r="I181" t="s">
        <v>1260</v>
      </c>
      <c r="J181" s="61">
        <v>44981</v>
      </c>
      <c r="K181" s="86">
        <f t="shared" si="10"/>
        <v>2</v>
      </c>
      <c r="L181">
        <f t="shared" si="11"/>
        <v>2023</v>
      </c>
      <c r="M181" s="40">
        <v>1400</v>
      </c>
      <c r="N181" s="40">
        <v>2000</v>
      </c>
      <c r="O181">
        <v>1</v>
      </c>
      <c r="P181" s="40">
        <f t="shared" si="12"/>
        <v>2000</v>
      </c>
      <c r="Q181" s="40">
        <f t="shared" si="14"/>
        <v>0</v>
      </c>
      <c r="R181" s="40">
        <f t="shared" si="13"/>
        <v>2000</v>
      </c>
      <c r="S181" t="s">
        <v>1211</v>
      </c>
      <c r="T181" t="s">
        <v>1210</v>
      </c>
      <c r="U181">
        <v>2024</v>
      </c>
      <c r="V181">
        <v>3024</v>
      </c>
      <c r="W181" t="s">
        <v>1259</v>
      </c>
      <c r="X181" t="s">
        <v>1208</v>
      </c>
      <c r="Y181">
        <v>18</v>
      </c>
    </row>
    <row r="182" spans="6:25" x14ac:dyDescent="0.25">
      <c r="F182">
        <v>1144</v>
      </c>
      <c r="G182" t="s">
        <v>125</v>
      </c>
      <c r="H182" t="s">
        <v>1294</v>
      </c>
      <c r="I182" t="s">
        <v>1293</v>
      </c>
      <c r="J182" s="61">
        <v>44981</v>
      </c>
      <c r="K182" s="86">
        <f t="shared" si="10"/>
        <v>2</v>
      </c>
      <c r="L182">
        <f t="shared" si="11"/>
        <v>2023</v>
      </c>
      <c r="M182" s="40">
        <v>1800</v>
      </c>
      <c r="N182" s="40">
        <v>2400</v>
      </c>
      <c r="O182">
        <v>1</v>
      </c>
      <c r="P182" s="40">
        <f t="shared" si="12"/>
        <v>2400</v>
      </c>
      <c r="Q182" s="40">
        <f t="shared" si="14"/>
        <v>120</v>
      </c>
      <c r="R182" s="40">
        <f t="shared" si="13"/>
        <v>2520</v>
      </c>
      <c r="S182" t="s">
        <v>1211</v>
      </c>
      <c r="T182" t="s">
        <v>1210</v>
      </c>
      <c r="U182">
        <v>2086</v>
      </c>
      <c r="V182">
        <v>3086</v>
      </c>
      <c r="W182" t="s">
        <v>1292</v>
      </c>
      <c r="X182" t="s">
        <v>1208</v>
      </c>
      <c r="Y182">
        <v>30</v>
      </c>
    </row>
    <row r="183" spans="6:25" x14ac:dyDescent="0.25">
      <c r="F183">
        <v>1148</v>
      </c>
      <c r="G183" t="s">
        <v>253</v>
      </c>
      <c r="H183" t="s">
        <v>1261</v>
      </c>
      <c r="I183" t="s">
        <v>1260</v>
      </c>
      <c r="J183" s="61">
        <v>44981</v>
      </c>
      <c r="K183" s="86">
        <f t="shared" si="10"/>
        <v>2</v>
      </c>
      <c r="L183">
        <f t="shared" si="11"/>
        <v>2023</v>
      </c>
      <c r="M183" s="40">
        <v>1400</v>
      </c>
      <c r="N183" s="40">
        <v>2000</v>
      </c>
      <c r="O183">
        <v>1</v>
      </c>
      <c r="P183" s="40">
        <f t="shared" si="12"/>
        <v>2000</v>
      </c>
      <c r="Q183" s="40">
        <f t="shared" si="14"/>
        <v>0</v>
      </c>
      <c r="R183" s="40">
        <f t="shared" si="13"/>
        <v>2000</v>
      </c>
      <c r="S183" t="s">
        <v>1211</v>
      </c>
      <c r="T183" t="s">
        <v>1210</v>
      </c>
      <c r="U183">
        <v>2024</v>
      </c>
      <c r="V183">
        <v>3024</v>
      </c>
      <c r="W183" t="s">
        <v>1259</v>
      </c>
      <c r="X183" t="s">
        <v>1208</v>
      </c>
      <c r="Y183">
        <v>18</v>
      </c>
    </row>
    <row r="184" spans="6:25" x14ac:dyDescent="0.25">
      <c r="F184">
        <v>1039</v>
      </c>
      <c r="G184" t="s">
        <v>118</v>
      </c>
      <c r="H184" t="s">
        <v>1271</v>
      </c>
      <c r="I184" t="s">
        <v>1291</v>
      </c>
      <c r="J184" s="61">
        <v>44982</v>
      </c>
      <c r="K184" s="86">
        <f t="shared" si="10"/>
        <v>2</v>
      </c>
      <c r="L184">
        <f t="shared" si="11"/>
        <v>2023</v>
      </c>
      <c r="M184" s="40">
        <v>2291</v>
      </c>
      <c r="N184" s="40">
        <v>2900</v>
      </c>
      <c r="O184">
        <v>2</v>
      </c>
      <c r="P184" s="40">
        <f t="shared" si="12"/>
        <v>5800</v>
      </c>
      <c r="Q184" s="40">
        <f t="shared" si="14"/>
        <v>290</v>
      </c>
      <c r="R184" s="40">
        <f t="shared" si="13"/>
        <v>6090</v>
      </c>
      <c r="S184" t="s">
        <v>1217</v>
      </c>
      <c r="T184" t="s">
        <v>1210</v>
      </c>
      <c r="U184">
        <v>2087</v>
      </c>
      <c r="V184">
        <v>3087</v>
      </c>
      <c r="W184" t="s">
        <v>1290</v>
      </c>
      <c r="X184" t="s">
        <v>1214</v>
      </c>
      <c r="Y184">
        <v>34</v>
      </c>
    </row>
    <row r="185" spans="6:25" x14ac:dyDescent="0.25">
      <c r="F185">
        <v>1090</v>
      </c>
      <c r="G185" t="s">
        <v>125</v>
      </c>
      <c r="H185" t="s">
        <v>1256</v>
      </c>
      <c r="I185" t="s">
        <v>1258</v>
      </c>
      <c r="J185" s="61">
        <v>44982</v>
      </c>
      <c r="K185" s="86">
        <f t="shared" si="10"/>
        <v>2</v>
      </c>
      <c r="L185">
        <f t="shared" si="11"/>
        <v>2023</v>
      </c>
      <c r="M185" s="40">
        <v>975</v>
      </c>
      <c r="N185" s="40">
        <v>1500</v>
      </c>
      <c r="O185">
        <v>2</v>
      </c>
      <c r="P185" s="40">
        <f t="shared" si="12"/>
        <v>3000</v>
      </c>
      <c r="Q185" s="40">
        <f t="shared" si="14"/>
        <v>150</v>
      </c>
      <c r="R185" s="40">
        <f t="shared" si="13"/>
        <v>3150</v>
      </c>
      <c r="S185" t="s">
        <v>1217</v>
      </c>
      <c r="T185" t="s">
        <v>1216</v>
      </c>
      <c r="U185">
        <v>2025</v>
      </c>
      <c r="V185">
        <v>3025</v>
      </c>
      <c r="W185" t="s">
        <v>1257</v>
      </c>
      <c r="X185" t="s">
        <v>1214</v>
      </c>
      <c r="Y185">
        <v>28</v>
      </c>
    </row>
    <row r="186" spans="6:25" x14ac:dyDescent="0.25">
      <c r="F186">
        <v>1145</v>
      </c>
      <c r="G186" t="s">
        <v>118</v>
      </c>
      <c r="H186" t="s">
        <v>1271</v>
      </c>
      <c r="I186" t="s">
        <v>1291</v>
      </c>
      <c r="J186" s="61">
        <v>44982</v>
      </c>
      <c r="K186" s="86">
        <f t="shared" si="10"/>
        <v>2</v>
      </c>
      <c r="L186">
        <f t="shared" si="11"/>
        <v>2023</v>
      </c>
      <c r="M186" s="40">
        <v>2291</v>
      </c>
      <c r="N186" s="40">
        <v>2900</v>
      </c>
      <c r="O186">
        <v>2</v>
      </c>
      <c r="P186" s="40">
        <f t="shared" si="12"/>
        <v>5800</v>
      </c>
      <c r="Q186" s="40">
        <f t="shared" si="14"/>
        <v>290</v>
      </c>
      <c r="R186" s="40">
        <f t="shared" si="13"/>
        <v>6090</v>
      </c>
      <c r="S186" t="s">
        <v>1217</v>
      </c>
      <c r="T186" t="s">
        <v>1210</v>
      </c>
      <c r="U186">
        <v>2087</v>
      </c>
      <c r="V186">
        <v>3087</v>
      </c>
      <c r="W186" t="s">
        <v>1290</v>
      </c>
      <c r="X186" t="s">
        <v>1214</v>
      </c>
      <c r="Y186">
        <v>34</v>
      </c>
    </row>
    <row r="187" spans="6:25" x14ac:dyDescent="0.25">
      <c r="F187">
        <v>1149</v>
      </c>
      <c r="G187" t="s">
        <v>125</v>
      </c>
      <c r="H187" t="s">
        <v>1256</v>
      </c>
      <c r="I187" t="s">
        <v>1258</v>
      </c>
      <c r="J187" s="61">
        <v>44982</v>
      </c>
      <c r="K187" s="86">
        <f t="shared" si="10"/>
        <v>2</v>
      </c>
      <c r="L187">
        <f t="shared" si="11"/>
        <v>2023</v>
      </c>
      <c r="M187" s="40">
        <v>975</v>
      </c>
      <c r="N187" s="40">
        <v>1500</v>
      </c>
      <c r="O187">
        <v>2</v>
      </c>
      <c r="P187" s="40">
        <f t="shared" si="12"/>
        <v>3000</v>
      </c>
      <c r="Q187" s="40">
        <f t="shared" si="14"/>
        <v>150</v>
      </c>
      <c r="R187" s="40">
        <f t="shared" si="13"/>
        <v>3150</v>
      </c>
      <c r="S187" t="s">
        <v>1217</v>
      </c>
      <c r="T187" t="s">
        <v>1216</v>
      </c>
      <c r="U187">
        <v>2025</v>
      </c>
      <c r="V187">
        <v>3025</v>
      </c>
      <c r="W187" t="s">
        <v>1257</v>
      </c>
      <c r="X187" t="s">
        <v>1214</v>
      </c>
      <c r="Y187">
        <v>28</v>
      </c>
    </row>
    <row r="188" spans="6:25" x14ac:dyDescent="0.25">
      <c r="F188">
        <v>1040</v>
      </c>
      <c r="G188" t="s">
        <v>118</v>
      </c>
      <c r="H188" t="s">
        <v>1271</v>
      </c>
      <c r="I188" t="s">
        <v>1327</v>
      </c>
      <c r="J188" s="61">
        <v>44983</v>
      </c>
      <c r="K188" s="86">
        <f t="shared" si="10"/>
        <v>2</v>
      </c>
      <c r="L188">
        <f t="shared" si="11"/>
        <v>2023</v>
      </c>
      <c r="M188" s="40">
        <v>2607</v>
      </c>
      <c r="N188" s="40">
        <v>3300</v>
      </c>
      <c r="O188">
        <v>1</v>
      </c>
      <c r="P188" s="40">
        <f t="shared" si="12"/>
        <v>3300</v>
      </c>
      <c r="Q188" s="40">
        <f t="shared" si="14"/>
        <v>165</v>
      </c>
      <c r="R188" s="40">
        <f t="shared" si="13"/>
        <v>3465</v>
      </c>
      <c r="S188" t="s">
        <v>1217</v>
      </c>
      <c r="T188" t="s">
        <v>1216</v>
      </c>
      <c r="U188">
        <v>2088</v>
      </c>
      <c r="V188">
        <v>3088</v>
      </c>
      <c r="W188" t="s">
        <v>1326</v>
      </c>
      <c r="X188" t="s">
        <v>1208</v>
      </c>
      <c r="Y188">
        <v>32</v>
      </c>
    </row>
    <row r="189" spans="6:25" x14ac:dyDescent="0.25">
      <c r="F189">
        <v>1091</v>
      </c>
      <c r="G189" t="s">
        <v>125</v>
      </c>
      <c r="H189" t="s">
        <v>1256</v>
      </c>
      <c r="I189" t="s">
        <v>1255</v>
      </c>
      <c r="J189" s="61">
        <v>44983</v>
      </c>
      <c r="K189" s="86">
        <f t="shared" si="10"/>
        <v>2</v>
      </c>
      <c r="L189">
        <f t="shared" si="11"/>
        <v>2023</v>
      </c>
      <c r="M189" s="40">
        <v>1170</v>
      </c>
      <c r="N189" s="40">
        <v>1800</v>
      </c>
      <c r="O189">
        <v>1</v>
      </c>
      <c r="P189" s="40">
        <f t="shared" si="12"/>
        <v>1800</v>
      </c>
      <c r="Q189" s="40">
        <f t="shared" si="14"/>
        <v>0</v>
      </c>
      <c r="R189" s="40">
        <f t="shared" si="13"/>
        <v>1800</v>
      </c>
      <c r="S189" t="s">
        <v>1211</v>
      </c>
      <c r="T189" t="s">
        <v>1210</v>
      </c>
      <c r="U189">
        <v>2026</v>
      </c>
      <c r="V189">
        <v>3026</v>
      </c>
      <c r="W189" t="s">
        <v>1254</v>
      </c>
      <c r="X189" t="s">
        <v>1208</v>
      </c>
      <c r="Y189">
        <v>26</v>
      </c>
    </row>
    <row r="190" spans="6:25" x14ac:dyDescent="0.25">
      <c r="F190">
        <v>1150</v>
      </c>
      <c r="G190" t="s">
        <v>125</v>
      </c>
      <c r="H190" t="s">
        <v>1256</v>
      </c>
      <c r="I190" t="s">
        <v>1255</v>
      </c>
      <c r="J190" s="61">
        <v>44983</v>
      </c>
      <c r="K190" s="86">
        <f t="shared" si="10"/>
        <v>2</v>
      </c>
      <c r="L190">
        <f t="shared" si="11"/>
        <v>2023</v>
      </c>
      <c r="M190" s="40">
        <v>1170</v>
      </c>
      <c r="N190" s="40">
        <v>1800</v>
      </c>
      <c r="O190">
        <v>1</v>
      </c>
      <c r="P190" s="40">
        <f t="shared" si="12"/>
        <v>1800</v>
      </c>
      <c r="Q190" s="40">
        <f t="shared" si="14"/>
        <v>0</v>
      </c>
      <c r="R190" s="40">
        <f t="shared" si="13"/>
        <v>1800</v>
      </c>
      <c r="S190" t="s">
        <v>1211</v>
      </c>
      <c r="T190" t="s">
        <v>1210</v>
      </c>
      <c r="U190">
        <v>2026</v>
      </c>
      <c r="V190">
        <v>3026</v>
      </c>
      <c r="W190" t="s">
        <v>1254</v>
      </c>
      <c r="X190" t="s">
        <v>1208</v>
      </c>
      <c r="Y190">
        <v>26</v>
      </c>
    </row>
    <row r="191" spans="6:25" x14ac:dyDescent="0.25">
      <c r="F191">
        <v>1092</v>
      </c>
      <c r="G191" t="s">
        <v>118</v>
      </c>
      <c r="H191" t="s">
        <v>1251</v>
      </c>
      <c r="I191" t="s">
        <v>1253</v>
      </c>
      <c r="J191" s="61">
        <v>44984</v>
      </c>
      <c r="K191" s="86">
        <f t="shared" si="10"/>
        <v>2</v>
      </c>
      <c r="L191">
        <f t="shared" si="11"/>
        <v>2023</v>
      </c>
      <c r="M191" s="40">
        <v>1656</v>
      </c>
      <c r="N191" s="40">
        <v>2300</v>
      </c>
      <c r="O191">
        <v>2</v>
      </c>
      <c r="P191" s="40">
        <f t="shared" si="12"/>
        <v>4600</v>
      </c>
      <c r="Q191" s="40">
        <f t="shared" si="14"/>
        <v>230</v>
      </c>
      <c r="R191" s="40">
        <f t="shared" si="13"/>
        <v>4830</v>
      </c>
      <c r="S191" t="s">
        <v>1217</v>
      </c>
      <c r="T191" t="s">
        <v>1210</v>
      </c>
      <c r="U191">
        <v>2027</v>
      </c>
      <c r="V191">
        <v>3027</v>
      </c>
      <c r="W191" t="s">
        <v>1252</v>
      </c>
      <c r="X191" t="s">
        <v>1214</v>
      </c>
      <c r="Y191">
        <v>30</v>
      </c>
    </row>
    <row r="192" spans="6:25" x14ac:dyDescent="0.25">
      <c r="F192">
        <v>1151</v>
      </c>
      <c r="G192" t="s">
        <v>118</v>
      </c>
      <c r="H192" t="s">
        <v>1251</v>
      </c>
      <c r="I192" t="s">
        <v>1253</v>
      </c>
      <c r="J192" s="61">
        <v>44984</v>
      </c>
      <c r="K192" s="86">
        <f t="shared" si="10"/>
        <v>2</v>
      </c>
      <c r="L192">
        <f t="shared" si="11"/>
        <v>2023</v>
      </c>
      <c r="M192" s="40">
        <v>1656</v>
      </c>
      <c r="N192" s="40">
        <v>2300</v>
      </c>
      <c r="O192">
        <v>2</v>
      </c>
      <c r="P192" s="40">
        <f t="shared" si="12"/>
        <v>4600</v>
      </c>
      <c r="Q192" s="40">
        <f t="shared" si="14"/>
        <v>230</v>
      </c>
      <c r="R192" s="40">
        <f t="shared" si="13"/>
        <v>4830</v>
      </c>
      <c r="S192" t="s">
        <v>1217</v>
      </c>
      <c r="T192" t="s">
        <v>1210</v>
      </c>
      <c r="U192">
        <v>2027</v>
      </c>
      <c r="V192">
        <v>3027</v>
      </c>
      <c r="W192" t="s">
        <v>1252</v>
      </c>
      <c r="X192" t="s">
        <v>1214</v>
      </c>
      <c r="Y192">
        <v>30</v>
      </c>
    </row>
    <row r="193" spans="6:25" x14ac:dyDescent="0.25">
      <c r="F193">
        <v>1093</v>
      </c>
      <c r="G193" t="s">
        <v>118</v>
      </c>
      <c r="H193" t="s">
        <v>1251</v>
      </c>
      <c r="I193" t="s">
        <v>1250</v>
      </c>
      <c r="J193" s="61">
        <v>44985</v>
      </c>
      <c r="K193" s="86">
        <f t="shared" si="10"/>
        <v>2</v>
      </c>
      <c r="L193">
        <f t="shared" si="11"/>
        <v>2023</v>
      </c>
      <c r="M193" s="40">
        <v>1872</v>
      </c>
      <c r="N193" s="40">
        <v>2600</v>
      </c>
      <c r="O193">
        <v>1</v>
      </c>
      <c r="P193" s="40">
        <f t="shared" si="12"/>
        <v>2600</v>
      </c>
      <c r="Q193" s="40">
        <f t="shared" si="14"/>
        <v>130</v>
      </c>
      <c r="R193" s="40">
        <f t="shared" si="13"/>
        <v>2730</v>
      </c>
      <c r="S193" t="s">
        <v>1211</v>
      </c>
      <c r="T193" t="s">
        <v>1216</v>
      </c>
      <c r="U193">
        <v>2028</v>
      </c>
      <c r="V193">
        <v>3028</v>
      </c>
      <c r="W193" t="s">
        <v>1249</v>
      </c>
      <c r="X193" t="s">
        <v>1208</v>
      </c>
      <c r="Y193">
        <v>28</v>
      </c>
    </row>
    <row r="194" spans="6:25" x14ac:dyDescent="0.25">
      <c r="F194">
        <v>1152</v>
      </c>
      <c r="G194" t="s">
        <v>118</v>
      </c>
      <c r="H194" t="s">
        <v>1251</v>
      </c>
      <c r="I194" t="s">
        <v>1250</v>
      </c>
      <c r="J194" s="61">
        <v>44985</v>
      </c>
      <c r="K194" s="86">
        <f t="shared" ref="K194:K246" si="15">MONTH(J194)</f>
        <v>2</v>
      </c>
      <c r="L194">
        <f t="shared" ref="L194:L246" si="16">YEAR(J194)</f>
        <v>2023</v>
      </c>
      <c r="M194" s="40">
        <v>1872</v>
      </c>
      <c r="N194" s="40">
        <v>2600</v>
      </c>
      <c r="O194">
        <v>1</v>
      </c>
      <c r="P194" s="40">
        <f t="shared" ref="P194:P246" si="17">N194*O194</f>
        <v>2600</v>
      </c>
      <c r="Q194" s="40">
        <f t="shared" si="14"/>
        <v>130</v>
      </c>
      <c r="R194" s="40">
        <f t="shared" ref="R194:R246" si="18">P194+Q194</f>
        <v>2730</v>
      </c>
      <c r="S194" t="s">
        <v>1211</v>
      </c>
      <c r="T194" t="s">
        <v>1216</v>
      </c>
      <c r="U194">
        <v>2028</v>
      </c>
      <c r="V194">
        <v>3028</v>
      </c>
      <c r="W194" t="s">
        <v>1249</v>
      </c>
      <c r="X194" t="s">
        <v>1208</v>
      </c>
      <c r="Y194">
        <v>28</v>
      </c>
    </row>
    <row r="195" spans="6:25" x14ac:dyDescent="0.25">
      <c r="F195">
        <v>1001</v>
      </c>
      <c r="G195" t="s">
        <v>118</v>
      </c>
      <c r="H195" t="s">
        <v>1285</v>
      </c>
      <c r="I195" t="s">
        <v>1287</v>
      </c>
      <c r="J195" s="61">
        <v>44986</v>
      </c>
      <c r="K195" s="86">
        <f t="shared" si="15"/>
        <v>3</v>
      </c>
      <c r="L195">
        <f t="shared" si="16"/>
        <v>2023</v>
      </c>
      <c r="M195" s="40">
        <v>840</v>
      </c>
      <c r="N195" s="40">
        <v>1200</v>
      </c>
      <c r="O195">
        <v>2</v>
      </c>
      <c r="P195" s="40">
        <f t="shared" si="17"/>
        <v>2400</v>
      </c>
      <c r="Q195" s="40">
        <f t="shared" ref="Q195:Q246" si="19">IF(P195&gt;2000, P195*5/100, 0)</f>
        <v>120</v>
      </c>
      <c r="R195" s="40">
        <f t="shared" si="18"/>
        <v>2520</v>
      </c>
      <c r="S195" t="s">
        <v>1211</v>
      </c>
      <c r="T195" t="s">
        <v>1210</v>
      </c>
      <c r="U195">
        <v>2001</v>
      </c>
      <c r="V195">
        <v>3001</v>
      </c>
      <c r="W195" t="s">
        <v>1286</v>
      </c>
      <c r="X195" t="s">
        <v>1214</v>
      </c>
      <c r="Y195">
        <v>25</v>
      </c>
    </row>
    <row r="196" spans="6:25" x14ac:dyDescent="0.25">
      <c r="F196">
        <v>1025</v>
      </c>
      <c r="G196" t="s">
        <v>1352</v>
      </c>
      <c r="H196" t="s">
        <v>0</v>
      </c>
      <c r="I196" t="s">
        <v>1228</v>
      </c>
      <c r="J196" s="61">
        <v>44986</v>
      </c>
      <c r="K196" s="86">
        <f t="shared" si="15"/>
        <v>3</v>
      </c>
      <c r="L196">
        <f t="shared" si="16"/>
        <v>2023</v>
      </c>
      <c r="M196" s="40">
        <v>1460</v>
      </c>
      <c r="N196" s="40">
        <v>2000</v>
      </c>
      <c r="O196">
        <v>2</v>
      </c>
      <c r="P196" s="40">
        <f t="shared" si="17"/>
        <v>4000</v>
      </c>
      <c r="Q196" s="40">
        <f t="shared" si="19"/>
        <v>200</v>
      </c>
      <c r="R196" s="40">
        <f t="shared" si="18"/>
        <v>4200</v>
      </c>
      <c r="S196" t="s">
        <v>1211</v>
      </c>
      <c r="T196" t="s">
        <v>1210</v>
      </c>
      <c r="U196">
        <v>2061</v>
      </c>
      <c r="V196">
        <v>3061</v>
      </c>
      <c r="W196" t="s">
        <v>1227</v>
      </c>
      <c r="X196" t="s">
        <v>1214</v>
      </c>
      <c r="Y196">
        <v>35</v>
      </c>
    </row>
    <row r="197" spans="6:25" x14ac:dyDescent="0.25">
      <c r="F197">
        <v>1156</v>
      </c>
      <c r="G197" t="s">
        <v>118</v>
      </c>
      <c r="H197" t="s">
        <v>1285</v>
      </c>
      <c r="I197" t="s">
        <v>1287</v>
      </c>
      <c r="J197" s="61">
        <v>44986</v>
      </c>
      <c r="K197" s="86">
        <f t="shared" si="15"/>
        <v>3</v>
      </c>
      <c r="L197">
        <f t="shared" si="16"/>
        <v>2023</v>
      </c>
      <c r="M197" s="40">
        <v>840</v>
      </c>
      <c r="N197" s="40">
        <v>1200</v>
      </c>
      <c r="O197">
        <v>2</v>
      </c>
      <c r="P197" s="40">
        <f t="shared" si="17"/>
        <v>2400</v>
      </c>
      <c r="Q197" s="40">
        <f t="shared" si="19"/>
        <v>120</v>
      </c>
      <c r="R197" s="40">
        <f t="shared" si="18"/>
        <v>2520</v>
      </c>
      <c r="S197" t="s">
        <v>1211</v>
      </c>
      <c r="T197" t="s">
        <v>1210</v>
      </c>
      <c r="U197">
        <v>2001</v>
      </c>
      <c r="V197">
        <v>3001</v>
      </c>
      <c r="W197" t="s">
        <v>1286</v>
      </c>
      <c r="X197" t="s">
        <v>1214</v>
      </c>
      <c r="Y197">
        <v>25</v>
      </c>
    </row>
    <row r="198" spans="6:25" x14ac:dyDescent="0.25">
      <c r="F198">
        <v>1002</v>
      </c>
      <c r="G198" t="s">
        <v>118</v>
      </c>
      <c r="H198" t="s">
        <v>1285</v>
      </c>
      <c r="I198" t="s">
        <v>1284</v>
      </c>
      <c r="J198" s="61">
        <v>44987</v>
      </c>
      <c r="K198" s="86">
        <f t="shared" si="15"/>
        <v>3</v>
      </c>
      <c r="L198">
        <f t="shared" si="16"/>
        <v>2023</v>
      </c>
      <c r="M198" s="40">
        <v>1050</v>
      </c>
      <c r="N198" s="40">
        <v>1500</v>
      </c>
      <c r="O198">
        <v>1</v>
      </c>
      <c r="P198" s="40">
        <f t="shared" si="17"/>
        <v>1500</v>
      </c>
      <c r="Q198" s="40">
        <f t="shared" si="19"/>
        <v>0</v>
      </c>
      <c r="R198" s="40">
        <f t="shared" si="18"/>
        <v>1500</v>
      </c>
      <c r="S198" t="s">
        <v>1217</v>
      </c>
      <c r="T198" t="s">
        <v>1216</v>
      </c>
      <c r="U198">
        <v>2002</v>
      </c>
      <c r="V198">
        <v>3002</v>
      </c>
      <c r="W198" t="s">
        <v>1283</v>
      </c>
      <c r="X198" t="s">
        <v>1208</v>
      </c>
      <c r="Y198">
        <v>22</v>
      </c>
    </row>
    <row r="199" spans="6:25" x14ac:dyDescent="0.25">
      <c r="F199">
        <v>1026</v>
      </c>
      <c r="G199" t="s">
        <v>1352</v>
      </c>
      <c r="H199" t="s">
        <v>0</v>
      </c>
      <c r="I199" t="s">
        <v>1226</v>
      </c>
      <c r="J199" s="61">
        <v>44987</v>
      </c>
      <c r="K199" s="86">
        <f t="shared" si="15"/>
        <v>3</v>
      </c>
      <c r="L199">
        <f t="shared" si="16"/>
        <v>2023</v>
      </c>
      <c r="M199" s="40">
        <v>1825</v>
      </c>
      <c r="N199" s="40">
        <v>2500</v>
      </c>
      <c r="O199">
        <v>1</v>
      </c>
      <c r="P199" s="40">
        <f t="shared" si="17"/>
        <v>2500</v>
      </c>
      <c r="Q199" s="40">
        <f t="shared" si="19"/>
        <v>125</v>
      </c>
      <c r="R199" s="40">
        <f t="shared" si="18"/>
        <v>2625</v>
      </c>
      <c r="S199" t="s">
        <v>1217</v>
      </c>
      <c r="T199" t="s">
        <v>1216</v>
      </c>
      <c r="U199">
        <v>2062</v>
      </c>
      <c r="V199">
        <v>3062</v>
      </c>
      <c r="W199" t="s">
        <v>1225</v>
      </c>
      <c r="X199" t="s">
        <v>1208</v>
      </c>
      <c r="Y199">
        <v>33</v>
      </c>
    </row>
    <row r="200" spans="6:25" x14ac:dyDescent="0.25">
      <c r="F200">
        <v>1157</v>
      </c>
      <c r="G200" t="s">
        <v>118</v>
      </c>
      <c r="H200" t="s">
        <v>1285</v>
      </c>
      <c r="I200" t="s">
        <v>1284</v>
      </c>
      <c r="J200" s="61">
        <v>44987</v>
      </c>
      <c r="K200" s="86">
        <f t="shared" si="15"/>
        <v>3</v>
      </c>
      <c r="L200">
        <f t="shared" si="16"/>
        <v>2023</v>
      </c>
      <c r="M200" s="40">
        <v>1050</v>
      </c>
      <c r="N200" s="40">
        <v>1500</v>
      </c>
      <c r="O200">
        <v>1</v>
      </c>
      <c r="P200" s="40">
        <f t="shared" si="17"/>
        <v>1500</v>
      </c>
      <c r="Q200" s="40">
        <f t="shared" si="19"/>
        <v>0</v>
      </c>
      <c r="R200" s="40">
        <f t="shared" si="18"/>
        <v>1500</v>
      </c>
      <c r="S200" t="s">
        <v>1217</v>
      </c>
      <c r="T200" t="s">
        <v>1216</v>
      </c>
      <c r="U200">
        <v>2002</v>
      </c>
      <c r="V200">
        <v>3002</v>
      </c>
      <c r="W200" t="s">
        <v>1283</v>
      </c>
      <c r="X200" t="s">
        <v>1208</v>
      </c>
      <c r="Y200">
        <v>22</v>
      </c>
    </row>
    <row r="201" spans="6:25" x14ac:dyDescent="0.25">
      <c r="F201">
        <v>1003</v>
      </c>
      <c r="G201" t="s">
        <v>253</v>
      </c>
      <c r="H201" t="s">
        <v>96</v>
      </c>
      <c r="I201" t="s">
        <v>1282</v>
      </c>
      <c r="J201" s="61">
        <v>44988</v>
      </c>
      <c r="K201" s="86">
        <f t="shared" si="15"/>
        <v>3</v>
      </c>
      <c r="L201">
        <f t="shared" si="16"/>
        <v>2023</v>
      </c>
      <c r="M201" s="40">
        <v>1260</v>
      </c>
      <c r="N201" s="40">
        <v>1800</v>
      </c>
      <c r="O201">
        <v>3</v>
      </c>
      <c r="P201" s="40">
        <f t="shared" si="17"/>
        <v>5400</v>
      </c>
      <c r="Q201" s="40">
        <f t="shared" si="19"/>
        <v>270</v>
      </c>
      <c r="R201" s="40">
        <f t="shared" si="18"/>
        <v>5670</v>
      </c>
      <c r="S201" t="s">
        <v>1211</v>
      </c>
      <c r="T201" t="s">
        <v>1223</v>
      </c>
      <c r="U201">
        <v>2003</v>
      </c>
      <c r="V201">
        <v>3003</v>
      </c>
      <c r="W201" t="s">
        <v>1281</v>
      </c>
      <c r="X201" t="s">
        <v>1214</v>
      </c>
      <c r="Y201">
        <v>18</v>
      </c>
    </row>
    <row r="202" spans="6:25" x14ac:dyDescent="0.25">
      <c r="F202">
        <v>1027</v>
      </c>
      <c r="G202" t="s">
        <v>253</v>
      </c>
      <c r="H202" t="s">
        <v>1221</v>
      </c>
      <c r="I202" t="s">
        <v>1224</v>
      </c>
      <c r="J202" s="61">
        <v>44988</v>
      </c>
      <c r="K202" s="86">
        <f t="shared" si="15"/>
        <v>3</v>
      </c>
      <c r="L202">
        <f t="shared" si="16"/>
        <v>2023</v>
      </c>
      <c r="M202" s="40">
        <v>1105</v>
      </c>
      <c r="N202" s="40">
        <v>1700</v>
      </c>
      <c r="O202">
        <v>3</v>
      </c>
      <c r="P202" s="40">
        <f t="shared" si="17"/>
        <v>5100</v>
      </c>
      <c r="Q202" s="40">
        <f t="shared" si="19"/>
        <v>255</v>
      </c>
      <c r="R202" s="40">
        <f t="shared" si="18"/>
        <v>5355</v>
      </c>
      <c r="S202" t="s">
        <v>1211</v>
      </c>
      <c r="T202" t="s">
        <v>1223</v>
      </c>
      <c r="U202">
        <v>2063</v>
      </c>
      <c r="V202">
        <v>3063</v>
      </c>
      <c r="W202" t="s">
        <v>1222</v>
      </c>
      <c r="X202" t="s">
        <v>1214</v>
      </c>
      <c r="Y202">
        <v>22</v>
      </c>
    </row>
    <row r="203" spans="6:25" x14ac:dyDescent="0.25">
      <c r="F203">
        <v>1158</v>
      </c>
      <c r="G203" t="s">
        <v>253</v>
      </c>
      <c r="H203" t="s">
        <v>96</v>
      </c>
      <c r="I203" t="s">
        <v>1282</v>
      </c>
      <c r="J203" s="61">
        <v>44988</v>
      </c>
      <c r="K203" s="86">
        <f t="shared" si="15"/>
        <v>3</v>
      </c>
      <c r="L203">
        <f t="shared" si="16"/>
        <v>2023</v>
      </c>
      <c r="M203" s="40">
        <v>1260</v>
      </c>
      <c r="N203" s="40">
        <v>1800</v>
      </c>
      <c r="O203">
        <v>3</v>
      </c>
      <c r="P203" s="40">
        <f t="shared" si="17"/>
        <v>5400</v>
      </c>
      <c r="Q203" s="40">
        <f t="shared" si="19"/>
        <v>270</v>
      </c>
      <c r="R203" s="40">
        <f t="shared" si="18"/>
        <v>5670</v>
      </c>
      <c r="S203" t="s">
        <v>1211</v>
      </c>
      <c r="T203" t="s">
        <v>1223</v>
      </c>
      <c r="U203">
        <v>2003</v>
      </c>
      <c r="V203">
        <v>3003</v>
      </c>
      <c r="W203" t="s">
        <v>1281</v>
      </c>
      <c r="X203" t="s">
        <v>1214</v>
      </c>
      <c r="Y203">
        <v>18</v>
      </c>
    </row>
    <row r="204" spans="6:25" x14ac:dyDescent="0.25">
      <c r="F204">
        <v>1004</v>
      </c>
      <c r="G204" t="s">
        <v>253</v>
      </c>
      <c r="H204" t="s">
        <v>96</v>
      </c>
      <c r="I204" t="s">
        <v>1280</v>
      </c>
      <c r="J204" s="61">
        <v>44989</v>
      </c>
      <c r="K204" s="86">
        <f t="shared" si="15"/>
        <v>3</v>
      </c>
      <c r="L204">
        <f t="shared" si="16"/>
        <v>2023</v>
      </c>
      <c r="M204" s="40">
        <v>1470</v>
      </c>
      <c r="N204" s="40">
        <v>2100</v>
      </c>
      <c r="O204">
        <v>1</v>
      </c>
      <c r="P204" s="40">
        <f t="shared" si="17"/>
        <v>2100</v>
      </c>
      <c r="Q204" s="40">
        <f t="shared" si="19"/>
        <v>105</v>
      </c>
      <c r="R204" s="40">
        <f t="shared" si="18"/>
        <v>2205</v>
      </c>
      <c r="S204" t="s">
        <v>1211</v>
      </c>
      <c r="T204" t="s">
        <v>1210</v>
      </c>
      <c r="U204">
        <v>2004</v>
      </c>
      <c r="V204">
        <v>3004</v>
      </c>
      <c r="W204" t="s">
        <v>1279</v>
      </c>
      <c r="X204" t="s">
        <v>1208</v>
      </c>
      <c r="Y204">
        <v>16</v>
      </c>
    </row>
    <row r="205" spans="6:25" x14ac:dyDescent="0.25">
      <c r="F205">
        <v>1028</v>
      </c>
      <c r="G205" t="s">
        <v>253</v>
      </c>
      <c r="H205" t="s">
        <v>1221</v>
      </c>
      <c r="I205" t="s">
        <v>1220</v>
      </c>
      <c r="J205" s="61">
        <v>44989</v>
      </c>
      <c r="K205" s="86">
        <f t="shared" si="15"/>
        <v>3</v>
      </c>
      <c r="L205">
        <f t="shared" si="16"/>
        <v>2023</v>
      </c>
      <c r="M205" s="40">
        <v>1365</v>
      </c>
      <c r="N205" s="40">
        <v>2100</v>
      </c>
      <c r="O205">
        <v>1</v>
      </c>
      <c r="P205" s="40">
        <f t="shared" si="17"/>
        <v>2100</v>
      </c>
      <c r="Q205" s="40">
        <f t="shared" si="19"/>
        <v>105</v>
      </c>
      <c r="R205" s="40">
        <f t="shared" si="18"/>
        <v>2205</v>
      </c>
      <c r="S205" t="s">
        <v>1211</v>
      </c>
      <c r="T205" t="s">
        <v>1210</v>
      </c>
      <c r="U205">
        <v>2064</v>
      </c>
      <c r="V205">
        <v>3064</v>
      </c>
      <c r="W205" t="s">
        <v>1219</v>
      </c>
      <c r="X205" t="s">
        <v>1208</v>
      </c>
      <c r="Y205">
        <v>20</v>
      </c>
    </row>
    <row r="206" spans="6:25" x14ac:dyDescent="0.25">
      <c r="F206">
        <v>1159</v>
      </c>
      <c r="G206" t="s">
        <v>253</v>
      </c>
      <c r="H206" t="s">
        <v>96</v>
      </c>
      <c r="I206" t="s">
        <v>1280</v>
      </c>
      <c r="J206" s="61">
        <v>44989</v>
      </c>
      <c r="K206" s="86">
        <f t="shared" si="15"/>
        <v>3</v>
      </c>
      <c r="L206">
        <f t="shared" si="16"/>
        <v>2023</v>
      </c>
      <c r="M206" s="40">
        <v>1470</v>
      </c>
      <c r="N206" s="40">
        <v>2100</v>
      </c>
      <c r="O206">
        <v>1</v>
      </c>
      <c r="P206" s="40">
        <f t="shared" si="17"/>
        <v>2100</v>
      </c>
      <c r="Q206" s="40">
        <f t="shared" si="19"/>
        <v>105</v>
      </c>
      <c r="R206" s="40">
        <f t="shared" si="18"/>
        <v>2205</v>
      </c>
      <c r="S206" t="s">
        <v>1211</v>
      </c>
      <c r="T206" t="s">
        <v>1210</v>
      </c>
      <c r="U206">
        <v>2004</v>
      </c>
      <c r="V206">
        <v>3004</v>
      </c>
      <c r="W206" t="s">
        <v>1279</v>
      </c>
      <c r="X206" t="s">
        <v>1208</v>
      </c>
      <c r="Y206">
        <v>16</v>
      </c>
    </row>
    <row r="207" spans="6:25" x14ac:dyDescent="0.25">
      <c r="F207">
        <v>1005</v>
      </c>
      <c r="G207" t="s">
        <v>125</v>
      </c>
      <c r="H207" t="s">
        <v>1276</v>
      </c>
      <c r="I207" t="s">
        <v>1278</v>
      </c>
      <c r="J207" s="61">
        <v>44990</v>
      </c>
      <c r="K207" s="86">
        <f t="shared" si="15"/>
        <v>3</v>
      </c>
      <c r="L207">
        <f t="shared" si="16"/>
        <v>2023</v>
      </c>
      <c r="M207" s="40">
        <v>896.99999999999989</v>
      </c>
      <c r="N207" s="40">
        <v>1300</v>
      </c>
      <c r="O207">
        <v>2</v>
      </c>
      <c r="P207" s="40">
        <f t="shared" si="17"/>
        <v>2600</v>
      </c>
      <c r="Q207" s="40">
        <f t="shared" si="19"/>
        <v>130</v>
      </c>
      <c r="R207" s="40">
        <f t="shared" si="18"/>
        <v>2730</v>
      </c>
      <c r="S207" t="s">
        <v>1217</v>
      </c>
      <c r="T207" t="s">
        <v>1216</v>
      </c>
      <c r="U207">
        <v>2005</v>
      </c>
      <c r="V207">
        <v>3005</v>
      </c>
      <c r="W207" t="s">
        <v>1277</v>
      </c>
      <c r="X207" t="s">
        <v>1214</v>
      </c>
      <c r="Y207">
        <v>27</v>
      </c>
    </row>
    <row r="208" spans="6:25" x14ac:dyDescent="0.25">
      <c r="F208">
        <v>1029</v>
      </c>
      <c r="G208" t="s">
        <v>125</v>
      </c>
      <c r="H208" t="s">
        <v>1213</v>
      </c>
      <c r="I208" t="s">
        <v>1218</v>
      </c>
      <c r="J208" s="61">
        <v>44990</v>
      </c>
      <c r="K208" s="86">
        <f t="shared" si="15"/>
        <v>3</v>
      </c>
      <c r="L208">
        <f t="shared" si="16"/>
        <v>2023</v>
      </c>
      <c r="M208" s="40">
        <v>1035</v>
      </c>
      <c r="N208" s="40">
        <v>1500</v>
      </c>
      <c r="O208">
        <v>2</v>
      </c>
      <c r="P208" s="40">
        <f t="shared" si="17"/>
        <v>3000</v>
      </c>
      <c r="Q208" s="40">
        <f t="shared" si="19"/>
        <v>150</v>
      </c>
      <c r="R208" s="40">
        <f t="shared" si="18"/>
        <v>3150</v>
      </c>
      <c r="S208" t="s">
        <v>1217</v>
      </c>
      <c r="T208" t="s">
        <v>1216</v>
      </c>
      <c r="U208">
        <v>2065</v>
      </c>
      <c r="V208">
        <v>3065</v>
      </c>
      <c r="W208" t="s">
        <v>1215</v>
      </c>
      <c r="X208" t="s">
        <v>1214</v>
      </c>
      <c r="Y208">
        <v>30</v>
      </c>
    </row>
    <row r="209" spans="6:25" x14ac:dyDescent="0.25">
      <c r="F209">
        <v>1160</v>
      </c>
      <c r="G209" t="s">
        <v>125</v>
      </c>
      <c r="H209" t="s">
        <v>1276</v>
      </c>
      <c r="I209" t="s">
        <v>1278</v>
      </c>
      <c r="J209" s="61">
        <v>44990</v>
      </c>
      <c r="K209" s="86">
        <f t="shared" si="15"/>
        <v>3</v>
      </c>
      <c r="L209">
        <f t="shared" si="16"/>
        <v>2023</v>
      </c>
      <c r="M209" s="40">
        <v>896.99999999999989</v>
      </c>
      <c r="N209" s="40">
        <v>1300</v>
      </c>
      <c r="O209">
        <v>2</v>
      </c>
      <c r="P209" s="40">
        <f t="shared" si="17"/>
        <v>2600</v>
      </c>
      <c r="Q209" s="40">
        <f t="shared" si="19"/>
        <v>130</v>
      </c>
      <c r="R209" s="40">
        <f t="shared" si="18"/>
        <v>2730</v>
      </c>
      <c r="S209" t="s">
        <v>1217</v>
      </c>
      <c r="T209" t="s">
        <v>1216</v>
      </c>
      <c r="U209">
        <v>2005</v>
      </c>
      <c r="V209">
        <v>3005</v>
      </c>
      <c r="W209" t="s">
        <v>1277</v>
      </c>
      <c r="X209" t="s">
        <v>1214</v>
      </c>
      <c r="Y209">
        <v>27</v>
      </c>
    </row>
    <row r="210" spans="6:25" x14ac:dyDescent="0.25">
      <c r="F210">
        <v>1006</v>
      </c>
      <c r="G210" t="s">
        <v>125</v>
      </c>
      <c r="H210" t="s">
        <v>1276</v>
      </c>
      <c r="I210" t="s">
        <v>1275</v>
      </c>
      <c r="J210" s="61">
        <v>44991</v>
      </c>
      <c r="K210" s="86">
        <f t="shared" si="15"/>
        <v>3</v>
      </c>
      <c r="L210">
        <f t="shared" si="16"/>
        <v>2023</v>
      </c>
      <c r="M210" s="40">
        <v>1104</v>
      </c>
      <c r="N210" s="40">
        <v>1600</v>
      </c>
      <c r="O210">
        <v>1</v>
      </c>
      <c r="P210" s="40">
        <f t="shared" si="17"/>
        <v>1600</v>
      </c>
      <c r="Q210" s="40">
        <f t="shared" si="19"/>
        <v>0</v>
      </c>
      <c r="R210" s="40">
        <f t="shared" si="18"/>
        <v>1600</v>
      </c>
      <c r="S210" t="s">
        <v>1211</v>
      </c>
      <c r="T210" t="s">
        <v>1210</v>
      </c>
      <c r="U210">
        <v>2006</v>
      </c>
      <c r="V210">
        <v>3006</v>
      </c>
      <c r="W210" t="s">
        <v>1274</v>
      </c>
      <c r="X210" t="s">
        <v>1208</v>
      </c>
      <c r="Y210">
        <v>24</v>
      </c>
    </row>
    <row r="211" spans="6:25" x14ac:dyDescent="0.25">
      <c r="F211">
        <v>1030</v>
      </c>
      <c r="G211" t="s">
        <v>125</v>
      </c>
      <c r="H211" t="s">
        <v>1213</v>
      </c>
      <c r="I211" t="s">
        <v>1212</v>
      </c>
      <c r="J211" s="61">
        <v>44991</v>
      </c>
      <c r="K211" s="86">
        <f t="shared" si="15"/>
        <v>3</v>
      </c>
      <c r="L211">
        <f t="shared" si="16"/>
        <v>2023</v>
      </c>
      <c r="M211" s="40">
        <v>1242</v>
      </c>
      <c r="N211" s="40">
        <v>1800</v>
      </c>
      <c r="O211">
        <v>1</v>
      </c>
      <c r="P211" s="40">
        <f t="shared" si="17"/>
        <v>1800</v>
      </c>
      <c r="Q211" s="40">
        <f t="shared" si="19"/>
        <v>0</v>
      </c>
      <c r="R211" s="40">
        <f t="shared" si="18"/>
        <v>1800</v>
      </c>
      <c r="S211" t="s">
        <v>1211</v>
      </c>
      <c r="T211" t="s">
        <v>1210</v>
      </c>
      <c r="U211">
        <v>2066</v>
      </c>
      <c r="V211">
        <v>3066</v>
      </c>
      <c r="W211" t="s">
        <v>1209</v>
      </c>
      <c r="X211" t="s">
        <v>1208</v>
      </c>
      <c r="Y211">
        <v>28</v>
      </c>
    </row>
    <row r="212" spans="6:25" x14ac:dyDescent="0.25">
      <c r="F212">
        <v>1161</v>
      </c>
      <c r="G212" t="s">
        <v>125</v>
      </c>
      <c r="H212" t="s">
        <v>1276</v>
      </c>
      <c r="I212" t="s">
        <v>1275</v>
      </c>
      <c r="J212" s="61">
        <v>44991</v>
      </c>
      <c r="K212" s="86">
        <f t="shared" si="15"/>
        <v>3</v>
      </c>
      <c r="L212">
        <f t="shared" si="16"/>
        <v>2023</v>
      </c>
      <c r="M212" s="40">
        <v>1104</v>
      </c>
      <c r="N212" s="40">
        <v>1600</v>
      </c>
      <c r="O212">
        <v>1</v>
      </c>
      <c r="P212" s="40">
        <f t="shared" si="17"/>
        <v>1600</v>
      </c>
      <c r="Q212" s="40">
        <f t="shared" si="19"/>
        <v>0</v>
      </c>
      <c r="R212" s="40">
        <f t="shared" si="18"/>
        <v>1600</v>
      </c>
      <c r="S212" t="s">
        <v>1211</v>
      </c>
      <c r="T212" t="s">
        <v>1210</v>
      </c>
      <c r="U212">
        <v>2006</v>
      </c>
      <c r="V212">
        <v>3006</v>
      </c>
      <c r="W212" t="s">
        <v>1274</v>
      </c>
      <c r="X212" t="s">
        <v>1208</v>
      </c>
      <c r="Y212">
        <v>24</v>
      </c>
    </row>
    <row r="213" spans="6:25" x14ac:dyDescent="0.25">
      <c r="F213">
        <v>1007</v>
      </c>
      <c r="G213" t="s">
        <v>118</v>
      </c>
      <c r="H213" t="s">
        <v>1271</v>
      </c>
      <c r="I213" t="s">
        <v>1273</v>
      </c>
      <c r="J213" s="61">
        <v>44992</v>
      </c>
      <c r="K213" s="86">
        <f t="shared" si="15"/>
        <v>3</v>
      </c>
      <c r="L213">
        <f t="shared" si="16"/>
        <v>2023</v>
      </c>
      <c r="M213" s="40">
        <v>1496</v>
      </c>
      <c r="N213" s="40">
        <v>2200</v>
      </c>
      <c r="O213">
        <v>2</v>
      </c>
      <c r="P213" s="40">
        <f t="shared" si="17"/>
        <v>4400</v>
      </c>
      <c r="Q213" s="40">
        <f t="shared" si="19"/>
        <v>220</v>
      </c>
      <c r="R213" s="40">
        <f t="shared" si="18"/>
        <v>4620</v>
      </c>
      <c r="S213" t="s">
        <v>1217</v>
      </c>
      <c r="T213" t="s">
        <v>1210</v>
      </c>
      <c r="U213">
        <v>2007</v>
      </c>
      <c r="V213">
        <v>3007</v>
      </c>
      <c r="W213" t="s">
        <v>1272</v>
      </c>
      <c r="X213" t="s">
        <v>1214</v>
      </c>
      <c r="Y213">
        <v>29</v>
      </c>
    </row>
    <row r="214" spans="6:25" x14ac:dyDescent="0.25">
      <c r="F214">
        <v>1031</v>
      </c>
      <c r="G214" t="s">
        <v>1352</v>
      </c>
      <c r="H214" t="s">
        <v>111</v>
      </c>
      <c r="I214" t="s">
        <v>1289</v>
      </c>
      <c r="J214" s="61">
        <v>44992</v>
      </c>
      <c r="K214" s="86">
        <f t="shared" si="15"/>
        <v>3</v>
      </c>
      <c r="L214">
        <f t="shared" si="16"/>
        <v>2023</v>
      </c>
      <c r="M214" s="40">
        <v>2080</v>
      </c>
      <c r="N214" s="40">
        <v>3200</v>
      </c>
      <c r="O214">
        <v>2</v>
      </c>
      <c r="P214" s="40">
        <f t="shared" si="17"/>
        <v>6400</v>
      </c>
      <c r="Q214" s="40">
        <f t="shared" si="19"/>
        <v>320</v>
      </c>
      <c r="R214" s="40">
        <f t="shared" si="18"/>
        <v>6720</v>
      </c>
      <c r="S214" t="s">
        <v>1217</v>
      </c>
      <c r="T214" t="s">
        <v>1210</v>
      </c>
      <c r="U214">
        <v>2067</v>
      </c>
      <c r="V214">
        <v>3067</v>
      </c>
      <c r="W214" t="s">
        <v>1232</v>
      </c>
      <c r="X214" t="s">
        <v>1214</v>
      </c>
      <c r="Y214">
        <v>42</v>
      </c>
    </row>
    <row r="215" spans="6:25" x14ac:dyDescent="0.25">
      <c r="F215">
        <v>1162</v>
      </c>
      <c r="G215" t="s">
        <v>118</v>
      </c>
      <c r="H215" t="s">
        <v>1271</v>
      </c>
      <c r="I215" t="s">
        <v>1273</v>
      </c>
      <c r="J215" s="61">
        <v>44992</v>
      </c>
      <c r="K215" s="86">
        <f t="shared" si="15"/>
        <v>3</v>
      </c>
      <c r="L215">
        <f t="shared" si="16"/>
        <v>2023</v>
      </c>
      <c r="M215" s="40">
        <v>1496</v>
      </c>
      <c r="N215" s="40">
        <v>2200</v>
      </c>
      <c r="O215">
        <v>2</v>
      </c>
      <c r="P215" s="40">
        <f t="shared" si="17"/>
        <v>4400</v>
      </c>
      <c r="Q215" s="40">
        <f t="shared" si="19"/>
        <v>220</v>
      </c>
      <c r="R215" s="40">
        <f t="shared" si="18"/>
        <v>4620</v>
      </c>
      <c r="S215" t="s">
        <v>1217</v>
      </c>
      <c r="T215" t="s">
        <v>1210</v>
      </c>
      <c r="U215">
        <v>2007</v>
      </c>
      <c r="V215">
        <v>3007</v>
      </c>
      <c r="W215" t="s">
        <v>1272</v>
      </c>
      <c r="X215" t="s">
        <v>1214</v>
      </c>
      <c r="Y215">
        <v>29</v>
      </c>
    </row>
    <row r="216" spans="6:25" x14ac:dyDescent="0.25">
      <c r="F216">
        <v>1008</v>
      </c>
      <c r="G216" t="s">
        <v>118</v>
      </c>
      <c r="H216" t="s">
        <v>1271</v>
      </c>
      <c r="I216" t="s">
        <v>1270</v>
      </c>
      <c r="J216" s="61">
        <v>44993</v>
      </c>
      <c r="K216" s="86">
        <f t="shared" si="15"/>
        <v>3</v>
      </c>
      <c r="L216">
        <f t="shared" si="16"/>
        <v>2023</v>
      </c>
      <c r="M216" s="40">
        <v>1700.0000000000002</v>
      </c>
      <c r="N216" s="40">
        <v>2500</v>
      </c>
      <c r="O216">
        <v>1</v>
      </c>
      <c r="P216" s="40">
        <f t="shared" si="17"/>
        <v>2500</v>
      </c>
      <c r="Q216" s="40">
        <f t="shared" si="19"/>
        <v>125</v>
      </c>
      <c r="R216" s="40">
        <f t="shared" si="18"/>
        <v>2625</v>
      </c>
      <c r="S216" t="s">
        <v>1211</v>
      </c>
      <c r="T216" t="s">
        <v>1216</v>
      </c>
      <c r="U216">
        <v>2008</v>
      </c>
      <c r="V216">
        <v>3008</v>
      </c>
      <c r="W216" t="s">
        <v>1269</v>
      </c>
      <c r="X216" t="s">
        <v>1208</v>
      </c>
      <c r="Y216">
        <v>27</v>
      </c>
    </row>
    <row r="217" spans="6:25" x14ac:dyDescent="0.25">
      <c r="F217">
        <v>1032</v>
      </c>
      <c r="G217" t="s">
        <v>1352</v>
      </c>
      <c r="H217" t="s">
        <v>111</v>
      </c>
      <c r="I217" t="s">
        <v>1288</v>
      </c>
      <c r="J217" s="61">
        <v>44993</v>
      </c>
      <c r="K217" s="86">
        <f t="shared" si="15"/>
        <v>3</v>
      </c>
      <c r="L217">
        <f t="shared" si="16"/>
        <v>2023</v>
      </c>
      <c r="M217" s="40">
        <v>2405</v>
      </c>
      <c r="N217" s="40">
        <v>3700</v>
      </c>
      <c r="O217">
        <v>1</v>
      </c>
      <c r="P217" s="40">
        <f t="shared" si="17"/>
        <v>3700</v>
      </c>
      <c r="Q217" s="40">
        <f t="shared" si="19"/>
        <v>185</v>
      </c>
      <c r="R217" s="40">
        <f t="shared" si="18"/>
        <v>3885</v>
      </c>
      <c r="S217" t="s">
        <v>1211</v>
      </c>
      <c r="T217" t="s">
        <v>1216</v>
      </c>
      <c r="U217">
        <v>2068</v>
      </c>
      <c r="V217">
        <v>3068</v>
      </c>
      <c r="W217" t="s">
        <v>1229</v>
      </c>
      <c r="X217" t="s">
        <v>1208</v>
      </c>
      <c r="Y217">
        <v>40</v>
      </c>
    </row>
    <row r="218" spans="6:25" x14ac:dyDescent="0.25">
      <c r="F218">
        <v>1163</v>
      </c>
      <c r="G218" t="s">
        <v>118</v>
      </c>
      <c r="H218" t="s">
        <v>1271</v>
      </c>
      <c r="I218" t="s">
        <v>1270</v>
      </c>
      <c r="J218" s="61">
        <v>44993</v>
      </c>
      <c r="K218" s="86">
        <f t="shared" si="15"/>
        <v>3</v>
      </c>
      <c r="L218">
        <f t="shared" si="16"/>
        <v>2023</v>
      </c>
      <c r="M218" s="40">
        <v>1700.0000000000002</v>
      </c>
      <c r="N218" s="40">
        <v>2500</v>
      </c>
      <c r="O218">
        <v>1</v>
      </c>
      <c r="P218" s="40">
        <f t="shared" si="17"/>
        <v>2500</v>
      </c>
      <c r="Q218" s="40">
        <f t="shared" si="19"/>
        <v>125</v>
      </c>
      <c r="R218" s="40">
        <f t="shared" si="18"/>
        <v>2625</v>
      </c>
      <c r="S218" t="s">
        <v>1211</v>
      </c>
      <c r="T218" t="s">
        <v>1216</v>
      </c>
      <c r="U218">
        <v>2008</v>
      </c>
      <c r="V218">
        <v>3008</v>
      </c>
      <c r="W218" t="s">
        <v>1269</v>
      </c>
      <c r="X218" t="s">
        <v>1208</v>
      </c>
      <c r="Y218">
        <v>27</v>
      </c>
    </row>
    <row r="219" spans="6:25" x14ac:dyDescent="0.25">
      <c r="F219">
        <v>1017</v>
      </c>
      <c r="G219" t="s">
        <v>118</v>
      </c>
      <c r="H219" t="s">
        <v>1246</v>
      </c>
      <c r="I219" t="s">
        <v>1248</v>
      </c>
      <c r="J219" s="61">
        <v>44996</v>
      </c>
      <c r="K219" s="86">
        <f t="shared" si="15"/>
        <v>3</v>
      </c>
      <c r="L219">
        <f t="shared" si="16"/>
        <v>2023</v>
      </c>
      <c r="M219" s="40">
        <v>780</v>
      </c>
      <c r="N219" s="40">
        <v>1300</v>
      </c>
      <c r="O219">
        <v>2</v>
      </c>
      <c r="P219" s="40">
        <f t="shared" si="17"/>
        <v>2600</v>
      </c>
      <c r="Q219" s="40">
        <f t="shared" si="19"/>
        <v>130</v>
      </c>
      <c r="R219" s="40">
        <f t="shared" si="18"/>
        <v>2730</v>
      </c>
      <c r="S219" t="s">
        <v>1211</v>
      </c>
      <c r="T219" t="s">
        <v>1210</v>
      </c>
      <c r="U219">
        <v>2041</v>
      </c>
      <c r="V219">
        <v>3041</v>
      </c>
      <c r="W219" t="s">
        <v>1247</v>
      </c>
      <c r="X219" t="s">
        <v>1214</v>
      </c>
      <c r="Y219">
        <v>32</v>
      </c>
    </row>
    <row r="220" spans="6:25" x14ac:dyDescent="0.25">
      <c r="F220">
        <v>1172</v>
      </c>
      <c r="G220" t="s">
        <v>118</v>
      </c>
      <c r="H220" t="s">
        <v>1246</v>
      </c>
      <c r="I220" t="s">
        <v>1248</v>
      </c>
      <c r="J220" s="61">
        <v>44996</v>
      </c>
      <c r="K220" s="86">
        <f t="shared" si="15"/>
        <v>3</v>
      </c>
      <c r="L220">
        <f t="shared" si="16"/>
        <v>2023</v>
      </c>
      <c r="M220" s="40">
        <v>780</v>
      </c>
      <c r="N220" s="40">
        <v>1300</v>
      </c>
      <c r="O220">
        <v>2</v>
      </c>
      <c r="P220" s="40">
        <f t="shared" si="17"/>
        <v>2600</v>
      </c>
      <c r="Q220" s="40">
        <f t="shared" si="19"/>
        <v>130</v>
      </c>
      <c r="R220" s="40">
        <f t="shared" si="18"/>
        <v>2730</v>
      </c>
      <c r="S220" t="s">
        <v>1211</v>
      </c>
      <c r="T220" t="s">
        <v>1210</v>
      </c>
      <c r="U220">
        <v>2041</v>
      </c>
      <c r="V220">
        <v>3041</v>
      </c>
      <c r="W220" t="s">
        <v>1247</v>
      </c>
      <c r="X220" t="s">
        <v>1214</v>
      </c>
      <c r="Y220">
        <v>32</v>
      </c>
    </row>
    <row r="221" spans="6:25" x14ac:dyDescent="0.25">
      <c r="F221">
        <v>1018</v>
      </c>
      <c r="G221" t="s">
        <v>118</v>
      </c>
      <c r="H221" t="s">
        <v>1246</v>
      </c>
      <c r="I221" t="s">
        <v>1245</v>
      </c>
      <c r="J221" s="61">
        <v>44997</v>
      </c>
      <c r="K221" s="86">
        <f t="shared" si="15"/>
        <v>3</v>
      </c>
      <c r="L221">
        <f t="shared" si="16"/>
        <v>2023</v>
      </c>
      <c r="M221" s="40">
        <v>960</v>
      </c>
      <c r="N221" s="40">
        <v>1600</v>
      </c>
      <c r="O221">
        <v>1</v>
      </c>
      <c r="P221" s="40">
        <f t="shared" si="17"/>
        <v>1600</v>
      </c>
      <c r="Q221" s="40">
        <f t="shared" si="19"/>
        <v>0</v>
      </c>
      <c r="R221" s="40">
        <f t="shared" si="18"/>
        <v>1600</v>
      </c>
      <c r="S221" t="s">
        <v>1217</v>
      </c>
      <c r="T221" t="s">
        <v>1216</v>
      </c>
      <c r="U221">
        <v>2042</v>
      </c>
      <c r="V221">
        <v>3042</v>
      </c>
      <c r="W221" t="s">
        <v>1244</v>
      </c>
      <c r="X221" t="s">
        <v>1208</v>
      </c>
      <c r="Y221">
        <v>29</v>
      </c>
    </row>
    <row r="222" spans="6:25" x14ac:dyDescent="0.25">
      <c r="F222">
        <v>1173</v>
      </c>
      <c r="G222" t="s">
        <v>118</v>
      </c>
      <c r="H222" t="s">
        <v>1246</v>
      </c>
      <c r="I222" t="s">
        <v>1245</v>
      </c>
      <c r="J222" s="61">
        <v>44997</v>
      </c>
      <c r="K222" s="86">
        <f t="shared" si="15"/>
        <v>3</v>
      </c>
      <c r="L222">
        <f t="shared" si="16"/>
        <v>2023</v>
      </c>
      <c r="M222" s="40">
        <v>960</v>
      </c>
      <c r="N222" s="40">
        <v>1600</v>
      </c>
      <c r="O222">
        <v>1</v>
      </c>
      <c r="P222" s="40">
        <f t="shared" si="17"/>
        <v>1600</v>
      </c>
      <c r="Q222" s="40">
        <f t="shared" si="19"/>
        <v>0</v>
      </c>
      <c r="R222" s="40">
        <f t="shared" si="18"/>
        <v>1600</v>
      </c>
      <c r="S222" t="s">
        <v>1217</v>
      </c>
      <c r="T222" t="s">
        <v>1216</v>
      </c>
      <c r="U222">
        <v>2042</v>
      </c>
      <c r="V222">
        <v>3042</v>
      </c>
      <c r="W222" t="s">
        <v>1244</v>
      </c>
      <c r="X222" t="s">
        <v>1208</v>
      </c>
      <c r="Y222">
        <v>29</v>
      </c>
    </row>
    <row r="223" spans="6:25" x14ac:dyDescent="0.25">
      <c r="F223">
        <v>1019</v>
      </c>
      <c r="G223" t="s">
        <v>253</v>
      </c>
      <c r="H223" t="s">
        <v>1241</v>
      </c>
      <c r="I223" t="s">
        <v>1243</v>
      </c>
      <c r="J223" s="61">
        <v>44998</v>
      </c>
      <c r="K223" s="86">
        <f t="shared" si="15"/>
        <v>3</v>
      </c>
      <c r="L223">
        <f t="shared" si="16"/>
        <v>2023</v>
      </c>
      <c r="M223" s="40">
        <v>1292</v>
      </c>
      <c r="N223" s="40">
        <v>1900</v>
      </c>
      <c r="O223">
        <v>3</v>
      </c>
      <c r="P223" s="40">
        <f t="shared" si="17"/>
        <v>5700</v>
      </c>
      <c r="Q223" s="40">
        <f t="shared" si="19"/>
        <v>285</v>
      </c>
      <c r="R223" s="40">
        <f t="shared" si="18"/>
        <v>5985</v>
      </c>
      <c r="S223" t="s">
        <v>1211</v>
      </c>
      <c r="T223" t="s">
        <v>1223</v>
      </c>
      <c r="U223">
        <v>2043</v>
      </c>
      <c r="V223">
        <v>3043</v>
      </c>
      <c r="W223" t="s">
        <v>1242</v>
      </c>
      <c r="X223" t="s">
        <v>1214</v>
      </c>
      <c r="Y223">
        <v>21</v>
      </c>
    </row>
    <row r="224" spans="6:25" x14ac:dyDescent="0.25">
      <c r="F224">
        <v>1174</v>
      </c>
      <c r="G224" t="s">
        <v>253</v>
      </c>
      <c r="H224" t="s">
        <v>1241</v>
      </c>
      <c r="I224" t="s">
        <v>1243</v>
      </c>
      <c r="J224" s="61">
        <v>44998</v>
      </c>
      <c r="K224" s="86">
        <f t="shared" si="15"/>
        <v>3</v>
      </c>
      <c r="L224">
        <f t="shared" si="16"/>
        <v>2023</v>
      </c>
      <c r="M224" s="40">
        <v>1292</v>
      </c>
      <c r="N224" s="40">
        <v>1900</v>
      </c>
      <c r="O224">
        <v>3</v>
      </c>
      <c r="P224" s="40">
        <f t="shared" si="17"/>
        <v>5700</v>
      </c>
      <c r="Q224" s="40">
        <f t="shared" si="19"/>
        <v>285</v>
      </c>
      <c r="R224" s="40">
        <f t="shared" si="18"/>
        <v>5985</v>
      </c>
      <c r="S224" t="s">
        <v>1211</v>
      </c>
      <c r="T224" t="s">
        <v>1223</v>
      </c>
      <c r="U224">
        <v>2043</v>
      </c>
      <c r="V224">
        <v>3043</v>
      </c>
      <c r="W224" t="s">
        <v>1242</v>
      </c>
      <c r="X224" t="s">
        <v>1214</v>
      </c>
      <c r="Y224">
        <v>21</v>
      </c>
    </row>
    <row r="225" spans="6:25" x14ac:dyDescent="0.25">
      <c r="F225">
        <v>1020</v>
      </c>
      <c r="G225" t="s">
        <v>253</v>
      </c>
      <c r="H225" t="s">
        <v>1241</v>
      </c>
      <c r="I225" t="s">
        <v>1240</v>
      </c>
      <c r="J225" s="61">
        <v>44999</v>
      </c>
      <c r="K225" s="86">
        <f t="shared" si="15"/>
        <v>3</v>
      </c>
      <c r="L225">
        <f t="shared" si="16"/>
        <v>2023</v>
      </c>
      <c r="M225" s="40">
        <v>1496</v>
      </c>
      <c r="N225" s="40">
        <v>2200</v>
      </c>
      <c r="O225">
        <v>1</v>
      </c>
      <c r="P225" s="40">
        <f t="shared" si="17"/>
        <v>2200</v>
      </c>
      <c r="Q225" s="40">
        <f t="shared" si="19"/>
        <v>110</v>
      </c>
      <c r="R225" s="40">
        <f t="shared" si="18"/>
        <v>2310</v>
      </c>
      <c r="S225" t="s">
        <v>1211</v>
      </c>
      <c r="T225" t="s">
        <v>1210</v>
      </c>
      <c r="U225">
        <v>2044</v>
      </c>
      <c r="V225">
        <v>3044</v>
      </c>
      <c r="W225" t="s">
        <v>1239</v>
      </c>
      <c r="X225" t="s">
        <v>1208</v>
      </c>
      <c r="Y225">
        <v>19</v>
      </c>
    </row>
    <row r="226" spans="6:25" x14ac:dyDescent="0.25">
      <c r="F226">
        <v>1175</v>
      </c>
      <c r="G226" t="s">
        <v>253</v>
      </c>
      <c r="H226" t="s">
        <v>1241</v>
      </c>
      <c r="I226" t="s">
        <v>1240</v>
      </c>
      <c r="J226" s="61">
        <v>44999</v>
      </c>
      <c r="K226" s="86">
        <f t="shared" si="15"/>
        <v>3</v>
      </c>
      <c r="L226">
        <f t="shared" si="16"/>
        <v>2023</v>
      </c>
      <c r="M226" s="40">
        <v>1496</v>
      </c>
      <c r="N226" s="40">
        <v>2200</v>
      </c>
      <c r="O226">
        <v>1</v>
      </c>
      <c r="P226" s="40">
        <f t="shared" si="17"/>
        <v>2200</v>
      </c>
      <c r="Q226" s="40">
        <f t="shared" si="19"/>
        <v>110</v>
      </c>
      <c r="R226" s="40">
        <f t="shared" si="18"/>
        <v>2310</v>
      </c>
      <c r="S226" t="s">
        <v>1211</v>
      </c>
      <c r="T226" t="s">
        <v>1210</v>
      </c>
      <c r="U226">
        <v>2044</v>
      </c>
      <c r="V226">
        <v>3044</v>
      </c>
      <c r="W226" t="s">
        <v>1239</v>
      </c>
      <c r="X226" t="s">
        <v>1208</v>
      </c>
      <c r="Y226">
        <v>19</v>
      </c>
    </row>
    <row r="227" spans="6:25" x14ac:dyDescent="0.25">
      <c r="F227">
        <v>1021</v>
      </c>
      <c r="G227" t="s">
        <v>125</v>
      </c>
      <c r="H227" t="s">
        <v>1236</v>
      </c>
      <c r="I227" t="s">
        <v>1238</v>
      </c>
      <c r="J227" s="61">
        <v>45000</v>
      </c>
      <c r="K227" s="86">
        <f t="shared" si="15"/>
        <v>3</v>
      </c>
      <c r="L227">
        <f t="shared" si="16"/>
        <v>2023</v>
      </c>
      <c r="M227" s="40">
        <v>1340</v>
      </c>
      <c r="N227" s="40">
        <v>2000</v>
      </c>
      <c r="O227">
        <v>2</v>
      </c>
      <c r="P227" s="40">
        <f t="shared" si="17"/>
        <v>4000</v>
      </c>
      <c r="Q227" s="40">
        <f t="shared" si="19"/>
        <v>200</v>
      </c>
      <c r="R227" s="40">
        <f t="shared" si="18"/>
        <v>4200</v>
      </c>
      <c r="S227" t="s">
        <v>1217</v>
      </c>
      <c r="T227" t="s">
        <v>1216</v>
      </c>
      <c r="U227">
        <v>2045</v>
      </c>
      <c r="V227">
        <v>3045</v>
      </c>
      <c r="W227" t="s">
        <v>1237</v>
      </c>
      <c r="X227" t="s">
        <v>1214</v>
      </c>
      <c r="Y227">
        <v>36</v>
      </c>
    </row>
    <row r="228" spans="6:25" x14ac:dyDescent="0.25">
      <c r="F228">
        <v>1022</v>
      </c>
      <c r="G228" t="s">
        <v>125</v>
      </c>
      <c r="H228" t="s">
        <v>1236</v>
      </c>
      <c r="I228" t="s">
        <v>1235</v>
      </c>
      <c r="J228" s="61">
        <v>45001</v>
      </c>
      <c r="K228" s="86">
        <f t="shared" si="15"/>
        <v>3</v>
      </c>
      <c r="L228">
        <f t="shared" si="16"/>
        <v>2023</v>
      </c>
      <c r="M228" s="40">
        <v>1541</v>
      </c>
      <c r="N228" s="40">
        <v>2300</v>
      </c>
      <c r="O228">
        <v>1</v>
      </c>
      <c r="P228" s="40">
        <f t="shared" si="17"/>
        <v>2300</v>
      </c>
      <c r="Q228" s="40">
        <f t="shared" si="19"/>
        <v>115</v>
      </c>
      <c r="R228" s="40">
        <f t="shared" si="18"/>
        <v>2415</v>
      </c>
      <c r="S228" t="s">
        <v>1211</v>
      </c>
      <c r="T228" t="s">
        <v>1210</v>
      </c>
      <c r="U228">
        <v>2046</v>
      </c>
      <c r="V228">
        <v>3046</v>
      </c>
      <c r="W228" t="s">
        <v>1234</v>
      </c>
      <c r="X228" t="s">
        <v>1208</v>
      </c>
      <c r="Y228">
        <v>34</v>
      </c>
    </row>
    <row r="229" spans="6:25" x14ac:dyDescent="0.25">
      <c r="F229">
        <v>1023</v>
      </c>
      <c r="G229" t="s">
        <v>118</v>
      </c>
      <c r="H229" t="s">
        <v>1231</v>
      </c>
      <c r="I229" t="s">
        <v>1233</v>
      </c>
      <c r="J229" s="61">
        <v>45002</v>
      </c>
      <c r="K229" s="86">
        <f t="shared" si="15"/>
        <v>3</v>
      </c>
      <c r="L229">
        <f t="shared" si="16"/>
        <v>2023</v>
      </c>
      <c r="M229" s="40">
        <v>2250</v>
      </c>
      <c r="N229" s="40">
        <v>3000</v>
      </c>
      <c r="O229">
        <v>2</v>
      </c>
      <c r="P229" s="40">
        <f t="shared" si="17"/>
        <v>6000</v>
      </c>
      <c r="Q229" s="40">
        <f t="shared" si="19"/>
        <v>300</v>
      </c>
      <c r="R229" s="40">
        <f t="shared" si="18"/>
        <v>6300</v>
      </c>
      <c r="S229" t="s">
        <v>1217</v>
      </c>
      <c r="T229" t="s">
        <v>1210</v>
      </c>
      <c r="U229">
        <v>2047</v>
      </c>
      <c r="V229">
        <v>3047</v>
      </c>
      <c r="W229" t="s">
        <v>1232</v>
      </c>
      <c r="X229" t="s">
        <v>1214</v>
      </c>
      <c r="Y229">
        <v>40</v>
      </c>
    </row>
    <row r="230" spans="6:25" x14ac:dyDescent="0.25">
      <c r="F230">
        <v>1024</v>
      </c>
      <c r="G230" t="s">
        <v>118</v>
      </c>
      <c r="H230" t="s">
        <v>1231</v>
      </c>
      <c r="I230" t="s">
        <v>1230</v>
      </c>
      <c r="J230" s="61">
        <v>45003</v>
      </c>
      <c r="K230" s="86">
        <f t="shared" si="15"/>
        <v>3</v>
      </c>
      <c r="L230">
        <f t="shared" si="16"/>
        <v>2023</v>
      </c>
      <c r="M230" s="40">
        <v>2625</v>
      </c>
      <c r="N230" s="40">
        <v>3500</v>
      </c>
      <c r="O230">
        <v>1</v>
      </c>
      <c r="P230" s="40">
        <f t="shared" si="17"/>
        <v>3500</v>
      </c>
      <c r="Q230" s="40">
        <f t="shared" si="19"/>
        <v>175</v>
      </c>
      <c r="R230" s="40">
        <f t="shared" si="18"/>
        <v>3675</v>
      </c>
      <c r="S230" t="s">
        <v>1211</v>
      </c>
      <c r="T230" t="s">
        <v>1216</v>
      </c>
      <c r="U230">
        <v>2048</v>
      </c>
      <c r="V230">
        <v>3048</v>
      </c>
      <c r="W230" t="s">
        <v>1229</v>
      </c>
      <c r="X230" t="s">
        <v>1208</v>
      </c>
      <c r="Y230">
        <v>38</v>
      </c>
    </row>
    <row r="231" spans="6:25" x14ac:dyDescent="0.25">
      <c r="F231">
        <v>1009</v>
      </c>
      <c r="G231" t="s">
        <v>118</v>
      </c>
      <c r="H231" t="s">
        <v>1266</v>
      </c>
      <c r="I231" t="s">
        <v>1268</v>
      </c>
      <c r="J231" s="61">
        <v>45006</v>
      </c>
      <c r="K231" s="86">
        <f t="shared" si="15"/>
        <v>3</v>
      </c>
      <c r="L231">
        <f t="shared" si="16"/>
        <v>2023</v>
      </c>
      <c r="M231" s="40">
        <v>737</v>
      </c>
      <c r="N231" s="40">
        <v>1100</v>
      </c>
      <c r="O231">
        <v>2</v>
      </c>
      <c r="P231" s="40">
        <f t="shared" si="17"/>
        <v>2200</v>
      </c>
      <c r="Q231" s="40">
        <f t="shared" si="19"/>
        <v>110</v>
      </c>
      <c r="R231" s="40">
        <f t="shared" si="18"/>
        <v>2310</v>
      </c>
      <c r="S231" t="s">
        <v>1211</v>
      </c>
      <c r="T231" t="s">
        <v>1210</v>
      </c>
      <c r="U231">
        <v>2021</v>
      </c>
      <c r="V231">
        <v>3021</v>
      </c>
      <c r="W231" t="s">
        <v>1267</v>
      </c>
      <c r="X231" t="s">
        <v>1214</v>
      </c>
      <c r="Y231">
        <v>24</v>
      </c>
    </row>
    <row r="232" spans="6:25" x14ac:dyDescent="0.25">
      <c r="F232">
        <v>1164</v>
      </c>
      <c r="G232" t="s">
        <v>118</v>
      </c>
      <c r="H232" t="s">
        <v>1266</v>
      </c>
      <c r="I232" t="s">
        <v>1268</v>
      </c>
      <c r="J232" s="61">
        <v>45006</v>
      </c>
      <c r="K232" s="86">
        <f t="shared" si="15"/>
        <v>3</v>
      </c>
      <c r="L232">
        <f t="shared" si="16"/>
        <v>2023</v>
      </c>
      <c r="M232" s="40">
        <v>737</v>
      </c>
      <c r="N232" s="40">
        <v>1100</v>
      </c>
      <c r="O232">
        <v>2</v>
      </c>
      <c r="P232" s="40">
        <f t="shared" si="17"/>
        <v>2200</v>
      </c>
      <c r="Q232" s="40">
        <f t="shared" si="19"/>
        <v>110</v>
      </c>
      <c r="R232" s="40">
        <f t="shared" si="18"/>
        <v>2310</v>
      </c>
      <c r="S232" t="s">
        <v>1211</v>
      </c>
      <c r="T232" t="s">
        <v>1210</v>
      </c>
      <c r="U232">
        <v>2021</v>
      </c>
      <c r="V232">
        <v>3021</v>
      </c>
      <c r="W232" t="s">
        <v>1267</v>
      </c>
      <c r="X232" t="s">
        <v>1214</v>
      </c>
      <c r="Y232">
        <v>24</v>
      </c>
    </row>
    <row r="233" spans="6:25" x14ac:dyDescent="0.25">
      <c r="F233">
        <v>1010</v>
      </c>
      <c r="G233" t="s">
        <v>118</v>
      </c>
      <c r="H233" t="s">
        <v>1266</v>
      </c>
      <c r="I233" t="s">
        <v>1265</v>
      </c>
      <c r="J233" s="61">
        <v>45007</v>
      </c>
      <c r="K233" s="86">
        <f t="shared" si="15"/>
        <v>3</v>
      </c>
      <c r="L233">
        <f t="shared" si="16"/>
        <v>2023</v>
      </c>
      <c r="M233" s="40">
        <v>938</v>
      </c>
      <c r="N233" s="40">
        <v>1400</v>
      </c>
      <c r="O233">
        <v>1</v>
      </c>
      <c r="P233" s="40">
        <f t="shared" si="17"/>
        <v>1400</v>
      </c>
      <c r="Q233" s="40">
        <f t="shared" si="19"/>
        <v>0</v>
      </c>
      <c r="R233" s="40">
        <f t="shared" si="18"/>
        <v>1400</v>
      </c>
      <c r="S233" t="s">
        <v>1217</v>
      </c>
      <c r="T233" t="s">
        <v>1216</v>
      </c>
      <c r="U233">
        <v>2022</v>
      </c>
      <c r="V233">
        <v>3022</v>
      </c>
      <c r="W233" t="s">
        <v>1264</v>
      </c>
      <c r="X233" t="s">
        <v>1208</v>
      </c>
      <c r="Y233">
        <v>21</v>
      </c>
    </row>
    <row r="234" spans="6:25" x14ac:dyDescent="0.25">
      <c r="F234">
        <v>1165</v>
      </c>
      <c r="G234" t="s">
        <v>118</v>
      </c>
      <c r="H234" t="s">
        <v>1266</v>
      </c>
      <c r="I234" t="s">
        <v>1265</v>
      </c>
      <c r="J234" s="61">
        <v>45007</v>
      </c>
      <c r="K234" s="86">
        <f t="shared" si="15"/>
        <v>3</v>
      </c>
      <c r="L234">
        <f t="shared" si="16"/>
        <v>2023</v>
      </c>
      <c r="M234" s="40">
        <v>938</v>
      </c>
      <c r="N234" s="40">
        <v>1400</v>
      </c>
      <c r="O234">
        <v>1</v>
      </c>
      <c r="P234" s="40">
        <f t="shared" si="17"/>
        <v>1400</v>
      </c>
      <c r="Q234" s="40">
        <f t="shared" si="19"/>
        <v>0</v>
      </c>
      <c r="R234" s="40">
        <f t="shared" si="18"/>
        <v>1400</v>
      </c>
      <c r="S234" t="s">
        <v>1217</v>
      </c>
      <c r="T234" t="s">
        <v>1216</v>
      </c>
      <c r="U234">
        <v>2022</v>
      </c>
      <c r="V234">
        <v>3022</v>
      </c>
      <c r="W234" t="s">
        <v>1264</v>
      </c>
      <c r="X234" t="s">
        <v>1208</v>
      </c>
      <c r="Y234">
        <v>21</v>
      </c>
    </row>
    <row r="235" spans="6:25" x14ac:dyDescent="0.25">
      <c r="F235">
        <v>1011</v>
      </c>
      <c r="G235" t="s">
        <v>253</v>
      </c>
      <c r="H235" t="s">
        <v>1261</v>
      </c>
      <c r="I235" t="s">
        <v>1263</v>
      </c>
      <c r="J235" s="61">
        <v>45008</v>
      </c>
      <c r="K235" s="86">
        <f t="shared" si="15"/>
        <v>3</v>
      </c>
      <c r="L235">
        <f t="shared" si="16"/>
        <v>2023</v>
      </c>
      <c r="M235" s="40">
        <v>1190</v>
      </c>
      <c r="N235" s="40">
        <v>1700</v>
      </c>
      <c r="O235">
        <v>3</v>
      </c>
      <c r="P235" s="40">
        <f t="shared" si="17"/>
        <v>5100</v>
      </c>
      <c r="Q235" s="40">
        <f t="shared" si="19"/>
        <v>255</v>
      </c>
      <c r="R235" s="40">
        <f t="shared" si="18"/>
        <v>5355</v>
      </c>
      <c r="S235" t="s">
        <v>1211</v>
      </c>
      <c r="T235" t="s">
        <v>1223</v>
      </c>
      <c r="U235">
        <v>2023</v>
      </c>
      <c r="V235">
        <v>3023</v>
      </c>
      <c r="W235" t="s">
        <v>1262</v>
      </c>
      <c r="X235" t="s">
        <v>1214</v>
      </c>
      <c r="Y235">
        <v>20</v>
      </c>
    </row>
    <row r="236" spans="6:25" x14ac:dyDescent="0.25">
      <c r="F236">
        <v>1166</v>
      </c>
      <c r="G236" t="s">
        <v>253</v>
      </c>
      <c r="H236" t="s">
        <v>1261</v>
      </c>
      <c r="I236" t="s">
        <v>1263</v>
      </c>
      <c r="J236" s="61">
        <v>45008</v>
      </c>
      <c r="K236" s="86">
        <f t="shared" si="15"/>
        <v>3</v>
      </c>
      <c r="L236">
        <f t="shared" si="16"/>
        <v>2023</v>
      </c>
      <c r="M236" s="40">
        <v>1190</v>
      </c>
      <c r="N236" s="40">
        <v>1700</v>
      </c>
      <c r="O236">
        <v>3</v>
      </c>
      <c r="P236" s="40">
        <f t="shared" si="17"/>
        <v>5100</v>
      </c>
      <c r="Q236" s="40">
        <f t="shared" si="19"/>
        <v>255</v>
      </c>
      <c r="R236" s="40">
        <f t="shared" si="18"/>
        <v>5355</v>
      </c>
      <c r="S236" t="s">
        <v>1211</v>
      </c>
      <c r="T236" t="s">
        <v>1223</v>
      </c>
      <c r="U236">
        <v>2023</v>
      </c>
      <c r="V236">
        <v>3023</v>
      </c>
      <c r="W236" t="s">
        <v>1262</v>
      </c>
      <c r="X236" t="s">
        <v>1214</v>
      </c>
      <c r="Y236">
        <v>20</v>
      </c>
    </row>
    <row r="237" spans="6:25" x14ac:dyDescent="0.25">
      <c r="F237">
        <v>1012</v>
      </c>
      <c r="G237" t="s">
        <v>253</v>
      </c>
      <c r="H237" t="s">
        <v>1261</v>
      </c>
      <c r="I237" t="s">
        <v>1260</v>
      </c>
      <c r="J237" s="61">
        <v>45009</v>
      </c>
      <c r="K237" s="86">
        <f t="shared" si="15"/>
        <v>3</v>
      </c>
      <c r="L237">
        <f t="shared" si="16"/>
        <v>2023</v>
      </c>
      <c r="M237" s="40">
        <v>1400</v>
      </c>
      <c r="N237" s="40">
        <v>2000</v>
      </c>
      <c r="O237">
        <v>1</v>
      </c>
      <c r="P237" s="40">
        <f t="shared" si="17"/>
        <v>2000</v>
      </c>
      <c r="Q237" s="40">
        <f t="shared" si="19"/>
        <v>0</v>
      </c>
      <c r="R237" s="40">
        <f t="shared" si="18"/>
        <v>2000</v>
      </c>
      <c r="S237" t="s">
        <v>1211</v>
      </c>
      <c r="T237" t="s">
        <v>1210</v>
      </c>
      <c r="U237">
        <v>2024</v>
      </c>
      <c r="V237">
        <v>3024</v>
      </c>
      <c r="W237" t="s">
        <v>1259</v>
      </c>
      <c r="X237" t="s">
        <v>1208</v>
      </c>
      <c r="Y237">
        <v>18</v>
      </c>
    </row>
    <row r="238" spans="6:25" x14ac:dyDescent="0.25">
      <c r="F238">
        <v>1167</v>
      </c>
      <c r="G238" t="s">
        <v>253</v>
      </c>
      <c r="H238" t="s">
        <v>1261</v>
      </c>
      <c r="I238" t="s">
        <v>1260</v>
      </c>
      <c r="J238" s="61">
        <v>45009</v>
      </c>
      <c r="K238" s="86">
        <f t="shared" si="15"/>
        <v>3</v>
      </c>
      <c r="L238">
        <f t="shared" si="16"/>
        <v>2023</v>
      </c>
      <c r="M238" s="40">
        <v>1400</v>
      </c>
      <c r="N238" s="40">
        <v>2000</v>
      </c>
      <c r="O238">
        <v>1</v>
      </c>
      <c r="P238" s="40">
        <f t="shared" si="17"/>
        <v>2000</v>
      </c>
      <c r="Q238" s="40">
        <f t="shared" si="19"/>
        <v>0</v>
      </c>
      <c r="R238" s="40">
        <f t="shared" si="18"/>
        <v>2000</v>
      </c>
      <c r="S238" t="s">
        <v>1211</v>
      </c>
      <c r="T238" t="s">
        <v>1210</v>
      </c>
      <c r="U238">
        <v>2024</v>
      </c>
      <c r="V238">
        <v>3024</v>
      </c>
      <c r="W238" t="s">
        <v>1259</v>
      </c>
      <c r="X238" t="s">
        <v>1208</v>
      </c>
      <c r="Y238">
        <v>18</v>
      </c>
    </row>
    <row r="239" spans="6:25" x14ac:dyDescent="0.25">
      <c r="F239">
        <v>1013</v>
      </c>
      <c r="G239" t="s">
        <v>125</v>
      </c>
      <c r="H239" t="s">
        <v>1256</v>
      </c>
      <c r="I239" t="s">
        <v>1258</v>
      </c>
      <c r="J239" s="61">
        <v>45010</v>
      </c>
      <c r="K239" s="86">
        <f t="shared" si="15"/>
        <v>3</v>
      </c>
      <c r="L239">
        <f t="shared" si="16"/>
        <v>2023</v>
      </c>
      <c r="M239" s="40">
        <v>975</v>
      </c>
      <c r="N239" s="40">
        <v>1500</v>
      </c>
      <c r="O239">
        <v>2</v>
      </c>
      <c r="P239" s="40">
        <f t="shared" si="17"/>
        <v>3000</v>
      </c>
      <c r="Q239" s="40">
        <f t="shared" si="19"/>
        <v>150</v>
      </c>
      <c r="R239" s="40">
        <f t="shared" si="18"/>
        <v>3150</v>
      </c>
      <c r="S239" t="s">
        <v>1217</v>
      </c>
      <c r="T239" t="s">
        <v>1216</v>
      </c>
      <c r="U239">
        <v>2025</v>
      </c>
      <c r="V239">
        <v>3025</v>
      </c>
      <c r="W239" t="s">
        <v>1257</v>
      </c>
      <c r="X239" t="s">
        <v>1214</v>
      </c>
      <c r="Y239">
        <v>28</v>
      </c>
    </row>
    <row r="240" spans="6:25" x14ac:dyDescent="0.25">
      <c r="F240">
        <v>1168</v>
      </c>
      <c r="G240" t="s">
        <v>125</v>
      </c>
      <c r="H240" t="s">
        <v>1256</v>
      </c>
      <c r="I240" t="s">
        <v>1258</v>
      </c>
      <c r="J240" s="61">
        <v>45010</v>
      </c>
      <c r="K240" s="86">
        <f t="shared" si="15"/>
        <v>3</v>
      </c>
      <c r="L240">
        <f t="shared" si="16"/>
        <v>2023</v>
      </c>
      <c r="M240" s="40">
        <v>975</v>
      </c>
      <c r="N240" s="40">
        <v>1500</v>
      </c>
      <c r="O240">
        <v>2</v>
      </c>
      <c r="P240" s="40">
        <f t="shared" si="17"/>
        <v>3000</v>
      </c>
      <c r="Q240" s="40">
        <f t="shared" si="19"/>
        <v>150</v>
      </c>
      <c r="R240" s="40">
        <f t="shared" si="18"/>
        <v>3150</v>
      </c>
      <c r="S240" t="s">
        <v>1217</v>
      </c>
      <c r="T240" t="s">
        <v>1216</v>
      </c>
      <c r="U240">
        <v>2025</v>
      </c>
      <c r="V240">
        <v>3025</v>
      </c>
      <c r="W240" t="s">
        <v>1257</v>
      </c>
      <c r="X240" t="s">
        <v>1214</v>
      </c>
      <c r="Y240">
        <v>28</v>
      </c>
    </row>
    <row r="241" spans="6:25" x14ac:dyDescent="0.25">
      <c r="F241">
        <v>1014</v>
      </c>
      <c r="G241" t="s">
        <v>125</v>
      </c>
      <c r="H241" t="s">
        <v>1256</v>
      </c>
      <c r="I241" t="s">
        <v>1255</v>
      </c>
      <c r="J241" s="61">
        <v>45011</v>
      </c>
      <c r="K241" s="86">
        <f t="shared" si="15"/>
        <v>3</v>
      </c>
      <c r="L241">
        <f t="shared" si="16"/>
        <v>2023</v>
      </c>
      <c r="M241" s="40">
        <v>1170</v>
      </c>
      <c r="N241" s="40">
        <v>1800</v>
      </c>
      <c r="O241">
        <v>1</v>
      </c>
      <c r="P241" s="40">
        <f t="shared" si="17"/>
        <v>1800</v>
      </c>
      <c r="Q241" s="40">
        <f t="shared" si="19"/>
        <v>0</v>
      </c>
      <c r="R241" s="40">
        <f t="shared" si="18"/>
        <v>1800</v>
      </c>
      <c r="S241" t="s">
        <v>1211</v>
      </c>
      <c r="T241" t="s">
        <v>1210</v>
      </c>
      <c r="U241">
        <v>2026</v>
      </c>
      <c r="V241">
        <v>3026</v>
      </c>
      <c r="W241" t="s">
        <v>1254</v>
      </c>
      <c r="X241" t="s">
        <v>1208</v>
      </c>
      <c r="Y241">
        <v>26</v>
      </c>
    </row>
    <row r="242" spans="6:25" x14ac:dyDescent="0.25">
      <c r="F242">
        <v>1169</v>
      </c>
      <c r="G242" t="s">
        <v>125</v>
      </c>
      <c r="H242" t="s">
        <v>1256</v>
      </c>
      <c r="I242" t="s">
        <v>1255</v>
      </c>
      <c r="J242" s="61">
        <v>45011</v>
      </c>
      <c r="K242" s="86">
        <f t="shared" si="15"/>
        <v>3</v>
      </c>
      <c r="L242">
        <f t="shared" si="16"/>
        <v>2023</v>
      </c>
      <c r="M242" s="40">
        <v>1170</v>
      </c>
      <c r="N242" s="40">
        <v>1800</v>
      </c>
      <c r="O242">
        <v>1</v>
      </c>
      <c r="P242" s="40">
        <f t="shared" si="17"/>
        <v>1800</v>
      </c>
      <c r="Q242" s="40">
        <f t="shared" si="19"/>
        <v>0</v>
      </c>
      <c r="R242" s="40">
        <f t="shared" si="18"/>
        <v>1800</v>
      </c>
      <c r="S242" t="s">
        <v>1211</v>
      </c>
      <c r="T242" t="s">
        <v>1210</v>
      </c>
      <c r="U242">
        <v>2026</v>
      </c>
      <c r="V242">
        <v>3026</v>
      </c>
      <c r="W242" t="s">
        <v>1254</v>
      </c>
      <c r="X242" t="s">
        <v>1208</v>
      </c>
      <c r="Y242">
        <v>26</v>
      </c>
    </row>
    <row r="243" spans="6:25" x14ac:dyDescent="0.25">
      <c r="F243">
        <v>1015</v>
      </c>
      <c r="G243" t="s">
        <v>118</v>
      </c>
      <c r="H243" t="s">
        <v>1251</v>
      </c>
      <c r="I243" t="s">
        <v>1253</v>
      </c>
      <c r="J243" s="61">
        <v>45012</v>
      </c>
      <c r="K243" s="86">
        <f t="shared" si="15"/>
        <v>3</v>
      </c>
      <c r="L243">
        <f t="shared" si="16"/>
        <v>2023</v>
      </c>
      <c r="M243" s="40">
        <v>1656</v>
      </c>
      <c r="N243" s="40">
        <v>2300</v>
      </c>
      <c r="O243">
        <v>2</v>
      </c>
      <c r="P243" s="40">
        <f t="shared" si="17"/>
        <v>4600</v>
      </c>
      <c r="Q243" s="40">
        <f t="shared" si="19"/>
        <v>230</v>
      </c>
      <c r="R243" s="40">
        <f t="shared" si="18"/>
        <v>4830</v>
      </c>
      <c r="S243" t="s">
        <v>1217</v>
      </c>
      <c r="T243" t="s">
        <v>1210</v>
      </c>
      <c r="U243">
        <v>2027</v>
      </c>
      <c r="V243">
        <v>3027</v>
      </c>
      <c r="W243" t="s">
        <v>1252</v>
      </c>
      <c r="X243" t="s">
        <v>1214</v>
      </c>
      <c r="Y243">
        <v>30</v>
      </c>
    </row>
    <row r="244" spans="6:25" x14ac:dyDescent="0.25">
      <c r="F244">
        <v>1170</v>
      </c>
      <c r="G244" t="s">
        <v>118</v>
      </c>
      <c r="H244" t="s">
        <v>1251</v>
      </c>
      <c r="I244" t="s">
        <v>1253</v>
      </c>
      <c r="J244" s="61">
        <v>45012</v>
      </c>
      <c r="K244" s="86">
        <f t="shared" si="15"/>
        <v>3</v>
      </c>
      <c r="L244">
        <f t="shared" si="16"/>
        <v>2023</v>
      </c>
      <c r="M244" s="40">
        <v>1656</v>
      </c>
      <c r="N244" s="40">
        <v>2300</v>
      </c>
      <c r="O244">
        <v>2</v>
      </c>
      <c r="P244" s="40">
        <f t="shared" si="17"/>
        <v>4600</v>
      </c>
      <c r="Q244" s="40">
        <f t="shared" si="19"/>
        <v>230</v>
      </c>
      <c r="R244" s="40">
        <f t="shared" si="18"/>
        <v>4830</v>
      </c>
      <c r="S244" t="s">
        <v>1217</v>
      </c>
      <c r="T244" t="s">
        <v>1210</v>
      </c>
      <c r="U244">
        <v>2027</v>
      </c>
      <c r="V244">
        <v>3027</v>
      </c>
      <c r="W244" t="s">
        <v>1252</v>
      </c>
      <c r="X244" t="s">
        <v>1214</v>
      </c>
      <c r="Y244">
        <v>30</v>
      </c>
    </row>
    <row r="245" spans="6:25" x14ac:dyDescent="0.25">
      <c r="F245">
        <v>1016</v>
      </c>
      <c r="G245" t="s">
        <v>118</v>
      </c>
      <c r="H245" t="s">
        <v>1251</v>
      </c>
      <c r="I245" t="s">
        <v>1250</v>
      </c>
      <c r="J245" s="61">
        <v>45013</v>
      </c>
      <c r="K245" s="86">
        <f t="shared" si="15"/>
        <v>3</v>
      </c>
      <c r="L245">
        <f t="shared" si="16"/>
        <v>2023</v>
      </c>
      <c r="M245" s="40">
        <v>1872</v>
      </c>
      <c r="N245" s="40">
        <v>1600</v>
      </c>
      <c r="O245">
        <v>1</v>
      </c>
      <c r="P245" s="40">
        <f t="shared" si="17"/>
        <v>1600</v>
      </c>
      <c r="Q245" s="40">
        <f t="shared" si="19"/>
        <v>0</v>
      </c>
      <c r="R245" s="40">
        <f t="shared" si="18"/>
        <v>1600</v>
      </c>
      <c r="S245" t="s">
        <v>1211</v>
      </c>
      <c r="T245" t="s">
        <v>1216</v>
      </c>
      <c r="U245">
        <v>2028</v>
      </c>
      <c r="V245">
        <v>3028</v>
      </c>
      <c r="W245" t="s">
        <v>1249</v>
      </c>
      <c r="X245" t="s">
        <v>1208</v>
      </c>
      <c r="Y245">
        <v>28</v>
      </c>
    </row>
    <row r="246" spans="6:25" x14ac:dyDescent="0.25">
      <c r="F246">
        <v>1171</v>
      </c>
      <c r="G246" t="s">
        <v>118</v>
      </c>
      <c r="H246" t="s">
        <v>1251</v>
      </c>
      <c r="I246" t="s">
        <v>1250</v>
      </c>
      <c r="J246" s="61">
        <v>45013</v>
      </c>
      <c r="K246" s="86">
        <f t="shared" si="15"/>
        <v>3</v>
      </c>
      <c r="L246">
        <f t="shared" si="16"/>
        <v>2023</v>
      </c>
      <c r="M246" s="40">
        <v>1872</v>
      </c>
      <c r="N246" s="40">
        <v>2600</v>
      </c>
      <c r="O246">
        <v>1</v>
      </c>
      <c r="P246" s="40">
        <f t="shared" si="17"/>
        <v>2600</v>
      </c>
      <c r="Q246" s="40">
        <f t="shared" si="19"/>
        <v>130</v>
      </c>
      <c r="R246" s="40">
        <f t="shared" si="18"/>
        <v>2730</v>
      </c>
      <c r="S246" t="s">
        <v>1211</v>
      </c>
      <c r="T246" t="s">
        <v>1216</v>
      </c>
      <c r="U246">
        <v>2028</v>
      </c>
      <c r="V246">
        <v>3028</v>
      </c>
      <c r="W246" t="s">
        <v>1249</v>
      </c>
      <c r="X246" t="s">
        <v>1208</v>
      </c>
      <c r="Y246">
        <v>28</v>
      </c>
    </row>
  </sheetData>
  <mergeCells count="2">
    <mergeCell ref="A4:D4"/>
    <mergeCell ref="A10:D10"/>
  </mergeCells>
  <pageMargins left="0.7" right="0.7" top="0.75" bottom="0.75" header="0.3" footer="0.3"/>
  <pageSetup paperSize="9" orientation="portrait" horizontalDpi="4294967293"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6D42-46B8-4FA6-9B70-D0F698F24421}">
  <dimension ref="A1:M57"/>
  <sheetViews>
    <sheetView workbookViewId="0">
      <selection activeCell="J13" sqref="J13"/>
    </sheetView>
  </sheetViews>
  <sheetFormatPr defaultRowHeight="15" x14ac:dyDescent="0.25"/>
  <cols>
    <col min="1" max="1" width="13.85546875" bestFit="1" customWidth="1"/>
  </cols>
  <sheetData>
    <row r="1" spans="1:13" x14ac:dyDescent="0.25">
      <c r="A1" t="s">
        <v>1360</v>
      </c>
      <c r="B1" t="s">
        <v>1361</v>
      </c>
    </row>
    <row r="2" spans="1:13" x14ac:dyDescent="0.25">
      <c r="A2" t="s">
        <v>1357</v>
      </c>
      <c r="B2" t="s">
        <v>1356</v>
      </c>
      <c r="D2">
        <v>100</v>
      </c>
      <c r="E2" s="88">
        <f>D2/D7*100</f>
        <v>10</v>
      </c>
      <c r="J2">
        <v>5</v>
      </c>
      <c r="K2">
        <v>5</v>
      </c>
      <c r="L2">
        <v>5</v>
      </c>
      <c r="M2">
        <f>J2*K2/$L$2</f>
        <v>5</v>
      </c>
    </row>
    <row r="3" spans="1:13" x14ac:dyDescent="0.25">
      <c r="A3" t="s">
        <v>1358</v>
      </c>
      <c r="B3" t="s">
        <v>1359</v>
      </c>
      <c r="J3">
        <v>10</v>
      </c>
      <c r="K3">
        <v>10</v>
      </c>
      <c r="L3">
        <v>10</v>
      </c>
      <c r="M3">
        <f>J3*K3/$L$2</f>
        <v>20</v>
      </c>
    </row>
    <row r="4" spans="1:13" x14ac:dyDescent="0.25">
      <c r="A4" t="s">
        <v>1358</v>
      </c>
      <c r="B4" t="s">
        <v>1359</v>
      </c>
      <c r="D4" s="87"/>
    </row>
    <row r="5" spans="1:13" x14ac:dyDescent="0.25">
      <c r="A5" t="s">
        <v>1358</v>
      </c>
      <c r="B5" t="s">
        <v>1359</v>
      </c>
    </row>
    <row r="6" spans="1:13" x14ac:dyDescent="0.25">
      <c r="A6" t="s">
        <v>1358</v>
      </c>
      <c r="B6" t="s">
        <v>1359</v>
      </c>
    </row>
    <row r="7" spans="1:13" x14ac:dyDescent="0.25">
      <c r="A7" t="s">
        <v>1358</v>
      </c>
      <c r="B7" t="s">
        <v>1359</v>
      </c>
      <c r="D7">
        <v>1000</v>
      </c>
    </row>
    <row r="8" spans="1:13" x14ac:dyDescent="0.25">
      <c r="A8" t="s">
        <v>1358</v>
      </c>
      <c r="B8" t="s">
        <v>1359</v>
      </c>
    </row>
    <row r="9" spans="1:13" x14ac:dyDescent="0.25">
      <c r="A9" t="s">
        <v>1358</v>
      </c>
      <c r="B9" t="s">
        <v>1359</v>
      </c>
    </row>
    <row r="10" spans="1:13" x14ac:dyDescent="0.25">
      <c r="A10" t="s">
        <v>1358</v>
      </c>
      <c r="B10" t="s">
        <v>1359</v>
      </c>
    </row>
    <row r="11" spans="1:13" x14ac:dyDescent="0.25">
      <c r="A11" t="s">
        <v>1358</v>
      </c>
      <c r="B11" t="s">
        <v>1359</v>
      </c>
    </row>
    <row r="12" spans="1:13" x14ac:dyDescent="0.25">
      <c r="A12" t="s">
        <v>1358</v>
      </c>
      <c r="B12" t="s">
        <v>1359</v>
      </c>
    </row>
    <row r="13" spans="1:13" x14ac:dyDescent="0.25">
      <c r="A13" t="s">
        <v>1358</v>
      </c>
      <c r="B13" t="s">
        <v>1356</v>
      </c>
    </row>
    <row r="14" spans="1:13" x14ac:dyDescent="0.25">
      <c r="A14" t="s">
        <v>1358</v>
      </c>
      <c r="B14" t="s">
        <v>1356</v>
      </c>
    </row>
    <row r="15" spans="1:13" x14ac:dyDescent="0.25">
      <c r="A15" t="s">
        <v>1358</v>
      </c>
      <c r="B15" t="s">
        <v>1356</v>
      </c>
    </row>
    <row r="16" spans="1:13" x14ac:dyDescent="0.25">
      <c r="A16" t="s">
        <v>1358</v>
      </c>
      <c r="B16" t="s">
        <v>1356</v>
      </c>
    </row>
    <row r="17" spans="1:2" x14ac:dyDescent="0.25">
      <c r="A17" t="s">
        <v>1358</v>
      </c>
      <c r="B17" t="s">
        <v>1356</v>
      </c>
    </row>
    <row r="18" spans="1:2" x14ac:dyDescent="0.25">
      <c r="A18" t="s">
        <v>1358</v>
      </c>
      <c r="B18" t="s">
        <v>1356</v>
      </c>
    </row>
    <row r="19" spans="1:2" x14ac:dyDescent="0.25">
      <c r="A19" t="s">
        <v>1358</v>
      </c>
      <c r="B19" t="s">
        <v>1356</v>
      </c>
    </row>
    <row r="20" spans="1:2" x14ac:dyDescent="0.25">
      <c r="A20" t="s">
        <v>1358</v>
      </c>
      <c r="B20" t="s">
        <v>1356</v>
      </c>
    </row>
    <row r="21" spans="1:2" x14ac:dyDescent="0.25">
      <c r="A21" t="s">
        <v>1358</v>
      </c>
      <c r="B21" t="s">
        <v>1356</v>
      </c>
    </row>
    <row r="22" spans="1:2" x14ac:dyDescent="0.25">
      <c r="A22" t="s">
        <v>1358</v>
      </c>
      <c r="B22" t="s">
        <v>1356</v>
      </c>
    </row>
    <row r="23" spans="1:2" x14ac:dyDescent="0.25">
      <c r="A23" t="s">
        <v>1358</v>
      </c>
      <c r="B23" t="s">
        <v>1356</v>
      </c>
    </row>
    <row r="24" spans="1:2" x14ac:dyDescent="0.25">
      <c r="A24" t="s">
        <v>1358</v>
      </c>
      <c r="B24" t="s">
        <v>1356</v>
      </c>
    </row>
    <row r="25" spans="1:2" x14ac:dyDescent="0.25">
      <c r="A25" t="s">
        <v>1358</v>
      </c>
      <c r="B25" t="s">
        <v>1356</v>
      </c>
    </row>
    <row r="26" spans="1:2" x14ac:dyDescent="0.25">
      <c r="A26" t="s">
        <v>1358</v>
      </c>
      <c r="B26" t="s">
        <v>1356</v>
      </c>
    </row>
    <row r="27" spans="1:2" x14ac:dyDescent="0.25">
      <c r="A27" t="s">
        <v>1358</v>
      </c>
      <c r="B27" t="s">
        <v>1356</v>
      </c>
    </row>
    <row r="28" spans="1:2" x14ac:dyDescent="0.25">
      <c r="A28" t="s">
        <v>1358</v>
      </c>
      <c r="B28" t="s">
        <v>1356</v>
      </c>
    </row>
    <row r="29" spans="1:2" x14ac:dyDescent="0.25">
      <c r="A29" t="s">
        <v>1358</v>
      </c>
      <c r="B29" t="s">
        <v>1356</v>
      </c>
    </row>
    <row r="30" spans="1:2" x14ac:dyDescent="0.25">
      <c r="A30" t="s">
        <v>1358</v>
      </c>
      <c r="B30" t="s">
        <v>1356</v>
      </c>
    </row>
    <row r="31" spans="1:2" x14ac:dyDescent="0.25">
      <c r="A31" t="s">
        <v>1358</v>
      </c>
      <c r="B31" t="s">
        <v>1356</v>
      </c>
    </row>
    <row r="32" spans="1:2" x14ac:dyDescent="0.25">
      <c r="A32" t="s">
        <v>1358</v>
      </c>
      <c r="B32" t="s">
        <v>1356</v>
      </c>
    </row>
    <row r="33" spans="1:2" x14ac:dyDescent="0.25">
      <c r="A33" t="s">
        <v>1358</v>
      </c>
      <c r="B33" t="s">
        <v>1356</v>
      </c>
    </row>
    <row r="34" spans="1:2" x14ac:dyDescent="0.25">
      <c r="A34" t="s">
        <v>1358</v>
      </c>
      <c r="B34" t="s">
        <v>1356</v>
      </c>
    </row>
    <row r="35" spans="1:2" x14ac:dyDescent="0.25">
      <c r="A35" t="s">
        <v>1358</v>
      </c>
      <c r="B35" t="s">
        <v>1356</v>
      </c>
    </row>
    <row r="36" spans="1:2" x14ac:dyDescent="0.25">
      <c r="A36" t="s">
        <v>1358</v>
      </c>
      <c r="B36" t="s">
        <v>1356</v>
      </c>
    </row>
    <row r="37" spans="1:2" x14ac:dyDescent="0.25">
      <c r="A37" t="s">
        <v>1358</v>
      </c>
      <c r="B37" t="s">
        <v>1356</v>
      </c>
    </row>
    <row r="38" spans="1:2" x14ac:dyDescent="0.25">
      <c r="A38" t="s">
        <v>1358</v>
      </c>
      <c r="B38" t="s">
        <v>1356</v>
      </c>
    </row>
    <row r="39" spans="1:2" x14ac:dyDescent="0.25">
      <c r="A39" t="s">
        <v>1358</v>
      </c>
      <c r="B39" t="s">
        <v>1356</v>
      </c>
    </row>
    <row r="40" spans="1:2" x14ac:dyDescent="0.25">
      <c r="A40" t="s">
        <v>1358</v>
      </c>
      <c r="B40" t="s">
        <v>1356</v>
      </c>
    </row>
    <row r="41" spans="1:2" x14ac:dyDescent="0.25">
      <c r="A41" t="s">
        <v>1358</v>
      </c>
      <c r="B41" t="s">
        <v>1356</v>
      </c>
    </row>
    <row r="42" spans="1:2" x14ac:dyDescent="0.25">
      <c r="A42" t="s">
        <v>1358</v>
      </c>
      <c r="B42" t="s">
        <v>1356</v>
      </c>
    </row>
    <row r="43" spans="1:2" x14ac:dyDescent="0.25">
      <c r="A43" t="s">
        <v>1357</v>
      </c>
      <c r="B43" t="s">
        <v>1359</v>
      </c>
    </row>
    <row r="44" spans="1:2" x14ac:dyDescent="0.25">
      <c r="A44" t="s">
        <v>1357</v>
      </c>
      <c r="B44" t="s">
        <v>1359</v>
      </c>
    </row>
    <row r="45" spans="1:2" x14ac:dyDescent="0.25">
      <c r="A45" t="s">
        <v>1357</v>
      </c>
      <c r="B45" t="s">
        <v>1359</v>
      </c>
    </row>
    <row r="46" spans="1:2" x14ac:dyDescent="0.25">
      <c r="A46" t="s">
        <v>1357</v>
      </c>
      <c r="B46" t="s">
        <v>1359</v>
      </c>
    </row>
    <row r="47" spans="1:2" x14ac:dyDescent="0.25">
      <c r="A47" t="s">
        <v>1357</v>
      </c>
      <c r="B47" t="s">
        <v>1359</v>
      </c>
    </row>
    <row r="48" spans="1:2" x14ac:dyDescent="0.25">
      <c r="A48" t="s">
        <v>1357</v>
      </c>
      <c r="B48" t="s">
        <v>1359</v>
      </c>
    </row>
    <row r="49" spans="1:2" x14ac:dyDescent="0.25">
      <c r="A49" t="s">
        <v>1357</v>
      </c>
      <c r="B49" t="s">
        <v>1359</v>
      </c>
    </row>
    <row r="50" spans="1:2" x14ac:dyDescent="0.25">
      <c r="A50" t="s">
        <v>1357</v>
      </c>
      <c r="B50" t="s">
        <v>1359</v>
      </c>
    </row>
    <row r="51" spans="1:2" x14ac:dyDescent="0.25">
      <c r="A51" t="s">
        <v>1357</v>
      </c>
      <c r="B51" t="s">
        <v>1359</v>
      </c>
    </row>
    <row r="52" spans="1:2" x14ac:dyDescent="0.25">
      <c r="A52" t="s">
        <v>1357</v>
      </c>
      <c r="B52" t="s">
        <v>1359</v>
      </c>
    </row>
    <row r="53" spans="1:2" x14ac:dyDescent="0.25">
      <c r="A53" t="s">
        <v>1357</v>
      </c>
      <c r="B53" t="s">
        <v>1359</v>
      </c>
    </row>
    <row r="54" spans="1:2" x14ac:dyDescent="0.25">
      <c r="A54" t="s">
        <v>1357</v>
      </c>
      <c r="B54" t="s">
        <v>1359</v>
      </c>
    </row>
    <row r="55" spans="1:2" x14ac:dyDescent="0.25">
      <c r="A55" t="s">
        <v>1357</v>
      </c>
      <c r="B55" t="s">
        <v>1359</v>
      </c>
    </row>
    <row r="56" spans="1:2" x14ac:dyDescent="0.25">
      <c r="A56" t="s">
        <v>1357</v>
      </c>
      <c r="B56" t="s">
        <v>1359</v>
      </c>
    </row>
    <row r="57" spans="1:2" x14ac:dyDescent="0.25">
      <c r="A57" t="s">
        <v>1357</v>
      </c>
      <c r="B57" t="s">
        <v>1359</v>
      </c>
    </row>
  </sheetData>
  <autoFilter ref="A1:B57" xr:uid="{F00D6D42-46B8-4FA6-9B70-D0F698F2442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33D3E-A5E7-497F-B05F-9D1AED49F4D0}">
  <dimension ref="A1:M20"/>
  <sheetViews>
    <sheetView workbookViewId="0">
      <selection activeCell="D12" sqref="D12"/>
    </sheetView>
  </sheetViews>
  <sheetFormatPr defaultRowHeight="15" x14ac:dyDescent="0.25"/>
  <cols>
    <col min="1" max="2" width="10.42578125" bestFit="1" customWidth="1"/>
    <col min="4" max="4" width="26.85546875" bestFit="1" customWidth="1"/>
    <col min="5" max="5" width="27.85546875" bestFit="1" customWidth="1"/>
    <col min="7" max="7" width="11" bestFit="1" customWidth="1"/>
    <col min="11" max="11" width="2.140625" bestFit="1" customWidth="1"/>
    <col min="13" max="13" width="10.42578125" bestFit="1" customWidth="1"/>
  </cols>
  <sheetData>
    <row r="1" spans="1:13" x14ac:dyDescent="0.25">
      <c r="C1">
        <v>10</v>
      </c>
    </row>
    <row r="2" spans="1:13" x14ac:dyDescent="0.25">
      <c r="A2">
        <v>500</v>
      </c>
      <c r="B2">
        <v>150</v>
      </c>
      <c r="C2">
        <v>10</v>
      </c>
      <c r="D2" s="88">
        <f>(A2-B2)*C2</f>
        <v>3500</v>
      </c>
      <c r="M2" s="56"/>
    </row>
    <row r="3" spans="1:13" x14ac:dyDescent="0.25">
      <c r="C3">
        <v>20</v>
      </c>
    </row>
    <row r="4" spans="1:13" x14ac:dyDescent="0.25">
      <c r="C4">
        <v>0</v>
      </c>
      <c r="E4" s="66"/>
    </row>
    <row r="5" spans="1:13" x14ac:dyDescent="0.25">
      <c r="C5">
        <v>20</v>
      </c>
    </row>
    <row r="6" spans="1:13" x14ac:dyDescent="0.25">
      <c r="C6">
        <f>AVERAGE(C1:C5)</f>
        <v>12</v>
      </c>
      <c r="D6" t="s">
        <v>1362</v>
      </c>
    </row>
    <row r="9" spans="1:13" x14ac:dyDescent="0.25">
      <c r="E9" s="90"/>
    </row>
    <row r="10" spans="1:13" x14ac:dyDescent="0.25">
      <c r="E10" s="90">
        <v>125000</v>
      </c>
      <c r="F10">
        <v>150000</v>
      </c>
      <c r="G10" s="88">
        <f>(F10-E10)/E10</f>
        <v>0.2</v>
      </c>
    </row>
    <row r="11" spans="1:13" x14ac:dyDescent="0.25">
      <c r="D11" t="str">
        <f>MID(D6,15,8)</f>
        <v>Freemont</v>
      </c>
      <c r="M11" s="56"/>
    </row>
    <row r="12" spans="1:13" x14ac:dyDescent="0.25">
      <c r="D12" s="88"/>
      <c r="E12" s="16"/>
    </row>
    <row r="20" spans="1:2" x14ac:dyDescent="0.25">
      <c r="A20" s="86"/>
      <c r="B20" s="8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vt:i4>
      </vt:variant>
    </vt:vector>
  </HeadingPairs>
  <TitlesOfParts>
    <vt:vector size="16" baseType="lpstr">
      <vt:lpstr>M1</vt:lpstr>
      <vt:lpstr>M1E1-SF</vt:lpstr>
      <vt:lpstr>M1E1-ExcR</vt:lpstr>
      <vt:lpstr>M1E1-C</vt:lpstr>
      <vt:lpstr>M1E2-P</vt:lpstr>
      <vt:lpstr>M2E1-RF</vt:lpstr>
      <vt:lpstr>M2E2-MBF</vt:lpstr>
      <vt:lpstr>M3E1-Reseller Details</vt:lpstr>
      <vt:lpstr>M3E2-USA Launch Dates</vt:lpstr>
      <vt:lpstr>M3E3-Order Details</vt:lpstr>
      <vt:lpstr>M4-Summary</vt:lpstr>
      <vt:lpstr>M4-CourseQuiz-1</vt:lpstr>
      <vt:lpstr>M4-CourseQuiz-2</vt:lpstr>
      <vt:lpstr>hello</vt:lpstr>
      <vt:lpstr>q</vt:lpstr>
      <vt:lpstr>Quarter</vt:lpstr>
    </vt:vector>
  </TitlesOfParts>
  <Company>Silentall Unattended Installer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Hakan İspir</dc:creator>
  <cp:lastModifiedBy>Hakan İspir</cp:lastModifiedBy>
  <dcterms:created xsi:type="dcterms:W3CDTF">2025-02-22T11:24:09Z</dcterms:created>
  <dcterms:modified xsi:type="dcterms:W3CDTF">2025-03-11T19:42:32Z</dcterms:modified>
</cp:coreProperties>
</file>